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Compta agent Avril 2026\"/>
    </mc:Choice>
  </mc:AlternateContent>
  <xr:revisionPtr revIDLastSave="0" documentId="13_ncr:1_{50E1AACE-9C42-4FDB-8E18-6798A5AF7A29}" xr6:coauthVersionLast="47" xr6:coauthVersionMax="47" xr10:uidLastSave="{00000000-0000-0000-0000-000000000000}"/>
  <bookViews>
    <workbookView xWindow="-108" yWindow="-108" windowWidth="23256" windowHeight="13176" tabRatio="617" xr2:uid="{00000000-000D-0000-FFFF-FFFF00000000}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 " sheetId="29" r:id="rId12"/>
    <sheet name="phone credit " sheetId="23" r:id="rId13"/>
  </sheets>
  <definedNames>
    <definedName name="_xlnm._FilterDatabase" localSheetId="6" hidden="1">'Bank journal  '!$A$1:$I$5</definedName>
    <definedName name="_xlnm._FilterDatabase" localSheetId="7" hidden="1">'Bank reconciliation  '!$A$9:$E$31</definedName>
    <definedName name="_xlnm._FilterDatabase" localSheetId="8" hidden="1">'Cash journal   '!$A$1:$J$100</definedName>
    <definedName name="_xlnm._FilterDatabase" localSheetId="1" hidden="1">'DATA '!$A$1:$O$787</definedName>
    <definedName name="_xlnm._FilterDatabase" localSheetId="10" hidden="1">'Global data '!$A$1:$O$1765</definedName>
    <definedName name="_xlnm._FilterDatabase" localSheetId="2" hidden="1">'Personals balance  '!$A$189:$F$312</definedName>
    <definedName name="_xlnm.Print_Area" localSheetId="7">'Bank reconciliation  '!$A$1:$E$70</definedName>
  </definedNames>
  <calcPr calcId="18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80" i="29" l="1"/>
  <c r="C80" i="29"/>
  <c r="C81" i="29" s="1"/>
  <c r="J70" i="29"/>
  <c r="I68" i="29"/>
  <c r="H68" i="29"/>
  <c r="E67" i="29"/>
  <c r="D67" i="29"/>
  <c r="I55" i="29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G54" i="29"/>
  <c r="F54" i="29"/>
  <c r="E54" i="29"/>
  <c r="D54" i="29"/>
  <c r="B54" i="29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I53" i="29"/>
  <c r="I52" i="29"/>
  <c r="I51" i="29"/>
  <c r="I50" i="29"/>
  <c r="I49" i="29"/>
  <c r="I48" i="29"/>
  <c r="I47" i="29"/>
  <c r="I46" i="29"/>
  <c r="I45" i="29"/>
  <c r="I44" i="29"/>
  <c r="I43" i="29"/>
  <c r="I42" i="29"/>
  <c r="G41" i="29"/>
  <c r="F41" i="29"/>
  <c r="E41" i="29"/>
  <c r="I41" i="29" s="1"/>
  <c r="D41" i="29"/>
  <c r="B41" i="29"/>
  <c r="J28" i="29"/>
  <c r="E28" i="29"/>
  <c r="D28" i="29"/>
  <c r="J15" i="29"/>
  <c r="E15" i="29"/>
  <c r="D15" i="29"/>
  <c r="I3" i="29"/>
  <c r="B2" i="29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4" i="26"/>
  <c r="F1703" i="26"/>
  <c r="F1702" i="26"/>
  <c r="F1701" i="26"/>
  <c r="F1700" i="26"/>
  <c r="F1699" i="26"/>
  <c r="F1698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8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95" i="26"/>
  <c r="F1594" i="26"/>
  <c r="F1593" i="26"/>
  <c r="F1592" i="26"/>
  <c r="F1591" i="26"/>
  <c r="F1590" i="26"/>
  <c r="F1589" i="26"/>
  <c r="F1588" i="26"/>
  <c r="F1587" i="26"/>
  <c r="F1586" i="26"/>
  <c r="F1585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F1460" i="26"/>
  <c r="F1459" i="26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9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F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F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1164" i="26"/>
  <c r="F1163" i="26"/>
  <c r="F1162" i="26"/>
  <c r="F1161" i="26"/>
  <c r="F1160" i="26"/>
  <c r="F1159" i="26"/>
  <c r="F1158" i="26"/>
  <c r="F1157" i="26"/>
  <c r="F1156" i="26"/>
  <c r="F1155" i="26"/>
  <c r="F1154" i="26"/>
  <c r="F1153" i="26"/>
  <c r="F1152" i="26"/>
  <c r="F1151" i="26"/>
  <c r="F1150" i="26"/>
  <c r="F1149" i="26"/>
  <c r="F1148" i="26"/>
  <c r="F1147" i="26"/>
  <c r="F1146" i="26"/>
  <c r="F1145" i="26"/>
  <c r="F1144" i="26"/>
  <c r="F1143" i="26"/>
  <c r="F1142" i="26"/>
  <c r="F1141" i="26"/>
  <c r="F1140" i="26"/>
  <c r="F1139" i="26"/>
  <c r="F1138" i="26"/>
  <c r="F1137" i="26"/>
  <c r="F1136" i="26"/>
  <c r="F1135" i="26"/>
  <c r="F1134" i="26"/>
  <c r="F1133" i="26"/>
  <c r="F1132" i="26"/>
  <c r="F1131" i="26"/>
  <c r="F1130" i="26"/>
  <c r="F1129" i="26"/>
  <c r="F1128" i="26"/>
  <c r="F1127" i="26"/>
  <c r="F1126" i="26"/>
  <c r="F1125" i="26"/>
  <c r="F1124" i="26"/>
  <c r="F1123" i="26"/>
  <c r="F1122" i="26"/>
  <c r="F1121" i="26"/>
  <c r="F1120" i="26"/>
  <c r="F1119" i="26"/>
  <c r="F1118" i="26"/>
  <c r="F1117" i="26"/>
  <c r="F1116" i="26"/>
  <c r="F1115" i="26"/>
  <c r="F1114" i="26"/>
  <c r="F1113" i="26"/>
  <c r="F1112" i="26"/>
  <c r="F1111" i="26"/>
  <c r="F1110" i="26"/>
  <c r="F1109" i="26"/>
  <c r="F1108" i="26"/>
  <c r="F1107" i="26"/>
  <c r="F1106" i="26"/>
  <c r="F1105" i="26"/>
  <c r="F1104" i="26"/>
  <c r="F1103" i="26"/>
  <c r="F1102" i="26"/>
  <c r="F1101" i="26"/>
  <c r="F1100" i="26"/>
  <c r="F1099" i="26"/>
  <c r="F1098" i="26"/>
  <c r="F1097" i="26"/>
  <c r="F1096" i="26"/>
  <c r="F1095" i="26"/>
  <c r="F1094" i="26"/>
  <c r="F1093" i="26"/>
  <c r="F1092" i="26"/>
  <c r="F1091" i="26"/>
  <c r="F1090" i="26"/>
  <c r="F1089" i="26"/>
  <c r="F1088" i="26"/>
  <c r="F1087" i="26"/>
  <c r="F1086" i="26"/>
  <c r="F1085" i="26"/>
  <c r="F1084" i="26"/>
  <c r="F1083" i="26"/>
  <c r="F1082" i="26"/>
  <c r="F1081" i="26"/>
  <c r="F1080" i="26"/>
  <c r="F1079" i="26"/>
  <c r="F1078" i="26"/>
  <c r="F1077" i="26"/>
  <c r="F1076" i="26"/>
  <c r="F1075" i="26"/>
  <c r="F1074" i="26"/>
  <c r="F1073" i="26"/>
  <c r="F1072" i="26"/>
  <c r="F1071" i="26"/>
  <c r="F1070" i="26"/>
  <c r="F1069" i="26"/>
  <c r="F1068" i="26"/>
  <c r="F1067" i="26"/>
  <c r="F1066" i="26"/>
  <c r="F1065" i="26"/>
  <c r="F1064" i="26"/>
  <c r="F1063" i="26"/>
  <c r="F1062" i="26"/>
  <c r="F1061" i="26"/>
  <c r="F1060" i="26"/>
  <c r="F1059" i="26"/>
  <c r="F1058" i="26"/>
  <c r="F1057" i="26"/>
  <c r="F1056" i="26"/>
  <c r="F1055" i="26"/>
  <c r="F1054" i="26"/>
  <c r="F1053" i="26"/>
  <c r="F1052" i="26"/>
  <c r="F1051" i="26"/>
  <c r="F1050" i="26"/>
  <c r="F1049" i="26"/>
  <c r="F1048" i="26"/>
  <c r="F1047" i="26"/>
  <c r="F1046" i="26"/>
  <c r="F1045" i="26"/>
  <c r="F1044" i="26"/>
  <c r="F1043" i="26"/>
  <c r="F1042" i="26"/>
  <c r="F1041" i="26"/>
  <c r="F1040" i="26"/>
  <c r="F1039" i="26"/>
  <c r="F1038" i="26"/>
  <c r="F1037" i="26"/>
  <c r="F1036" i="26"/>
  <c r="F1035" i="26"/>
  <c r="F1034" i="26"/>
  <c r="F1033" i="26"/>
  <c r="F1032" i="26"/>
  <c r="F1031" i="26"/>
  <c r="F1030" i="26"/>
  <c r="F1029" i="26"/>
  <c r="F1028" i="26"/>
  <c r="F1027" i="26"/>
  <c r="F1026" i="26"/>
  <c r="F1025" i="26"/>
  <c r="F1024" i="26"/>
  <c r="F1023" i="26"/>
  <c r="F1022" i="26"/>
  <c r="F1021" i="26"/>
  <c r="F1020" i="26"/>
  <c r="F1019" i="26"/>
  <c r="F1018" i="26"/>
  <c r="F1017" i="26"/>
  <c r="F1016" i="26"/>
  <c r="F1015" i="26"/>
  <c r="F1014" i="26"/>
  <c r="F1013" i="26"/>
  <c r="F1012" i="26"/>
  <c r="F1011" i="26"/>
  <c r="F1010" i="26"/>
  <c r="F1009" i="26"/>
  <c r="F1008" i="26"/>
  <c r="F1007" i="26"/>
  <c r="F1006" i="26"/>
  <c r="F1005" i="26"/>
  <c r="F1004" i="26"/>
  <c r="F1003" i="26"/>
  <c r="F1002" i="26"/>
  <c r="F1001" i="26"/>
  <c r="F1000" i="26"/>
  <c r="F999" i="26"/>
  <c r="F998" i="26"/>
  <c r="F997" i="26"/>
  <c r="F996" i="26"/>
  <c r="F995" i="26"/>
  <c r="F994" i="26"/>
  <c r="F993" i="26"/>
  <c r="F992" i="26"/>
  <c r="F991" i="26"/>
  <c r="F990" i="26"/>
  <c r="F989" i="26"/>
  <c r="F988" i="26"/>
  <c r="F987" i="26"/>
  <c r="F986" i="26"/>
  <c r="F985" i="26"/>
  <c r="F984" i="26"/>
  <c r="F983" i="26"/>
  <c r="F982" i="26"/>
  <c r="F981" i="26"/>
  <c r="F980" i="26"/>
  <c r="F6" i="29"/>
  <c r="F29" i="29"/>
  <c r="G29" i="29"/>
  <c r="G16" i="29"/>
  <c r="F30" i="29"/>
  <c r="G17" i="29"/>
  <c r="F70" i="29"/>
  <c r="F71" i="29"/>
  <c r="F69" i="29"/>
  <c r="D4" i="29"/>
  <c r="G71" i="29"/>
  <c r="G6" i="29"/>
  <c r="G69" i="29"/>
  <c r="F17" i="29"/>
  <c r="F16" i="29"/>
  <c r="E4" i="29"/>
  <c r="G30" i="29"/>
  <c r="G70" i="29"/>
  <c r="F2" i="29" l="1"/>
  <c r="H29" i="29"/>
  <c r="G2" i="29"/>
  <c r="H54" i="29"/>
  <c r="I54" i="29"/>
  <c r="H41" i="29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B81" i="29"/>
  <c r="B84" i="29" s="1"/>
  <c r="H3" i="29"/>
  <c r="H4" i="29" s="1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I80" i="29"/>
  <c r="J4" i="29"/>
  <c r="D2" i="29"/>
  <c r="F15" i="29"/>
  <c r="H15" i="29" s="1"/>
  <c r="H16" i="29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E2" i="29"/>
  <c r="H30" i="29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F28" i="29"/>
  <c r="H28" i="29" s="1"/>
  <c r="I29" i="29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G28" i="29"/>
  <c r="I28" i="29" s="1"/>
  <c r="F67" i="29"/>
  <c r="I69" i="29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G67" i="29"/>
  <c r="I67" i="29" s="1"/>
  <c r="I16" i="29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G15" i="29"/>
  <c r="I15" i="29" s="1"/>
  <c r="H69" i="29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I4" i="29"/>
  <c r="I5" i="29" s="1"/>
  <c r="I6" i="29" s="1"/>
  <c r="I7" i="29" s="1"/>
  <c r="I8" i="29" s="1"/>
  <c r="I9" i="29" s="1"/>
  <c r="I10" i="29" s="1"/>
  <c r="I11" i="29" s="1"/>
  <c r="I12" i="29" s="1"/>
  <c r="I13" i="29" s="1"/>
  <c r="I14" i="29" s="1"/>
  <c r="F498" i="1"/>
  <c r="F499" i="1"/>
  <c r="F488" i="1"/>
  <c r="F489" i="1"/>
  <c r="F490" i="1"/>
  <c r="F497" i="1"/>
  <c r="F492" i="1"/>
  <c r="F493" i="1"/>
  <c r="F494" i="1"/>
  <c r="F495" i="1"/>
  <c r="F496" i="1"/>
  <c r="F491" i="1"/>
  <c r="F539" i="1"/>
  <c r="F540" i="1"/>
  <c r="F541" i="1"/>
  <c r="F724" i="1"/>
  <c r="F725" i="1"/>
  <c r="F726" i="1"/>
  <c r="F727" i="1"/>
  <c r="F728" i="1"/>
  <c r="F757" i="1"/>
  <c r="F758" i="1"/>
  <c r="F759" i="1"/>
  <c r="F141" i="1"/>
  <c r="F194" i="1"/>
  <c r="F317" i="1"/>
  <c r="F365" i="1"/>
  <c r="F366" i="1"/>
  <c r="F367" i="1"/>
  <c r="F368" i="1"/>
  <c r="F369" i="1"/>
  <c r="F415" i="1"/>
  <c r="F416" i="1"/>
  <c r="F581" i="1"/>
  <c r="F672" i="1"/>
  <c r="F673" i="1"/>
  <c r="F674" i="1"/>
  <c r="F675" i="1"/>
  <c r="F676" i="1"/>
  <c r="F677" i="1"/>
  <c r="F678" i="1"/>
  <c r="F787" i="1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G16" i="2"/>
  <c r="E13" i="2"/>
  <c r="G3" i="2"/>
  <c r="G13" i="2"/>
  <c r="G9" i="2"/>
  <c r="F81" i="29" l="1"/>
  <c r="H67" i="29"/>
  <c r="G81" i="29"/>
  <c r="E81" i="29"/>
  <c r="I2" i="29"/>
  <c r="I81" i="29" s="1"/>
  <c r="D81" i="29"/>
  <c r="H2" i="29"/>
  <c r="H81" i="29" s="1"/>
  <c r="F395" i="1"/>
  <c r="F396" i="1"/>
  <c r="F483" i="1"/>
  <c r="F665" i="1"/>
  <c r="F666" i="1"/>
  <c r="F667" i="1"/>
  <c r="F668" i="1"/>
  <c r="F669" i="1"/>
  <c r="F670" i="1"/>
  <c r="F671" i="1"/>
  <c r="F720" i="1"/>
  <c r="F721" i="1"/>
  <c r="F722" i="1"/>
  <c r="F723" i="1"/>
  <c r="F755" i="1"/>
  <c r="F756" i="1"/>
  <c r="F786" i="1"/>
  <c r="F29" i="1"/>
  <c r="F30" i="1"/>
  <c r="F31" i="1"/>
  <c r="F91" i="1"/>
  <c r="F92" i="1"/>
  <c r="F93" i="1"/>
  <c r="F94" i="1"/>
  <c r="F95" i="1"/>
  <c r="F96" i="1"/>
  <c r="F106" i="1"/>
  <c r="F107" i="1"/>
  <c r="F119" i="1"/>
  <c r="F125" i="1"/>
  <c r="F140" i="1"/>
  <c r="F187" i="1"/>
  <c r="F188" i="1"/>
  <c r="F189" i="1"/>
  <c r="F190" i="1"/>
  <c r="F191" i="1"/>
  <c r="F192" i="1"/>
  <c r="F193" i="1"/>
  <c r="F231" i="1"/>
  <c r="F232" i="1"/>
  <c r="F233" i="1"/>
  <c r="F364" i="1"/>
  <c r="F412" i="1"/>
  <c r="F413" i="1"/>
  <c r="F414" i="1"/>
  <c r="F440" i="1"/>
  <c r="F441" i="1"/>
  <c r="F442" i="1"/>
  <c r="F443" i="1"/>
  <c r="F444" i="1"/>
  <c r="F445" i="1"/>
  <c r="F446" i="1"/>
  <c r="F447" i="1"/>
  <c r="F484" i="1"/>
  <c r="F485" i="1"/>
  <c r="F486" i="1"/>
  <c r="F487" i="1"/>
  <c r="H907" i="6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919" i="6" s="1"/>
  <c r="H920" i="6" s="1"/>
  <c r="H921" i="6" s="1"/>
  <c r="H922" i="6" s="1"/>
  <c r="H923" i="6" s="1"/>
  <c r="H924" i="6" s="1"/>
  <c r="H925" i="6" s="1"/>
  <c r="H926" i="6" s="1"/>
  <c r="H927" i="6" s="1"/>
  <c r="H928" i="6" s="1"/>
  <c r="H929" i="6" s="1"/>
  <c r="H930" i="6" s="1"/>
  <c r="H931" i="6" s="1"/>
  <c r="H932" i="6" s="1"/>
  <c r="H933" i="6" s="1"/>
  <c r="H934" i="6" s="1"/>
  <c r="H935" i="6" s="1"/>
  <c r="H936" i="6" s="1"/>
  <c r="H937" i="6" s="1"/>
  <c r="H938" i="6" s="1"/>
  <c r="H939" i="6" s="1"/>
  <c r="H940" i="6" s="1"/>
  <c r="H941" i="6" s="1"/>
  <c r="H942" i="6" s="1"/>
  <c r="H943" i="6" s="1"/>
  <c r="H944" i="6" s="1"/>
  <c r="H945" i="6" s="1"/>
  <c r="H946" i="6" s="1"/>
  <c r="H947" i="6" s="1"/>
  <c r="H948" i="6" s="1"/>
  <c r="H949" i="6" s="1"/>
  <c r="H950" i="6" s="1"/>
  <c r="H951" i="6" s="1"/>
  <c r="H952" i="6" s="1"/>
  <c r="H953" i="6" s="1"/>
  <c r="H954" i="6" s="1"/>
  <c r="H955" i="6" s="1"/>
  <c r="H956" i="6" s="1"/>
  <c r="H957" i="6" s="1"/>
  <c r="H958" i="6" s="1"/>
  <c r="H959" i="6" s="1"/>
  <c r="H960" i="6" s="1"/>
  <c r="H961" i="6" s="1"/>
  <c r="H962" i="6" s="1"/>
  <c r="H963" i="6" s="1"/>
  <c r="H964" i="6" s="1"/>
  <c r="H965" i="6" s="1"/>
  <c r="H966" i="6" s="1"/>
  <c r="H967" i="6" s="1"/>
  <c r="H968" i="6" s="1"/>
  <c r="H969" i="6" s="1"/>
  <c r="H970" i="6" s="1"/>
  <c r="H971" i="6" s="1"/>
  <c r="H972" i="6" s="1"/>
  <c r="H973" i="6" s="1"/>
  <c r="H974" i="6" s="1"/>
  <c r="H975" i="6" s="1"/>
  <c r="H976" i="6" s="1"/>
  <c r="H977" i="6" s="1"/>
  <c r="H978" i="6" s="1"/>
  <c r="H979" i="6" s="1"/>
  <c r="H980" i="6" s="1"/>
  <c r="E981" i="6"/>
  <c r="F981" i="6"/>
  <c r="E846" i="6" l="1"/>
  <c r="F846" i="6"/>
  <c r="H851" i="6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H870" i="6" s="1"/>
  <c r="H871" i="6" s="1"/>
  <c r="H872" i="6" s="1"/>
  <c r="H873" i="6" s="1"/>
  <c r="H874" i="6" s="1"/>
  <c r="H875" i="6" s="1"/>
  <c r="H876" i="6" s="1"/>
  <c r="H877" i="6" s="1"/>
  <c r="H878" i="6" s="1"/>
  <c r="H879" i="6" s="1"/>
  <c r="H880" i="6" s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846" i="6" l="1"/>
  <c r="H13" i="2" s="1"/>
  <c r="F748" i="6"/>
  <c r="E748" i="6"/>
  <c r="F741" i="6"/>
  <c r="E741" i="6"/>
  <c r="E179" i="6" l="1"/>
  <c r="F179" i="6"/>
  <c r="E185" i="6"/>
  <c r="F185" i="6"/>
  <c r="H443" i="6" l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F706" i="26"/>
  <c r="F714" i="26"/>
  <c r="F737" i="26"/>
  <c r="F770" i="26"/>
  <c r="F796" i="26"/>
  <c r="F830" i="26"/>
  <c r="F22" i="1"/>
  <c r="F42" i="1"/>
  <c r="F43" i="1"/>
  <c r="F44" i="1"/>
  <c r="F45" i="1"/>
  <c r="F666" i="26"/>
  <c r="F690" i="26"/>
  <c r="F705" i="26"/>
  <c r="F713" i="26"/>
  <c r="F736" i="26"/>
  <c r="F769" i="26"/>
  <c r="F795" i="26"/>
  <c r="F829" i="26"/>
  <c r="F871" i="26"/>
  <c r="F900" i="26"/>
  <c r="F917" i="26"/>
  <c r="F946" i="26"/>
  <c r="F530" i="1"/>
  <c r="F531" i="1"/>
  <c r="F560" i="1"/>
  <c r="F561" i="1"/>
  <c r="F562" i="1"/>
  <c r="F563" i="1"/>
  <c r="F564" i="1"/>
  <c r="F565" i="1"/>
  <c r="F566" i="1"/>
  <c r="F590" i="1"/>
  <c r="F591" i="1"/>
  <c r="F400" i="26"/>
  <c r="F427" i="26"/>
  <c r="F466" i="26"/>
  <c r="F511" i="26"/>
  <c r="F536" i="26"/>
  <c r="F544" i="26"/>
  <c r="F399" i="26"/>
  <c r="F426" i="26"/>
  <c r="F465" i="26"/>
  <c r="F510" i="26"/>
  <c r="F535" i="26"/>
  <c r="F543" i="26"/>
  <c r="F153" i="1"/>
  <c r="F154" i="1"/>
  <c r="F155" i="1"/>
  <c r="F156" i="1"/>
  <c r="F157" i="1"/>
  <c r="F428" i="26"/>
  <c r="F467" i="26"/>
  <c r="F512" i="26"/>
  <c r="F537" i="26"/>
  <c r="F545" i="26"/>
  <c r="F583" i="26"/>
  <c r="F613" i="26"/>
  <c r="F650" i="26"/>
  <c r="F665" i="26"/>
  <c r="F689" i="26"/>
  <c r="F704" i="26"/>
  <c r="F712" i="26"/>
  <c r="F735" i="26"/>
  <c r="F768" i="26"/>
  <c r="F794" i="26"/>
  <c r="F828" i="26"/>
  <c r="F870" i="26"/>
  <c r="F899" i="26"/>
  <c r="F916" i="26"/>
  <c r="F945" i="26"/>
  <c r="F463" i="1"/>
  <c r="F464" i="1"/>
  <c r="F465" i="1"/>
  <c r="F466" i="1"/>
  <c r="F467" i="1"/>
  <c r="F508" i="1"/>
  <c r="F509" i="1"/>
  <c r="F510" i="1"/>
  <c r="F511" i="1"/>
  <c r="F512" i="1"/>
  <c r="F513" i="1"/>
  <c r="F514" i="1"/>
  <c r="F515" i="1"/>
  <c r="F516" i="1"/>
  <c r="M344" i="26" l="1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F979" i="26"/>
  <c r="F978" i="26"/>
  <c r="F977" i="26"/>
  <c r="F976" i="26"/>
  <c r="F975" i="26"/>
  <c r="F974" i="26"/>
  <c r="F973" i="26"/>
  <c r="F972" i="26"/>
  <c r="F971" i="26"/>
  <c r="F970" i="26"/>
  <c r="F969" i="26"/>
  <c r="F968" i="26"/>
  <c r="F967" i="26"/>
  <c r="F966" i="26"/>
  <c r="F965" i="26"/>
  <c r="F964" i="26"/>
  <c r="F963" i="26"/>
  <c r="F962" i="26"/>
  <c r="F961" i="26"/>
  <c r="F960" i="26"/>
  <c r="F959" i="26"/>
  <c r="F958" i="26"/>
  <c r="F957" i="26"/>
  <c r="F956" i="26"/>
  <c r="F955" i="26"/>
  <c r="F954" i="26"/>
  <c r="F953" i="26"/>
  <c r="F952" i="26"/>
  <c r="F951" i="26"/>
  <c r="F950" i="26"/>
  <c r="F949" i="26"/>
  <c r="F948" i="26"/>
  <c r="F947" i="26"/>
  <c r="F944" i="26"/>
  <c r="F943" i="26"/>
  <c r="F942" i="26"/>
  <c r="F941" i="26"/>
  <c r="F940" i="26"/>
  <c r="F939" i="26"/>
  <c r="F938" i="26"/>
  <c r="F937" i="26"/>
  <c r="F936" i="26"/>
  <c r="F935" i="26"/>
  <c r="F934" i="26"/>
  <c r="F933" i="26"/>
  <c r="F932" i="26"/>
  <c r="F931" i="26"/>
  <c r="F930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1" i="26"/>
  <c r="F710" i="26"/>
  <c r="F709" i="26"/>
  <c r="F708" i="26"/>
  <c r="F707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2" i="26"/>
  <c r="F611" i="26"/>
  <c r="F610" i="26"/>
  <c r="F609" i="26"/>
  <c r="F608" i="26"/>
  <c r="F607" i="26"/>
  <c r="F606" i="26"/>
  <c r="F605" i="26"/>
  <c r="F604" i="26"/>
  <c r="F603" i="26"/>
  <c r="F602" i="26"/>
  <c r="F601" i="26"/>
  <c r="F600" i="26"/>
  <c r="F599" i="26"/>
  <c r="F598" i="26"/>
  <c r="F597" i="26"/>
  <c r="F596" i="26"/>
  <c r="F595" i="26"/>
  <c r="F594" i="26"/>
  <c r="F593" i="26"/>
  <c r="F592" i="26"/>
  <c r="F591" i="26"/>
  <c r="F590" i="26"/>
  <c r="F589" i="26"/>
  <c r="F588" i="26"/>
  <c r="F587" i="26"/>
  <c r="F586" i="26"/>
  <c r="F585" i="26"/>
  <c r="F584" i="26"/>
  <c r="F582" i="26"/>
  <c r="F581" i="26"/>
  <c r="F580" i="26"/>
  <c r="F579" i="26"/>
  <c r="F578" i="26"/>
  <c r="F577" i="26"/>
  <c r="F576" i="26"/>
  <c r="F575" i="26"/>
  <c r="F574" i="26"/>
  <c r="F573" i="26"/>
  <c r="F572" i="26"/>
  <c r="F571" i="26"/>
  <c r="F570" i="26"/>
  <c r="F569" i="26"/>
  <c r="F568" i="26"/>
  <c r="F567" i="26"/>
  <c r="F566" i="26"/>
  <c r="F565" i="26"/>
  <c r="F564" i="26"/>
  <c r="F563" i="26"/>
  <c r="F562" i="26"/>
  <c r="F561" i="26"/>
  <c r="F560" i="26"/>
  <c r="F559" i="26"/>
  <c r="F558" i="26"/>
  <c r="F557" i="26"/>
  <c r="F556" i="26"/>
  <c r="F555" i="26"/>
  <c r="F554" i="26"/>
  <c r="F553" i="26"/>
  <c r="F552" i="26"/>
  <c r="F551" i="26"/>
  <c r="F550" i="26"/>
  <c r="F549" i="26"/>
  <c r="F548" i="26"/>
  <c r="F547" i="26"/>
  <c r="F546" i="26"/>
  <c r="F542" i="26"/>
  <c r="F541" i="26"/>
  <c r="F540" i="26"/>
  <c r="F539" i="26"/>
  <c r="F538" i="26"/>
  <c r="F534" i="26"/>
  <c r="F533" i="26"/>
  <c r="F532" i="26"/>
  <c r="F531" i="26"/>
  <c r="F530" i="26"/>
  <c r="F529" i="26"/>
  <c r="F528" i="26"/>
  <c r="F527" i="26"/>
  <c r="F526" i="26"/>
  <c r="F525" i="26"/>
  <c r="F524" i="26"/>
  <c r="F523" i="26"/>
  <c r="F522" i="26"/>
  <c r="F521" i="26"/>
  <c r="F520" i="26"/>
  <c r="F519" i="26"/>
  <c r="F518" i="26"/>
  <c r="F517" i="26"/>
  <c r="F516" i="26"/>
  <c r="F515" i="26"/>
  <c r="F514" i="26"/>
  <c r="F513" i="26"/>
  <c r="F509" i="26"/>
  <c r="F508" i="26"/>
  <c r="F507" i="26"/>
  <c r="F506" i="26"/>
  <c r="F505" i="26"/>
  <c r="F504" i="26"/>
  <c r="F503" i="26"/>
  <c r="F502" i="26"/>
  <c r="F501" i="26"/>
  <c r="F500" i="26"/>
  <c r="F499" i="26"/>
  <c r="F498" i="26"/>
  <c r="F497" i="26"/>
  <c r="F496" i="26"/>
  <c r="F495" i="26"/>
  <c r="F494" i="26"/>
  <c r="F493" i="26"/>
  <c r="F492" i="26"/>
  <c r="F491" i="26"/>
  <c r="F490" i="26"/>
  <c r="F489" i="26"/>
  <c r="F488" i="26"/>
  <c r="F487" i="26"/>
  <c r="F486" i="26"/>
  <c r="F485" i="26"/>
  <c r="F484" i="26"/>
  <c r="F483" i="26"/>
  <c r="F48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73" i="6" l="1"/>
  <c r="D19" i="2" l="1"/>
  <c r="F296" i="1"/>
  <c r="F297" i="1"/>
  <c r="F318" i="1"/>
  <c r="F12" i="1"/>
  <c r="F13" i="1"/>
  <c r="F14" i="1"/>
  <c r="F15" i="1"/>
  <c r="F38" i="1"/>
  <c r="F39" i="1"/>
  <c r="F58" i="1"/>
  <c r="F59" i="1"/>
  <c r="F60" i="1"/>
  <c r="F61" i="1"/>
  <c r="F62" i="1"/>
  <c r="F63" i="1"/>
  <c r="F109" i="1"/>
  <c r="F298" i="1"/>
  <c r="F299" i="1"/>
  <c r="F300" i="1"/>
  <c r="F301" i="1"/>
  <c r="F338" i="1"/>
  <c r="F339" i="1"/>
  <c r="F340" i="1"/>
  <c r="F341" i="1"/>
  <c r="F342" i="1"/>
  <c r="F343" i="1"/>
  <c r="F596" i="1"/>
  <c r="F620" i="1"/>
  <c r="F621" i="1"/>
  <c r="F622" i="1"/>
  <c r="F623" i="1"/>
  <c r="F624" i="1"/>
  <c r="F652" i="1"/>
  <c r="F653" i="1"/>
  <c r="F754" i="1"/>
  <c r="M13" i="2"/>
  <c r="M3" i="2"/>
  <c r="E8" i="2"/>
  <c r="M8" i="2"/>
  <c r="G10" i="2"/>
  <c r="E3" i="2"/>
  <c r="E9" i="2"/>
  <c r="M16" i="2"/>
  <c r="E10" i="2"/>
  <c r="M5" i="2"/>
  <c r="E16" i="2"/>
  <c r="M9" i="2"/>
  <c r="M12" i="2"/>
  <c r="M10" i="2"/>
  <c r="F686" i="1" l="1"/>
  <c r="F687" i="1"/>
  <c r="F163" i="1"/>
  <c r="F164" i="1"/>
  <c r="F165" i="1"/>
  <c r="F211" i="1"/>
  <c r="F288" i="1"/>
  <c r="F289" i="1"/>
  <c r="F302" i="1"/>
  <c r="F517" i="1"/>
  <c r="F518" i="1"/>
  <c r="F519" i="1"/>
  <c r="F520" i="1"/>
  <c r="F521" i="1"/>
  <c r="F522" i="1"/>
  <c r="F523" i="1"/>
  <c r="F524" i="1"/>
  <c r="F554" i="1"/>
  <c r="F555" i="1"/>
  <c r="F769" i="1"/>
  <c r="F770" i="1"/>
  <c r="F771" i="1"/>
  <c r="F772" i="1"/>
  <c r="F17" i="1"/>
  <c r="F18" i="1"/>
  <c r="F217" i="1"/>
  <c r="F218" i="1"/>
  <c r="F355" i="1"/>
  <c r="F472" i="1"/>
  <c r="F525" i="1"/>
  <c r="F559" i="1"/>
  <c r="F697" i="1"/>
  <c r="F698" i="1"/>
  <c r="F699" i="1"/>
  <c r="F21" i="1"/>
  <c r="F46" i="1"/>
  <c r="F75" i="1"/>
  <c r="F135" i="1"/>
  <c r="F222" i="1"/>
  <c r="F223" i="1"/>
  <c r="F224" i="1"/>
  <c r="F225" i="1"/>
  <c r="F260" i="1"/>
  <c r="F261" i="1"/>
  <c r="F262" i="1"/>
  <c r="F263" i="1"/>
  <c r="F264" i="1"/>
  <c r="F312" i="1"/>
  <c r="F313" i="1"/>
  <c r="F314" i="1"/>
  <c r="F315" i="1"/>
  <c r="F316" i="1"/>
  <c r="F325" i="1"/>
  <c r="F479" i="1"/>
  <c r="F575" i="1"/>
  <c r="F597" i="1"/>
  <c r="F598" i="1"/>
  <c r="F599" i="1"/>
  <c r="F773" i="1"/>
  <c r="F774" i="1"/>
  <c r="F775" i="1"/>
  <c r="F776" i="1"/>
  <c r="F177" i="1"/>
  <c r="F178" i="1"/>
  <c r="F179" i="1"/>
  <c r="F180" i="1"/>
  <c r="F181" i="1"/>
  <c r="F762" i="1"/>
  <c r="F730" i="1"/>
  <c r="F763" i="1"/>
  <c r="F246" i="1"/>
  <c r="F247" i="1"/>
  <c r="F248" i="1"/>
  <c r="F249" i="1"/>
  <c r="F250" i="1"/>
  <c r="F589" i="1"/>
  <c r="F326" i="1"/>
  <c r="F532" i="1"/>
  <c r="F533" i="1"/>
  <c r="F534" i="1"/>
  <c r="F600" i="1"/>
  <c r="F601" i="1"/>
  <c r="F602" i="1"/>
  <c r="F777" i="1"/>
  <c r="F23" i="1"/>
  <c r="F24" i="1"/>
  <c r="F25" i="1"/>
  <c r="F26" i="1"/>
  <c r="F227" i="1"/>
  <c r="F228" i="1"/>
  <c r="F267" i="1"/>
  <c r="F268" i="1"/>
  <c r="F580" i="1"/>
  <c r="F625" i="1"/>
  <c r="F626" i="1"/>
  <c r="F749" i="1"/>
  <c r="F750" i="1"/>
  <c r="F751" i="1"/>
  <c r="F185" i="1"/>
  <c r="F186" i="1"/>
  <c r="F760" i="1"/>
  <c r="F251" i="1"/>
  <c r="F303" i="1"/>
  <c r="F304" i="1"/>
  <c r="F305" i="1"/>
  <c r="F306" i="1"/>
  <c r="F307" i="1"/>
  <c r="F320" i="1"/>
  <c r="F321" i="1"/>
  <c r="F322" i="1"/>
  <c r="F323" i="1"/>
  <c r="F324" i="1"/>
  <c r="F347" i="1"/>
  <c r="F348" i="1"/>
  <c r="F349" i="1"/>
  <c r="F350" i="1"/>
  <c r="F351" i="1"/>
  <c r="F352" i="1"/>
  <c r="F353" i="1"/>
  <c r="F354" i="1"/>
  <c r="F19" i="1"/>
  <c r="F20" i="1"/>
  <c r="F40" i="1"/>
  <c r="F41" i="1"/>
  <c r="F71" i="1"/>
  <c r="F72" i="1"/>
  <c r="F73" i="1"/>
  <c r="F74" i="1"/>
  <c r="F98" i="1"/>
  <c r="F99" i="1"/>
  <c r="F607" i="1"/>
  <c r="F327" i="1"/>
  <c r="F603" i="1"/>
  <c r="F752" i="1"/>
  <c r="F229" i="1"/>
  <c r="F230" i="1"/>
  <c r="F362" i="1"/>
  <c r="F761" i="1"/>
  <c r="F6" i="1"/>
  <c r="F7" i="1"/>
  <c r="F8" i="1"/>
  <c r="F764" i="1"/>
  <c r="F688" i="1"/>
  <c r="F689" i="1"/>
  <c r="F212" i="1"/>
  <c r="F213" i="1"/>
  <c r="F214" i="1"/>
  <c r="F252" i="1"/>
  <c r="F641" i="1"/>
  <c r="F328" i="1"/>
  <c r="F329" i="1"/>
  <c r="F535" i="1"/>
  <c r="F536" i="1"/>
  <c r="F604" i="1"/>
  <c r="F615" i="1"/>
  <c r="F616" i="1"/>
  <c r="F617" i="1"/>
  <c r="F618" i="1"/>
  <c r="F619" i="1"/>
  <c r="F27" i="1"/>
  <c r="F47" i="1"/>
  <c r="F48" i="1"/>
  <c r="F78" i="1"/>
  <c r="F79" i="1"/>
  <c r="F80" i="1"/>
  <c r="F81" i="1"/>
  <c r="F269" i="1"/>
  <c r="F753" i="1"/>
  <c r="F363" i="1"/>
  <c r="F394" i="1"/>
  <c r="H585" i="6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H606" i="6" s="1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H682" i="6" s="1"/>
  <c r="H683" i="6" s="1"/>
  <c r="H684" i="6" s="1"/>
  <c r="H685" i="6" s="1"/>
  <c r="H686" i="6" s="1"/>
  <c r="H687" i="6" s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H729" i="6" s="1"/>
  <c r="F377" i="1"/>
  <c r="F279" i="1"/>
  <c r="F82" i="1"/>
  <c r="F83" i="1"/>
  <c r="F84" i="1"/>
  <c r="F361" i="1"/>
  <c r="F438" i="1"/>
  <c r="F439" i="1"/>
  <c r="F744" i="1"/>
  <c r="F778" i="1"/>
  <c r="F627" i="1"/>
  <c r="F662" i="1"/>
  <c r="F663" i="1"/>
  <c r="F664" i="1"/>
  <c r="F713" i="1"/>
  <c r="F714" i="1"/>
  <c r="F715" i="1"/>
  <c r="F783" i="1"/>
  <c r="F784" i="1"/>
  <c r="F785" i="1"/>
  <c r="F28" i="1"/>
  <c r="F85" i="1"/>
  <c r="F32" i="1"/>
  <c r="F33" i="1"/>
  <c r="F34" i="1"/>
  <c r="F49" i="1"/>
  <c r="F334" i="1"/>
  <c r="F370" i="1"/>
  <c r="F448" i="1"/>
  <c r="F449" i="1"/>
  <c r="F450" i="1"/>
  <c r="F11" i="1"/>
  <c r="F634" i="1"/>
  <c r="F682" i="1"/>
  <c r="F683" i="1"/>
  <c r="F684" i="1"/>
  <c r="F765" i="1"/>
  <c r="F766" i="1"/>
  <c r="F767" i="1"/>
  <c r="F113" i="1"/>
  <c r="F122" i="1"/>
  <c r="F130" i="1"/>
  <c r="F166" i="1"/>
  <c r="F114" i="1"/>
  <c r="F378" i="1"/>
  <c r="F389" i="1"/>
  <c r="F390" i="1"/>
  <c r="F391" i="1"/>
  <c r="F392" i="1"/>
  <c r="F393" i="1"/>
  <c r="F397" i="1"/>
  <c r="F398" i="1"/>
  <c r="F399" i="1"/>
  <c r="F400" i="1"/>
  <c r="F401" i="1"/>
  <c r="F475" i="1"/>
  <c r="F526" i="1"/>
  <c r="F610" i="1"/>
  <c r="F611" i="1"/>
  <c r="F612" i="1"/>
  <c r="F613" i="1"/>
  <c r="F175" i="1"/>
  <c r="F219" i="1"/>
  <c r="F220" i="1"/>
  <c r="F280" i="1"/>
  <c r="F281" i="1"/>
  <c r="F282" i="1"/>
  <c r="F283" i="1"/>
  <c r="F360" i="1"/>
  <c r="F435" i="1"/>
  <c r="F436" i="1"/>
  <c r="F437" i="1"/>
  <c r="F569" i="1"/>
  <c r="F570" i="1"/>
  <c r="F571" i="1"/>
  <c r="F572" i="1"/>
  <c r="F573" i="1"/>
  <c r="F574" i="1"/>
  <c r="F656" i="1"/>
  <c r="F657" i="1"/>
  <c r="F658" i="1"/>
  <c r="F659" i="1"/>
  <c r="F660" i="1"/>
  <c r="F704" i="1"/>
  <c r="F705" i="1"/>
  <c r="F706" i="1"/>
  <c r="F707" i="1"/>
  <c r="F708" i="1"/>
  <c r="F709" i="1"/>
  <c r="F710" i="1"/>
  <c r="F711" i="1"/>
  <c r="F740" i="1"/>
  <c r="F741" i="1"/>
  <c r="F716" i="1"/>
  <c r="F717" i="1"/>
  <c r="F718" i="1"/>
  <c r="F719" i="1"/>
  <c r="F745" i="1"/>
  <c r="F746" i="1"/>
  <c r="F86" i="1"/>
  <c r="F87" i="1"/>
  <c r="F88" i="1"/>
  <c r="F500" i="1"/>
  <c r="F35" i="1"/>
  <c r="F36" i="1"/>
  <c r="F37" i="1"/>
  <c r="F51" i="1"/>
  <c r="F52" i="1"/>
  <c r="F53" i="1"/>
  <c r="F54" i="1"/>
  <c r="F204" i="1"/>
  <c r="F205" i="1"/>
  <c r="F238" i="1"/>
  <c r="F239" i="1"/>
  <c r="F240" i="1"/>
  <c r="F451" i="1"/>
  <c r="F452" i="1"/>
  <c r="F453" i="1"/>
  <c r="F454" i="1"/>
  <c r="F455" i="1"/>
  <c r="F456" i="1"/>
  <c r="F731" i="1"/>
  <c r="F152" i="1"/>
  <c r="F158" i="1"/>
  <c r="F159" i="1"/>
  <c r="F381" i="1"/>
  <c r="F382" i="1"/>
  <c r="F383" i="1"/>
  <c r="F460" i="1"/>
  <c r="F461" i="1"/>
  <c r="F768" i="1"/>
  <c r="F16" i="1"/>
  <c r="F64" i="1"/>
  <c r="F65" i="1"/>
  <c r="F255" i="1"/>
  <c r="F256" i="1"/>
  <c r="F257" i="1"/>
  <c r="F258" i="1"/>
  <c r="F259" i="1"/>
  <c r="F270" i="1"/>
  <c r="F271" i="1"/>
  <c r="F272" i="1"/>
  <c r="F385" i="1"/>
  <c r="F386" i="1"/>
  <c r="F387" i="1"/>
  <c r="F388" i="1"/>
  <c r="F427" i="1"/>
  <c r="F428" i="1"/>
  <c r="F429" i="1"/>
  <c r="F586" i="1"/>
  <c r="F587" i="1"/>
  <c r="F588" i="1"/>
  <c r="F605" i="1"/>
  <c r="F606" i="1"/>
  <c r="F639" i="1"/>
  <c r="F640" i="1"/>
  <c r="F691" i="1"/>
  <c r="F115" i="1"/>
  <c r="F116" i="1"/>
  <c r="F131" i="1"/>
  <c r="F132" i="1"/>
  <c r="F402" i="1"/>
  <c r="F403" i="1"/>
  <c r="F527" i="1"/>
  <c r="F528" i="1"/>
  <c r="F529" i="1"/>
  <c r="F614" i="1"/>
  <c r="F642" i="1"/>
  <c r="F643" i="1"/>
  <c r="F644" i="1"/>
  <c r="F645" i="1"/>
  <c r="F646" i="1"/>
  <c r="F647" i="1"/>
  <c r="F648" i="1"/>
  <c r="F649" i="1"/>
  <c r="F700" i="1"/>
  <c r="F701" i="1"/>
  <c r="F702" i="1"/>
  <c r="F284" i="1"/>
  <c r="F290" i="1"/>
  <c r="F291" i="1"/>
  <c r="F292" i="1"/>
  <c r="F293" i="1"/>
  <c r="F294" i="1"/>
  <c r="F295" i="1"/>
  <c r="F308" i="1"/>
  <c r="F104" i="1"/>
  <c r="F105" i="1"/>
  <c r="F117" i="1"/>
  <c r="F123" i="1"/>
  <c r="F138" i="1"/>
  <c r="F480" i="1"/>
  <c r="F481" i="1"/>
  <c r="F482" i="1"/>
  <c r="F576" i="1"/>
  <c r="F89" i="1"/>
  <c r="F90" i="1"/>
  <c r="F118" i="1"/>
  <c r="F124" i="1"/>
  <c r="F50" i="1"/>
  <c r="F126" i="1"/>
  <c r="F127" i="1"/>
  <c r="F142" i="1"/>
  <c r="F143" i="1"/>
  <c r="F144" i="1"/>
  <c r="F195" i="1"/>
  <c r="F196" i="1"/>
  <c r="F197" i="1"/>
  <c r="F198" i="1"/>
  <c r="F501" i="1"/>
  <c r="F542" i="1"/>
  <c r="F543" i="1"/>
  <c r="F544" i="1"/>
  <c r="F545" i="1"/>
  <c r="F628" i="1"/>
  <c r="F629" i="1"/>
  <c r="F630" i="1"/>
  <c r="F55" i="1"/>
  <c r="F56" i="1"/>
  <c r="F57" i="1"/>
  <c r="F97" i="1"/>
  <c r="F108" i="1"/>
  <c r="F120" i="1"/>
  <c r="F128" i="1"/>
  <c r="F145" i="1"/>
  <c r="F241" i="1"/>
  <c r="F335" i="1"/>
  <c r="F336" i="1"/>
  <c r="F457" i="1"/>
  <c r="F458" i="1"/>
  <c r="F459" i="1"/>
  <c r="F502" i="1"/>
  <c r="F503" i="1"/>
  <c r="F504" i="1"/>
  <c r="F547" i="1"/>
  <c r="F548" i="1"/>
  <c r="F549" i="1"/>
  <c r="F160" i="1"/>
  <c r="F206" i="1"/>
  <c r="F207" i="1"/>
  <c r="F208" i="1"/>
  <c r="F209" i="1"/>
  <c r="F462" i="1"/>
  <c r="F635" i="1"/>
  <c r="F66" i="1"/>
  <c r="F67" i="1"/>
  <c r="F68" i="1"/>
  <c r="F69" i="1"/>
  <c r="F70" i="1"/>
  <c r="F112" i="1"/>
  <c r="F121" i="1"/>
  <c r="F129" i="1"/>
  <c r="F161" i="1"/>
  <c r="F162" i="1"/>
  <c r="F273" i="1"/>
  <c r="F274" i="1"/>
  <c r="F275" i="1"/>
  <c r="F276" i="1"/>
  <c r="F285" i="1"/>
  <c r="F286" i="1"/>
  <c r="F287" i="1"/>
  <c r="F468" i="1"/>
  <c r="F469" i="1"/>
  <c r="F470" i="1"/>
  <c r="F471" i="1"/>
  <c r="F692" i="1"/>
  <c r="F693" i="1"/>
  <c r="F694" i="1"/>
  <c r="F735" i="1"/>
  <c r="F133" i="1"/>
  <c r="F134" i="1"/>
  <c r="F167" i="1"/>
  <c r="F168" i="1"/>
  <c r="F169" i="1"/>
  <c r="F170" i="1"/>
  <c r="F171" i="1"/>
  <c r="F215" i="1"/>
  <c r="F216" i="1"/>
  <c r="F404" i="1"/>
  <c r="F405" i="1"/>
  <c r="F406" i="1"/>
  <c r="F407" i="1"/>
  <c r="F408" i="1"/>
  <c r="F430" i="1"/>
  <c r="F431" i="1"/>
  <c r="F432" i="1"/>
  <c r="F433" i="1"/>
  <c r="F434" i="1"/>
  <c r="F592" i="1"/>
  <c r="F593" i="1"/>
  <c r="F594" i="1"/>
  <c r="F595" i="1"/>
  <c r="F650" i="1"/>
  <c r="F651" i="1"/>
  <c r="F696" i="1"/>
  <c r="F703" i="1"/>
  <c r="F736" i="1"/>
  <c r="F737" i="1"/>
  <c r="F738" i="1"/>
  <c r="F739" i="1"/>
  <c r="F76" i="1"/>
  <c r="F77" i="1"/>
  <c r="F221" i="1"/>
  <c r="F309" i="1"/>
  <c r="F310" i="1"/>
  <c r="F311" i="1"/>
  <c r="F476" i="1"/>
  <c r="F477" i="1"/>
  <c r="F478" i="1"/>
  <c r="F742" i="1"/>
  <c r="F743" i="1"/>
  <c r="F176" i="1"/>
  <c r="F226" i="1"/>
  <c r="F577" i="1"/>
  <c r="F578" i="1"/>
  <c r="F579" i="1"/>
  <c r="F747" i="1"/>
  <c r="F748" i="1"/>
  <c r="F139" i="1"/>
  <c r="F182" i="1"/>
  <c r="F183" i="1"/>
  <c r="F184" i="1"/>
  <c r="F199" i="1"/>
  <c r="F200" i="1"/>
  <c r="F234" i="1"/>
  <c r="F235" i="1"/>
  <c r="F236" i="1"/>
  <c r="F237" i="1"/>
  <c r="F371" i="1"/>
  <c r="F379" i="1"/>
  <c r="F380" i="1"/>
  <c r="F409" i="1"/>
  <c r="F410" i="1"/>
  <c r="F631" i="1"/>
  <c r="F679" i="1"/>
  <c r="F680" i="1"/>
  <c r="F681" i="1"/>
  <c r="F729" i="1"/>
  <c r="F146" i="1"/>
  <c r="F147" i="1"/>
  <c r="F148" i="1"/>
  <c r="F149" i="1"/>
  <c r="F337" i="1"/>
  <c r="F411" i="1"/>
  <c r="F421" i="1"/>
  <c r="F422" i="1"/>
  <c r="F423" i="1"/>
  <c r="F424" i="1"/>
  <c r="F425" i="1"/>
  <c r="F426" i="1"/>
  <c r="F505" i="1"/>
  <c r="F506" i="1"/>
  <c r="F507" i="1"/>
  <c r="F546" i="1"/>
  <c r="F550" i="1"/>
  <c r="F551" i="1"/>
  <c r="F552" i="1"/>
  <c r="F553" i="1"/>
  <c r="F732" i="1"/>
  <c r="F210" i="1"/>
  <c r="F242" i="1"/>
  <c r="F243" i="1"/>
  <c r="F244" i="1"/>
  <c r="F245" i="1"/>
  <c r="F636" i="1"/>
  <c r="F637" i="1"/>
  <c r="F638" i="1"/>
  <c r="F685" i="1"/>
  <c r="D16" i="2"/>
  <c r="D9" i="2"/>
  <c r="D13" i="2"/>
  <c r="D10" i="2"/>
  <c r="D3" i="2"/>
  <c r="D8" i="2"/>
  <c r="F900" i="6" l="1"/>
  <c r="E900" i="6"/>
  <c r="H753" i="6" l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E736" i="6" l="1"/>
  <c r="F736" i="6"/>
  <c r="F730" i="6"/>
  <c r="E730" i="6"/>
  <c r="F579" i="6" l="1"/>
  <c r="E579" i="6"/>
  <c r="H318" i="6" l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F437" i="6"/>
  <c r="E437" i="6"/>
  <c r="E312" i="6" l="1"/>
  <c r="F312" i="6"/>
  <c r="H78" i="6" l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5" i="6" l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L3" i="4" l="1"/>
  <c r="D11" i="2" l="1"/>
  <c r="F583" i="1"/>
  <c r="F346" i="1"/>
  <c r="F690" i="1"/>
  <c r="F733" i="1"/>
  <c r="F734" i="1"/>
  <c r="F253" i="1"/>
  <c r="F254" i="1"/>
  <c r="F372" i="1"/>
  <c r="F384" i="1"/>
  <c r="F556" i="1"/>
  <c r="F557" i="1"/>
  <c r="F558" i="1"/>
  <c r="F585" i="1"/>
  <c r="F102" i="1"/>
  <c r="F103" i="1"/>
  <c r="F373" i="1"/>
  <c r="F374" i="1"/>
  <c r="F375" i="1"/>
  <c r="F781" i="1"/>
  <c r="F567" i="1"/>
  <c r="F473" i="1"/>
  <c r="F474" i="1"/>
  <c r="F608" i="1"/>
  <c r="F609" i="1"/>
  <c r="F174" i="1"/>
  <c r="F266" i="1"/>
  <c r="F330" i="1"/>
  <c r="F331" i="1"/>
  <c r="F655" i="1"/>
  <c r="F661" i="1"/>
  <c r="F712" i="1"/>
  <c r="F151" i="1"/>
  <c r="D12" i="2"/>
  <c r="E12" i="2"/>
  <c r="E73" i="6" l="1"/>
  <c r="E38" i="5" l="1"/>
  <c r="G15" i="2" l="1"/>
  <c r="G14" i="2"/>
  <c r="G5" i="2"/>
  <c r="F376" i="1" l="1"/>
  <c r="F568" i="1"/>
  <c r="F779" i="1"/>
  <c r="F780" i="1"/>
  <c r="F5" i="1"/>
  <c r="F100" i="1"/>
  <c r="F101" i="1"/>
  <c r="F203" i="1"/>
  <c r="F110" i="1"/>
  <c r="H736" i="6" l="1"/>
  <c r="F695" i="1" l="1"/>
  <c r="E2" i="2"/>
  <c r="F357" i="1" l="1"/>
  <c r="E5" i="2"/>
  <c r="F419" i="1" l="1"/>
  <c r="F201" i="1"/>
  <c r="F278" i="1"/>
  <c r="F654" i="1"/>
  <c r="F332" i="1"/>
  <c r="F420" i="1"/>
  <c r="F418" i="1"/>
  <c r="F356" i="1"/>
  <c r="F584" i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F23" i="7" s="1"/>
  <c r="F359" i="1" l="1"/>
  <c r="F537" i="1"/>
  <c r="F538" i="1"/>
  <c r="F333" i="1"/>
  <c r="F136" i="1"/>
  <c r="H25" i="2"/>
  <c r="E19" i="2"/>
  <c r="G19" i="2"/>
  <c r="C25" i="2" l="1"/>
  <c r="E25" i="2"/>
  <c r="D25" i="2"/>
  <c r="F202" i="1" l="1"/>
  <c r="F782" i="1"/>
  <c r="F3" i="1"/>
  <c r="F4" i="1"/>
  <c r="F582" i="1"/>
  <c r="F172" i="1"/>
  <c r="F277" i="1"/>
  <c r="F633" i="1"/>
  <c r="F417" i="1"/>
  <c r="F358" i="1"/>
  <c r="F344" i="1"/>
  <c r="F345" i="1"/>
  <c r="F319" i="1"/>
  <c r="F137" i="1"/>
  <c r="D10" i="5"/>
  <c r="D35" i="5" s="1"/>
  <c r="D49" i="5" s="1"/>
  <c r="D61" i="5" s="1"/>
  <c r="D64" i="5" l="1"/>
  <c r="H19" i="2"/>
  <c r="C12" i="2" l="1"/>
  <c r="G12" i="2"/>
  <c r="I12" i="2" l="1"/>
  <c r="C16" i="2"/>
  <c r="C15" i="2"/>
  <c r="C14" i="2"/>
  <c r="C13" i="2"/>
  <c r="C11" i="2"/>
  <c r="C10" i="2"/>
  <c r="C9" i="2"/>
  <c r="C8" i="2"/>
  <c r="C5" i="2"/>
  <c r="C3" i="2"/>
  <c r="C2" i="2"/>
  <c r="M2" i="2"/>
  <c r="C19" i="2" l="1"/>
  <c r="F2" i="1"/>
  <c r="F265" i="1"/>
  <c r="F111" i="1"/>
  <c r="F9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D2" i="2"/>
  <c r="D5" i="2"/>
  <c r="I2" i="2" l="1"/>
  <c r="I19" i="2"/>
  <c r="F150" i="1" l="1"/>
  <c r="F632" i="1"/>
  <c r="F173" i="1"/>
  <c r="F10" i="1"/>
  <c r="F7" i="7"/>
  <c r="I25" i="2" l="1"/>
  <c r="H748" i="6" l="1"/>
  <c r="H191" i="6" l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C4" i="2" l="1"/>
  <c r="H11" i="2" l="1"/>
  <c r="D4" i="2" l="1"/>
  <c r="M17" i="2"/>
  <c r="H981" i="6" l="1"/>
  <c r="H12" i="2" s="1"/>
  <c r="J12" i="2" s="1"/>
  <c r="H437" i="6" l="1"/>
  <c r="H900" i="6" l="1"/>
  <c r="H16" i="2" s="1"/>
  <c r="H9" i="2"/>
  <c r="H312" i="6" l="1"/>
  <c r="H5" i="2" s="1"/>
  <c r="H73" i="6" l="1"/>
  <c r="H2" i="2" s="1"/>
  <c r="J2" i="2" s="1"/>
  <c r="H15" i="2" l="1"/>
  <c r="H179" i="6" l="1"/>
  <c r="H3" i="2" s="1"/>
  <c r="F19" i="7" l="1"/>
  <c r="F18" i="7"/>
  <c r="F17" i="7"/>
  <c r="F16" i="7"/>
  <c r="F15" i="7"/>
  <c r="F14" i="7"/>
  <c r="F11" i="7"/>
  <c r="F10" i="7"/>
  <c r="F9" i="7"/>
  <c r="F8" i="7"/>
  <c r="F20" i="2"/>
  <c r="D20" i="2"/>
  <c r="D29" i="2" s="1"/>
  <c r="F17" i="2"/>
  <c r="I13" i="2"/>
  <c r="I7" i="2"/>
  <c r="J7" i="2" s="1"/>
  <c r="I6" i="2"/>
  <c r="J6" i="2" s="1"/>
  <c r="H579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741" i="6"/>
  <c r="H14" i="2" s="1"/>
  <c r="H185" i="6"/>
  <c r="H4" i="2" s="1"/>
  <c r="J13" i="2"/>
  <c r="C17" i="2"/>
  <c r="C29" i="2" l="1"/>
  <c r="J10" i="2"/>
  <c r="J3" i="2"/>
  <c r="J14" i="2"/>
  <c r="F24" i="7"/>
  <c r="J25" i="2"/>
  <c r="E23" i="2"/>
  <c r="E29" i="2" s="1"/>
  <c r="J4" i="2"/>
  <c r="I17" i="2"/>
  <c r="J9" i="2"/>
  <c r="I29" i="2" l="1"/>
  <c r="H83" i="29" s="1"/>
  <c r="H84" i="29" s="1"/>
  <c r="J19" i="2" l="1"/>
  <c r="H20" i="2"/>
  <c r="J20" i="2" l="1"/>
  <c r="H730" i="6"/>
  <c r="H8" i="2" s="1"/>
  <c r="J8" i="2" s="1"/>
  <c r="H17" i="2" l="1"/>
  <c r="J17" i="2" s="1"/>
  <c r="H29" i="2" l="1"/>
  <c r="J2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<sst xmlns="http://schemas.openxmlformats.org/spreadsheetml/2006/main" count="26051" uniqueCount="1690">
  <si>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</si>
  <si>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</si>
  <si>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</si>
  <si>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</si>
  <si>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</si>
  <si>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</si>
  <si>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</si>
  <si>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</si>
  <si>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</si>
  <si>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</si>
  <si>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</si>
  <si>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</si>
  <si>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</si>
  <si>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</si>
  <si>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</si>
  <si>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</si>
  <si>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</si>
  <si>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</si>
  <si>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</si>
  <si>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</si>
  <si>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</si>
  <si>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</si>
  <si>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</si>
  <si>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</si>
  <si>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</si>
  <si>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</si>
  <si>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</si>
  <si>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</si>
  <si>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</si>
  <si>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</si>
  <si>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</si>
  <si>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</si>
  <si>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</si>
  <si>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</si>
  <si>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</si>
  <si>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</si>
  <si>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</si>
  <si>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</si>
  <si>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</si>
  <si>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</si>
  <si>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</si>
  <si>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</si>
  <si>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</si>
  <si>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</si>
  <si>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</si>
  <si>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</si>
  <si>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</si>
  <si>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</si>
  <si>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</si>
  <si>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</si>
  <si>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</si>
  <si>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</si>
  <si>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</si>
  <si>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</si>
  <si>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</si>
  <si>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</si>
  <si>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</si>
  <si>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</si>
  <si>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</si>
  <si>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</si>
  <si>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</si>
  <si>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</si>
  <si>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</si>
  <si>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</si>
  <si>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</si>
  <si>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</si>
  <si>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</si>
  <si>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</si>
  <si>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</si>
  <si>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</si>
  <si>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</si>
  <si>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</si>
  <si>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</si>
  <si>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</si>
  <si>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</si>
  <si>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</si>
  <si>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</si>
  <si>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</si>
  <si>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</si>
  <si>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</si>
  <si>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</si>
  <si>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</si>
  <si>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</si>
  <si>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</si>
  <si>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</si>
  <si>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</si>
  <si>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</si>
  <si>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</si>
  <si>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</si>
  <si>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</si>
  <si>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</si>
  <si>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</si>
  <si>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</si>
  <si>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</si>
  <si>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</si>
  <si>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</si>
  <si>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</si>
  <si>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Legal</t>
  </si>
  <si>
    <t>Office</t>
  </si>
  <si>
    <t>Management</t>
  </si>
  <si>
    <t>Media</t>
  </si>
  <si>
    <t>Type de depense</t>
  </si>
  <si>
    <t>Versement</t>
  </si>
  <si>
    <t>Rent &amp; Utilities</t>
  </si>
  <si>
    <t>Personnel</t>
  </si>
  <si>
    <t>BQ-J-R1</t>
  </si>
  <si>
    <t>BQ-J-R2</t>
  </si>
  <si>
    <t>BCI</t>
  </si>
  <si>
    <t>Receved in XAF</t>
  </si>
  <si>
    <t>Spent  in XAF</t>
  </si>
  <si>
    <t>Telephone</t>
  </si>
  <si>
    <t>DOVI</t>
  </si>
  <si>
    <t>DH-J-R1</t>
  </si>
  <si>
    <t>CONGO</t>
  </si>
  <si>
    <t>Merveille</t>
  </si>
  <si>
    <t>CA-J-R1</t>
  </si>
  <si>
    <t>CA-J-R2</t>
  </si>
  <si>
    <t>CA-J-R3</t>
  </si>
  <si>
    <t>CA-J-R4</t>
  </si>
  <si>
    <t>CA-J-R5</t>
  </si>
  <si>
    <t>Office Materiels</t>
  </si>
  <si>
    <t>Transport</t>
  </si>
  <si>
    <t>T73</t>
  </si>
  <si>
    <t>P29</t>
  </si>
  <si>
    <t>Romain</t>
  </si>
  <si>
    <t>Abraham</t>
  </si>
  <si>
    <t>Roderlin</t>
  </si>
  <si>
    <t>Donald-Roméo</t>
  </si>
  <si>
    <t>Crépin</t>
  </si>
  <si>
    <t>Evariste</t>
  </si>
  <si>
    <t>Services</t>
  </si>
  <si>
    <t>IT87</t>
  </si>
  <si>
    <t>G12</t>
  </si>
  <si>
    <t>DH-J-D1</t>
  </si>
  <si>
    <t>Donald-Romeo</t>
  </si>
  <si>
    <t>Donors 2025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</si>
  <si>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</si>
  <si>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</si>
  <si>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</si>
  <si>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</si>
  <si>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</si>
  <si>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</si>
  <si>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</si>
  <si>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</si>
  <si>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</si>
  <si>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</si>
  <si>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</si>
  <si>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</si>
  <si>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</si>
  <si>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</si>
  <si>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</si>
  <si>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</si>
  <si>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</si>
  <si>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</si>
  <si>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</si>
  <si>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</si>
  <si>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</si>
  <si>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</si>
  <si>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</si>
  <si>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</si>
  <si>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</si>
  <si>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</si>
  <si>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</si>
  <si>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</si>
  <si>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</si>
  <si>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Homéfa DOVI ZENNAWOE</t>
  </si>
  <si>
    <t>Received in XAF</t>
  </si>
  <si>
    <t>Received in $</t>
  </si>
  <si>
    <t>Parfaite</t>
  </si>
  <si>
    <t>COMPTA PARFAITE-Comptable</t>
  </si>
  <si>
    <t>Departement</t>
  </si>
  <si>
    <t>Reason for Difference: Transfert charden farell</t>
  </si>
  <si>
    <t>phone credit received</t>
  </si>
  <si>
    <t>phone credit bought</t>
  </si>
  <si>
    <t>distributed</t>
  </si>
  <si>
    <t>name</t>
  </si>
  <si>
    <t>balance</t>
  </si>
  <si>
    <t>Date+A1:E38</t>
  </si>
  <si>
    <t>COMPTA Romain-Juriste</t>
  </si>
  <si>
    <t>COMPTA Donald-Roméo - Juriste</t>
  </si>
  <si>
    <t>(vide)</t>
  </si>
  <si>
    <t>Parfaire BAVOUMINA</t>
  </si>
  <si>
    <t>Étiquettes de colonnes</t>
  </si>
  <si>
    <t>Somme de distributed</t>
  </si>
  <si>
    <t>P-J-D1</t>
  </si>
  <si>
    <t>Dahan</t>
  </si>
  <si>
    <t>Maison-Bureau</t>
  </si>
  <si>
    <t>Bureau-Maison</t>
  </si>
  <si>
    <t>Maison- Bureau</t>
  </si>
  <si>
    <t>Bureau - Maison</t>
  </si>
  <si>
    <t>COMPTA Roderlin-Juriste</t>
  </si>
  <si>
    <t>Bureau -Maison</t>
  </si>
  <si>
    <t>Bureau- Maison</t>
  </si>
  <si>
    <t>Bureau- Aspinall</t>
  </si>
  <si>
    <t>Direct Debits (Bank Charges)</t>
  </si>
  <si>
    <t>Marchig Trust</t>
  </si>
  <si>
    <t xml:space="preserve">Taxi: Bureau -Banque BCI/ Retrait espece </t>
  </si>
  <si>
    <t>Taxi: Banque BCI-Bureau</t>
  </si>
  <si>
    <t>Phone Credit</t>
  </si>
  <si>
    <t>CR-D-R1</t>
  </si>
  <si>
    <t>Taxi:   Direction MB2 Services- Bureau</t>
  </si>
  <si>
    <t>Aspinall - Maison</t>
  </si>
  <si>
    <t>Bureau- DUE</t>
  </si>
  <si>
    <t>DUE - Bureau</t>
  </si>
  <si>
    <t>Bureau-Aspinall</t>
  </si>
  <si>
    <t>Aspinall-Maison</t>
  </si>
  <si>
    <t>Maison- Chez Paul (rendez -vous douane)</t>
  </si>
  <si>
    <t>Chez Paul - Maison</t>
  </si>
  <si>
    <t>Maison-Bureau (Rendez vous avec DGACFAP)</t>
  </si>
  <si>
    <t>Maison- Chez Paul (rendez -vous)</t>
  </si>
  <si>
    <t>Bureau - Ambassade de France</t>
  </si>
  <si>
    <t>Maison-Bureau cheffe douane Aéroport</t>
  </si>
  <si>
    <t>Aéroport - Bureau</t>
  </si>
  <si>
    <t>Bureau- DGEF</t>
  </si>
  <si>
    <t>Credit telephonique MTN/PALF/ du 09 Janvier 2026/ DOVI</t>
  </si>
  <si>
    <t>Credit telephonique MTN PALF/du 22 Janvier 2026/Legal/ crepin</t>
  </si>
  <si>
    <t xml:space="preserve">Taxi: Bureau -Banque BCI/ Demande d'information sur les fonds reçu </t>
  </si>
  <si>
    <t>Taxi: Bureau -Banque BCI/ Retrait Réleve du mois de Décembre 2025</t>
  </si>
  <si>
    <t xml:space="preserve"> Frais de prestation de nettoyage jardin PALF décembre 2025</t>
  </si>
  <si>
    <t>Reglement prestation de nettoyage  PALF du mois de décembre 2025</t>
  </si>
  <si>
    <t>Taxi: Bureau -TGI Brazzaviille/ Faire signer les documents à maître Hélène</t>
  </si>
  <si>
    <t>Taxi:TGI Brazzaviille- Bureau</t>
  </si>
  <si>
    <t>Taxi: Bureau- Mairi de moungalie/ Faire signer les pièces comptables à P29</t>
  </si>
  <si>
    <t>Taxi: Mairie Moungalie- Marché Total/ Faire signer les pièces comptables à G12</t>
  </si>
  <si>
    <t>Taxi: Mairie  Marché Total- Domicile</t>
  </si>
  <si>
    <t>Taxi:Bureau-Direction MB2 Services/Achat crédit Coordinateur PALF</t>
  </si>
  <si>
    <t>Réglement facture électricité periode Novembre et Décembre  2025/bureau PALF</t>
  </si>
  <si>
    <t>Règlement facture d'eau du mois de Novembre et Décembre  2025 bureau PALF</t>
  </si>
  <si>
    <t>Taxi: Banque BCI-Direction Energie electrique du congo/ Reglement facture d'electricité</t>
  </si>
  <si>
    <t>Taxi: Direction Energie electrique du congo- Direction LCDE/ Reglement facture d'eau</t>
  </si>
  <si>
    <t>Taxi: Direction LCDE- Bureau/ Reglement facture d'eau</t>
  </si>
  <si>
    <t>Taxi: Bureau -CNSS/ Depot du corrier à la cnss</t>
  </si>
  <si>
    <t>Taxi: CNSS -Direction Energie Electrique du Congo/Retrait du reçu de paiement du mois de nov dec 2025</t>
  </si>
  <si>
    <t>Taxi: Direction Energie Electrique du Congo-Domicile</t>
  </si>
  <si>
    <t>Achat de 04 ampoule à crochet bureau PALF</t>
  </si>
  <si>
    <t>Taxi:Bureau-Direction MB2 Services/Achat crédit Crepin</t>
  </si>
  <si>
    <t>Paiement salaire du mois de Novembre 2025/Homéfa DOVI/3655371</t>
  </si>
  <si>
    <t>Paiement salaire du mois de Novembre 2025/BAVOUMINA NZOUSSI Dina Parfaite/3655372</t>
  </si>
  <si>
    <t>Oui</t>
  </si>
  <si>
    <t>Reglement facture internet periode du 16/02 au 16/03/2026 bureau PALF</t>
  </si>
  <si>
    <t>Internet</t>
  </si>
  <si>
    <t>Achat carburant groupe electrogène Bureau ( 100 litres)</t>
  </si>
  <si>
    <t>Achat encre HP Laser  02 noir et  03 couleur 216A</t>
  </si>
  <si>
    <t>Achat de 04 bonbonne d'eau mineral 10 LITRES/Bureau</t>
  </si>
  <si>
    <t xml:space="preserve"> Frais de prestation de nettoyage jardin PALF Janvier 2026</t>
  </si>
  <si>
    <t>Frais de ramassage Ordure Février 2026</t>
  </si>
  <si>
    <t>CA-F-R1</t>
  </si>
  <si>
    <t>CA-F-R2</t>
  </si>
  <si>
    <t>CA-F-R3</t>
  </si>
  <si>
    <t>CA-F-R4</t>
  </si>
  <si>
    <t>CA-F-R5</t>
  </si>
  <si>
    <t>CA-F-R6</t>
  </si>
  <si>
    <t>Grant</t>
  </si>
  <si>
    <t>Paiement salaire du mois de décembre 2025/LOUNDOU Jean Romain/3655376</t>
  </si>
  <si>
    <t>Paiement salaire du mois de décembre et congé 2025/FOUMBA Roderlin/3655375</t>
  </si>
  <si>
    <t>Paiement salaire du mois de Décembre et congés  2025/BOUNGOU MAKOSSO Abraham/3655374</t>
  </si>
  <si>
    <t>Reglement honoraire du mois de décembre 2025/T73/3655379</t>
  </si>
  <si>
    <t>Investigation</t>
  </si>
  <si>
    <t>Reglement honoraire du mois de décembre 2025/IT87/3655381</t>
  </si>
  <si>
    <t>Reglement honoraire du mois de décembre  2025/G12/3655378</t>
  </si>
  <si>
    <t>Reglement honoraire du mois de decembre 2025/P29/3655377</t>
  </si>
  <si>
    <t>Paiement salaire du mois de décembre 2025/Crepin IBOUILI-IBOUILI</t>
  </si>
  <si>
    <t>Paiement salaire du mois de décembre 2025/PINDI BINGA Donald- Roméo</t>
  </si>
  <si>
    <t>Paiement salaire du mois de décembre 2025/Evariste LELOUSSI</t>
  </si>
  <si>
    <t>Avance sur  salaire du mois de décembre 2025/Homéfa DOVI/3655237</t>
  </si>
  <si>
    <t>Paiement salaire du mois de décembre 2025/BAVOUMINA NZOUSSI Dina Parfaite/3655382</t>
  </si>
  <si>
    <t>Paiement CNSS quatrième trimestre/Octobre, Novembre et Décembre 2025/Crepin /3655380</t>
  </si>
  <si>
    <t>Paiement CNSS quatrième trimestre/Octobre, Novembre et Décembre 2025/Donald-Roméo/3655380</t>
  </si>
  <si>
    <t>Paiement CNSS quatrième trimestre/Octobre, Novembre et Décembre 2025/Romain/3655380</t>
  </si>
  <si>
    <t>Paiement CNSS quatrième trimestre/Octobre, Novembre et Décembre 2025/Roderlin/3655380</t>
  </si>
  <si>
    <t>Paiement CNSS quatrième trimestre/Octobre, Novembre et Décembre 2025/Abraham/3655380</t>
  </si>
  <si>
    <t>Paiement CNSS quatrième trimestre/Octobre, Novembre et Décembre 2025/Parfaite/3655380</t>
  </si>
  <si>
    <t>Paiement CNSS quatrième trimestre/Octobre, Novembre et Décembre 2025/Evariste/3655380</t>
  </si>
  <si>
    <t>Reglement Facture Gardiennage Mois de décembre 2025/3655236</t>
  </si>
  <si>
    <t>Reglement loyer du mois de décembre 2025/3655383</t>
  </si>
  <si>
    <t>Frais de virement salaire du mois de decembre 2025</t>
  </si>
  <si>
    <t>Bank fees</t>
  </si>
  <si>
    <t>Paiement Honoraire Me LOCKO/Mois de novembre  2025/3655238</t>
  </si>
  <si>
    <t>Lawyer Fees</t>
  </si>
  <si>
    <t>BQ-F-G1</t>
  </si>
  <si>
    <t>BQ-F-R1</t>
  </si>
  <si>
    <t>BQ-F-R2</t>
  </si>
  <si>
    <t>BQ-F-R3</t>
  </si>
  <si>
    <t>BQ-F-R4</t>
  </si>
  <si>
    <t>BQ-F-R5</t>
  </si>
  <si>
    <t>BQ-F-R6</t>
  </si>
  <si>
    <t>BQ-F-R7</t>
  </si>
  <si>
    <t>BQ-F-R8</t>
  </si>
  <si>
    <t>BQ-F-R9</t>
  </si>
  <si>
    <t>BQ-F-R10</t>
  </si>
  <si>
    <t>BQ-F-R11</t>
  </si>
  <si>
    <t>BQ-F-R12</t>
  </si>
  <si>
    <t>BQ-F-R13</t>
  </si>
  <si>
    <t>BQ-F-R14</t>
  </si>
  <si>
    <t>BQ-F-R15</t>
  </si>
  <si>
    <t>BQ-F-R16</t>
  </si>
  <si>
    <t>BQ-F-R17</t>
  </si>
  <si>
    <t>BQ-F-R18</t>
  </si>
  <si>
    <t>BQ-F-R19</t>
  </si>
  <si>
    <t>BQ-F-R20</t>
  </si>
  <si>
    <t>BQ-F-R21</t>
  </si>
  <si>
    <t>BQ-F-R22</t>
  </si>
  <si>
    <t>BQ-F-G2</t>
  </si>
  <si>
    <t>Réleve</t>
  </si>
  <si>
    <t>Maison - Bureau</t>
  </si>
  <si>
    <t>Bureau - Aspinall</t>
  </si>
  <si>
    <t>Aspinall-Bureau</t>
  </si>
  <si>
    <t>Bureau- Interpol</t>
  </si>
  <si>
    <t>Interpol-Bureau</t>
  </si>
  <si>
    <t>Credit telephonique MTN/PALF/ du 09 Février 2026/ DOVI</t>
  </si>
  <si>
    <t>Aspinall - Bureau</t>
  </si>
  <si>
    <t>Règlement loyer Janvier 2026/ Coordinateur</t>
  </si>
  <si>
    <t>personnel</t>
  </si>
  <si>
    <t>Aspinall- Bureau</t>
  </si>
  <si>
    <t>Maison- Aéroport(commissariat spécial)</t>
  </si>
  <si>
    <t>Aéroport -Bureau</t>
  </si>
  <si>
    <t>DH-F-D1</t>
  </si>
  <si>
    <t>DH-F-R1</t>
  </si>
  <si>
    <t>DH-F-R2</t>
  </si>
  <si>
    <t>Taxi: Bureau -Banque BCI/ Retrait Réleve du mois de Janvier 2026</t>
  </si>
  <si>
    <t>Taxi: Bureau -Banque BCI/ Retrait cheque pour le paiement de la cnss</t>
  </si>
  <si>
    <t>Taxi:  Bureau - CNSS/Paiement CNSS quatrième  trimestre de l'année 2025</t>
  </si>
  <si>
    <t>Taxi: CNSS-BCI /depot de l'ordre de virement salaire du mois de decembre 2025</t>
  </si>
  <si>
    <t>Taxi: BCI- Bureau</t>
  </si>
  <si>
    <t>Taxi:  Bureau- Société de gardiennage (PGS) /remis de chèque du mois de Décembre 2025</t>
  </si>
  <si>
    <t>Taxi:  Societé de gardiennage  - Bureau</t>
  </si>
  <si>
    <t>Taxi:Bureau-Station Energie total/ Achat carburant groupe electrogène bureau</t>
  </si>
  <si>
    <t>Taxi:   Station Energie total- Bureau</t>
  </si>
  <si>
    <t>Taxi: Bureau -Societé SDF/ Achat encre de l'imprimante HP jet laser</t>
  </si>
  <si>
    <t>Taxi: Societé SDF-Bureau</t>
  </si>
  <si>
    <t>Taxi:  Bureau - CNSS/Depot de la DAS (Declaration annuel des salaires) de l'année 2025</t>
  </si>
  <si>
    <t>Taxi: CNSS-Bureau</t>
  </si>
  <si>
    <t>Taxi:  Bureau- Cabinet d'avocat/remis  du chèque du mois de novembre 2025 Me LOCKO</t>
  </si>
  <si>
    <t>Taxi:  Cabinet d'Avocat - Domicile</t>
  </si>
  <si>
    <t>P-F-D1</t>
  </si>
  <si>
    <t>Transport local</t>
  </si>
  <si>
    <t>Somme de Receved  $</t>
  </si>
  <si>
    <t>Somme de Receved in XAF</t>
  </si>
  <si>
    <t>Amis</t>
  </si>
  <si>
    <t>RAPATRIEME01100 RAO00011023/30 Millions d'Amis</t>
  </si>
  <si>
    <t>RAPATRIEME01100 RAO00011034/30 Millions d'Amis</t>
  </si>
  <si>
    <t>30 Amis</t>
  </si>
  <si>
    <t>AWI 2025</t>
  </si>
  <si>
    <t>Aspinall</t>
  </si>
  <si>
    <t>old grants correction</t>
  </si>
  <si>
    <t>OAT</t>
  </si>
  <si>
    <t>Credit telephonique MTN/PALF/ du 02 au 07 Mars  2026/ DOVI</t>
  </si>
  <si>
    <t>Règlement loyer Février/Coordinateur</t>
  </si>
  <si>
    <t>Bureau - Bureau Lussaka</t>
  </si>
  <si>
    <t>Bureau lussaka -Bureau</t>
  </si>
  <si>
    <t>Paiement assurance individuel accident corporel/DOVI</t>
  </si>
  <si>
    <t>Paiement assurance Assistance Evacuation/DOVI</t>
  </si>
  <si>
    <t>Reglement assurance retraite Coordinateur periode Novembre, Décembre 2025 et Janvier 2026</t>
  </si>
  <si>
    <t>Aspinall -Bureau</t>
  </si>
  <si>
    <t>Bureau - Tour Nabemba (MEF)</t>
  </si>
  <si>
    <t>Tour Nabemba - Bureau</t>
  </si>
  <si>
    <t>Bureau - Ministere de la justice</t>
  </si>
  <si>
    <t>Ministere de la Justice - Bureau</t>
  </si>
  <si>
    <t>Credit telephonique MTN/PALF/ du 10 au 17 Mars 2026/ DOVI</t>
  </si>
  <si>
    <t>Maison-DGEF</t>
  </si>
  <si>
    <t>Bureau-Ministere de la Justice</t>
  </si>
  <si>
    <t>Bureau - Parc Zoologique</t>
  </si>
  <si>
    <t>Parc Zoologique - Maison</t>
  </si>
  <si>
    <t>Bureau-Parc Zoologique</t>
  </si>
  <si>
    <t>Parc Zoologique-Bureau</t>
  </si>
  <si>
    <t>DGEF-Bureau</t>
  </si>
  <si>
    <t>Parc Zoologique - Bureau</t>
  </si>
  <si>
    <t>Credit telephonique MTN/PALF/ du 19 au 24 Mars 2026/ DOVI</t>
  </si>
  <si>
    <t>Maison -Bureau</t>
  </si>
  <si>
    <t>Bureau-WWF</t>
  </si>
  <si>
    <t>WWF-Bureau</t>
  </si>
  <si>
    <t>Credit telephonique MTN/PALF/ du 25 au 31 Mars 2026/ DOVI</t>
  </si>
  <si>
    <t>Bureau-Region de gendarmerie de Brazzaville</t>
  </si>
  <si>
    <t>Région de gendarmerie-Bureau</t>
  </si>
  <si>
    <t>Bureau-AOGC (Formation DUE)</t>
  </si>
  <si>
    <t>AOGC -Bureau</t>
  </si>
  <si>
    <t>DH-M-D1</t>
  </si>
  <si>
    <t>DH-M-R1</t>
  </si>
  <si>
    <t>DH-M-R2</t>
  </si>
  <si>
    <t>CA-M-R9</t>
  </si>
  <si>
    <t>CA-M-R10</t>
  </si>
  <si>
    <t>CA-M-R17</t>
  </si>
  <si>
    <t>DH-M-R3</t>
  </si>
  <si>
    <t>DH-M-R4</t>
  </si>
  <si>
    <t>DH-M-R5</t>
  </si>
  <si>
    <t>Credit telephonique MTN PALF/du 02   au 09 Mars 2026/Legal/ crepin</t>
  </si>
  <si>
    <t>Paiement prime de fin d'année 2025/ Crépin</t>
  </si>
  <si>
    <t>Credit telephonique MTN PALF/du 10   au 17 Mars 2026/Legal/ crepin</t>
  </si>
  <si>
    <t>Credit telephonique MTN PALF/du 18   au 24 Mars 2026/Legal/ crepin</t>
  </si>
  <si>
    <t>Credit telephonique MTN PALF/du 25   au 31 Mars 2026/Legal/ crepin</t>
  </si>
  <si>
    <t>Taxi: Domicile-Agence trans bony</t>
  </si>
  <si>
    <t>Achat Billet Brazzaville-Owando/Crépin</t>
  </si>
  <si>
    <t>Transport Interurbain</t>
  </si>
  <si>
    <t>Taxi: Agence trans bony-Domicile</t>
  </si>
  <si>
    <t>Taxi moto: Agence trans bony-Hôtel Case Mbali</t>
  </si>
  <si>
    <t>Crépin- CONGO Ration du 29 au 31/03/2026 à Owando</t>
  </si>
  <si>
    <t>Travel subsistence</t>
  </si>
  <si>
    <t>Taxi moto: Hôtel-DDEF</t>
  </si>
  <si>
    <t>Taxi moto: DDEF-Trans bony pour réservation de Ouesso</t>
  </si>
  <si>
    <t>Achat Billet Owando-Ouesso/ Crépin</t>
  </si>
  <si>
    <t>Taxi moto: Trans bony-Genadrmerie</t>
  </si>
  <si>
    <t>Taxi moto: Gendarmerie-TGI</t>
  </si>
  <si>
    <t>Taxi moto: TGI-Hôtel</t>
  </si>
  <si>
    <t>Ration de ELOMBO Levy et NGASSAKI Davy à la maison d'arrêt  d'Owando/ Soir</t>
  </si>
  <si>
    <t>Jail visit</t>
  </si>
  <si>
    <t>Taxi moto: Petit marché-Maison d'arrêt</t>
  </si>
  <si>
    <t>Taxi moto: Maison d'arrêt-Hôtel</t>
  </si>
  <si>
    <t>Reçu de caisse/Crepin</t>
  </si>
  <si>
    <t>Ration de ELOMBO Levy et NGASSAKI Davy à la maison d'arrêt  d'Owando/matin</t>
  </si>
  <si>
    <t>Taxi moto: Boutique-Maison d'arrêt</t>
  </si>
  <si>
    <t>Taxi moto: Maison d'arrêt-Gendarmerie</t>
  </si>
  <si>
    <t>Taxi moto: Gendarmerie-Hôtel</t>
  </si>
  <si>
    <t>Crépin-CONGO Frais d'hotel du   29 au 31/03/2026 à Owando ( 02 Nuitéés)</t>
  </si>
  <si>
    <t>Taxi moto: Hôtel-Agence Trans Bony à destination de Ouesso</t>
  </si>
  <si>
    <t>Taxi: Agence Trans bony Ouesso-Hôtel Royal</t>
  </si>
  <si>
    <t>CR-M-R1</t>
  </si>
  <si>
    <t>CA-M-D3</t>
  </si>
  <si>
    <t>CR-M-R2</t>
  </si>
  <si>
    <t>CR-M-R3</t>
  </si>
  <si>
    <t>CR-M-R4</t>
  </si>
  <si>
    <t>CR-M-D1</t>
  </si>
  <si>
    <t>CR-M-R5</t>
  </si>
  <si>
    <t>CR-M-D2</t>
  </si>
  <si>
    <t>CR-M-R6</t>
  </si>
  <si>
    <t>CR-M-D3</t>
  </si>
  <si>
    <t>CR-M-R7</t>
  </si>
  <si>
    <t>Taxi: Banque BCI-Direction MTN Congo/Achat Crédit</t>
  </si>
  <si>
    <t>Taxi:   Direction MTN Congo- Bureau</t>
  </si>
  <si>
    <t>Credit teléphonique MTN PALF/ du 02 au 09 Mars 2026/Management/ Parfaite</t>
  </si>
  <si>
    <t>Taxi:  Domicile- Société de gardiennage (PGS) /remise de chèque du mois de Janvier 2026</t>
  </si>
  <si>
    <t>Règlement facture d'eau du mois de Janvier et Février 2026 bureau PALF</t>
  </si>
  <si>
    <t>Taxi: Bureau- Direction LCDE/ Reglement facture d'eau du mois de Janvier Février 2026</t>
  </si>
  <si>
    <t>Taxi: Direction LCDE- Direction MTN / Achat crédit télephonique equipe PALF</t>
  </si>
  <si>
    <t>Taxi: Direction MTN - Domicile</t>
  </si>
  <si>
    <t>Taxi: Bureau - Domicile/ travaille sur les dépenses du mois de dec 2025 janv et fév 2026 heure 18h20</t>
  </si>
  <si>
    <t>Paiement prime de fin d'année 2025/ Pafaite</t>
  </si>
  <si>
    <t>Taxi:  Bureau-Banque BCI/Appro caisse et deport ordre de virement du mois de janvier et février 2026</t>
  </si>
  <si>
    <t>Taxi:  Banque BCI - Direction MTN/ Achat credit telephonique deuxième partie du mois de Mai 2025</t>
  </si>
  <si>
    <t>Taxi: Direction MTN- Bureau</t>
  </si>
  <si>
    <t>Credit teléphonique MTN PALF/ du 10 au 17 Mars 2026/Management/ Parfaite</t>
  </si>
  <si>
    <t>Reglement prestation de nettoyage  PALF du mois de Février 2026</t>
  </si>
  <si>
    <t>Taxi: Bureau -Banque BCI/ Rétrait espèces banque, appro caisse</t>
  </si>
  <si>
    <t xml:space="preserve"> Frais de prestation de nettoyage jardin PALF Février 2026</t>
  </si>
  <si>
    <t>Réglement facture électricité periode Janvier et Février 2026/bureau PALF</t>
  </si>
  <si>
    <t>Taxi: Bureau -Direction Energie Electrique du Congo/Règlement facture janvier et fevrier 2026</t>
  </si>
  <si>
    <t>Taxi: Direction Energie Electrique du Congo-Bureau</t>
  </si>
  <si>
    <t>Taxi: Bureau - Societé d'assurances SUNU/ paiement assurance du coordinateur PALF</t>
  </si>
  <si>
    <t>Taxi:  Societé d'assurances SUNU-Bureau</t>
  </si>
  <si>
    <t>Reglement facture internet periode du 18/03 au 18/04/2026 bureau PALF</t>
  </si>
  <si>
    <t>Frais de tansfert d'argent  à T73 par cf</t>
  </si>
  <si>
    <t>Transfert fees</t>
  </si>
  <si>
    <t>Frais de tansfert d'argent  à P29 et T73 par cf</t>
  </si>
  <si>
    <t>Taxi:  Bureau- Charden farell/ transfert d'argent à  T73</t>
  </si>
  <si>
    <t>Taxi: Charden Farell-Bureau</t>
  </si>
  <si>
    <t>Taxi:Bureau- Direction Canal Box/ Paiement internet du mois de Décembre 2025</t>
  </si>
  <si>
    <t>Taxi: Direction Canal Box-Bureau</t>
  </si>
  <si>
    <t>Taxi: Bureau- Direction MTN / Achat crédit télephonique equipe PALF</t>
  </si>
  <si>
    <t>Taxi: Direction MTN - Bureau</t>
  </si>
  <si>
    <t>Credit teléphonique MTN PALF/ du 18 au 24 Mars 2026/Management/ Parfaite</t>
  </si>
  <si>
    <t>Taxi:  Bureau- Cabinet d'avocat/remise du chèque du mois déc 2025, janv et fév 2026 Me LOCKO</t>
  </si>
  <si>
    <t>Taxi: Bureau - Societé d'assurances SUNU/ paiement assurance multirisque bureau PALF</t>
  </si>
  <si>
    <t>Taxi:  Bureau- Charden farell/ transfert d'argent à  P29</t>
  </si>
  <si>
    <t>Frais de tansfert d'argent  à IT87 par momo</t>
  </si>
  <si>
    <t>Taxi: Bureau- Direction MTN / transfert d'argent à IT87</t>
  </si>
  <si>
    <t>Taxi: Direction MTN -NSAI/paiement assurance rétraite coordinateur PALF</t>
  </si>
  <si>
    <t>Taxi: NSAI- Bureau</t>
  </si>
  <si>
    <t>Credit teléphonique MTN PALF/ du 25 au 31 Mars 2026/Management/ Parfaite</t>
  </si>
  <si>
    <t>Achat de 04 ampoule à crochet</t>
  </si>
  <si>
    <t>Taxi: Bureau- Marche mounglie / achat ampoule bureau PALF</t>
  </si>
  <si>
    <t>Taxi: Marché moungalie  - Bureau</t>
  </si>
  <si>
    <t>Frais de tansfert d'argent  à P29 et T73 par par momo</t>
  </si>
  <si>
    <t>Frais de photocopie de ordre de paiement et la decharge</t>
  </si>
  <si>
    <t>Taxi: Bureau -Banque BCI/Rétrait espèces et depot d'ordre de virement salaire du mois de mars 2026</t>
  </si>
  <si>
    <t>Taxi: Bureau- Direction MTN / transfert d'argent à P29 et T73</t>
  </si>
  <si>
    <t>Frais de tansfert d'argent  à Romain ,Donald-Roméo et  IT87 par momo</t>
  </si>
  <si>
    <t>Achat produits alimentaires et de nettoyages  lait/Bureau PALF</t>
  </si>
  <si>
    <t>Achat produits alimentaires et de nettoyages café/Bureau PALF</t>
  </si>
  <si>
    <t>Achat produits alimentaires et de nettoyages sucre 5 kg/Bureau PALF</t>
  </si>
  <si>
    <t>Achat produits alimentaires et de nettoyages  lipton/Bureau PALF</t>
  </si>
  <si>
    <t>Achat produits alimentaires et de nettoyages Nettoyant surface/Bureau PALF</t>
  </si>
  <si>
    <t>Achat produits alimentaires et de nettoyages  Javel/Bureau PALF</t>
  </si>
  <si>
    <t>Achat produits alimentaires et de nettoyages  Liquide vaiselle/Bureau PALF</t>
  </si>
  <si>
    <t>Achat produits alimentaires et de nettoyages  savons/Bureau PALF</t>
  </si>
  <si>
    <t>Achat produits alimentaires et de nettoyages detergent proclin/Bureau PALF</t>
  </si>
  <si>
    <t>Achat produits alimentaires et de nettoyages Papier toilette/Bureau PALF</t>
  </si>
  <si>
    <t>Achat produits alimentaires et de nettoyages  sac poubelle /Bureau PALF</t>
  </si>
  <si>
    <t>Taxi: Bureau- Direction MTN / transfert d'argent à IT87,Donald-roméo et romain</t>
  </si>
  <si>
    <t>Taxi: Bureau- Supermarché Moungali / achat Fournitures de bureau PALF</t>
  </si>
  <si>
    <t>Taxi: Supermarché Moungali  - Bureau</t>
  </si>
  <si>
    <t>Frais de ramassage Ordure Mars 2026</t>
  </si>
  <si>
    <t>Reglement prestation de nettoyage  PALF du mois de Mars 2026</t>
  </si>
  <si>
    <t xml:space="preserve"> Frais de prestation de nettoyage jardin PALF Mars 2026</t>
  </si>
  <si>
    <t xml:space="preserve">Taxi: Bureau- L'Immeuble   / Formation à l'UE </t>
  </si>
  <si>
    <t>Taxi: L'Immeuble - Bureau</t>
  </si>
  <si>
    <t>Taxi: Bureau-Lieu de Formation UE</t>
  </si>
  <si>
    <t>Taxi: Bureau- Cabinet d'avocat Maitre Locko/récuperation des rapport mensuel</t>
  </si>
  <si>
    <t>Taxi:  Cabinet d'avocat Maitre Locko- Bureau</t>
  </si>
  <si>
    <t>P-M-D1</t>
  </si>
  <si>
    <t>P-M-R1</t>
  </si>
  <si>
    <t>CA-M-R2</t>
  </si>
  <si>
    <t>CA-M-D6</t>
  </si>
  <si>
    <t>P-M-R2</t>
  </si>
  <si>
    <t>CA-M-R5</t>
  </si>
  <si>
    <t>CA-M-R8</t>
  </si>
  <si>
    <t>CA-M-R11</t>
  </si>
  <si>
    <t>CA-M-R12</t>
  </si>
  <si>
    <t>CA-M-R13</t>
  </si>
  <si>
    <t>CA-M-R14</t>
  </si>
  <si>
    <t>P-M-R3</t>
  </si>
  <si>
    <t>CA-M-R15</t>
  </si>
  <si>
    <t>P-M-R4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</si>
  <si>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</si>
  <si>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</si>
  <si>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</si>
  <si>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</si>
  <si>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</si>
  <si>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</si>
  <si>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</si>
  <si>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</si>
  <si>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</si>
  <si>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</si>
  <si>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Credit telephonique MTN PALF/ du 04 au 09 Mars 2026/ Investigation/P29</t>
  </si>
  <si>
    <t>Transport Local</t>
  </si>
  <si>
    <t>Achat boisson</t>
  </si>
  <si>
    <t>Trust building</t>
  </si>
  <si>
    <t>Travel Subsistence</t>
  </si>
  <si>
    <t>Credit telephonique MTN PALF/ du 10  au 17 Mars 2026/ Investigation/P29</t>
  </si>
  <si>
    <t>investigation</t>
  </si>
  <si>
    <t>Taxi hotel-fatima,prospection</t>
  </si>
  <si>
    <t>Taxi fatima-bounda,prospection</t>
  </si>
  <si>
    <t>Taxi bounda-cf,retrait des fonds</t>
  </si>
  <si>
    <t>Taxi cf-sab,prospection</t>
  </si>
  <si>
    <t>Taxi sab-hotel</t>
  </si>
  <si>
    <t xml:space="preserve">Achat boisson </t>
  </si>
  <si>
    <t>Credit telephonique MTN PALF/ du18  au 23 Mars 2026/ Investigation/P29</t>
  </si>
  <si>
    <t>Credit telephonique MTN PALF/ du 25 au 31 Mars 2026/ Investigation/P29</t>
  </si>
  <si>
    <t>Achat billet pokola-gouga</t>
  </si>
  <si>
    <t>Achat billet gouga-pokola</t>
  </si>
  <si>
    <t>P29-M-R1</t>
  </si>
  <si>
    <t>P29-M-D1</t>
  </si>
  <si>
    <t>P29-M-D5</t>
  </si>
  <si>
    <t>P29-M-R2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</si>
  <si>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</si>
  <si>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</si>
  <si>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</si>
  <si>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</si>
  <si>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</si>
  <si>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</si>
  <si>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</si>
  <si>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</si>
  <si>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P29-M-R10</t>
  </si>
  <si>
    <t>P29-M-R11</t>
  </si>
  <si>
    <t>P29-M-R12</t>
  </si>
  <si>
    <t>P29-M-R13</t>
  </si>
  <si>
    <t>P29-M-D4</t>
  </si>
  <si>
    <t>P29-M-R14</t>
  </si>
  <si>
    <t>P29-M-R15</t>
  </si>
  <si>
    <t>P29-M-R16</t>
  </si>
  <si>
    <t>P29-M-R17</t>
  </si>
  <si>
    <t>P29-M-R18</t>
  </si>
  <si>
    <t>P29-M-R19</t>
  </si>
  <si>
    <t>P29-M-R20</t>
  </si>
  <si>
    <t>P29-M-R21</t>
  </si>
  <si>
    <t>P29-M-R22</t>
  </si>
  <si>
    <t>P29-M-R23</t>
  </si>
  <si>
    <t>P29-M-R24</t>
  </si>
  <si>
    <t>Credit telephonique MTN PALF/ du 02 au 09 Mars 2026/ Investigation/T73</t>
  </si>
  <si>
    <t>réçu de caisse/T73</t>
  </si>
  <si>
    <t>trust building</t>
  </si>
  <si>
    <t>Credit telephonique MTN PALF/ du 10 au 17 Mars 2026/ Investigation/T73</t>
  </si>
  <si>
    <t>Traverser rivière sangha</t>
  </si>
  <si>
    <t>Credit telephonique MTN PALF/ du 18 au 24 Mars 2026/ Investigation/T73</t>
  </si>
  <si>
    <t>Credit telephonique MTN PALF/ du 25 au 31 Mras 2026/ Investigation/T73</t>
  </si>
  <si>
    <t>T73-M-D1</t>
  </si>
  <si>
    <t>T73-M-R1</t>
  </si>
  <si>
    <t>T73-M-D2</t>
  </si>
  <si>
    <t>T73-M-R2</t>
  </si>
  <si>
    <t>T73-M-R4</t>
  </si>
  <si>
    <t>T73-M-R5</t>
  </si>
  <si>
    <t>T73-M-R6</t>
  </si>
  <si>
    <t>T73-M-R7</t>
  </si>
  <si>
    <t>T73-M-R8</t>
  </si>
  <si>
    <t>T73-M-R9</t>
  </si>
  <si>
    <t>T73-M-D3</t>
  </si>
  <si>
    <t>T73-M-R10</t>
  </si>
  <si>
    <t>T73-M-R11</t>
  </si>
  <si>
    <t>T73-M-R12</t>
  </si>
  <si>
    <t>T73-M-R13</t>
  </si>
  <si>
    <t>T73-M-R14</t>
  </si>
  <si>
    <t>T73-M-R15</t>
  </si>
  <si>
    <t>T73-M-R16</t>
  </si>
  <si>
    <t>T73-M-R17</t>
  </si>
  <si>
    <t>T73-M-R18</t>
  </si>
  <si>
    <t>T73-M-R19</t>
  </si>
  <si>
    <t>T73-M-R20</t>
  </si>
  <si>
    <t>T73-M-R21</t>
  </si>
  <si>
    <t>T73-M-R22</t>
  </si>
  <si>
    <t>T73-M-R23</t>
  </si>
  <si>
    <t>T73-M-D4</t>
  </si>
  <si>
    <t>T73-M-R24</t>
  </si>
  <si>
    <t>T73-M-R25</t>
  </si>
  <si>
    <t>T73-M-R26</t>
  </si>
  <si>
    <t>T73-M-R27</t>
  </si>
  <si>
    <t>T73-M-R28</t>
  </si>
  <si>
    <t>T73-M-R29</t>
  </si>
  <si>
    <t>T73-M-R30</t>
  </si>
  <si>
    <t>T73-M-R31</t>
  </si>
  <si>
    <t>T73-M-R32</t>
  </si>
  <si>
    <t>T73-M-R33</t>
  </si>
  <si>
    <t>T73-M-R34</t>
  </si>
  <si>
    <t>T73-M-R35</t>
  </si>
  <si>
    <t>T73-M-R36</t>
  </si>
  <si>
    <t>T73-M-R37</t>
  </si>
  <si>
    <t>T73-M-R38</t>
  </si>
  <si>
    <t>T73-M-R39</t>
  </si>
  <si>
    <t>T73-M-R40</t>
  </si>
  <si>
    <t>Reçu de caisse/ IT87</t>
  </si>
  <si>
    <t>Credit telephonique MTN PALF/du 02 au 09 Mars 2026/Investigation /IT87</t>
  </si>
  <si>
    <t>Trust Building</t>
  </si>
  <si>
    <t>Credit telephonique MTN PALF/du 10 au 17 Mars 2026/Investigation/IT87</t>
  </si>
  <si>
    <t>Credit telephonique MTN PALF/du 18 au 24 Mars 2026/Investigation/IT87</t>
  </si>
  <si>
    <t>Credit telephonique MTN PALF/du 25 au 31 Mars 2026/Investigation/IT87</t>
  </si>
  <si>
    <t>IT87-M-D1</t>
  </si>
  <si>
    <t>IT87-M-R1</t>
  </si>
  <si>
    <t>IT87-M-R2</t>
  </si>
  <si>
    <t>IT87-M-D3</t>
  </si>
  <si>
    <t>IT87-M-R3</t>
  </si>
  <si>
    <t>IT87-M-D2</t>
  </si>
  <si>
    <t>IT87-M-R4</t>
  </si>
  <si>
    <t>IT87-M-R5</t>
  </si>
  <si>
    <t>IT87-M-R6</t>
  </si>
  <si>
    <t>IT87-M-R7</t>
  </si>
  <si>
    <t>IT87-M-D4</t>
  </si>
  <si>
    <t>IT87-M-R8</t>
  </si>
  <si>
    <t>IT87-M-R9</t>
  </si>
  <si>
    <t>IT87-M-R10</t>
  </si>
  <si>
    <t>IT87-M-R11</t>
  </si>
  <si>
    <t>IT87-M-R12</t>
  </si>
  <si>
    <t>IT87-M-R13</t>
  </si>
  <si>
    <t>IT87-M-R14</t>
  </si>
  <si>
    <t>IT87-M-R15</t>
  </si>
  <si>
    <t>IT87-M-R16</t>
  </si>
  <si>
    <t>IT87-M-R17</t>
  </si>
  <si>
    <t>IT87-M-R18</t>
  </si>
  <si>
    <t>IT87-M-D5</t>
  </si>
  <si>
    <t>IT87-M-R19</t>
  </si>
  <si>
    <t>IT87-M-R20</t>
  </si>
  <si>
    <t>IT87-M-R21</t>
  </si>
  <si>
    <t>IT87-M-R22</t>
  </si>
  <si>
    <t>IT87-M-R23</t>
  </si>
  <si>
    <t>IT87-M-R24</t>
  </si>
  <si>
    <t>IT87-M-R25</t>
  </si>
  <si>
    <t>Paiement prime de fin d'année 2025/ Abraham</t>
  </si>
  <si>
    <t>CA-M-D5</t>
  </si>
  <si>
    <t>Paiement prime de fin d'année 2025/Roderlin</t>
  </si>
  <si>
    <t>CA-M-D4</t>
  </si>
  <si>
    <t>Credit telephonique MTN PALF/ du 04 au 09 Mars 2026/Legal//Donald-Roméo</t>
  </si>
  <si>
    <t>Paiement prime de fin d'année 2025/ Donald-Romeo</t>
  </si>
  <si>
    <t>Taxi Bureau- ACFAP/ Deposer les rapports annuels</t>
  </si>
  <si>
    <t>Taxi ACFAP-Bureau</t>
  </si>
  <si>
    <t>Taxi Bureau- ACFAP/ Deposer les rapports annuels après les observations</t>
  </si>
  <si>
    <t>Credit telephonique MTN PALF/ du 10 au 17 Mars 2026/Legal//Donald-Roméo</t>
  </si>
  <si>
    <t>Credit telephonique MTN PALF/ du 18 au 24 Mars 2026/Legal//Donald-Roméo</t>
  </si>
  <si>
    <t>Credit telephonique MTN PALF/ du 25 au 31 Mars 2026/Legal//Donald-Roméo</t>
  </si>
  <si>
    <t>Taxi Bureau- Agence océan du nord d'angola libre/ Achat billet pour sibiti</t>
  </si>
  <si>
    <t>Taxi  Agence océan du nord d'angola libre-Bureau</t>
  </si>
  <si>
    <t>Achat billet Brazzaville-Sibiti/ Donald-Roméo</t>
  </si>
  <si>
    <t>Taxi Domicile- Agence océan du nord d'angola libre/ pour sibiti</t>
  </si>
  <si>
    <t>Taxi moto agence océan du Nord- Hôtel le Papyrus/ Sibiti</t>
  </si>
  <si>
    <t>Donald-Roméo-CONGO Ration  du  26 au 29/03/2026 à Sibiti</t>
  </si>
  <si>
    <t>Taxi moto Hôtel le Papyrus-DDEF/ Rencontrer le DDPI</t>
  </si>
  <si>
    <t>Taxi moto DDEF-TGI/ Rencontrer le Procureur</t>
  </si>
  <si>
    <t>Taxi moto TGI-Region de gendarmerie / Rencontrer le COMREG</t>
  </si>
  <si>
    <t>Taxi moto Maison d'arrêt-Hôtel le Papyrus</t>
  </si>
  <si>
    <t>Ration un detenu/ MANKOUSSOU Auzere/ Maison d'arrêt de Sibiti/ Soir</t>
  </si>
  <si>
    <t>Taxi moto Hôtel le Papyrus-Maison d'arrêt</t>
  </si>
  <si>
    <t>Taxi moto Maison d'arrêt-TGI/ Rencontrer le Président du tribunal</t>
  </si>
  <si>
    <t>Taxi moto TGI-Agence ocean du Nort/ Reservation du billet</t>
  </si>
  <si>
    <t>Achat billet Sibiti- Brazzaville/ Donald-Roméo</t>
  </si>
  <si>
    <t>Donald-Roméo-CONGO Frais d'hôtel   du  26 au 29/03/2026 à Sibiti (3 nuitées)</t>
  </si>
  <si>
    <t>Taxi Hôtel le Papyrus-Agence ocean du Nort/ Reservation du billet</t>
  </si>
  <si>
    <t>Taxi  Agence océan du nord de Moungali-Domicile</t>
  </si>
  <si>
    <t>Taxi Bureau- Agence Trans Bony de la Frontière/ Resevation billets pour Ouesso</t>
  </si>
  <si>
    <t>Taxi  Agence Trans Bony de la Frontière-Bureau</t>
  </si>
  <si>
    <t>Achat billet Brazzaville-Ouesso/ Donald-Roméo</t>
  </si>
  <si>
    <t>Taxi Domicile- Agence Trans Bony de la Frontière/ pour Ouesso</t>
  </si>
  <si>
    <t>Taxi  Agence Trans Bony de Ouesso-Hôtel Royal</t>
  </si>
  <si>
    <t>Donald-Roméo-CONGO Ration  du  31 mars au 05/04/2026 à Ouesso</t>
  </si>
  <si>
    <t>DR-M-R1</t>
  </si>
  <si>
    <t>CA-M-D2</t>
  </si>
  <si>
    <t>DR-M-D1</t>
  </si>
  <si>
    <t>DR-M-R2</t>
  </si>
  <si>
    <t>DR-M-R3</t>
  </si>
  <si>
    <t>DR-M-R4</t>
  </si>
  <si>
    <t>DR-M-R5</t>
  </si>
  <si>
    <t>DR-M-D3</t>
  </si>
  <si>
    <t>DR-M-D2</t>
  </si>
  <si>
    <t>DR-M-R6</t>
  </si>
  <si>
    <t>DR-M-R7</t>
  </si>
  <si>
    <t>DR-M-R8</t>
  </si>
  <si>
    <t>DR-M-D4</t>
  </si>
  <si>
    <t>Credit telephonique MTN PALF/du 04 au 09 Mars 2026/Média/ Evariste</t>
  </si>
  <si>
    <t>Paiement prime de fin d'année 2025/ Evariste</t>
  </si>
  <si>
    <t>Credit telephonique MTN PALF/du 10 au 17 Mars 2026/Evariste/ Evariste</t>
  </si>
  <si>
    <t>Bonus media portant sur le bilan des activités PALF de l'année 2025 pieces presse Internet (https://www.panoramik-actu.com)</t>
  </si>
  <si>
    <t>Bonus to media officer</t>
  </si>
  <si>
    <t>Bonus media portant sur le bilan des activités PALF de l'année 2025 pieces presse Internet(https://www.tribune-eco.cg)</t>
  </si>
  <si>
    <t>Bonus media portant sur le bilan des activités PALF de l'année 2025 pieces presse Internet(https://www.groupecongomedias.com)</t>
  </si>
  <si>
    <t>Bonus media portant sur le bilan des activités PALF de l'année 2025 pieces presse Internet (https://www.labreveonline.com)</t>
  </si>
  <si>
    <t>Bonus media portant sur le bilan des activités PALF de l'année 2025 pieces presse Internet (https://www.adiac-congo.com)</t>
  </si>
  <si>
    <t>Bonus media portant sur le bilan des activités PALF de l'année 2025 pieces presse Internet (https://www.lasemaineafricaine.info)</t>
  </si>
  <si>
    <t>Bonus media portant sur le bilan des activités PALF de l'année 2025 pieces presse Internet (https://www.matinlibre.cg)</t>
  </si>
  <si>
    <t>Bonus media portant sur le bilan des activités PALF de l'année 2025 pieces presse Internet (https://www.firstmediac.com)</t>
  </si>
  <si>
    <t>Bonus media portant sur le bilan des activités PALF de l'année 2025 pieces presse Internet (https://www.journaldebrazza.com)</t>
  </si>
  <si>
    <t>Bonus media portant sur le bilan des activités PALF de l'année 2025 pieces presse Internet (https://vmmedias.info)</t>
  </si>
  <si>
    <t>Bonus media portant sur le bilan des activités PALF de l'année 2025 pieces presse Internet (https://aci.cg)</t>
  </si>
  <si>
    <t>Bonus media portant sur le bilan des activités PALF de l'année 2025 pieces presse Internet (https://lesechos-congobrazza.com/)</t>
  </si>
  <si>
    <t>Bonus media portant sur le bilan des activités PALF de l'année 2025 pieces presse Internet (https://opinionpublique.cg)</t>
  </si>
  <si>
    <t>Bonus media portant sur le bilan des activités PALF de l'année 2025 pieces presse Internet (https://www.lhorizonafricain.com)</t>
  </si>
  <si>
    <t>Bonus media portant sur le bilan des activités PALF de l'année 2025 pieces presse papier (les depêches de brazzaville)</t>
  </si>
  <si>
    <t>Bonus media portant sur le bilan des activités PALF de l'année 2025 pieces presse papier( la Semaine Africaine)</t>
  </si>
  <si>
    <t>Bonus media portant sur le bilan des activités PALF de l'année 2025 pieces presse papier  l'horizion africain</t>
  </si>
  <si>
    <t>Bonus media portant sur le bilan des activités PALF de l'année 2025 pieces presse papier l'Agence Congolaise de l'Information</t>
  </si>
  <si>
    <t>Bonus media portant sur le bilan des activités PALF de l'année 2025 presse Radio citoyenne des jeunes</t>
  </si>
  <si>
    <t>Bonus media portant sur le bilan des activités PALF de l'année 2025 presse Radio Liberté ( 03 pièces: français, Kituba, et Lingala</t>
  </si>
  <si>
    <t>Taxi, Bureau PALF-Les Dépêches de Brazzaville</t>
  </si>
  <si>
    <t>Taxi, Les Dépêches de Brazzaville-Radio Liberté</t>
  </si>
  <si>
    <t>Taxi, Radio Liberté-groupecongomedias.com</t>
  </si>
  <si>
    <t>Taxi, groupecongomedias.com-lesechos-congobrazza.com</t>
  </si>
  <si>
    <t>Taxi, lesechos-congobrazza.com-panoramik-actu.com</t>
  </si>
  <si>
    <t>Taxi, panoramik-actu.com-tribune-eco.com</t>
  </si>
  <si>
    <t>Taxi, tribune-eco.com-La Semaine Africaine</t>
  </si>
  <si>
    <t>Taxi, La Semaine Africaine-firstmediac.com</t>
  </si>
  <si>
    <t>Taxi, firstmediac.com-opinionpublique.cg</t>
  </si>
  <si>
    <t>Taxi, opinionpublique.cg-panoramik-actu.com</t>
  </si>
  <si>
    <t>Taxi, panoramik-actu.com-Bureau PALF</t>
  </si>
  <si>
    <t>Credit telephonique MTN PALF/du 25 au 31 Mars 2026/Evariste/ Evariste</t>
  </si>
  <si>
    <t>Taxi, Bureau PALF-DGEF</t>
  </si>
  <si>
    <t>Achat billet, Brazzaville-Ouesso/ Evariste</t>
  </si>
  <si>
    <t>Taxi, Domicile-Agence Trans Bony de Brazzaville</t>
  </si>
  <si>
    <t>Taxi, Agence Trans Bony de Ouesso-Royal Hôtel</t>
  </si>
  <si>
    <t>Evariste CONGO- Ration du 31 mars au 05 avril 2026 à Ouesso et Pokol ( 5 nuitées )</t>
  </si>
  <si>
    <t>EV-M-R1</t>
  </si>
  <si>
    <t>CA-M-D1</t>
  </si>
  <si>
    <t>EV-M-R2</t>
  </si>
  <si>
    <t>CA-M-D7</t>
  </si>
  <si>
    <t>CA-M-D8</t>
  </si>
  <si>
    <t>CA-M-D9</t>
  </si>
  <si>
    <t>EV-M-D1</t>
  </si>
  <si>
    <t>EV-M-R3</t>
  </si>
  <si>
    <t>EV-M-R4</t>
  </si>
  <si>
    <t>EV-M-R5</t>
  </si>
  <si>
    <t>EV-M-D2</t>
  </si>
  <si>
    <t>Taxi: Bureau-Charden Farel(pour le transfert des fonds)</t>
  </si>
  <si>
    <t>Credit telephonique MTN PALF/du 04 au 09 Mars 2026/Legal/Romain</t>
  </si>
  <si>
    <t>Frais de tansfert d'argent  à T73  et IT87 par cf</t>
  </si>
  <si>
    <t xml:space="preserve">Achat carburant groupe electrogène Bureau </t>
  </si>
  <si>
    <t>Credit telephonique MTN PALF/du 10 au 17 Mars 2026/Legal/Romain</t>
  </si>
  <si>
    <t>Frais de tansfert d'argent  à P29, et IT87 par cf</t>
  </si>
  <si>
    <t>Taxi: Burau-Charden Farell</t>
  </si>
  <si>
    <t>Achat de 10 bonbonne d'eau mineral 10 LITRES/Bureau</t>
  </si>
  <si>
    <t>Taxi: Bureau-Charden Farel</t>
  </si>
  <si>
    <t>Credit telephonique MTN PALF/du 18 au 24 Mars 2026/Legal/Romain</t>
  </si>
  <si>
    <t>Credit telephonique MTN PALF/du 25 au 31 Mars 2026/Legal/Romain</t>
  </si>
  <si>
    <t>Recu Caisse/Jean Romain</t>
  </si>
  <si>
    <t>Taxi: Bureau-Agence Trans Bony de la Frontière pour la reservation du billet</t>
  </si>
  <si>
    <t>Achat  billet Brazzaville-Madingou/ Romain</t>
  </si>
  <si>
    <t>Transport Interubain</t>
  </si>
  <si>
    <t>Taxi: Trans Bony de la Frontière-Bureau</t>
  </si>
  <si>
    <t>Taxi: Domicle-Agence Trans Bony de la Frontère</t>
  </si>
  <si>
    <t>Taxi-moto: Agence Trans Bony de Madingou-Hotel Dzongo</t>
  </si>
  <si>
    <t>Taxi moto: Hotel DZONGO-Marché(pour acheter la ration du prevenu)</t>
  </si>
  <si>
    <t>Achat de la ration du détenu NTONDELE MOUKOKO Fulgence/ Commissariat de Police de Madingou/ Soir</t>
  </si>
  <si>
    <t>jail visit</t>
  </si>
  <si>
    <t>Taxi moto: Commissariat de Police de Madingou-Hotel Dzongo</t>
  </si>
  <si>
    <t>ROMAIN-CONGO:Ration du 26 au 28/03/2026 à Madingou</t>
  </si>
  <si>
    <t>Achat de la ration du détenu NTONDELE MOUKOKO Fulgence/ Commissariat de Police de Madingou/ Matin</t>
  </si>
  <si>
    <t>Taxi moto: Marché -Commisariat de Police</t>
  </si>
  <si>
    <t>Taxi moto: Commissariat de Police-DDEF</t>
  </si>
  <si>
    <t>versement</t>
  </si>
  <si>
    <t>Achat  billet  Madingou-Brazzaville/ Romain</t>
  </si>
  <si>
    <t>Taxi moto: Agence Trans bony de Madingou-Hotel DZONGO</t>
  </si>
  <si>
    <t>Taxi moto: Hotel DZONGO-Commissariat de Police</t>
  </si>
  <si>
    <t>Taxi moto: Commissariat de Police-Hotel Dzongo</t>
  </si>
  <si>
    <t>ROMAIN-Congo: Frais d'Hotel à Madingou du 26 au 28/03/2026 (02) nuitées</t>
  </si>
  <si>
    <t>Taxi moto: Hotel Dzongo-Agence Trans Bony de Madingou</t>
  </si>
  <si>
    <t>Taxi: Agence Trans Bony de Bifouiti-Domicile</t>
  </si>
  <si>
    <t>Achat  billet Brazzaville-Ouesso/ Romain</t>
  </si>
  <si>
    <t>Taxi; Domicile-Agence Trans Bony de la Frontière</t>
  </si>
  <si>
    <t xml:space="preserve">Taxi: Agence Trans Bony  de Ouesso-Hotel Royal </t>
  </si>
  <si>
    <t>ROMAIN -CONGO: Ration du 31/05/2026 au 05/04/2026 à Ouesso</t>
  </si>
  <si>
    <t>RM-M-D1</t>
  </si>
  <si>
    <t>RM-M-R1</t>
  </si>
  <si>
    <t>CA-M-R1</t>
  </si>
  <si>
    <t>CA-M-R3</t>
  </si>
  <si>
    <t>RM-M-R2</t>
  </si>
  <si>
    <t>CA-M-R4</t>
  </si>
  <si>
    <t>CA-M-R6</t>
  </si>
  <si>
    <t>CA-M-R7</t>
  </si>
  <si>
    <t>RM-M-R3</t>
  </si>
  <si>
    <t>CA-M-R16</t>
  </si>
  <si>
    <t>RM-M-R4</t>
  </si>
  <si>
    <t>RM-M-R5</t>
  </si>
  <si>
    <t>RM-M-D3</t>
  </si>
  <si>
    <t>RM-M-D2</t>
  </si>
  <si>
    <t>RM-M-R6</t>
  </si>
  <si>
    <t>RM-M-R7</t>
  </si>
  <si>
    <t>RM-M-R8</t>
  </si>
  <si>
    <t>RM-M-D4</t>
  </si>
  <si>
    <t>Report au 01/03/2026</t>
  </si>
  <si>
    <t>Crepin</t>
  </si>
  <si>
    <t>Mars</t>
  </si>
  <si>
    <t>Virement des fonds par la fondation Aspinall</t>
  </si>
  <si>
    <t>Paiement salaire du mois de Janvier 2026/LOUNDOU Jean Romain/3655242</t>
  </si>
  <si>
    <t>Paiement salaire du mois de Janvier 2026/Crepin IBOUILI-IBOUILI</t>
  </si>
  <si>
    <t>Paiement salaire du mois de Janvier 2026/PINDI BINGA Donald- Roméo</t>
  </si>
  <si>
    <t>Paiement salaire du mois de Janvier 2026/Evariste LELOUSSI</t>
  </si>
  <si>
    <t>Paiement salaire du mois de Février 2026/Crepin IBOUILI-IBOUILI</t>
  </si>
  <si>
    <t>Paiement salaire du mois de Février 2026/PINDI BINGA Donald- Roméo</t>
  </si>
  <si>
    <t>Paiement salaire du mois de Février 2026/Evariste LELOUSSI</t>
  </si>
  <si>
    <t>Reglement honoraire du mois de Janvier 2026/T73/3655244</t>
  </si>
  <si>
    <t>Reglement honoraire du mois de Février 2026/T73/3655244</t>
  </si>
  <si>
    <t>Reglement honoraire du mois de Janvier 2026/IT87/3655245</t>
  </si>
  <si>
    <t>Reglement honoraire du mois de Février 2026/IT87/3655245</t>
  </si>
  <si>
    <t>Reglement honoraire du mois de Janvier 2026/P29/3655246</t>
  </si>
  <si>
    <t>Reglement honoraire du 17 au 28 Février 2026/P29/3655246</t>
  </si>
  <si>
    <t>Solde du dernier acompte  sur  salaire du mois de décembre 2025/Homéfa DOVI/3655249</t>
  </si>
  <si>
    <t>Paiement salaire du mois de Janvier 2026/Homéfa DOVI/3655249</t>
  </si>
  <si>
    <t>Paiement salaire du mois de Janvier 2026/BAVOUMINA NZOUSSI Dina Parfaite/3655248</t>
  </si>
  <si>
    <t>Paiement salaire du mois de Février 2026 fin du premier contrat et congé/BAVOUMINA NZOUSSI Dina Parfaite/3655248</t>
  </si>
  <si>
    <t>Paiement salaire du mois de Février 2026 nouveau contrat/BAVOUMINA NZOUSSI Dina Parfaite/3655248</t>
  </si>
  <si>
    <t>Frais de virement salaire du mois de Janvier 2026</t>
  </si>
  <si>
    <t>Frais de virement salaire du mois de Février 2026</t>
  </si>
  <si>
    <t>Reglement frais d'assurance multi risque/Bureau PALF/3655254</t>
  </si>
  <si>
    <t>Paiement salaire du mois de mars 2026/LOUNDOU Jean Romain/3655</t>
  </si>
  <si>
    <t>Paiement salaire du mois de mars 2026/Crepin IBOUILI-IBOUILI</t>
  </si>
  <si>
    <t>Paiement salaire du mois de mars  2026 et congé /PINDI BINGA Donald- Roméo</t>
  </si>
  <si>
    <t>Paiement salaire du mois de mars 2026/Evariste LELOUSSI</t>
  </si>
  <si>
    <t>Paiement salaire du mois de mars 2026/Homéfa DOVI/3655257</t>
  </si>
  <si>
    <t>Paiement salaire du mois de mars 2026/BAVOUMINA NZOUSSI Dina Parfaite/3655256</t>
  </si>
  <si>
    <t>Frais de virement salaire du mois de Mars 2026</t>
  </si>
  <si>
    <t>Reglement honoraire du mois de Mars 2026/IT87/3655259</t>
  </si>
  <si>
    <t>Report de solde du 01/03/2026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</si>
  <si>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</si>
  <si>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</si>
  <si>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</si>
  <si>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</si>
  <si>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</si>
  <si>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</si>
  <si>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</si>
  <si>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</si>
  <si>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</si>
  <si>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</si>
  <si>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</si>
  <si>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</si>
  <si>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</si>
  <si>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</si>
  <si>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</si>
  <si>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</si>
  <si>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</si>
  <si>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</si>
  <si>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</si>
  <si>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</si>
  <si>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</si>
  <si>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</si>
  <si>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</si>
  <si>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</si>
  <si>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</si>
  <si>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</si>
  <si>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</si>
  <si>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</si>
  <si>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</si>
  <si>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BQ-M-R30</t>
  </si>
  <si>
    <t>BQ-M-R31</t>
  </si>
  <si>
    <t>BQ-M-R32</t>
  </si>
  <si>
    <t>BQ-M-R33</t>
  </si>
  <si>
    <t>BQ-M-R34</t>
  </si>
  <si>
    <t>BQ-M-R35</t>
  </si>
  <si>
    <t>BQ-M-R36</t>
  </si>
  <si>
    <t>BQ-M-R37</t>
  </si>
  <si>
    <t>BQ-M-R38</t>
  </si>
  <si>
    <t>BQ-M-R39</t>
  </si>
  <si>
    <t>BQ-M-G1</t>
  </si>
  <si>
    <t>Reglement Loyer du Mois de Janvier 2026/3655240</t>
  </si>
  <si>
    <t>Reglement Facture Gardiennage du mois de Janvier 2026/3655241</t>
  </si>
  <si>
    <t>Reglement Facture Gardiennage Mois de Février 2026/3655251</t>
  </si>
  <si>
    <t>Reglement loyer du mois de Février 2026/3655250</t>
  </si>
  <si>
    <t>Paiement Honoraire Me LOCKO/Mois de décembre 2025 /3655252</t>
  </si>
  <si>
    <t>Paiement Honoraire Me LOCKO/Mois de Janvier 2026 /3655252</t>
  </si>
  <si>
    <t>Paiement Honoraire Me LOCKO/Mois de Février 2026 /3655252</t>
  </si>
  <si>
    <t>T73-M-R41</t>
  </si>
  <si>
    <t>févr</t>
  </si>
  <si>
    <t>mars</t>
  </si>
  <si>
    <t>janv</t>
  </si>
  <si>
    <t>Maison-AOGC</t>
  </si>
  <si>
    <t>AOGC-Bureau</t>
  </si>
  <si>
    <t>Credit telephonique MTN/PALF/ du 01 au 07 Avril 2026/ DOVI</t>
  </si>
  <si>
    <t>Reçu caisse</t>
  </si>
  <si>
    <t>Credit telephonique MTN/PALF/ du 08 au 14 avril 2026/ DOVI</t>
  </si>
  <si>
    <t>Bureau-Direction Generale des Douanes</t>
  </si>
  <si>
    <t>Direction Générale des Douanes - Aspinall</t>
  </si>
  <si>
    <t>Règlement loyer Mars 2026/ Coordinateur</t>
  </si>
  <si>
    <t>Credit telephonique MTN/PALF/ du 15 au 21 avril 2026/ DOVI</t>
  </si>
  <si>
    <t>Maison--Bureau</t>
  </si>
  <si>
    <t>Credit telephonique MTN/PALF/ du 22 au 28 avril 2026/ DOVI</t>
  </si>
  <si>
    <t>Bureau-MEF(rencontre avec le Conseiller Faune)</t>
  </si>
  <si>
    <t>MEF-Bureau</t>
  </si>
  <si>
    <t>Bureau-DDEF/Brazzaville</t>
  </si>
  <si>
    <t>DDEF/Brazzaville -Bureau</t>
  </si>
  <si>
    <t>Credit telephonique MTN/PALF/ du 29 avril au 05 mai 2026/ DOVI</t>
  </si>
  <si>
    <t>DH-A-D1</t>
  </si>
  <si>
    <t>DH-A-R1</t>
  </si>
  <si>
    <t>DH-A-V1</t>
  </si>
  <si>
    <t>DH-A-R2</t>
  </si>
  <si>
    <t>DH-A-R3</t>
  </si>
  <si>
    <t>DH-A-R4</t>
  </si>
  <si>
    <t>DH-A-V2</t>
  </si>
  <si>
    <t>DH-A-R5</t>
  </si>
  <si>
    <t>DH-A-R6</t>
  </si>
  <si>
    <t>Solde au 01/04/2026</t>
  </si>
  <si>
    <t>Taxi: Hôtel-DDEF</t>
  </si>
  <si>
    <t>Taxi: DDEF-Parquet pour le chef et moi.</t>
  </si>
  <si>
    <t>Taxi: Parquet-Gendarmerie</t>
  </si>
  <si>
    <t>Taxi: Gendarmerie-Hôtel</t>
  </si>
  <si>
    <t>CREPIN-CONGO Ration du 31/03/ au 01/04/2026 à Owando et Ouesso</t>
  </si>
  <si>
    <t>Credit telephonique MTN PALF/du 01   au 07 Avril 2026/Legal/ crepin</t>
  </si>
  <si>
    <t>CREPIN-CONGO Ration du 01 au 02/04/2026 à Owando et Ouesso</t>
  </si>
  <si>
    <t>Taxi: Hôtel-Gendarmerie</t>
  </si>
  <si>
    <t>CREPIN-CONGO Ration du 02 au 03/04/2026 à Owando et Ouesso</t>
  </si>
  <si>
    <t>Taxi: Hôtel-Agence Océan du Nord</t>
  </si>
  <si>
    <t>Billet: Ouesso-Pokola</t>
  </si>
  <si>
    <t>Taxi moto: Agnce Océan du Nord-Hôtel Cloé repérage</t>
  </si>
  <si>
    <t>Taxi moto: Hôtel Cloé-Gare routière</t>
  </si>
  <si>
    <t>Billet: Pokola-Port de Ouesso</t>
  </si>
  <si>
    <t>Taxi: Port-Hôtel</t>
  </si>
  <si>
    <t>CREPIN-CONGO Ration du 03 au 04/04/2026 à Owando et Ouesso</t>
  </si>
  <si>
    <t>CREPIN-CONGO Ration du 04 au 05/04/2026 à Owando et Ouesso</t>
  </si>
  <si>
    <t>CREPIN-CONGO Ration du 05au 06/04/2026 à Owando et Ouesso</t>
  </si>
  <si>
    <t>CREPIN-CONGO Ration du 06 au 07/04/2026 à Owando et Ouesso</t>
  </si>
  <si>
    <t>CREPIN-CONGO Ration du 07 au 08/04/2026 à Owando et Ouesso</t>
  </si>
  <si>
    <t>Taxi: DDEF-Parquet</t>
  </si>
  <si>
    <t>Taxii: Parquet-Hôtel</t>
  </si>
  <si>
    <t>Billet: Ouesso-Brazzaville</t>
  </si>
  <si>
    <t>Credit telephonique MTN PALF/du 08   au 14 avril 2026/Legal/ crepin</t>
  </si>
  <si>
    <t>CREPIN-CONGO Ration du 08 au 09/04/2026 à Owando et Ouesso</t>
  </si>
  <si>
    <t>Taxi: Hôtel-Agence Trans Bony de Ouesso</t>
  </si>
  <si>
    <t>Taxi: Agence trans bony-Hotel</t>
  </si>
  <si>
    <t>Taxi: Hôtel-Parquet</t>
  </si>
  <si>
    <t>Taxi: Parquet-Hôtel</t>
  </si>
  <si>
    <t>CREPIN-CONGO Ration du 09 au 10/04/2026 à Owando et Ouesso</t>
  </si>
  <si>
    <t>Hébergement, 10 Nuitées à Ouesso du 31/03/ au 10/04/2026</t>
  </si>
  <si>
    <t>Taxi: Agence trans bony Brazzaville-Domicile</t>
  </si>
  <si>
    <t>Retour de caisse/Crepin</t>
  </si>
  <si>
    <t>Taxi: Bureau-DDEF avec Roméo</t>
  </si>
  <si>
    <t>Taxi: DDEF-Bureau</t>
  </si>
  <si>
    <t>Credit telephonique MTN PALF/du 15   au 21 avril 2026/Legal/ crepin</t>
  </si>
  <si>
    <t>Billet: Brazzaville-Madingou</t>
  </si>
  <si>
    <t>CREPIN-CONGO Ration du 21 au 22/04/2026 à Madingou/Crépin</t>
  </si>
  <si>
    <t>Taxi: Domicile Mfilou marché Ngambio-Agence trans Bony la Frontière</t>
  </si>
  <si>
    <t xml:space="preserve"> Tricycle: Agence Trans Bony Madingou-Hôtel Nzongo et fils</t>
  </si>
  <si>
    <t>Ration de NTONDELE Fulgence /Commissariat de Madingou/ Soir</t>
  </si>
  <si>
    <t>Jail visits</t>
  </si>
  <si>
    <t>Tricycle: Petit marché-Commissariat de Police</t>
  </si>
  <si>
    <t>Tricycle: Commissariat-Hôtel</t>
  </si>
  <si>
    <t>CREPIN-CONGO Ration du 22 au 23/04/2026 à Madingou/Crépin</t>
  </si>
  <si>
    <t>Ration de NTONDELE Fulgence /Commissariat de Madingou/Matin</t>
  </si>
  <si>
    <t>Tricycle: Commisssariat-DDEF</t>
  </si>
  <si>
    <t>Tricycle: DDEF-TGI pour rencontre avec le VP</t>
  </si>
  <si>
    <t>Tricycle: TGI-Hôtel</t>
  </si>
  <si>
    <t>Ration de NTONDELE Fulgence /Commissariat de Madingou/Soir</t>
  </si>
  <si>
    <t>Credit telephonique MTN PALF/du 22   au 28 avril 2026/Legal/ crepin</t>
  </si>
  <si>
    <t>CREPIN-CONGO Ration du 23 au 24/04/2026 à Madingou/Crépin</t>
  </si>
  <si>
    <t>Ration de NTONDELE Fulgence /Commissariat de Madingou/ Matin</t>
  </si>
  <si>
    <t>Tricycle: Commissariat de Police-Hôtel</t>
  </si>
  <si>
    <t>CREPIN-CONGO Ration du 24 au 25/04/2026 à Madingou/Crépin</t>
  </si>
  <si>
    <t>Tricycle: Commissariat de Police-TGI</t>
  </si>
  <si>
    <t>Billet: Madingou-Brazzaville/Crepin</t>
  </si>
  <si>
    <t xml:space="preserve">Tricycle: Agence Trans Bony de Madingou-Hôtel  </t>
  </si>
  <si>
    <t>Frais d'hôtel Crépin Congo/04 Nuitées du 21 au 25/04/2025 à Madingou</t>
  </si>
  <si>
    <t>Tricycle: Hôtel-Agence Trans bony de Madingou</t>
  </si>
  <si>
    <t>Taxi: Agence trans bony Brazzaville-Domicile Camp militaire</t>
  </si>
  <si>
    <t>Taxi: Bureau-DDEF avec le Coordinateur</t>
  </si>
  <si>
    <t>Taxi: DDEF avec le Coordinateur-Bureau</t>
  </si>
  <si>
    <t>Billet: Brazzaville-Dolisie</t>
  </si>
  <si>
    <t>CREPIN-CONGO Ration du 28 au 30/04/2026 à Dolisie</t>
  </si>
  <si>
    <t>Taxi: Domicile camp militaire-Agence Trans  Bony de la frontière</t>
  </si>
  <si>
    <t>Credit telephonique MTN PALF/du 29 avril   au 05 mai 2026/Legal/ crepin</t>
  </si>
  <si>
    <t>Taxi: Gare routière-Hôtel.</t>
  </si>
  <si>
    <t>Frais d'hôtel Crépin Congo/02 Nuitées du 28 au 30/04/2025 à Dolisie</t>
  </si>
  <si>
    <t>Taxi: Hôtel-Gare routière</t>
  </si>
  <si>
    <t>Location du véhicule Dolisie-Tsémbo</t>
  </si>
  <si>
    <t>CR-A-D1</t>
  </si>
  <si>
    <t>CR-A-V1</t>
  </si>
  <si>
    <t>CR-A-D3</t>
  </si>
  <si>
    <t>CR-A-R1</t>
  </si>
  <si>
    <t>CR-A-R2</t>
  </si>
  <si>
    <t>CR-A-R3</t>
  </si>
  <si>
    <t>CR-A-V2</t>
  </si>
  <si>
    <t>CR-A-V3</t>
  </si>
  <si>
    <t>CR-A-R4</t>
  </si>
  <si>
    <t>CR-A-R5</t>
  </si>
  <si>
    <t>CR-A-V4</t>
  </si>
  <si>
    <t>CR-A-R6</t>
  </si>
  <si>
    <t>CR-A-V5</t>
  </si>
  <si>
    <t>CR-A-R7</t>
  </si>
  <si>
    <t>CR-A-V6</t>
  </si>
  <si>
    <t>CR-A-R8</t>
  </si>
  <si>
    <t>CR-A-D4</t>
  </si>
  <si>
    <t>CR-A-D2</t>
  </si>
  <si>
    <t>CR-A-R9</t>
  </si>
  <si>
    <t>CR-A-V7</t>
  </si>
  <si>
    <t>CR-A-R10</t>
  </si>
  <si>
    <t>CR-A-R11</t>
  </si>
  <si>
    <t>CR-A-V8</t>
  </si>
  <si>
    <t>CR-A-R12</t>
  </si>
  <si>
    <t>CR-A-D5</t>
  </si>
  <si>
    <t>CR-A-R13</t>
  </si>
  <si>
    <t>CR-A-V9</t>
  </si>
  <si>
    <t>CR-A-R14</t>
  </si>
  <si>
    <t>CR-A-V10</t>
  </si>
  <si>
    <t>CR-A-V11</t>
  </si>
  <si>
    <t>CR-A-R15</t>
  </si>
  <si>
    <t>Taxi: Domicile- Direction MTN / Achat credit equipe PALF</t>
  </si>
  <si>
    <t>Taxi: Direction MTN- Immeuble AOGC/ Formation à L'UE</t>
  </si>
  <si>
    <t>Taxi: Immeuble AOGC- Domicile</t>
  </si>
  <si>
    <t>Credit teléphonique MTN PALF/ du 01 au 07 avril 2026/Management/ Parfaite</t>
  </si>
  <si>
    <t>Taxi: Domicile-  Immeuble AOGC/ Formation à L'UE</t>
  </si>
  <si>
    <t>Taxi:  Immeuble AOGC Domicile</t>
  </si>
  <si>
    <t>Taxi: Domicile- BCI / Approvisionnement Caisse</t>
  </si>
  <si>
    <t>Taxi: BCI- Immeuble AOGC/ Formation à L'UE</t>
  </si>
  <si>
    <t>Taxi: Immeuble AOGC - Bureau</t>
  </si>
  <si>
    <t>Taxi:  Bureau- M2B services /transfert d'argent à P29 et Donald-Roméo</t>
  </si>
  <si>
    <t>Taxi:  M2B services- Domicile</t>
  </si>
  <si>
    <t>Frais de tansfert d'argent  à P29 , et Donald-Roméo,   par momo</t>
  </si>
  <si>
    <t>Taxi:  Domicile- M2B services /transfert d'argent à crépin Evariste et Donald-Roméo</t>
  </si>
  <si>
    <t>Frais de tansfert d'argent  à P29 , T73, Donald-Roméo, Crepin, Romain et Evariste par  momo</t>
  </si>
  <si>
    <t>Taxi:  Bureau- Direction MTN /Achat credit equipe PALF</t>
  </si>
  <si>
    <t xml:space="preserve">Taxi:   Direction MTN- Bureau </t>
  </si>
  <si>
    <t>Taxi:  Bureau- Société de gardiennage (PGS) /remise de chèque du mois de Mars 2026</t>
  </si>
  <si>
    <t>Frais de tansfert d'argent  à P29 , T73, Donald-Roméo, Crepin, Romain et Evariste par momo</t>
  </si>
  <si>
    <t>Taxi:  M2B services- Bureau</t>
  </si>
  <si>
    <t>Taxi: Bureau - Societé d'assurances SUNU/ Modification du reçu de paiement assurance Coordinateur  PALF</t>
  </si>
  <si>
    <t>Credit teléphonique MTN PALF/ du 08 au 14 avril 2026/Management/ Parfaite</t>
  </si>
  <si>
    <t>Frais de tansfert d'argent  à Donald-Roméo, Crepin, IT87 par momo</t>
  </si>
  <si>
    <t xml:space="preserve">Achat carburant 100 littres groupe electrogène Bureau </t>
  </si>
  <si>
    <t>Taxi:  M2B services-Bureau</t>
  </si>
  <si>
    <t>Taxi: Bureau -Direction Energie Electrique du Congo/probleme d'electricite au bureau</t>
  </si>
  <si>
    <t>Frais de tansfert d'argent  à P29    par momo</t>
  </si>
  <si>
    <t xml:space="preserve">Achat fournitures de bureau   10 Classeurs </t>
  </si>
  <si>
    <t>Achat fournitures de bureau  02 carton de  RAME A4</t>
  </si>
  <si>
    <t>Achat fournitures de bureau  01 paquet stylo bleu</t>
  </si>
  <si>
    <t>Achat fournitures de bureau un paquet d'Enveppo DL</t>
  </si>
  <si>
    <t>Achat fournitures de bureau encre cachet numérique</t>
  </si>
  <si>
    <t>Taxi: Bureau -Societé SDF/ Achat Fourniture de Bureau</t>
  </si>
  <si>
    <t>Entretien climatiseur bureau PALF</t>
  </si>
  <si>
    <t>Paiement CNSS Prémier trimestre/Mars 2026/Parfaite/le montant manquante sur le chèque delivrée pour la cnss</t>
  </si>
  <si>
    <t>Taxi: Banque BCI-CNSS/Paiement CNSS premier  trimestre de l'année 2026</t>
  </si>
  <si>
    <t>Taxi:  CNSS- Direction MTN/Achat crédit telephonique equipe PALF</t>
  </si>
  <si>
    <t>Taxi:   Direction MTN - Bureau</t>
  </si>
  <si>
    <t>reçu Caisse</t>
  </si>
  <si>
    <t>Credit teléphonique MTN PALF/ du15 au 21 avril 2026/Management/ Parfaite</t>
  </si>
  <si>
    <t>Reglement facture internet periode du 18/04au 18/05/2026 bureau PALF</t>
  </si>
  <si>
    <t>Taxi: Bureau- Société mega service/ achat internet du 18 avril au 18 mai 2026 bureau PALF</t>
  </si>
  <si>
    <t>Taxi: Bureau- Société mega service- Bureau</t>
  </si>
  <si>
    <t>Frais de notification contrat parfaite</t>
  </si>
  <si>
    <t>Taxi:  Banque Postale- Bureau</t>
  </si>
  <si>
    <t>Taxi: Bureau- Banque Postale/ Paiement frais de notification contrat parfaite</t>
  </si>
  <si>
    <t>Taxi: Bureau- Cabinet d'avocat Maitre Locko/Remise du chèque du mois de mars 2026 et contrat Parfaite</t>
  </si>
  <si>
    <t>Credit teléphonique MTN PALF/ du 22 au 28 avril 2026/Management/ Parfaite</t>
  </si>
  <si>
    <t>Frais de tansfert d'argent  à P29, T73 et IT87   par Charden Farell</t>
  </si>
  <si>
    <t>Frais de tansfert d'argent  à Crépin    par momo</t>
  </si>
  <si>
    <t>Frais de maintenance des 03 machines ordinateur PC bureau PALF</t>
  </si>
  <si>
    <t xml:space="preserve">Taxi:  Bureau- M2B services /transfert d'argent à crépin </t>
  </si>
  <si>
    <t>Reglement prestation de nettoyage  PALF du mois d'Avril 2026</t>
  </si>
  <si>
    <t xml:space="preserve"> Frais de prestation de nettoyage jardin PALF d'Avril 2026</t>
  </si>
  <si>
    <t>Taxi: Bureau -Banque BCI/ depot d'ordre de virement salaire du mois d'Avril 2026</t>
  </si>
  <si>
    <t xml:space="preserve">Taxi:  Bureau- M2B services /transfert d'argent à P29 </t>
  </si>
  <si>
    <t>Credit teléphonique MTN PALF/ du 29 avril au 05 mai 2026/Management/ Parfaite</t>
  </si>
  <si>
    <t>Frais de ramassage Ordure Avrils 2026</t>
  </si>
  <si>
    <t>Frais de tansfert d'argent  à crépin par momo</t>
  </si>
  <si>
    <t>P-A-D1</t>
  </si>
  <si>
    <t>P-A-R1</t>
  </si>
  <si>
    <t>CA-A-R2</t>
  </si>
  <si>
    <t>CA-A-R3</t>
  </si>
  <si>
    <t>CA-A-R4</t>
  </si>
  <si>
    <t>P-A-R2</t>
  </si>
  <si>
    <t>CA-A-R5</t>
  </si>
  <si>
    <t>CA-A-R6</t>
  </si>
  <si>
    <t>CA-A-R7</t>
  </si>
  <si>
    <t>CA-A-R8</t>
  </si>
  <si>
    <t>CA-A-R9</t>
  </si>
  <si>
    <t>CA-A-R10</t>
  </si>
  <si>
    <t>CA-A-R11</t>
  </si>
  <si>
    <t>CA-A-R12</t>
  </si>
  <si>
    <t>P-A-V1</t>
  </si>
  <si>
    <t>P-A-R3</t>
  </si>
  <si>
    <t>CA-A-R13</t>
  </si>
  <si>
    <t>CA-A-R16</t>
  </si>
  <si>
    <t>P-A-R4</t>
  </si>
  <si>
    <t>CA-A-R17</t>
  </si>
  <si>
    <t>CA-A-R18</t>
  </si>
  <si>
    <t>CA-A-R19</t>
  </si>
  <si>
    <t>P-A-V2</t>
  </si>
  <si>
    <t>CA-A-R20</t>
  </si>
  <si>
    <t>CA-A-R21</t>
  </si>
  <si>
    <t>CA-A-R23</t>
  </si>
  <si>
    <t>P-A-R5</t>
  </si>
  <si>
    <t>CA-A-R26</t>
  </si>
  <si>
    <t>CA-A-R27</t>
  </si>
  <si>
    <t>Reçu de caisse/ P29</t>
  </si>
  <si>
    <t>Credit telephonique MTN PALF/ du 01 au 07 avril2026/ Investigation/P29</t>
  </si>
  <si>
    <t>Credit telephonique MTN PALF/ du 08 au 14 avril 2026/ Investigation/P29</t>
  </si>
  <si>
    <t>Credit telephonique MTN PALF/ du 15 au 21 avril 2026/ Investigation/P29</t>
  </si>
  <si>
    <t>Retour caisse/ P29</t>
  </si>
  <si>
    <t>Credit telephonique MTN PALF/ du 22 au 28 avril 2026/ Investigation/P29</t>
  </si>
  <si>
    <t>Credit telephonique MTN PALF/ du 29 avril au 05 mai 2026/ Investigation/P29</t>
  </si>
  <si>
    <t>Credit telephonique MTN PALF/ du 29 avril au 05 mai 2026/ Investigation/P30</t>
  </si>
  <si>
    <t>P29-A-V1</t>
  </si>
  <si>
    <t>P29-A-R1</t>
  </si>
  <si>
    <t>P29-A-R2</t>
  </si>
  <si>
    <t>P29-A-R3</t>
  </si>
  <si>
    <t>P29-A-D1</t>
  </si>
  <si>
    <t>P29-A-V2</t>
  </si>
  <si>
    <t>P29-A-D2</t>
  </si>
  <si>
    <t>P29-A-V3</t>
  </si>
  <si>
    <t>P29-A-R4</t>
  </si>
  <si>
    <t>P29-A-R5</t>
  </si>
  <si>
    <t>P29-A-V4</t>
  </si>
  <si>
    <t>P29-A-R6</t>
  </si>
  <si>
    <t>P29-A-R7</t>
  </si>
  <si>
    <t>P29-A-R8</t>
  </si>
  <si>
    <t>P29-A-V5</t>
  </si>
  <si>
    <t>P29-A-D3</t>
  </si>
  <si>
    <t>P29-A-R9</t>
  </si>
  <si>
    <t>P29-A-R10</t>
  </si>
  <si>
    <t>P29-A-V6</t>
  </si>
  <si>
    <t>P29-A-R11</t>
  </si>
  <si>
    <t>P29-A-R12</t>
  </si>
  <si>
    <t>P29-A-V7</t>
  </si>
  <si>
    <t>P29-A-R13</t>
  </si>
  <si>
    <t>P29-A-R14</t>
  </si>
  <si>
    <t>P29-A-R15</t>
  </si>
  <si>
    <t>P29-A-V8</t>
  </si>
  <si>
    <t>P29-A-V9</t>
  </si>
  <si>
    <t>P29-A-R16</t>
  </si>
  <si>
    <t>P29-A-D4</t>
  </si>
  <si>
    <t>P29-A-R17</t>
  </si>
  <si>
    <t>P29-A-V10</t>
  </si>
  <si>
    <t>P29-A-R18</t>
  </si>
  <si>
    <t>P29-A-R19</t>
  </si>
  <si>
    <t>P29-A-R20</t>
  </si>
  <si>
    <t>P29-A-R21</t>
  </si>
  <si>
    <t>P29-A-R22</t>
  </si>
  <si>
    <t>P29-A-R23</t>
  </si>
  <si>
    <t>P29-A-V11</t>
  </si>
  <si>
    <t>P29-A-R24</t>
  </si>
  <si>
    <t>P29-A-V12</t>
  </si>
  <si>
    <t>P29-A-R25</t>
  </si>
  <si>
    <t>P29-A-R26</t>
  </si>
  <si>
    <t>Credit telephonique MTN PALF/ du 01 au 07 avril 2026/ Investigation/T73</t>
  </si>
  <si>
    <t>Credit telephonique MTN PALF/ du 08 au 14 avril 2026/ Investigation/T73</t>
  </si>
  <si>
    <t>Credit telephonique MTN PALF/ du 15 au 21 avril 2026/ Investigation/T73</t>
  </si>
  <si>
    <t>Achat boisson/T73</t>
  </si>
  <si>
    <t>Credit telephonique MTN PALF/ du 21 au 28 avril2026/ Investigation/T73</t>
  </si>
  <si>
    <t>Credit telephonique MTN PALF/ du 29 avril au 05 mai 2026/ Investigation/T73</t>
  </si>
  <si>
    <t>T73-A-V1</t>
  </si>
  <si>
    <t>T73-A-D1</t>
  </si>
  <si>
    <t>T73-A-R1</t>
  </si>
  <si>
    <t>T73-A-R2</t>
  </si>
  <si>
    <t>T73-A-R3</t>
  </si>
  <si>
    <t>T73-A-D2</t>
  </si>
  <si>
    <t>T73-A-V2</t>
  </si>
  <si>
    <t>T73-A-D3</t>
  </si>
  <si>
    <t>T73-A-R5</t>
  </si>
  <si>
    <t>T73-A-V3</t>
  </si>
  <si>
    <t>T73-A-R6</t>
  </si>
  <si>
    <t>T73-A-R7</t>
  </si>
  <si>
    <t>T73-A-R8</t>
  </si>
  <si>
    <t>T73-A-R9</t>
  </si>
  <si>
    <t>T73-A-V4</t>
  </si>
  <si>
    <t>T73-A-D4</t>
  </si>
  <si>
    <t>T73-A-R10</t>
  </si>
  <si>
    <t>T73-A-R11</t>
  </si>
  <si>
    <t>T73-A-R12</t>
  </si>
  <si>
    <t>T73-A-V5</t>
  </si>
  <si>
    <t>T73-A-R13</t>
  </si>
  <si>
    <t>T73-A-D5</t>
  </si>
  <si>
    <t>T73-A-R14</t>
  </si>
  <si>
    <t>T73-A-R15</t>
  </si>
  <si>
    <t>T73-A-V6</t>
  </si>
  <si>
    <t>T73-A-R16</t>
  </si>
  <si>
    <t>T73-A-R17</t>
  </si>
  <si>
    <t>T73-A-R18</t>
  </si>
  <si>
    <t>T73-A-R19</t>
  </si>
  <si>
    <t>T73-A-R20</t>
  </si>
  <si>
    <t>T73-A-R21</t>
  </si>
  <si>
    <t>T73-A-V7</t>
  </si>
  <si>
    <t>T73-A-R22</t>
  </si>
  <si>
    <t>Credit telephonique MTN PALF/du 01 au 07 avril 2026/Investigation /IT87</t>
  </si>
  <si>
    <t>Frais de tansfert d'argent  à P29 , T73, Donald-Roméo, Crepin, Romain et Evariste par par CF</t>
  </si>
  <si>
    <t>Credit telephonique MTN PALF/du 08 au 14 avril 2026/Investigation /IT87</t>
  </si>
  <si>
    <t>Credit telephonique MTN PALF/du 15 au 21 avril 2026/Investigation /IT87</t>
  </si>
  <si>
    <t>Credit telephonique MTN PALF/du 22 au 28 avril 2026/Investigation /IT87</t>
  </si>
  <si>
    <t>Credit telephonique MTN PALF/du 29 avril au 05 mai 2026/Investigation /IT87</t>
  </si>
  <si>
    <t>IT87-A-R1</t>
  </si>
  <si>
    <t>CA-A-R1</t>
  </si>
  <si>
    <t>IT87-A-D1</t>
  </si>
  <si>
    <t>IT87-A-R2</t>
  </si>
  <si>
    <t>IT87-A-D3</t>
  </si>
  <si>
    <t>IT87-A-R3</t>
  </si>
  <si>
    <t>IT87-A-D2</t>
  </si>
  <si>
    <t>IT87-A-R4</t>
  </si>
  <si>
    <t>IT87-A-R5</t>
  </si>
  <si>
    <t>IT87-A-R6</t>
  </si>
  <si>
    <t>IT87-A-R7</t>
  </si>
  <si>
    <t>IT87-A-R8</t>
  </si>
  <si>
    <t>IT87-A-R9</t>
  </si>
  <si>
    <t>IT87-A-R10</t>
  </si>
  <si>
    <t>IT87-A-R11</t>
  </si>
  <si>
    <t>IT87-A-D4</t>
  </si>
  <si>
    <t>IT87-A-R12</t>
  </si>
  <si>
    <t>IT87-A-R13</t>
  </si>
  <si>
    <t>IT87-A-R14</t>
  </si>
  <si>
    <t>IT87-A-R15</t>
  </si>
  <si>
    <t>IT87-A-R16</t>
  </si>
  <si>
    <t>IT87-A-R17</t>
  </si>
  <si>
    <t>IT87-A-R18</t>
  </si>
  <si>
    <t>IT87-A-R19</t>
  </si>
  <si>
    <t>Solde  au 01/04/2026</t>
  </si>
  <si>
    <t>Taxi Hôtel Royal-DDEF/ Rencontrer le DD</t>
  </si>
  <si>
    <t>Taxi DDEF-TGI/ Rencontrer le Procureur</t>
  </si>
  <si>
    <t>Taxi TGI-Region de gendarmerie / Rencontrer le COMREG</t>
  </si>
  <si>
    <t>Taxi Region de gendarmerie-Hôtel Royal</t>
  </si>
  <si>
    <t>Reçu caisse/Donald-Roméo</t>
  </si>
  <si>
    <t>Credit telephonique MTN PALF/ du 01 au 07 avril 2026/Legal//Donald-Roméo</t>
  </si>
  <si>
    <t>Taxi Hôtel Royal-Region de gendarmerie / Rencontrer le COMREG</t>
  </si>
  <si>
    <t>Taxi Hôtel Royal-Agence Océan du Nord / Pour Pokola</t>
  </si>
  <si>
    <t>Achat billet Ouesso-Pokola/ Donald-Roméo</t>
  </si>
  <si>
    <t>Taxi moto Agence Océan du Nord de Pokola-Hôtel Chloé/ Reperage</t>
  </si>
  <si>
    <t>Taxi moto Hôtel Chloé-Campagnie de gendarmerie de Pokola</t>
  </si>
  <si>
    <t>Taxi moto Campagnie de gendarmerie de Pokola-Gare routière</t>
  </si>
  <si>
    <t>Achat billet Pokola-Ouesso/ Donald-Roméo</t>
  </si>
  <si>
    <t>Taxi Port de Ouesso-Hôtel Royal</t>
  </si>
  <si>
    <t>Taxi Hôtel Royal-Port de Ouesso/ Verifier la disponibilité du Bac</t>
  </si>
  <si>
    <t>Donald-Roméo-CONGO Ration  du  05 au 06/04/2026 à Ouesso</t>
  </si>
  <si>
    <t>Donald-Roméo-CONGO Ration  du  06 au 07/04/2026 à Ouesso</t>
  </si>
  <si>
    <t>Donald-Roméo-CONGO Ration  du  07 au 08/04/2026 à Ouesso</t>
  </si>
  <si>
    <t>Donald-Roméo-CONGO Ration  du  08 au 09/04/2026 à Ouesso</t>
  </si>
  <si>
    <t>Donald-Roméo-CONGO Ration  du  09 au 10/04/2026 à Ouesso</t>
  </si>
  <si>
    <t>Taxi TGI-Hôtel Royal</t>
  </si>
  <si>
    <t>Achat billet Ouesso-Brazzaville/ Donald-Roméo</t>
  </si>
  <si>
    <t>Credit telephonique MTN PALF/ du 08 au 14 avril  2026/Legal//Donald-Roméo</t>
  </si>
  <si>
    <t>Taxi Hôtel Royal-TGI/ Rencontrer le Procureur</t>
  </si>
  <si>
    <t>Donald-Roméo-CONGO Frais d'hôtel   du  31/03/ au 10/04/2026 à Ouesso (10 nuitées)</t>
  </si>
  <si>
    <t>Taxi Hôtel Royal-Agence Trans Bony/ Pour Brazzaville</t>
  </si>
  <si>
    <t>Taxi Agence Trans Bony de la Frontière-Domicile</t>
  </si>
  <si>
    <t>Retour Caisse/Donald-Roméo</t>
  </si>
  <si>
    <t>Credit telephonique MTN PALF/ du 15 au 21 avril 2026/Legal//Donald-Roméo</t>
  </si>
  <si>
    <t>Taxi Bureau-Parc Zoologique</t>
  </si>
  <si>
    <t>Taxi Parc Zoologique-Bureau</t>
  </si>
  <si>
    <t>Taxi Bureau-Mazala/ Rencontrer Maître Hélène</t>
  </si>
  <si>
    <t>Taxi Mazala-Diata/ Domicile</t>
  </si>
  <si>
    <t>Credit telephonique MTN PALF/ du 22 au 28 avril 2026/Legal//Donald-Roméo</t>
  </si>
  <si>
    <t>Achat billet Brazzaville-Imfondo/ Donald-Roméo</t>
  </si>
  <si>
    <t>Taxi Bureau-Agence Océan du Nord de Talangai/ Faire la reservation du billet</t>
  </si>
  <si>
    <t>Taxi Agence Océan du Nord de Talangai-Bureau</t>
  </si>
  <si>
    <t xml:space="preserve">Taxi Bureau-DDEF/ Donner les guides juridique </t>
  </si>
  <si>
    <t>Taxi DDEF-Bureau</t>
  </si>
  <si>
    <t>Taxi Domicile-Agence Océan du Nord de Talangai/ Pour Ouesso</t>
  </si>
  <si>
    <t>Donald-Roméo-CONGO Ration  du  26 au 27/04/ 2026 à Ouesso/Impfondo</t>
  </si>
  <si>
    <t>Donald-Roméo-CONGO Ration  du  27 au 28/04/ 2026 à Ouesso/Impfondo</t>
  </si>
  <si>
    <t>Donald-Roméo-CONGO Ration  du  28 au 29/04/ 2026 à Ouesso/Impfondo</t>
  </si>
  <si>
    <t>Donald-Roméo-CONGO Ration  du  29 au 30/04/ 2026 à Ouesso/Impfondo</t>
  </si>
  <si>
    <t>Donald-Roméo-CONGO Ration  du  30/04 au 01 au 05/ 2026 à Ouesso/Impfondo</t>
  </si>
  <si>
    <t>Taxi Agence Océan du Nord de Ouesso-Hôtel Royal</t>
  </si>
  <si>
    <t>Taxi Hôtel Royal-Agence Océan du Nord de Ouesso</t>
  </si>
  <si>
    <t>Donald-Roméo-CONGO Frais d'hôtel   du  26 au 27/04/2026 à Ouesso (01 nuitée)</t>
  </si>
  <si>
    <t>Taxi moto agence Océan du Nord d'Impfondo-Hôtel Mithé</t>
  </si>
  <si>
    <t>Taxi moto HÖTEL Mithé- Agence Océan du Nord/ Retirer les billets</t>
  </si>
  <si>
    <t>Taxi moto Hôtel Mithé- Maison d'arrêt/ Pour la visite geôle du 28/04/2026 matin</t>
  </si>
  <si>
    <t>Ration des deux prevenus/ Parfait et Jodel/ Maison d'arrêt d'Impfondo</t>
  </si>
  <si>
    <t>Taxi moto Maison d'arrêt- Charden farell</t>
  </si>
  <si>
    <t>Taxi moto Charden farell-Hôtel Mithé</t>
  </si>
  <si>
    <t>Credit telephonique MTN PALF/ du 29 avril  au 05 Mai 2026/Legal//Donald-Roméo</t>
  </si>
  <si>
    <t>Taxi moto Hôtel Mithé- Maison d'arrêt/ Pour la visite geôle du 29/04/2026 matin</t>
  </si>
  <si>
    <t>Taxi moto Maison d'arrêt- DDEF/ Rencontrer la DDPI</t>
  </si>
  <si>
    <t>Taxi moto DDEF-TGI/ Suivi du dossier Moukao</t>
  </si>
  <si>
    <t>Taxi moto TGI-Agence Océan du Nord/ Reservation du billet retour</t>
  </si>
  <si>
    <t>Achat billet Imfondo-Brazzaville/ Donald-Roméo</t>
  </si>
  <si>
    <t>Taxi moto Hôtel Mithé- Maison d'arrêt/ Pour la visite geôle du 29/04/2026 après-midi</t>
  </si>
  <si>
    <t>Taxi moto Maison d'arrêt-Hôtel Mithé</t>
  </si>
  <si>
    <t>Taxi moto Hôtel Mithé- Maison d'arrêt/ Pour la visite geôle du 30/04/2026 matin</t>
  </si>
  <si>
    <t>Taxi moto Maison d'arrêt- Hôtel Mithé</t>
  </si>
  <si>
    <t>Taxi moto Hôtel Mithé- Maison d'arrêt/ Pour la visite geôle du 30/04/2026 après-midi</t>
  </si>
  <si>
    <t>Taxi moto Maison d'arrêt-agence océan du nord/ Faire constater la disponibilité de la place</t>
  </si>
  <si>
    <t>DR-A-D1</t>
  </si>
  <si>
    <t>DR-A-V1</t>
  </si>
  <si>
    <t>DR-A-R1</t>
  </si>
  <si>
    <t>DR-A-R2</t>
  </si>
  <si>
    <t>DR-A-R3</t>
  </si>
  <si>
    <t>DR-A-V2</t>
  </si>
  <si>
    <t>DR-A-D2</t>
  </si>
  <si>
    <t>DR-A-V3</t>
  </si>
  <si>
    <t>DR-A-V4</t>
  </si>
  <si>
    <t>DR-A-R4</t>
  </si>
  <si>
    <t>DR-A-R5</t>
  </si>
  <si>
    <t>DR-A-V5</t>
  </si>
  <si>
    <t>DR-A-R6</t>
  </si>
  <si>
    <t>DR-A-V6</t>
  </si>
  <si>
    <t>DR-A-R7</t>
  </si>
  <si>
    <t>DR-A-R8</t>
  </si>
  <si>
    <t>DR-A-V7</t>
  </si>
  <si>
    <t>DR-A-R9</t>
  </si>
  <si>
    <t>DR-A-D3</t>
  </si>
  <si>
    <t>DR-A-R10</t>
  </si>
  <si>
    <t>DR-A-D4</t>
  </si>
  <si>
    <t>DR-A-V8</t>
  </si>
  <si>
    <t>DR-A-R11</t>
  </si>
  <si>
    <t>DR-A-R12</t>
  </si>
  <si>
    <t>Reçu de la caisse/evariste</t>
  </si>
  <si>
    <t>Credit telephonique MTN PALF/du 01 au 07 avril 2026/Evariste/ Evariste</t>
  </si>
  <si>
    <t>Taxi, Hôtel Royal-Agence Ocean du Nord</t>
  </si>
  <si>
    <t>Achat billet Ouesso-Pokola/evariste</t>
  </si>
  <si>
    <t>Taxi moto, Gare Routière de Pokola-Les environs de l'hôtel Chloé</t>
  </si>
  <si>
    <t>Taxi moto, les environs de l'hôtel Chloé-Gare Routière de Pokola</t>
  </si>
  <si>
    <t>Achat billet, Pokola-Ouesso/ Evariste</t>
  </si>
  <si>
    <t>Taxi, Port de Ouesso-Hôtel Royal</t>
  </si>
  <si>
    <t xml:space="preserve">Evariste-CONGO Ration du 05 au 06 avril 2026 à Ousso ( 1 nuitée ) </t>
  </si>
  <si>
    <t xml:space="preserve">Evariste-CONGO Ration du 06 au 07 avril 2026 à Ousso ( 1 nuitée ) </t>
  </si>
  <si>
    <t xml:space="preserve">Evariste-CONGO Ration du 07 au 08 avril 2026 à Ousso ( 1 nuitée ) </t>
  </si>
  <si>
    <t xml:space="preserve">Evariste-CONGO Ration du 08 au 09 avril 2026 à Ousso ( 1 nuitée ) </t>
  </si>
  <si>
    <t>Taxi, Hôtel Royal-Agence Trans Bony</t>
  </si>
  <si>
    <t>Achat billet Ouesso-Brazzaville/ Evariste</t>
  </si>
  <si>
    <t>Taxi, Agence Trans Bony-Hôtel Royal</t>
  </si>
  <si>
    <t>Credit telephonique MTN PALF/du 08 au 14 avril 2026/Evariste/ Evariste</t>
  </si>
  <si>
    <t>Evariste-CONGO Frais de l'hôtel du 31 mars au 09 avril 2026 à Ouesso (9 nuitées)</t>
  </si>
  <si>
    <t>Taxi, Hôtel Royal-Agence Trans Bony de Ouesso</t>
  </si>
  <si>
    <t>Taxi, Agence Trans Bony de Brazzaville-Domicile</t>
  </si>
  <si>
    <t>Credit telephonique MTN PALF/du 15 au 21 avril 2026/Evariste/ Evariste</t>
  </si>
  <si>
    <t>Taxi, Bureau PALF-Maison Op Service</t>
  </si>
  <si>
    <t>Taxi, Maison Op Service - Celeste Computer</t>
  </si>
  <si>
    <t>Taxi, Celeste Computer-Bureau PALF</t>
  </si>
  <si>
    <t>Credit telephonique MTN PALF/du 22 au 28 avril 2026/Evariste/ Evariste</t>
  </si>
  <si>
    <t>Taxi, Bureau PALF-Maison Celeste Computer</t>
  </si>
  <si>
    <t>Taxi, Maison Celeste Computer-ABA Brazza</t>
  </si>
  <si>
    <t>Achat Micro Cravatte pour la camera PALF</t>
  </si>
  <si>
    <t>Office Materials</t>
  </si>
  <si>
    <t>Taxi, ABA Brazza-Bureau PALF</t>
  </si>
  <si>
    <t xml:space="preserve">Taxi, Bureau PALF-Agence Trans Bony </t>
  </si>
  <si>
    <t>Achat billet Brazzaville-Dolisie/ Evariste</t>
  </si>
  <si>
    <t>Frais de l'expédition de la cage de Brazzaville-Dolisie</t>
  </si>
  <si>
    <t>Service</t>
  </si>
  <si>
    <t>Taxi, Domicile - Agence Trans Bony de Brazzaville</t>
  </si>
  <si>
    <t>Evariste-CONGO Ration du 28 avril au 01 mai 2026</t>
  </si>
  <si>
    <t>Taxi, Agence Trans Bony de Dolisie - Hôtel Moukondo</t>
  </si>
  <si>
    <t>Credit telephonique MTN PALF/du 29 avril au 05 mai 2026/Evariste/ Evariste</t>
  </si>
  <si>
    <t>Taxi, DDEF Niari-Gare routière</t>
  </si>
  <si>
    <t>Taixi, Gare Routière - Hôtel Moukondo</t>
  </si>
  <si>
    <t xml:space="preserve">EVariste-CONGO Frais de l'hôtel du 28 au 30 avril 2026 (2 nuitées) </t>
  </si>
  <si>
    <t>Retour caisse/evariste</t>
  </si>
  <si>
    <t>EV-A-V1</t>
  </si>
  <si>
    <t>EV-A-R1</t>
  </si>
  <si>
    <t>EV-A-D1</t>
  </si>
  <si>
    <t>EV-A-R2</t>
  </si>
  <si>
    <t>EV-A-R3</t>
  </si>
  <si>
    <t>EV-A-D2</t>
  </si>
  <si>
    <t>EV-A-V2</t>
  </si>
  <si>
    <t>EV-A-V3</t>
  </si>
  <si>
    <t>EV-A-R4</t>
  </si>
  <si>
    <t>EV-A-R5</t>
  </si>
  <si>
    <t>EV-A-R6</t>
  </si>
  <si>
    <t>EV-A-R7</t>
  </si>
  <si>
    <t>EV-A-R8</t>
  </si>
  <si>
    <t>EV-A-V4</t>
  </si>
  <si>
    <t>EV-A-R9</t>
  </si>
  <si>
    <t>EV-A-V5</t>
  </si>
  <si>
    <t>EV-A-R10</t>
  </si>
  <si>
    <t>EV-A-R11</t>
  </si>
  <si>
    <t>EV-A-D3</t>
  </si>
  <si>
    <t>EV-A-R12</t>
  </si>
  <si>
    <t>EV-A-V6</t>
  </si>
  <si>
    <t>EV-A-R13</t>
  </si>
  <si>
    <t>EV-A-V7</t>
  </si>
  <si>
    <t>Taxi: Hotel Royal-Agence Charden farel de Ouesso(pour le retrait des fonds)</t>
  </si>
  <si>
    <t>Taxi: Agence Charden Farel de Ouesso-Hotel Royal</t>
  </si>
  <si>
    <t>Credit telephonique MTN PALF/du 01 au 07 Avril 2026/Legal/Romain</t>
  </si>
  <si>
    <t>Taxi moto: Hotel Royal-Agence Océan du Nord de Ouesso</t>
  </si>
  <si>
    <t>Achat Billet:Ouesso-Pokola(pour le réperage)</t>
  </si>
  <si>
    <t>Taxi moto: Agence Océan de Pokola-Hotel Chloé</t>
  </si>
  <si>
    <t>Taxi moto: Hotel Chloé-Gare Routière de Pokola</t>
  </si>
  <si>
    <t>Achat billet Pokola-Ouesso (Retour du répérage)</t>
  </si>
  <si>
    <t>Taxi moto: Port sécondaire de Ouesso-Hotel Royal</t>
  </si>
  <si>
    <t>Taxi: Hotel Royal-Port sécondaire de Ouesso pour le renseignement de la fonctionalité du bac le dimanche)</t>
  </si>
  <si>
    <t>Taxi: Port sécondaire de Ouesso-Hotel Royal</t>
  </si>
  <si>
    <t>ROMAIN-CONGO: Ration du 05/04/ au 06/04/2026 à Ouesso</t>
  </si>
  <si>
    <t>ROMAIN-CONGO: Ration du 06/04/ au 07/04/2026 à Ouesso</t>
  </si>
  <si>
    <t>ROMAIN-CONGO: Ration du 05/07/ au 08/04/2026 à Ouesso</t>
  </si>
  <si>
    <t>ROMAIN-CONGO: Ration du 08/04/ au 09/04/2026 à Ouesso</t>
  </si>
  <si>
    <t>Taxi: Hotel Royal-Agence Trans Bony pour acheter le billet retour</t>
  </si>
  <si>
    <t>Taxi: Agence Trans Bony - Hotel Roral</t>
  </si>
  <si>
    <t>Taxi: Hotel Royal-Agence Trans Bony pour faire la reservation de billets de Crepin et Roméo</t>
  </si>
  <si>
    <t>Taxi: Agence Trans Bony-Hotel Royal</t>
  </si>
  <si>
    <t>Achat Billet Ouesso- Brazzaville/Romain</t>
  </si>
  <si>
    <t>Credit telephonique MTN PALF/du 08 au 14 Avril 2026/Legal/Romain</t>
  </si>
  <si>
    <t>ROMAIN-CONGO: Frais d'Hotel  du 31/03/ au 09/04/2026 à Ouesso</t>
  </si>
  <si>
    <t>Taxi: Hotel Royal-Agence Trans Bony de Ouesso</t>
  </si>
  <si>
    <t>Taxi: Agence Trans Bony du Plateau des 15ans-Domicile</t>
  </si>
  <si>
    <t>Credit telephonique MTN PALF/du 15 au 21 Avril 2026/Legal/Romain</t>
  </si>
  <si>
    <t>Taxi: Bureau-Agence Trans Bony de la Frontière</t>
  </si>
  <si>
    <t>Achat Billet-Brazzaville-Owando/ Romain</t>
  </si>
  <si>
    <t>Taxi: Agence Trans Bony de la Frontière-Bureau</t>
  </si>
  <si>
    <t>Taxi: Domicile-Agence Trans Bony de la Frontière</t>
  </si>
  <si>
    <t>Taxi moto: Agence Trans Bony d'Owando-Hotel Case Mbali</t>
  </si>
  <si>
    <t>Taxi moto: Hotel Case Mbali-Hotel Savouret</t>
  </si>
  <si>
    <t>Taxi moto: Hotel Savouret-Marché d'Owando</t>
  </si>
  <si>
    <t>Achat de la ration des détenus (ELOMBO Levy et NGASSAKI Dany) à la maison d'arrêt d'Owando</t>
  </si>
  <si>
    <t>Taxi moto: Marché -d'Owando-Maison d'arret d'Owando</t>
  </si>
  <si>
    <t xml:space="preserve">Taxi moto: Maison d'arret d'Owando-Hotel Savouret </t>
  </si>
  <si>
    <t>ROMAIN-CONGO: Ration du 21 au 23/04/2026 à Owando</t>
  </si>
  <si>
    <t>Taxi moto: Hotel Savouret- marché d'owando pour l'achat de la ration des détenus</t>
  </si>
  <si>
    <t>Taxi moto: Marché -maison d'arret d'owando</t>
  </si>
  <si>
    <t>Taxi moto: maison d'arret-DDEF</t>
  </si>
  <si>
    <t>Taxi moto: DDEF-TGI d'owando</t>
  </si>
  <si>
    <t>Taxi moto: TGI- Maison d'arrêt d'Owando</t>
  </si>
  <si>
    <t xml:space="preserve">Taxi moto: Maison d'arret-Agence Trans Bony </t>
  </si>
  <si>
    <t>Achat  Billet  Owando-Brazzaville/romain</t>
  </si>
  <si>
    <t>Taxi moto: Agence Trans Bony-Hotel Savouret</t>
  </si>
  <si>
    <t>Taxi moto: marché d'Owando-maison d'arret</t>
  </si>
  <si>
    <t>Taxi: moto: Maison d'arret-Hôtel Savouret</t>
  </si>
  <si>
    <t>Credit telephonique MTN PALF/du 22 au 28 Avril 2026/Legal/Romain</t>
  </si>
  <si>
    <t>ROMAIN -CONGO: Frais d'hotel du 21/04/au 23/04/2026 à Owando(02 nuitées)</t>
  </si>
  <si>
    <t>Taxi moto: Hotel Savouret-Agence Trans Bony d'Owando</t>
  </si>
  <si>
    <t>Frais de tansfert d'argent  à Donald-Roméo   par Charden Farell</t>
  </si>
  <si>
    <t>Credit telephonique MTN PALF/du 29 Avril  au 05 Mai 2026/Legal/Romain</t>
  </si>
  <si>
    <t>Frais de tansfert d'argent  à crépin et evariste    par cf</t>
  </si>
  <si>
    <t>Taxi: Bureau-Charden Farel pour le transfert des fonds</t>
  </si>
  <si>
    <t>RM-A-D1</t>
  </si>
  <si>
    <t>RM-A-V1</t>
  </si>
  <si>
    <t>RM-A-R1</t>
  </si>
  <si>
    <t>RM-A-R2</t>
  </si>
  <si>
    <t>RM-A-R3</t>
  </si>
  <si>
    <t>RM-A-D2</t>
  </si>
  <si>
    <t>RM-A-V2</t>
  </si>
  <si>
    <t>RM-A-R4</t>
  </si>
  <si>
    <t>RM-A-V3</t>
  </si>
  <si>
    <t>RM-A-R5</t>
  </si>
  <si>
    <t>RM-A-R6</t>
  </si>
  <si>
    <t>RM-A-R7</t>
  </si>
  <si>
    <t>RM-A-V4</t>
  </si>
  <si>
    <t>RM-A-R8</t>
  </si>
  <si>
    <t>RM-A-D3</t>
  </si>
  <si>
    <t>RM-A-D4</t>
  </si>
  <si>
    <t>RM-A-R9</t>
  </si>
  <si>
    <t>RM-A-R10</t>
  </si>
  <si>
    <t>RM-A-R11</t>
  </si>
  <si>
    <t>RM-A-V5</t>
  </si>
  <si>
    <t>CA-A-R22</t>
  </si>
  <si>
    <t>CA-A-R24</t>
  </si>
  <si>
    <t>RM-A-R12</t>
  </si>
  <si>
    <t>CA-A-R25</t>
  </si>
  <si>
    <t>Retrait espèces/3655260</t>
  </si>
  <si>
    <t>Reglement loyer du mois de Mars 2026/3655261</t>
  </si>
  <si>
    <t>Reglement Facture Gardiennage Mois de Mars 2026/3655262</t>
  </si>
  <si>
    <t>Reglement honoraire du mois de Mars 2026/T73/3655263</t>
  </si>
  <si>
    <t>Paiement CNSS Premier trimestre/Janvier, Février, Mars 2026/Crepin /3655264</t>
  </si>
  <si>
    <t>Paiement CNSS Premier trimestre/Janvier, Février, Mars 2026/Donald-Roméo/3655264</t>
  </si>
  <si>
    <t>Paiement CNSS Premier trimestre/Janvier, Février, Mars 2026/Romain/3655264</t>
  </si>
  <si>
    <t>Paiement CNSS Premier trimestre/Janvier, Février, Mars 2026/Parfaite/3655264</t>
  </si>
  <si>
    <t>Paiement CNSS Premier trimestre/Janvier, Février, Mars 2026/Evariste/3655264</t>
  </si>
  <si>
    <t>Reglement honoraire du mois de Mars 2026/P29/3655265</t>
  </si>
  <si>
    <t>Paiement Honoraire Me LOCKO/Mois de Mars 2026 /3655266</t>
  </si>
  <si>
    <t>Retrait espèces/3655267</t>
  </si>
  <si>
    <t>Reglement loyer du mois de d'Avril 2026/3655268</t>
  </si>
  <si>
    <t>Paiement salaire du mois d'Avril 2026/LOUNDOU Jean Romain/3655270</t>
  </si>
  <si>
    <t>Paiement salaire du mois d'Avril 2026/Crepin IBOUILI-IBOUILI</t>
  </si>
  <si>
    <t>Paiement salaire du mois d'Avril  2026 et congé /PINDI BINGA Donald- Roméo</t>
  </si>
  <si>
    <t>Paiement salaire du mois d'Avril 2026/Evariste LELOUSSI</t>
  </si>
  <si>
    <t>Paiement salaire du mois d'Avril 2026/Homéfa DOVI/3655269</t>
  </si>
  <si>
    <t>Paiement salaire du mois d'Avril 2026/BAVOUMINA NZOUSSI Dina Parfaite/3655271</t>
  </si>
  <si>
    <t>Frais de virement salaire du mois d'Avril 2026</t>
  </si>
  <si>
    <t>Reglement honoraire du mois d'Avril 2026/IT87/3655272</t>
  </si>
  <si>
    <t>BQ-A-V2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</si>
  <si>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</si>
  <si>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</si>
  <si>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</si>
  <si>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</si>
  <si>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</si>
  <si>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</si>
  <si>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</si>
  <si>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</si>
  <si>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</si>
  <si>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</si>
  <si>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BQ-A-V3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</si>
  <si>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</si>
  <si>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</si>
  <si>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</si>
  <si>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</si>
  <si>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</si>
  <si>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</si>
  <si>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</si>
  <si>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</si>
  <si>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</si>
  <si>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 xml:space="preserve">Achat credit  teléphonique MTN/PALF/Du 01 au 07/04/2026 </t>
  </si>
  <si>
    <t xml:space="preserve">Achat credit  teléphonique MTN/PALF/Du 08 au 14/04/2026 </t>
  </si>
  <si>
    <t xml:space="preserve">Achat credit  teléphonique MTN/PALF/Du 15 au 21/04/2026 </t>
  </si>
  <si>
    <t xml:space="preserve">Achat credit  teléphonique MTN/PALF/Du 22 au 28/04/2026 </t>
  </si>
  <si>
    <t>Frais de transport mission Maitre Helene à Madingou du 23 au 25/04/2026</t>
  </si>
  <si>
    <t>Ration et frais d'hotel mission maitre Helène à Madingou du 23 au 25/04/2026</t>
  </si>
  <si>
    <t xml:space="preserve">Achat credit  teléphonique MTN/PALF/Du 28/04/ au 05/05/2026 </t>
  </si>
  <si>
    <t>CA-A-V2</t>
  </si>
  <si>
    <t>CA-A-V3</t>
  </si>
  <si>
    <t>CA-A-V4</t>
  </si>
  <si>
    <t>CA-A-V5</t>
  </si>
  <si>
    <t>CA-A-V6</t>
  </si>
  <si>
    <t>CA-A-V7</t>
  </si>
  <si>
    <t>CA-A-V8</t>
  </si>
  <si>
    <t>CA-A-V9</t>
  </si>
  <si>
    <t>CA-A-V10</t>
  </si>
  <si>
    <t>CA-A-V11</t>
  </si>
  <si>
    <t>CA-A-V12</t>
  </si>
  <si>
    <t>CA-A-V13</t>
  </si>
  <si>
    <t>CA-A-V14</t>
  </si>
  <si>
    <t>CA-A-V15</t>
  </si>
  <si>
    <t>CA-A-V16</t>
  </si>
  <si>
    <t>CA-A-V17</t>
  </si>
  <si>
    <t>CA-A-V18</t>
  </si>
  <si>
    <t>CA-A-V19</t>
  </si>
  <si>
    <t>CA-A-V20</t>
  </si>
  <si>
    <t>CA-A-V21</t>
  </si>
  <si>
    <t>CA-A-V22</t>
  </si>
  <si>
    <t>CA-A-V23</t>
  </si>
  <si>
    <t>CA-A-V24</t>
  </si>
  <si>
    <t>CA-A-V25</t>
  </si>
  <si>
    <t>CA-A-V26</t>
  </si>
  <si>
    <t>CA-A-V27</t>
  </si>
  <si>
    <t>CA-A-V28</t>
  </si>
  <si>
    <t>CA-A-V29</t>
  </si>
  <si>
    <t>CA-A-V30</t>
  </si>
  <si>
    <t>CA-A-V31</t>
  </si>
  <si>
    <t>CA-A-V32</t>
  </si>
  <si>
    <t>CA-A-V33</t>
  </si>
  <si>
    <t>CA-A-V34</t>
  </si>
  <si>
    <t>CA-A-V35</t>
  </si>
  <si>
    <t>CA-A-V36</t>
  </si>
  <si>
    <t>CA-A-V37</t>
  </si>
  <si>
    <t>CA-A-V38</t>
  </si>
  <si>
    <t>CA-A-V39</t>
  </si>
  <si>
    <t>CA-A-V40</t>
  </si>
  <si>
    <t>CA-A-V41</t>
  </si>
  <si>
    <t>CA-A-R14</t>
  </si>
  <si>
    <t>CA-A-R15</t>
  </si>
  <si>
    <t>CA-A-V42</t>
  </si>
  <si>
    <t>CA-A-V43</t>
  </si>
  <si>
    <t>CA-A-V44</t>
  </si>
  <si>
    <t>CA-A-V45</t>
  </si>
  <si>
    <t>CA-A-V46</t>
  </si>
  <si>
    <t>CA-A-V47</t>
  </si>
  <si>
    <t>CA-A-V48</t>
  </si>
  <si>
    <t>CA-A-V49</t>
  </si>
  <si>
    <t>CA-A-V50</t>
  </si>
  <si>
    <t>CA-A-V51</t>
  </si>
  <si>
    <t>CA-A-V52</t>
  </si>
  <si>
    <t>CA-A-V53</t>
  </si>
  <si>
    <t>CA-A-V54</t>
  </si>
  <si>
    <t>CA-A-V55</t>
  </si>
  <si>
    <t>CA-A-V56</t>
  </si>
  <si>
    <t>CA-A-V57</t>
  </si>
  <si>
    <t>CA-A-V58</t>
  </si>
  <si>
    <t>CA-A-V59</t>
  </si>
  <si>
    <t>CA-A-V60</t>
  </si>
  <si>
    <t>CA-A-V61</t>
  </si>
  <si>
    <t>CA-A-V62</t>
  </si>
  <si>
    <t>Report de solde du 01/04/2026</t>
  </si>
  <si>
    <t>FINANCIAL POSITION AT 01/04/2026</t>
  </si>
  <si>
    <t>FINANCIAL POSITION AT 30/04/2026</t>
  </si>
  <si>
    <t>30/04/2026 of the month  Balance and advance</t>
  </si>
  <si>
    <t>01/04/2026 of the month Balance and advance</t>
  </si>
  <si>
    <t>avr</t>
  </si>
  <si>
    <t>CREPIN-CONGO Frais d'hotel du du 31/03/ au 10/04/2026 à Ouesso (10 Nuitées)</t>
  </si>
  <si>
    <t>CREPIN-CONGO Frais d'hôtel  du 21 au 25/04/2025 à Madingou (04 Nuitées)</t>
  </si>
  <si>
    <t>CREPIN-CONGO Frais d'hôtel  du 28 au 30/04/2025 à Dolisie (02 Nuitées)</t>
  </si>
  <si>
    <t>Billet: Brazzaville-Madingou/Crépin</t>
  </si>
  <si>
    <t>Achat billet Impfondo-Brazzaville/ Donald-Roméo</t>
  </si>
  <si>
    <t>Achat billet Brazzaville-Impfondo/ Donald-Roméo</t>
  </si>
  <si>
    <t>Frais de virement salaire du mois d'avril 2026</t>
  </si>
  <si>
    <r>
      <t>Balance as per the</t>
    </r>
    <r>
      <rPr>
        <b/>
        <sz val="14"/>
        <color rgb="FFFF0000"/>
        <rFont val="Aptos Narrow"/>
        <family val="2"/>
        <scheme val="minor"/>
      </rPr>
      <t xml:space="preserve"> accounting</t>
    </r>
  </si>
  <si>
    <t>Frais de ramassage Ordure Avril 2026</t>
  </si>
  <si>
    <t>T73-A-R4</t>
  </si>
  <si>
    <t>Achat Billet:Ouesso-Pokola</t>
  </si>
  <si>
    <t xml:space="preserve">Achat billet Pokola-Ouesso </t>
  </si>
  <si>
    <t xml:space="preserve">Taxi : </t>
  </si>
  <si>
    <t xml:space="preserve">T73- CONGO Ration </t>
  </si>
  <si>
    <t xml:space="preserve">Taxi moto : </t>
  </si>
  <si>
    <t xml:space="preserve">Achat billet </t>
  </si>
  <si>
    <t>Taxi :</t>
  </si>
  <si>
    <t xml:space="preserve">IT87- CONGO Ration </t>
  </si>
  <si>
    <t>Taxi moto :</t>
  </si>
  <si>
    <t xml:space="preserve">Taxi </t>
  </si>
  <si>
    <t xml:space="preserve">T73 - CONGO Frais d'hotel </t>
  </si>
  <si>
    <t xml:space="preserve">Achat billet : </t>
  </si>
  <si>
    <t xml:space="preserve">Taxi  </t>
  </si>
  <si>
    <t>Taxi</t>
  </si>
  <si>
    <t>IT87- CONGO Frais d'hôtel</t>
  </si>
  <si>
    <t xml:space="preserve">achat billet : </t>
  </si>
  <si>
    <t xml:space="preserve">Achat boissons </t>
  </si>
  <si>
    <t xml:space="preserve">IT87- CONGO Frais d'hôtel </t>
  </si>
  <si>
    <t>Achat billet</t>
  </si>
  <si>
    <t xml:space="preserve">Achat billet: </t>
  </si>
  <si>
    <t>T73 - CONGO Frais d'hotel</t>
  </si>
  <si>
    <t>Traverser rivière</t>
  </si>
  <si>
    <t>Achat boissons</t>
  </si>
  <si>
    <t xml:space="preserve">P29 -CONGO Frais d'hotel </t>
  </si>
  <si>
    <t>Taxi moto</t>
  </si>
  <si>
    <t xml:space="preserve">Taxi moto </t>
  </si>
  <si>
    <t xml:space="preserve">IT87- CONGO Frais d'hôtel  </t>
  </si>
  <si>
    <t>Achat boisons</t>
  </si>
  <si>
    <t xml:space="preserve">Achat boisons </t>
  </si>
  <si>
    <t xml:space="preserve">taxi moto : </t>
  </si>
  <si>
    <t xml:space="preserve">taxi moto :  </t>
  </si>
  <si>
    <t xml:space="preserve">Taxi :  </t>
  </si>
  <si>
    <t xml:space="preserve">taxi : </t>
  </si>
  <si>
    <t>achat boisson</t>
  </si>
  <si>
    <t xml:space="preserve">P29 - CONGO Ration </t>
  </si>
  <si>
    <t xml:space="preserve">Pirroque </t>
  </si>
  <si>
    <t>Achat billet :</t>
  </si>
  <si>
    <t>IT87- CONGO Ration</t>
  </si>
  <si>
    <t xml:space="preserve">location moto : </t>
  </si>
  <si>
    <t xml:space="preserve">Taxi  moto </t>
  </si>
  <si>
    <t>Achat boissons et nourriture</t>
  </si>
  <si>
    <t>T73- CONGO Ration</t>
  </si>
  <si>
    <t>Achat  boissons</t>
  </si>
  <si>
    <t xml:space="preserve">P29 - CONGO Ration  </t>
  </si>
  <si>
    <t>P29 -CONGO Frais d'hotel</t>
  </si>
  <si>
    <t>taxi moto :</t>
  </si>
  <si>
    <t>achat boissons :</t>
  </si>
  <si>
    <t xml:space="preserve">Achat repas et boisons </t>
  </si>
  <si>
    <t xml:space="preserve">Taxi moto : Hôtel - </t>
  </si>
  <si>
    <t>location moto :</t>
  </si>
  <si>
    <t>Pirroque</t>
  </si>
  <si>
    <t xml:space="preserve">Achat billet :  </t>
  </si>
  <si>
    <t>Taxi moto:</t>
  </si>
  <si>
    <t xml:space="preserve">Taxi moto: </t>
  </si>
  <si>
    <t>Achat boisson et nourriture</t>
  </si>
  <si>
    <t xml:space="preserve">T73-CONGO Ration </t>
  </si>
  <si>
    <t>T73-CONGO Ration</t>
  </si>
  <si>
    <t xml:space="preserve">Pirrogue </t>
  </si>
  <si>
    <t>Achat billet /T73</t>
  </si>
  <si>
    <t xml:space="preserve">IT87-CONGO Ration </t>
  </si>
  <si>
    <t xml:space="preserve">Taxi tricycle : </t>
  </si>
  <si>
    <t>Taxi hotel-marché</t>
  </si>
  <si>
    <t>Achat billet : e/T73</t>
  </si>
  <si>
    <t xml:space="preserve">P29 - CONGO Ration   </t>
  </si>
  <si>
    <t>Taxi tricycle :</t>
  </si>
  <si>
    <t>Achat billet / P29</t>
  </si>
  <si>
    <t>Achat billet :  /T73</t>
  </si>
  <si>
    <t>Achat billet/ P29</t>
  </si>
  <si>
    <t>Pirrogue</t>
  </si>
  <si>
    <t xml:space="preserve">Traverser rivière </t>
  </si>
  <si>
    <t xml:space="preserve">Achat </t>
  </si>
  <si>
    <t xml:space="preserve">IT87-CONGO Frais d'hôtel </t>
  </si>
  <si>
    <t xml:space="preserve">Achat boisson avec </t>
  </si>
  <si>
    <t>IT87-CONGO Ration</t>
  </si>
  <si>
    <t xml:space="preserve">IT87-CONGO Frais d'hôtel  </t>
  </si>
  <si>
    <t>Achat billet / IT87</t>
  </si>
  <si>
    <t>Achat billet o/ P29</t>
  </si>
  <si>
    <t xml:space="preserve">achat boisons </t>
  </si>
  <si>
    <t>Achat</t>
  </si>
  <si>
    <t>Taxi : )</t>
  </si>
  <si>
    <t xml:space="preserve">T73 CONGO Ration </t>
  </si>
  <si>
    <t xml:space="preserve">achat boisson: </t>
  </si>
  <si>
    <t xml:space="preserve">T73 CONGO Ration  </t>
  </si>
  <si>
    <t>achat boisson :</t>
  </si>
  <si>
    <t>T73 CONGO Ration</t>
  </si>
  <si>
    <t xml:space="preserve">achat boisson : </t>
  </si>
  <si>
    <t>Taxi tricicle :</t>
  </si>
  <si>
    <t>Achat billlet</t>
  </si>
  <si>
    <t>Taxi t</t>
  </si>
  <si>
    <t>achat boisson:</t>
  </si>
  <si>
    <t>Achat repas et boissons</t>
  </si>
  <si>
    <t>P29 - CONGO Ration</t>
  </si>
  <si>
    <t xml:space="preserve">Achat billlet </t>
  </si>
  <si>
    <t xml:space="preserve">Pirrogue rive </t>
  </si>
  <si>
    <t>taxi :</t>
  </si>
  <si>
    <t xml:space="preserve">T73-CONGO Ration  </t>
  </si>
  <si>
    <t xml:space="preserve">Traverser </t>
  </si>
  <si>
    <t xml:space="preserve">Achat repas et boissons </t>
  </si>
  <si>
    <t xml:space="preserve">Taxi moto :  </t>
  </si>
  <si>
    <t>IT87-CONGO Frais d'hôtel</t>
  </si>
  <si>
    <t xml:space="preserve">Taxi tricicle : </t>
  </si>
  <si>
    <t xml:space="preserve">Achat boissons et repas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</si>
</sst>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0.0000"/>
    <numFmt numFmtId="180" formatCode="dd/mm/yyyy;@"/>
  </numFmts>
  <fonts count="102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theme="1"/>
      <name val="Calibri"/>
      <family val="2"/>
      <charset val="238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b/>
      <sz val="12"/>
      <name val="Calibri"/>
      <family val="2"/>
      <charset val="238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theme="1"/>
      <name val="Arial"/>
      <family val="2"/>
    </font>
    <font>
      <sz val="12"/>
      <color theme="1"/>
      <name val="Aptos Narrow"/>
      <family val="2"/>
      <charset val="1"/>
      <scheme val="minor"/>
    </font>
    <font>
      <sz val="12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theme="1"/>
      <name val="Times New Roman"/>
      <family val="1"/>
      <charset val="238"/>
    </font>
    <font>
      <sz val="12"/>
      <color rgb="FF000000"/>
      <name val="Times New Roman"/>
      <charset val="134"/>
    </font>
    <font>
      <sz val="12"/>
      <color rgb="FF000000"/>
      <name val="Arial"/>
      <charset val="134"/>
    </font>
    <font>
      <sz val="12"/>
      <name val="Calibri"/>
      <family val="2"/>
    </font>
    <font>
      <sz val="11"/>
      <color theme="1"/>
      <name val="Arial Narrow"/>
      <family val="2"/>
    </font>
    <font>
      <sz val="12"/>
      <color theme="1"/>
      <name val="Calibri"/>
      <family val="2"/>
    </font>
    <font>
      <sz val="11"/>
      <color theme="1"/>
      <name val="Aptos Narrow"/>
      <scheme val="minor"/>
    </font>
    <font>
      <sz val="12"/>
      <color theme="1"/>
      <name val="Times New Roman"/>
      <family val="1"/>
    </font>
    <font>
      <sz val="11"/>
      <color rgb="FFFF0000"/>
      <name val="Aptos Narrow"/>
      <family val="2"/>
      <scheme val="minor"/>
    </font>
    <font>
      <sz val="11"/>
      <color rgb="FF000000"/>
      <name val="Arial"/>
      <family val="2"/>
    </font>
    <font>
      <sz val="11"/>
      <color rgb="FF000000"/>
      <name val="Arial Narrow"/>
      <family val="2"/>
    </font>
    <font>
      <sz val="11"/>
      <name val="Arial Narrow"/>
      <family val="2"/>
    </font>
    <font>
      <b/>
      <sz val="14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indexed="8"/>
      <name val="Arial Narrow"/>
      <family val="2"/>
    </font>
    <font>
      <sz val="14"/>
      <color theme="1"/>
      <name val="Arial Narrow"/>
      <family val="2"/>
    </font>
    <font>
      <sz val="14"/>
      <name val="Aptos Narrow"/>
      <family val="2"/>
      <scheme val="minor"/>
    </font>
    <font>
      <sz val="14"/>
      <color theme="1"/>
      <name val="Aptos Narrow"/>
      <family val="2"/>
      <scheme val="minor"/>
    </font>
    <font>
      <i/>
      <sz val="14"/>
      <color indexed="10"/>
      <name val="Aptos Narrow"/>
      <family val="2"/>
      <scheme val="minor"/>
    </font>
    <font>
      <b/>
      <i/>
      <sz val="14"/>
      <name val="Aptos Narrow"/>
      <family val="2"/>
      <scheme val="minor"/>
    </font>
    <font>
      <i/>
      <sz val="14"/>
      <name val="Aptos Narrow"/>
      <family val="2"/>
      <scheme val="minor"/>
    </font>
    <font>
      <b/>
      <sz val="14"/>
      <color theme="3" tint="-0.499984740745262"/>
      <name val="Aptos Narrow"/>
      <family val="2"/>
      <scheme val="minor"/>
    </font>
    <font>
      <sz val="14"/>
      <color theme="3" tint="-0.499984740745262"/>
      <name val="Aptos Narrow"/>
      <family val="2"/>
      <scheme val="minor"/>
    </font>
    <font>
      <sz val="14"/>
      <color indexed="8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indexed="8"/>
      <name val="Aptos Narrow"/>
      <scheme val="minor"/>
    </font>
    <font>
      <sz val="12"/>
      <name val="Aptos Narrow"/>
      <scheme val="minor"/>
    </font>
    <font>
      <sz val="12"/>
      <color theme="1"/>
      <name val="Aptos Narrow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2">
    <xf numFmtId="0" fontId="0" fillId="0" borderId="0"/>
    <xf numFmtId="43" fontId="6" fillId="0" borderId="0" applyFont="0" applyFill="0" applyBorder="0" applyAlignment="0" applyProtection="0"/>
    <xf numFmtId="0" fontId="9" fillId="0" borderId="0"/>
    <xf numFmtId="0" fontId="37" fillId="0" borderId="0"/>
    <xf numFmtId="177" fontId="45" fillId="0" borderId="0" applyBorder="0" applyProtection="0"/>
    <xf numFmtId="165" fontId="49" fillId="0" borderId="0">
      <protection locked="0"/>
    </xf>
    <xf numFmtId="165" fontId="5" fillId="0" borderId="0" applyFont="0" applyFill="0" applyBorder="0" applyAlignment="0" applyProtection="0"/>
    <xf numFmtId="0" fontId="9" fillId="0" borderId="0"/>
    <xf numFmtId="165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555">
    <xf numFmtId="0" fontId="0" fillId="0" borderId="0" xfId="0"/>
    <xf numFmtId="0" fontId="8" fillId="2" borderId="1" xfId="0" applyFont="1" applyFill="1" applyBorder="1" applyAlignment="1">
      <alignment horizontal="left" vertical="center" wrapText="1"/>
    </xf>
    <xf numFmtId="167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 wrapText="1"/>
    </xf>
    <xf numFmtId="166" fontId="11" fillId="3" borderId="1" xfId="2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6" fontId="12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66" fontId="14" fillId="0" borderId="1" xfId="1" applyNumberFormat="1" applyFont="1" applyBorder="1"/>
    <xf numFmtId="166" fontId="14" fillId="0" borderId="2" xfId="1" applyNumberFormat="1" applyFont="1" applyBorder="1"/>
    <xf numFmtId="166" fontId="11" fillId="3" borderId="1" xfId="1" applyNumberFormat="1" applyFont="1" applyFill="1" applyBorder="1"/>
    <xf numFmtId="166" fontId="10" fillId="0" borderId="1" xfId="1" applyNumberFormat="1" applyFont="1" applyBorder="1"/>
    <xf numFmtId="166" fontId="15" fillId="0" borderId="1" xfId="0" applyNumberFormat="1" applyFont="1" applyBorder="1" applyAlignment="1">
      <alignment vertical="top" wrapText="1"/>
    </xf>
    <xf numFmtId="14" fontId="16" fillId="4" borderId="1" xfId="0" applyNumberFormat="1" applyFont="1" applyFill="1" applyBorder="1"/>
    <xf numFmtId="166" fontId="17" fillId="4" borderId="1" xfId="1" applyNumberFormat="1" applyFont="1" applyFill="1" applyBorder="1"/>
    <xf numFmtId="166" fontId="18" fillId="4" borderId="1" xfId="0" applyNumberFormat="1" applyFont="1" applyFill="1" applyBorder="1"/>
    <xf numFmtId="166" fontId="11" fillId="4" borderId="1" xfId="1" applyNumberFormat="1" applyFont="1" applyFill="1" applyBorder="1"/>
    <xf numFmtId="14" fontId="13" fillId="0" borderId="1" xfId="0" applyNumberFormat="1" applyFont="1" applyBorder="1"/>
    <xf numFmtId="166" fontId="13" fillId="0" borderId="1" xfId="0" applyNumberFormat="1" applyFont="1" applyBorder="1"/>
    <xf numFmtId="166" fontId="12" fillId="0" borderId="1" xfId="1" applyNumberFormat="1" applyFont="1" applyBorder="1" applyAlignment="1">
      <alignment horizontal="center"/>
    </xf>
    <xf numFmtId="166" fontId="19" fillId="0" borderId="1" xfId="1" applyNumberFormat="1" applyFont="1" applyBorder="1"/>
    <xf numFmtId="166" fontId="13" fillId="0" borderId="2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20" fillId="0" borderId="1" xfId="1" applyNumberFormat="1" applyFont="1" applyBorder="1"/>
    <xf numFmtId="166" fontId="20" fillId="5" borderId="1" xfId="1" applyNumberFormat="1" applyFont="1" applyFill="1" applyBorder="1"/>
    <xf numFmtId="166" fontId="20" fillId="0" borderId="2" xfId="1" applyNumberFormat="1" applyFont="1" applyBorder="1"/>
    <xf numFmtId="0" fontId="22" fillId="0" borderId="3" xfId="0" applyFont="1" applyBorder="1"/>
    <xf numFmtId="166" fontId="23" fillId="0" borderId="3" xfId="0" applyNumberFormat="1" applyFont="1" applyBorder="1"/>
    <xf numFmtId="166" fontId="24" fillId="0" borderId="3" xfId="0" applyNumberFormat="1" applyFont="1" applyBorder="1"/>
    <xf numFmtId="166" fontId="23" fillId="5" borderId="3" xfId="0" applyNumberFormat="1" applyFont="1" applyFill="1" applyBorder="1"/>
    <xf numFmtId="166" fontId="23" fillId="0" borderId="5" xfId="0" applyNumberFormat="1" applyFont="1" applyBorder="1"/>
    <xf numFmtId="166" fontId="25" fillId="3" borderId="1" xfId="1" applyNumberFormat="1" applyFont="1" applyFill="1" applyBorder="1"/>
    <xf numFmtId="0" fontId="21" fillId="0" borderId="3" xfId="0" applyFont="1" applyBorder="1"/>
    <xf numFmtId="166" fontId="15" fillId="0" borderId="3" xfId="0" applyNumberFormat="1" applyFont="1" applyBorder="1"/>
    <xf numFmtId="166" fontId="15" fillId="0" borderId="5" xfId="0" applyNumberFormat="1" applyFont="1" applyBorder="1"/>
    <xf numFmtId="0" fontId="21" fillId="7" borderId="6" xfId="0" applyFont="1" applyFill="1" applyBorder="1"/>
    <xf numFmtId="166" fontId="15" fillId="7" borderId="7" xfId="0" applyNumberFormat="1" applyFont="1" applyFill="1" applyBorder="1"/>
    <xf numFmtId="166" fontId="15" fillId="7" borderId="8" xfId="0" applyNumberFormat="1" applyFont="1" applyFill="1" applyBorder="1"/>
    <xf numFmtId="166" fontId="11" fillId="7" borderId="1" xfId="1" applyNumberFormat="1" applyFont="1" applyFill="1" applyBorder="1"/>
    <xf numFmtId="0" fontId="13" fillId="0" borderId="9" xfId="0" applyFont="1" applyBorder="1"/>
    <xf numFmtId="166" fontId="13" fillId="0" borderId="9" xfId="0" applyNumberFormat="1" applyFont="1" applyBorder="1"/>
    <xf numFmtId="166" fontId="13" fillId="0" borderId="10" xfId="0" applyNumberFormat="1" applyFont="1" applyBorder="1"/>
    <xf numFmtId="0" fontId="21" fillId="0" borderId="1" xfId="0" applyFont="1" applyBorder="1"/>
    <xf numFmtId="166" fontId="21" fillId="0" borderId="1" xfId="0" applyNumberFormat="1" applyFont="1" applyBorder="1"/>
    <xf numFmtId="166" fontId="15" fillId="0" borderId="1" xfId="0" applyNumberFormat="1" applyFont="1" applyBorder="1"/>
    <xf numFmtId="166" fontId="21" fillId="0" borderId="1" xfId="1" applyNumberFormat="1" applyFont="1" applyBorder="1"/>
    <xf numFmtId="166" fontId="21" fillId="0" borderId="2" xfId="1" applyNumberFormat="1" applyFont="1" applyBorder="1"/>
    <xf numFmtId="0" fontId="13" fillId="0" borderId="0" xfId="0" applyFont="1"/>
    <xf numFmtId="166" fontId="13" fillId="0" borderId="0" xfId="0" applyNumberFormat="1" applyFont="1"/>
    <xf numFmtId="0" fontId="18" fillId="0" borderId="4" xfId="0" applyFont="1" applyBorder="1"/>
    <xf numFmtId="0" fontId="26" fillId="8" borderId="11" xfId="0" applyFont="1" applyFill="1" applyBorder="1"/>
    <xf numFmtId="166" fontId="26" fillId="8" borderId="12" xfId="0" applyNumberFormat="1" applyFont="1" applyFill="1" applyBorder="1"/>
    <xf numFmtId="166" fontId="26" fillId="8" borderId="13" xfId="0" applyNumberFormat="1" applyFont="1" applyFill="1" applyBorder="1"/>
    <xf numFmtId="166" fontId="26" fillId="8" borderId="14" xfId="0" applyNumberFormat="1" applyFont="1" applyFill="1" applyBorder="1"/>
    <xf numFmtId="0" fontId="27" fillId="3" borderId="15" xfId="0" applyFont="1" applyFill="1" applyBorder="1"/>
    <xf numFmtId="0" fontId="27" fillId="8" borderId="16" xfId="0" applyFont="1" applyFill="1" applyBorder="1" applyAlignment="1">
      <alignment wrapText="1"/>
    </xf>
    <xf numFmtId="166" fontId="26" fillId="8" borderId="17" xfId="0" applyNumberFormat="1" applyFont="1" applyFill="1" applyBorder="1" applyAlignment="1">
      <alignment wrapText="1"/>
    </xf>
    <xf numFmtId="166" fontId="26" fillId="8" borderId="1" xfId="0" applyNumberFormat="1" applyFont="1" applyFill="1" applyBorder="1" applyAlignment="1">
      <alignment wrapText="1"/>
    </xf>
    <xf numFmtId="0" fontId="27" fillId="3" borderId="18" xfId="0" applyFont="1" applyFill="1" applyBorder="1" applyAlignment="1">
      <alignment wrapText="1"/>
    </xf>
    <xf numFmtId="0" fontId="26" fillId="9" borderId="19" xfId="0" applyFont="1" applyFill="1" applyBorder="1" applyAlignment="1">
      <alignment wrapText="1"/>
    </xf>
    <xf numFmtId="166" fontId="26" fillId="9" borderId="20" xfId="0" applyNumberFormat="1" applyFont="1" applyFill="1" applyBorder="1"/>
    <xf numFmtId="166" fontId="26" fillId="9" borderId="21" xfId="0" applyNumberFormat="1" applyFont="1" applyFill="1" applyBorder="1"/>
    <xf numFmtId="4" fontId="28" fillId="9" borderId="22" xfId="0" applyNumberFormat="1" applyFont="1" applyFill="1" applyBorder="1" applyAlignment="1">
      <alignment horizontal="center" vertical="center"/>
    </xf>
    <xf numFmtId="166" fontId="27" fillId="3" borderId="23" xfId="0" applyNumberFormat="1" applyFont="1" applyFill="1" applyBorder="1"/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8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5" fillId="2" borderId="1" xfId="0" applyNumberFormat="1" applyFont="1" applyFill="1" applyBorder="1" applyAlignment="1">
      <alignment vertical="top" wrapText="1"/>
    </xf>
    <xf numFmtId="166" fontId="10" fillId="2" borderId="1" xfId="1" applyNumberFormat="1" applyFont="1" applyFill="1" applyBorder="1"/>
    <xf numFmtId="14" fontId="10" fillId="2" borderId="1" xfId="2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 wrapText="1"/>
    </xf>
    <xf numFmtId="166" fontId="10" fillId="2" borderId="1" xfId="2" applyNumberFormat="1" applyFont="1" applyFill="1" applyBorder="1" applyAlignment="1">
      <alignment horizontal="center" vertical="center"/>
    </xf>
    <xf numFmtId="166" fontId="10" fillId="2" borderId="2" xfId="2" applyNumberFormat="1" applyFont="1" applyFill="1" applyBorder="1" applyAlignment="1">
      <alignment horizontal="center" vertical="center" wrapText="1"/>
    </xf>
    <xf numFmtId="0" fontId="21" fillId="4" borderId="1" xfId="0" applyFont="1" applyFill="1" applyBorder="1"/>
    <xf numFmtId="166" fontId="15" fillId="4" borderId="1" xfId="0" applyNumberFormat="1" applyFont="1" applyFill="1" applyBorder="1"/>
    <xf numFmtId="166" fontId="15" fillId="4" borderId="2" xfId="0" applyNumberFormat="1" applyFont="1" applyFill="1" applyBorder="1"/>
    <xf numFmtId="3" fontId="8" fillId="10" borderId="1" xfId="0" applyNumberFormat="1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horizontal="right" vertical="center" wrapText="1"/>
    </xf>
    <xf numFmtId="0" fontId="30" fillId="0" borderId="0" xfId="0" applyFont="1"/>
    <xf numFmtId="0" fontId="30" fillId="0" borderId="1" xfId="0" applyFont="1" applyBorder="1"/>
    <xf numFmtId="4" fontId="0" fillId="0" borderId="1" xfId="0" applyNumberFormat="1" applyBorder="1"/>
    <xf numFmtId="0" fontId="7" fillId="0" borderId="1" xfId="0" applyFont="1" applyBorder="1"/>
    <xf numFmtId="4" fontId="30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1" fillId="12" borderId="1" xfId="0" applyNumberFormat="1" applyFont="1" applyFill="1" applyBorder="1" applyAlignment="1">
      <alignment horizontal="center" vertical="center" wrapText="1"/>
    </xf>
    <xf numFmtId="166" fontId="31" fillId="12" borderId="1" xfId="0" applyNumberFormat="1" applyFont="1" applyFill="1" applyBorder="1" applyAlignment="1">
      <alignment horizontal="center" vertical="center" wrapText="1"/>
    </xf>
    <xf numFmtId="49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center" wrapText="1"/>
    </xf>
    <xf numFmtId="0" fontId="33" fillId="0" borderId="1" xfId="0" applyFont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66" fontId="33" fillId="0" borderId="1" xfId="1" applyNumberFormat="1" applyFont="1" applyBorder="1" applyAlignment="1">
      <alignment vertical="top" wrapText="1"/>
    </xf>
    <xf numFmtId="17" fontId="33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center" wrapText="1"/>
    </xf>
    <xf numFmtId="166" fontId="32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center" wrapText="1"/>
    </xf>
    <xf numFmtId="49" fontId="34" fillId="0" borderId="1" xfId="0" applyNumberFormat="1" applyFont="1" applyBorder="1" applyAlignment="1">
      <alignment vertical="top" wrapText="1"/>
    </xf>
    <xf numFmtId="0" fontId="34" fillId="0" borderId="1" xfId="0" applyFont="1" applyBorder="1" applyAlignment="1">
      <alignment vertical="top" wrapText="1"/>
    </xf>
    <xf numFmtId="0" fontId="33" fillId="0" borderId="3" xfId="0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0" fontId="35" fillId="0" borderId="1" xfId="0" applyFont="1" applyBorder="1"/>
    <xf numFmtId="0" fontId="36" fillId="0" borderId="1" xfId="0" applyFont="1" applyBorder="1"/>
    <xf numFmtId="168" fontId="35" fillId="0" borderId="1" xfId="1" applyNumberFormat="1" applyFont="1" applyBorder="1"/>
    <xf numFmtId="168" fontId="36" fillId="0" borderId="1" xfId="1" applyNumberFormat="1" applyFont="1" applyFill="1" applyBorder="1"/>
    <xf numFmtId="0" fontId="0" fillId="0" borderId="3" xfId="0" applyBorder="1"/>
    <xf numFmtId="166" fontId="10" fillId="0" borderId="4" xfId="1" applyNumberFormat="1" applyFont="1" applyBorder="1"/>
    <xf numFmtId="172" fontId="40" fillId="5" borderId="1" xfId="0" applyNumberFormat="1" applyFont="1" applyFill="1" applyBorder="1"/>
    <xf numFmtId="0" fontId="0" fillId="5" borderId="1" xfId="0" applyFill="1" applyBorder="1"/>
    <xf numFmtId="14" fontId="30" fillId="5" borderId="1" xfId="0" applyNumberFormat="1" applyFont="1" applyFill="1" applyBorder="1"/>
    <xf numFmtId="0" fontId="30" fillId="5" borderId="1" xfId="0" applyFont="1" applyFill="1" applyBorder="1"/>
    <xf numFmtId="0" fontId="0" fillId="0" borderId="1" xfId="0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2" fillId="3" borderId="1" xfId="0" applyNumberFormat="1" applyFont="1" applyFill="1" applyBorder="1" applyAlignment="1">
      <alignment horizontal="center" vertical="center"/>
    </xf>
    <xf numFmtId="174" fontId="43" fillId="0" borderId="0" xfId="0" applyNumberFormat="1" applyFont="1"/>
    <xf numFmtId="0" fontId="43" fillId="0" borderId="0" xfId="0" applyFont="1"/>
    <xf numFmtId="0" fontId="44" fillId="0" borderId="0" xfId="0" applyFont="1"/>
    <xf numFmtId="3" fontId="43" fillId="0" borderId="0" xfId="0" applyNumberFormat="1" applyFont="1"/>
    <xf numFmtId="175" fontId="44" fillId="0" borderId="0" xfId="0" applyNumberFormat="1" applyFont="1"/>
    <xf numFmtId="174" fontId="44" fillId="14" borderId="27" xfId="3" applyNumberFormat="1" applyFont="1" applyFill="1" applyBorder="1"/>
    <xf numFmtId="176" fontId="44" fillId="14" borderId="27" xfId="3" applyNumberFormat="1" applyFont="1" applyFill="1" applyBorder="1"/>
    <xf numFmtId="3" fontId="44" fillId="14" borderId="27" xfId="4" applyNumberFormat="1" applyFont="1" applyFill="1" applyBorder="1"/>
    <xf numFmtId="176" fontId="43" fillId="0" borderId="0" xfId="3" applyNumberFormat="1" applyFont="1"/>
    <xf numFmtId="174" fontId="47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7" fillId="5" borderId="0" xfId="1" applyNumberFormat="1" applyFont="1" applyFill="1" applyBorder="1"/>
    <xf numFmtId="0" fontId="51" fillId="0" borderId="0" xfId="0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166" fontId="12" fillId="3" borderId="1" xfId="1" applyNumberFormat="1" applyFont="1" applyFill="1" applyBorder="1"/>
    <xf numFmtId="166" fontId="13" fillId="3" borderId="1" xfId="0" applyNumberFormat="1" applyFont="1" applyFill="1" applyBorder="1" applyAlignment="1">
      <alignment vertical="top" wrapText="1"/>
    </xf>
    <xf numFmtId="166" fontId="14" fillId="3" borderId="1" xfId="1" applyNumberFormat="1" applyFont="1" applyFill="1" applyBorder="1"/>
    <xf numFmtId="166" fontId="14" fillId="3" borderId="2" xfId="1" applyNumberFormat="1" applyFont="1" applyFill="1" applyBorder="1"/>
    <xf numFmtId="175" fontId="0" fillId="0" borderId="0" xfId="0" applyNumberFormat="1"/>
    <xf numFmtId="168" fontId="36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79" fontId="31" fillId="12" borderId="4" xfId="0" applyNumberFormat="1" applyFont="1" applyFill="1" applyBorder="1" applyAlignment="1">
      <alignment horizontal="center" vertical="center" wrapText="1"/>
    </xf>
    <xf numFmtId="179" fontId="0" fillId="0" borderId="0" xfId="0" applyNumberFormat="1"/>
    <xf numFmtId="168" fontId="40" fillId="5" borderId="1" xfId="1" applyNumberFormat="1" applyFont="1" applyFill="1" applyBorder="1"/>
    <xf numFmtId="0" fontId="39" fillId="5" borderId="1" xfId="0" applyFont="1" applyFill="1" applyBorder="1" applyAlignment="1">
      <alignment horizontal="left"/>
    </xf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6" fillId="5" borderId="1" xfId="3" applyNumberFormat="1" applyFont="1" applyFill="1" applyBorder="1" applyAlignment="1">
      <alignment vertical="top" wrapText="1"/>
    </xf>
    <xf numFmtId="174" fontId="46" fillId="5" borderId="2" xfId="3" applyNumberFormat="1" applyFont="1" applyFill="1" applyBorder="1" applyAlignment="1">
      <alignment vertical="top" wrapText="1"/>
    </xf>
    <xf numFmtId="0" fontId="47" fillId="5" borderId="1" xfId="0" applyFont="1" applyFill="1" applyBorder="1" applyAlignment="1">
      <alignment vertical="center"/>
    </xf>
    <xf numFmtId="3" fontId="47" fillId="5" borderId="1" xfId="0" applyNumberFormat="1" applyFont="1" applyFill="1" applyBorder="1" applyAlignment="1">
      <alignment vertical="center"/>
    </xf>
    <xf numFmtId="0" fontId="47" fillId="5" borderId="0" xfId="0" applyFont="1" applyFill="1" applyAlignment="1">
      <alignment vertical="center"/>
    </xf>
    <xf numFmtId="174" fontId="47" fillId="5" borderId="0" xfId="3" applyNumberFormat="1" applyFont="1" applyFill="1" applyAlignment="1">
      <alignment vertical="top" wrapText="1"/>
    </xf>
    <xf numFmtId="175" fontId="50" fillId="5" borderId="29" xfId="4" applyNumberFormat="1" applyFont="1" applyFill="1" applyBorder="1" applyAlignment="1">
      <alignment horizontal="center" vertical="center"/>
    </xf>
    <xf numFmtId="0" fontId="47" fillId="5" borderId="1" xfId="0" applyFont="1" applyFill="1" applyBorder="1"/>
    <xf numFmtId="14" fontId="30" fillId="5" borderId="0" xfId="0" applyNumberFormat="1" applyFont="1" applyFill="1"/>
    <xf numFmtId="0" fontId="42" fillId="5" borderId="1" xfId="0" applyFont="1" applyFill="1" applyBorder="1"/>
    <xf numFmtId="3" fontId="47" fillId="5" borderId="1" xfId="0" applyNumberFormat="1" applyFont="1" applyFill="1" applyBorder="1"/>
    <xf numFmtId="175" fontId="50" fillId="5" borderId="1" xfId="4" applyNumberFormat="1" applyFont="1" applyFill="1" applyBorder="1"/>
    <xf numFmtId="178" fontId="47" fillId="5" borderId="1" xfId="3" applyNumberFormat="1" applyFont="1" applyFill="1" applyBorder="1" applyAlignment="1">
      <alignment vertical="top" wrapText="1"/>
    </xf>
    <xf numFmtId="0" fontId="47" fillId="5" borderId="0" xfId="0" applyFont="1" applyFill="1"/>
    <xf numFmtId="0" fontId="6" fillId="5" borderId="1" xfId="0" applyFont="1" applyFill="1" applyBorder="1"/>
    <xf numFmtId="174" fontId="47" fillId="5" borderId="0" xfId="0" applyNumberFormat="1" applyFont="1" applyFill="1"/>
    <xf numFmtId="0" fontId="50" fillId="5" borderId="0" xfId="0" applyFont="1" applyFill="1"/>
    <xf numFmtId="3" fontId="47" fillId="5" borderId="0" xfId="0" applyNumberFormat="1" applyFont="1" applyFill="1"/>
    <xf numFmtId="175" fontId="50" fillId="5" borderId="0" xfId="0" applyNumberFormat="1" applyFont="1" applyFill="1"/>
    <xf numFmtId="174" fontId="50" fillId="16" borderId="27" xfId="3" applyNumberFormat="1" applyFont="1" applyFill="1" applyBorder="1"/>
    <xf numFmtId="176" fontId="50" fillId="16" borderId="27" xfId="3" applyNumberFormat="1" applyFont="1" applyFill="1" applyBorder="1"/>
    <xf numFmtId="3" fontId="50" fillId="16" borderId="27" xfId="4" applyNumberFormat="1" applyFont="1" applyFill="1" applyBorder="1"/>
    <xf numFmtId="175" fontId="50" fillId="16" borderId="27" xfId="4" applyNumberFormat="1" applyFont="1" applyFill="1" applyBorder="1"/>
    <xf numFmtId="176" fontId="47" fillId="5" borderId="0" xfId="3" applyNumberFormat="1" applyFont="1" applyFill="1"/>
    <xf numFmtId="174" fontId="46" fillId="5" borderId="0" xfId="0" applyNumberFormat="1" applyFont="1" applyFill="1"/>
    <xf numFmtId="3" fontId="50" fillId="5" borderId="0" xfId="0" applyNumberFormat="1" applyFont="1" applyFill="1"/>
    <xf numFmtId="174" fontId="53" fillId="16" borderId="27" xfId="3" applyNumberFormat="1" applyFont="1" applyFill="1" applyBorder="1"/>
    <xf numFmtId="175" fontId="50" fillId="16" borderId="28" xfId="4" applyNumberFormat="1" applyFont="1" applyFill="1" applyBorder="1"/>
    <xf numFmtId="168" fontId="6" fillId="5" borderId="1" xfId="0" applyNumberFormat="1" applyFont="1" applyFill="1" applyBorder="1"/>
    <xf numFmtId="168" fontId="6" fillId="5" borderId="1" xfId="1" applyNumberFormat="1" applyFont="1" applyFill="1" applyBorder="1"/>
    <xf numFmtId="0" fontId="3" fillId="5" borderId="1" xfId="0" applyFont="1" applyFill="1" applyBorder="1"/>
    <xf numFmtId="175" fontId="47" fillId="5" borderId="1" xfId="5" applyNumberFormat="1" applyFont="1" applyFill="1" applyBorder="1" applyProtection="1"/>
    <xf numFmtId="0" fontId="6" fillId="5" borderId="0" xfId="0" applyFont="1" applyFill="1"/>
    <xf numFmtId="175" fontId="50" fillId="5" borderId="0" xfId="4" applyNumberFormat="1" applyFont="1" applyFill="1" applyBorder="1"/>
    <xf numFmtId="175" fontId="6" fillId="5" borderId="1" xfId="1" applyNumberFormat="1" applyFont="1" applyFill="1" applyBorder="1"/>
    <xf numFmtId="175" fontId="50" fillId="5" borderId="0" xfId="4" applyNumberFormat="1" applyFont="1" applyFill="1" applyBorder="1" applyAlignment="1">
      <alignment horizontal="center" vertical="center"/>
    </xf>
    <xf numFmtId="174" fontId="6" fillId="5" borderId="0" xfId="0" applyNumberFormat="1" applyFont="1" applyFill="1"/>
    <xf numFmtId="3" fontId="6" fillId="5" borderId="0" xfId="0" applyNumberFormat="1" applyFont="1" applyFill="1"/>
    <xf numFmtId="175" fontId="50" fillId="5" borderId="1" xfId="4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/>
    <xf numFmtId="168" fontId="30" fillId="5" borderId="0" xfId="1" applyNumberFormat="1" applyFont="1" applyFill="1" applyBorder="1"/>
    <xf numFmtId="166" fontId="34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top" wrapText="1"/>
    </xf>
    <xf numFmtId="175" fontId="44" fillId="14" borderId="27" xfId="4" applyNumberFormat="1" applyFont="1" applyFill="1" applyBorder="1"/>
    <xf numFmtId="168" fontId="41" fillId="5" borderId="1" xfId="1" applyNumberFormat="1" applyFont="1" applyFill="1" applyBorder="1"/>
    <xf numFmtId="168" fontId="41" fillId="5" borderId="9" xfId="1" applyNumberFormat="1" applyFont="1" applyFill="1" applyBorder="1"/>
    <xf numFmtId="168" fontId="0" fillId="0" borderId="1" xfId="1" applyNumberFormat="1" applyFont="1" applyFill="1" applyBorder="1"/>
    <xf numFmtId="168" fontId="41" fillId="0" borderId="1" xfId="1" applyNumberFormat="1" applyFont="1" applyFill="1" applyBorder="1"/>
    <xf numFmtId="0" fontId="42" fillId="0" borderId="1" xfId="0" applyFont="1" applyBorder="1"/>
    <xf numFmtId="14" fontId="0" fillId="0" borderId="1" xfId="0" applyNumberFormat="1" applyBorder="1"/>
    <xf numFmtId="168" fontId="52" fillId="5" borderId="1" xfId="1" applyNumberFormat="1" applyFont="1" applyFill="1" applyBorder="1"/>
    <xf numFmtId="168" fontId="30" fillId="5" borderId="1" xfId="1" applyNumberFormat="1" applyFont="1" applyFill="1" applyBorder="1"/>
    <xf numFmtId="0" fontId="43" fillId="0" borderId="1" xfId="0" applyFont="1" applyBorder="1" applyAlignment="1">
      <alignment horizontal="left" vertical="center"/>
    </xf>
    <xf numFmtId="0" fontId="47" fillId="5" borderId="2" xfId="0" applyFont="1" applyFill="1" applyBorder="1"/>
    <xf numFmtId="4" fontId="12" fillId="5" borderId="1" xfId="0" applyNumberFormat="1" applyFont="1" applyFill="1" applyBorder="1" applyAlignment="1">
      <alignment horizontal="center" vertical="center"/>
    </xf>
    <xf numFmtId="166" fontId="12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66" fontId="14" fillId="5" borderId="1" xfId="1" applyNumberFormat="1" applyFont="1" applyFill="1" applyBorder="1"/>
    <xf numFmtId="166" fontId="14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10" fillId="5" borderId="1" xfId="1" applyNumberFormat="1" applyFont="1" applyFill="1" applyBorder="1"/>
    <xf numFmtId="166" fontId="15" fillId="5" borderId="1" xfId="0" applyNumberFormat="1" applyFont="1" applyFill="1" applyBorder="1" applyAlignment="1">
      <alignment vertical="top" wrapText="1"/>
    </xf>
    <xf numFmtId="175" fontId="48" fillId="15" borderId="0" xfId="4" applyNumberFormat="1" applyFont="1" applyFill="1" applyBorder="1" applyAlignment="1">
      <alignment horizontal="right" vertical="center"/>
    </xf>
    <xf numFmtId="178" fontId="54" fillId="0" borderId="0" xfId="3" applyNumberFormat="1" applyFont="1" applyAlignment="1">
      <alignment vertical="top" wrapText="1"/>
    </xf>
    <xf numFmtId="3" fontId="47" fillId="5" borderId="9" xfId="0" applyNumberFormat="1" applyFont="1" applyFill="1" applyBorder="1"/>
    <xf numFmtId="180" fontId="8" fillId="2" borderId="1" xfId="0" applyNumberFormat="1" applyFont="1" applyFill="1" applyBorder="1" applyAlignment="1">
      <alignment horizontal="center" vertical="center" wrapText="1"/>
    </xf>
    <xf numFmtId="0" fontId="60" fillId="0" borderId="0" xfId="0" applyFont="1"/>
    <xf numFmtId="0" fontId="33" fillId="13" borderId="25" xfId="0" applyFont="1" applyFill="1" applyBorder="1" applyAlignment="1">
      <alignment vertical="top" wrapText="1"/>
    </xf>
    <xf numFmtId="0" fontId="55" fillId="5" borderId="1" xfId="0" applyFont="1" applyFill="1" applyBorder="1"/>
    <xf numFmtId="0" fontId="56" fillId="5" borderId="1" xfId="3" applyFont="1" applyFill="1" applyBorder="1"/>
    <xf numFmtId="0" fontId="57" fillId="5" borderId="1" xfId="3" applyFont="1" applyFill="1" applyBorder="1"/>
    <xf numFmtId="175" fontId="44" fillId="5" borderId="1" xfId="4" applyNumberFormat="1" applyFont="1" applyFill="1" applyBorder="1"/>
    <xf numFmtId="175" fontId="44" fillId="5" borderId="0" xfId="4" applyNumberFormat="1" applyFont="1" applyFill="1" applyBorder="1"/>
    <xf numFmtId="3" fontId="50" fillId="16" borderId="30" xfId="4" applyNumberFormat="1" applyFont="1" applyFill="1" applyBorder="1"/>
    <xf numFmtId="175" fontId="50" fillId="16" borderId="31" xfId="4" applyNumberFormat="1" applyFont="1" applyFill="1" applyBorder="1"/>
    <xf numFmtId="3" fontId="50" fillId="16" borderId="1" xfId="4" applyNumberFormat="1" applyFont="1" applyFill="1" applyBorder="1"/>
    <xf numFmtId="173" fontId="47" fillId="5" borderId="1" xfId="0" applyNumberFormat="1" applyFont="1" applyFill="1" applyBorder="1" applyAlignment="1">
      <alignment vertical="center"/>
    </xf>
    <xf numFmtId="171" fontId="38" fillId="0" borderId="1" xfId="3" applyNumberFormat="1" applyFont="1" applyBorder="1"/>
    <xf numFmtId="3" fontId="0" fillId="3" borderId="1" xfId="0" applyNumberFormat="1" applyFill="1" applyBorder="1"/>
    <xf numFmtId="0" fontId="47" fillId="0" borderId="1" xfId="0" applyFont="1" applyBorder="1"/>
    <xf numFmtId="0" fontId="43" fillId="5" borderId="1" xfId="0" applyFont="1" applyFill="1" applyBorder="1" applyAlignment="1">
      <alignment horizontal="left"/>
    </xf>
    <xf numFmtId="0" fontId="62" fillId="0" borderId="0" xfId="0" applyFont="1"/>
    <xf numFmtId="168" fontId="43" fillId="5" borderId="1" xfId="1" applyNumberFormat="1" applyFont="1" applyFill="1" applyBorder="1"/>
    <xf numFmtId="0" fontId="0" fillId="5" borderId="0" xfId="0" applyFill="1"/>
    <xf numFmtId="0" fontId="62" fillId="5" borderId="1" xfId="0" applyFont="1" applyFill="1" applyBorder="1"/>
    <xf numFmtId="172" fontId="47" fillId="5" borderId="1" xfId="0" applyNumberFormat="1" applyFont="1" applyFill="1" applyBorder="1"/>
    <xf numFmtId="172" fontId="43" fillId="5" borderId="1" xfId="0" applyNumberFormat="1" applyFont="1" applyFill="1" applyBorder="1"/>
    <xf numFmtId="14" fontId="44" fillId="2" borderId="3" xfId="0" applyNumberFormat="1" applyFont="1" applyFill="1" applyBorder="1" applyAlignment="1">
      <alignment horizontal="center" vertical="center" wrapText="1"/>
    </xf>
    <xf numFmtId="14" fontId="47" fillId="0" borderId="0" xfId="0" applyNumberFormat="1" applyFont="1"/>
    <xf numFmtId="0" fontId="63" fillId="2" borderId="3" xfId="0" applyFont="1" applyFill="1" applyBorder="1" applyAlignment="1">
      <alignment horizontal="left" vertical="center" wrapText="1"/>
    </xf>
    <xf numFmtId="0" fontId="62" fillId="0" borderId="1" xfId="0" applyFont="1" applyBorder="1"/>
    <xf numFmtId="4" fontId="63" fillId="2" borderId="3" xfId="0" applyNumberFormat="1" applyFont="1" applyFill="1" applyBorder="1" applyAlignment="1">
      <alignment horizontal="right" vertical="center" wrapText="1"/>
    </xf>
    <xf numFmtId="0" fontId="63" fillId="2" borderId="3" xfId="0" applyFont="1" applyFill="1" applyBorder="1" applyAlignment="1">
      <alignment horizontal="center" vertical="center" wrapText="1"/>
    </xf>
    <xf numFmtId="3" fontId="63" fillId="2" borderId="3" xfId="0" applyNumberFormat="1" applyFont="1" applyFill="1" applyBorder="1" applyAlignment="1">
      <alignment vertical="center" wrapText="1"/>
    </xf>
    <xf numFmtId="0" fontId="62" fillId="5" borderId="0" xfId="0" applyFont="1" applyFill="1"/>
    <xf numFmtId="0" fontId="65" fillId="0" borderId="0" xfId="0" applyFont="1"/>
    <xf numFmtId="168" fontId="64" fillId="0" borderId="0" xfId="1" applyNumberFormat="1" applyFont="1" applyFill="1" applyBorder="1"/>
    <xf numFmtId="0" fontId="0" fillId="3" borderId="0" xfId="0" applyFill="1"/>
    <xf numFmtId="3" fontId="0" fillId="3" borderId="0" xfId="0" applyNumberFormat="1" applyFill="1"/>
    <xf numFmtId="3" fontId="0" fillId="5" borderId="0" xfId="0" applyNumberFormat="1" applyFill="1"/>
    <xf numFmtId="0" fontId="63" fillId="5" borderId="3" xfId="0" applyFont="1" applyFill="1" applyBorder="1" applyAlignment="1">
      <alignment horizontal="center" vertical="center" wrapText="1"/>
    </xf>
    <xf numFmtId="14" fontId="42" fillId="5" borderId="1" xfId="0" applyNumberFormat="1" applyFont="1" applyFill="1" applyBorder="1" applyAlignment="1">
      <alignment horizontal="right"/>
    </xf>
    <xf numFmtId="0" fontId="55" fillId="0" borderId="1" xfId="0" applyFont="1" applyBorder="1"/>
    <xf numFmtId="0" fontId="57" fillId="0" borderId="1" xfId="3" applyFont="1" applyBorder="1"/>
    <xf numFmtId="178" fontId="57" fillId="0" borderId="1" xfId="3" applyNumberFormat="1" applyFont="1" applyBorder="1" applyAlignment="1">
      <alignment vertical="top" wrapText="1"/>
    </xf>
    <xf numFmtId="14" fontId="55" fillId="0" borderId="1" xfId="0" applyNumberFormat="1" applyFont="1" applyBorder="1"/>
    <xf numFmtId="0" fontId="55" fillId="0" borderId="1" xfId="3" applyFont="1" applyBorder="1"/>
    <xf numFmtId="178" fontId="55" fillId="0" borderId="1" xfId="3" applyNumberFormat="1" applyFont="1" applyBorder="1" applyAlignment="1">
      <alignment vertical="top" wrapText="1"/>
    </xf>
    <xf numFmtId="0" fontId="66" fillId="5" borderId="1" xfId="0" applyFont="1" applyFill="1" applyBorder="1"/>
    <xf numFmtId="0" fontId="66" fillId="5" borderId="1" xfId="0" applyFont="1" applyFill="1" applyBorder="1" applyAlignment="1">
      <alignment vertical="center"/>
    </xf>
    <xf numFmtId="0" fontId="67" fillId="0" borderId="1" xfId="0" applyFont="1" applyBorder="1" applyAlignment="1">
      <alignment vertical="center"/>
    </xf>
    <xf numFmtId="0" fontId="67" fillId="5" borderId="1" xfId="0" applyFont="1" applyFill="1" applyBorder="1"/>
    <xf numFmtId="14" fontId="66" fillId="5" borderId="1" xfId="0" applyNumberFormat="1" applyFont="1" applyFill="1" applyBorder="1"/>
    <xf numFmtId="14" fontId="66" fillId="5" borderId="1" xfId="0" applyNumberFormat="1" applyFont="1" applyFill="1" applyBorder="1" applyAlignment="1">
      <alignment horizontal="right"/>
    </xf>
    <xf numFmtId="168" fontId="67" fillId="5" borderId="1" xfId="1" applyNumberFormat="1" applyFont="1" applyFill="1" applyBorder="1"/>
    <xf numFmtId="0" fontId="66" fillId="0" borderId="1" xfId="0" applyFont="1" applyBorder="1"/>
    <xf numFmtId="168" fontId="67" fillId="0" borderId="1" xfId="1" applyNumberFormat="1" applyFont="1" applyFill="1" applyBorder="1"/>
    <xf numFmtId="0" fontId="5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17" fontId="68" fillId="0" borderId="0" xfId="0" applyNumberFormat="1" applyFont="1" applyAlignment="1">
      <alignment vertical="center"/>
    </xf>
    <xf numFmtId="17" fontId="68" fillId="0" borderId="0" xfId="0" applyNumberFormat="1" applyFont="1" applyAlignment="1">
      <alignment horizontal="left" vertical="center"/>
    </xf>
    <xf numFmtId="168" fontId="43" fillId="0" borderId="1" xfId="1" applyNumberFormat="1" applyFont="1" applyFill="1" applyBorder="1"/>
    <xf numFmtId="168" fontId="47" fillId="0" borderId="1" xfId="1" applyNumberFormat="1" applyFont="1" applyBorder="1"/>
    <xf numFmtId="0" fontId="43" fillId="0" borderId="1" xfId="0" applyFont="1" applyBorder="1" applyAlignment="1">
      <alignment horizontal="left"/>
    </xf>
    <xf numFmtId="0" fontId="42" fillId="0" borderId="0" xfId="0" applyFont="1"/>
    <xf numFmtId="0" fontId="58" fillId="0" borderId="0" xfId="0" applyFont="1"/>
    <xf numFmtId="168" fontId="36" fillId="5" borderId="9" xfId="1" applyNumberFormat="1" applyFont="1" applyFill="1" applyBorder="1"/>
    <xf numFmtId="0" fontId="39" fillId="0" borderId="1" xfId="0" applyFont="1" applyBorder="1" applyAlignment="1">
      <alignment horizontal="left"/>
    </xf>
    <xf numFmtId="172" fontId="39" fillId="0" borderId="1" xfId="0" applyNumberFormat="1" applyFont="1" applyBorder="1"/>
    <xf numFmtId="14" fontId="0" fillId="5" borderId="1" xfId="0" applyNumberFormat="1" applyFill="1" applyBorder="1"/>
    <xf numFmtId="0" fontId="55" fillId="0" borderId="0" xfId="0" applyFont="1"/>
    <xf numFmtId="0" fontId="0" fillId="5" borderId="9" xfId="0" applyFill="1" applyBorder="1"/>
    <xf numFmtId="168" fontId="59" fillId="0" borderId="1" xfId="1" applyNumberFormat="1" applyFont="1" applyFill="1" applyBorder="1"/>
    <xf numFmtId="0" fontId="70" fillId="0" borderId="1" xfId="0" applyFont="1" applyBorder="1"/>
    <xf numFmtId="0" fontId="35" fillId="5" borderId="1" xfId="0" applyFont="1" applyFill="1" applyBorder="1"/>
    <xf numFmtId="168" fontId="35" fillId="5" borderId="1" xfId="1" applyNumberFormat="1" applyFont="1" applyFill="1" applyBorder="1"/>
    <xf numFmtId="172" fontId="39" fillId="5" borderId="1" xfId="0" applyNumberFormat="1" applyFont="1" applyFill="1" applyBorder="1"/>
    <xf numFmtId="0" fontId="43" fillId="5" borderId="1" xfId="0" applyFont="1" applyFill="1" applyBorder="1" applyAlignment="1">
      <alignment horizontal="left" vertical="center"/>
    </xf>
    <xf numFmtId="0" fontId="43" fillId="5" borderId="9" xfId="0" applyFont="1" applyFill="1" applyBorder="1" applyAlignment="1">
      <alignment horizontal="left" vertical="center"/>
    </xf>
    <xf numFmtId="168" fontId="0" fillId="0" borderId="1" xfId="1" applyNumberFormat="1" applyFont="1" applyBorder="1" applyAlignment="1"/>
    <xf numFmtId="14" fontId="42" fillId="5" borderId="1" xfId="0" applyNumberFormat="1" applyFont="1" applyFill="1" applyBorder="1"/>
    <xf numFmtId="0" fontId="71" fillId="0" borderId="1" xfId="0" applyFont="1" applyBorder="1"/>
    <xf numFmtId="14" fontId="38" fillId="0" borderId="1" xfId="3" applyNumberFormat="1" applyFont="1" applyBorder="1"/>
    <xf numFmtId="0" fontId="72" fillId="5" borderId="1" xfId="3" applyFont="1" applyFill="1" applyBorder="1"/>
    <xf numFmtId="178" fontId="72" fillId="5" borderId="1" xfId="3" applyNumberFormat="1" applyFont="1" applyFill="1" applyBorder="1" applyAlignment="1">
      <alignment vertical="top" wrapText="1"/>
    </xf>
    <xf numFmtId="0" fontId="73" fillId="5" borderId="1" xfId="0" applyFont="1" applyFill="1" applyBorder="1"/>
    <xf numFmtId="168" fontId="73" fillId="5" borderId="1" xfId="1" applyNumberFormat="1" applyFont="1" applyFill="1" applyBorder="1"/>
    <xf numFmtId="0" fontId="72" fillId="5" borderId="1" xfId="0" applyFont="1" applyFill="1" applyBorder="1"/>
    <xf numFmtId="0" fontId="73" fillId="0" borderId="1" xfId="0" applyFont="1" applyBorder="1"/>
    <xf numFmtId="0" fontId="72" fillId="5" borderId="9" xfId="3" applyFont="1" applyFill="1" applyBorder="1"/>
    <xf numFmtId="41" fontId="73" fillId="0" borderId="1" xfId="11" applyFont="1" applyBorder="1"/>
    <xf numFmtId="168" fontId="47" fillId="5" borderId="1" xfId="1" applyNumberFormat="1" applyFont="1" applyFill="1" applyBorder="1"/>
    <xf numFmtId="168" fontId="43" fillId="5" borderId="9" xfId="1" applyNumberFormat="1" applyFont="1" applyFill="1" applyBorder="1"/>
    <xf numFmtId="168" fontId="43" fillId="0" borderId="9" xfId="1" applyNumberFormat="1" applyFont="1" applyFill="1" applyBorder="1"/>
    <xf numFmtId="166" fontId="34" fillId="0" borderId="1" xfId="1" applyNumberFormat="1" applyFont="1" applyBorder="1" applyAlignment="1">
      <alignment vertical="top" wrapText="1"/>
    </xf>
    <xf numFmtId="166" fontId="34" fillId="0" borderId="3" xfId="0" applyNumberFormat="1" applyFont="1" applyBorder="1" applyAlignment="1">
      <alignment vertical="top" wrapText="1"/>
    </xf>
    <xf numFmtId="166" fontId="34" fillId="0" borderId="3" xfId="1" applyNumberFormat="1" applyFont="1" applyBorder="1" applyAlignment="1">
      <alignment vertical="top" wrapText="1"/>
    </xf>
    <xf numFmtId="166" fontId="34" fillId="0" borderId="3" xfId="0" applyNumberFormat="1" applyFont="1" applyBorder="1" applyAlignment="1">
      <alignment vertical="center" wrapText="1"/>
    </xf>
    <xf numFmtId="166" fontId="32" fillId="13" borderId="9" xfId="0" applyNumberFormat="1" applyFont="1" applyFill="1" applyBorder="1" applyAlignment="1">
      <alignment vertical="top" wrapText="1"/>
    </xf>
    <xf numFmtId="166" fontId="8" fillId="2" borderId="1" xfId="0" applyNumberFormat="1" applyFont="1" applyFill="1" applyBorder="1" applyAlignment="1">
      <alignment horizontal="right" vertical="center" wrapText="1"/>
    </xf>
    <xf numFmtId="166" fontId="47" fillId="5" borderId="1" xfId="0" applyNumberFormat="1" applyFont="1" applyFill="1" applyBorder="1" applyAlignment="1">
      <alignment vertical="center"/>
    </xf>
    <xf numFmtId="166" fontId="66" fillId="5" borderId="1" xfId="0" applyNumberFormat="1" applyFont="1" applyFill="1" applyBorder="1" applyAlignment="1">
      <alignment vertical="center"/>
    </xf>
    <xf numFmtId="166" fontId="60" fillId="0" borderId="0" xfId="0" applyNumberFormat="1" applyFont="1"/>
    <xf numFmtId="0" fontId="32" fillId="13" borderId="3" xfId="0" applyFont="1" applyFill="1" applyBorder="1" applyAlignment="1">
      <alignment vertical="top" wrapText="1"/>
    </xf>
    <xf numFmtId="166" fontId="32" fillId="13" borderId="3" xfId="0" applyNumberFormat="1" applyFont="1" applyFill="1" applyBorder="1" applyAlignment="1">
      <alignment vertical="top" wrapText="1"/>
    </xf>
    <xf numFmtId="3" fontId="31" fillId="12" borderId="1" xfId="0" applyNumberFormat="1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vertical="center" wrapText="1"/>
    </xf>
    <xf numFmtId="3" fontId="34" fillId="0" borderId="1" xfId="0" applyNumberFormat="1" applyFont="1" applyBorder="1" applyAlignment="1">
      <alignment vertical="center" wrapText="1"/>
    </xf>
    <xf numFmtId="3" fontId="33" fillId="0" borderId="1" xfId="0" applyNumberFormat="1" applyFont="1" applyBorder="1" applyAlignment="1">
      <alignment vertical="top" wrapText="1"/>
    </xf>
    <xf numFmtId="3" fontId="34" fillId="0" borderId="1" xfId="0" applyNumberFormat="1" applyFont="1" applyBorder="1" applyAlignment="1">
      <alignment vertical="top" wrapText="1"/>
    </xf>
    <xf numFmtId="3" fontId="34" fillId="0" borderId="3" xfId="0" applyNumberFormat="1" applyFont="1" applyBorder="1" applyAlignment="1">
      <alignment vertical="top" wrapText="1"/>
    </xf>
    <xf numFmtId="3" fontId="33" fillId="0" borderId="3" xfId="0" applyNumberFormat="1" applyFont="1" applyBorder="1" applyAlignment="1">
      <alignment vertical="top" wrapText="1"/>
    </xf>
    <xf numFmtId="3" fontId="32" fillId="0" borderId="1" xfId="0" applyNumberFormat="1" applyFont="1" applyBorder="1" applyAlignment="1">
      <alignment vertical="center" wrapText="1"/>
    </xf>
    <xf numFmtId="3" fontId="32" fillId="13" borderId="3" xfId="0" applyNumberFormat="1" applyFont="1" applyFill="1" applyBorder="1" applyAlignment="1">
      <alignment vertical="top" wrapText="1"/>
    </xf>
    <xf numFmtId="3" fontId="32" fillId="13" borderId="9" xfId="0" applyNumberFormat="1" applyFont="1" applyFill="1" applyBorder="1" applyAlignment="1">
      <alignment vertical="top" wrapText="1"/>
    </xf>
    <xf numFmtId="3" fontId="74" fillId="0" borderId="0" xfId="0" applyNumberFormat="1" applyFont="1"/>
    <xf numFmtId="0" fontId="75" fillId="5" borderId="1" xfId="3" applyFont="1" applyFill="1" applyBorder="1"/>
    <xf numFmtId="0" fontId="76" fillId="5" borderId="1" xfId="0" applyFont="1" applyFill="1" applyBorder="1"/>
    <xf numFmtId="0" fontId="75" fillId="0" borderId="1" xfId="3" applyFont="1" applyBorder="1"/>
    <xf numFmtId="178" fontId="75" fillId="0" borderId="1" xfId="3" applyNumberFormat="1" applyFont="1" applyBorder="1" applyAlignment="1">
      <alignment vertical="top" wrapText="1"/>
    </xf>
    <xf numFmtId="174" fontId="46" fillId="5" borderId="5" xfId="3" applyNumberFormat="1" applyFont="1" applyFill="1" applyBorder="1" applyAlignment="1">
      <alignment vertical="top" wrapText="1"/>
    </xf>
    <xf numFmtId="0" fontId="47" fillId="5" borderId="3" xfId="0" applyFont="1" applyFill="1" applyBorder="1"/>
    <xf numFmtId="3" fontId="47" fillId="5" borderId="3" xfId="0" applyNumberFormat="1" applyFont="1" applyFill="1" applyBorder="1"/>
    <xf numFmtId="175" fontId="50" fillId="5" borderId="3" xfId="4" applyNumberFormat="1" applyFont="1" applyFill="1" applyBorder="1"/>
    <xf numFmtId="0" fontId="47" fillId="5" borderId="3" xfId="0" applyFont="1" applyFill="1" applyBorder="1" applyAlignment="1">
      <alignment vertical="center"/>
    </xf>
    <xf numFmtId="14" fontId="77" fillId="0" borderId="1" xfId="0" applyNumberFormat="1" applyFont="1" applyBorder="1" applyAlignment="1">
      <alignment vertical="center"/>
    </xf>
    <xf numFmtId="0" fontId="59" fillId="5" borderId="1" xfId="0" applyFont="1" applyFill="1" applyBorder="1"/>
    <xf numFmtId="0" fontId="77" fillId="5" borderId="1" xfId="0" applyFont="1" applyFill="1" applyBorder="1"/>
    <xf numFmtId="0" fontId="77" fillId="5" borderId="1" xfId="0" applyFont="1" applyFill="1" applyBorder="1" applyAlignment="1">
      <alignment vertical="center"/>
    </xf>
    <xf numFmtId="0" fontId="77" fillId="0" borderId="1" xfId="0" applyFont="1" applyBorder="1" applyAlignment="1">
      <alignment vertical="center"/>
    </xf>
    <xf numFmtId="0" fontId="77" fillId="0" borderId="9" xfId="0" applyFont="1" applyBorder="1" applyAlignment="1">
      <alignment vertical="center"/>
    </xf>
    <xf numFmtId="14" fontId="77" fillId="0" borderId="1" xfId="0" applyNumberFormat="1" applyFont="1" applyBorder="1" applyAlignment="1">
      <alignment horizontal="right" vertical="center"/>
    </xf>
    <xf numFmtId="0" fontId="79" fillId="5" borderId="1" xfId="0" applyFont="1" applyFill="1" applyBorder="1" applyAlignment="1">
      <alignment vertical="center"/>
    </xf>
    <xf numFmtId="0" fontId="80" fillId="0" borderId="1" xfId="0" applyFont="1" applyBorder="1"/>
    <xf numFmtId="174" fontId="47" fillId="5" borderId="3" xfId="3" applyNumberFormat="1" applyFont="1" applyFill="1" applyBorder="1" applyAlignment="1">
      <alignment vertical="top" wrapText="1"/>
    </xf>
    <xf numFmtId="14" fontId="47" fillId="0" borderId="1" xfId="0" applyNumberFormat="1" applyFont="1" applyBorder="1" applyAlignment="1">
      <alignment vertical="center"/>
    </xf>
    <xf numFmtId="0" fontId="47" fillId="0" borderId="1" xfId="0" applyFont="1" applyBorder="1" applyAlignment="1">
      <alignment vertical="center"/>
    </xf>
    <xf numFmtId="0" fontId="81" fillId="5" borderId="1" xfId="0" applyFont="1" applyFill="1" applyBorder="1"/>
    <xf numFmtId="14" fontId="49" fillId="5" borderId="1" xfId="0" applyNumberFormat="1" applyFont="1" applyFill="1" applyBorder="1" applyAlignment="1">
      <alignment horizontal="right" vertical="center"/>
    </xf>
    <xf numFmtId="0" fontId="49" fillId="5" borderId="1" xfId="0" applyFont="1" applyFill="1" applyBorder="1"/>
    <xf numFmtId="168" fontId="42" fillId="5" borderId="1" xfId="1" applyNumberFormat="1" applyFont="1" applyFill="1" applyBorder="1"/>
    <xf numFmtId="168" fontId="0" fillId="5" borderId="1" xfId="1" applyNumberFormat="1" applyFont="1" applyFill="1" applyBorder="1"/>
    <xf numFmtId="0" fontId="79" fillId="5" borderId="1" xfId="0" applyFont="1" applyFill="1" applyBorder="1"/>
    <xf numFmtId="0" fontId="59" fillId="0" borderId="1" xfId="0" applyFont="1" applyBorder="1"/>
    <xf numFmtId="0" fontId="41" fillId="0" borderId="1" xfId="0" applyFont="1" applyBorder="1"/>
    <xf numFmtId="175" fontId="50" fillId="5" borderId="9" xfId="4" applyNumberFormat="1" applyFont="1" applyFill="1" applyBorder="1" applyAlignment="1">
      <alignment horizontal="center" vertical="center"/>
    </xf>
    <xf numFmtId="168" fontId="80" fillId="5" borderId="9" xfId="1" applyNumberFormat="1" applyFont="1" applyFill="1" applyBorder="1"/>
    <xf numFmtId="3" fontId="0" fillId="5" borderId="1" xfId="0" applyNumberFormat="1" applyFill="1" applyBorder="1"/>
    <xf numFmtId="0" fontId="2" fillId="0" borderId="1" xfId="0" applyFont="1" applyBorder="1"/>
    <xf numFmtId="0" fontId="80" fillId="5" borderId="1" xfId="0" applyFont="1" applyFill="1" applyBorder="1"/>
    <xf numFmtId="0" fontId="78" fillId="0" borderId="1" xfId="0" applyFont="1" applyBorder="1"/>
    <xf numFmtId="0" fontId="47" fillId="0" borderId="1" xfId="0" applyFont="1" applyBorder="1" applyAlignment="1">
      <alignment horizontal="left" vertical="center"/>
    </xf>
    <xf numFmtId="14" fontId="61" fillId="0" borderId="1" xfId="3" applyNumberFormat="1" applyFont="1" applyBorder="1"/>
    <xf numFmtId="0" fontId="47" fillId="5" borderId="9" xfId="0" applyFont="1" applyFill="1" applyBorder="1"/>
    <xf numFmtId="172" fontId="43" fillId="0" borderId="1" xfId="0" applyNumberFormat="1" applyFont="1" applyBorder="1"/>
    <xf numFmtId="14" fontId="47" fillId="5" borderId="1" xfId="0" applyNumberFormat="1" applyFont="1" applyFill="1" applyBorder="1"/>
    <xf numFmtId="1" fontId="47" fillId="5" borderId="1" xfId="0" applyNumberFormat="1" applyFont="1" applyFill="1" applyBorder="1" applyAlignment="1">
      <alignment vertical="center"/>
    </xf>
    <xf numFmtId="178" fontId="56" fillId="5" borderId="1" xfId="3" applyNumberFormat="1" applyFont="1" applyFill="1" applyBorder="1" applyAlignment="1">
      <alignment vertical="top" wrapText="1"/>
    </xf>
    <xf numFmtId="0" fontId="56" fillId="5" borderId="1" xfId="0" applyFont="1" applyFill="1" applyBorder="1"/>
    <xf numFmtId="14" fontId="47" fillId="0" borderId="1" xfId="0" applyNumberFormat="1" applyFont="1" applyBorder="1"/>
    <xf numFmtId="0" fontId="56" fillId="0" borderId="1" xfId="3" applyFont="1" applyBorder="1"/>
    <xf numFmtId="178" fontId="56" fillId="0" borderId="1" xfId="3" applyNumberFormat="1" applyFont="1" applyBorder="1" applyAlignment="1">
      <alignment vertical="top" wrapText="1"/>
    </xf>
    <xf numFmtId="3" fontId="47" fillId="0" borderId="1" xfId="0" applyNumberFormat="1" applyFont="1" applyBorder="1"/>
    <xf numFmtId="14" fontId="43" fillId="0" borderId="1" xfId="0" applyNumberFormat="1" applyFont="1" applyBorder="1" applyAlignment="1">
      <alignment vertical="center"/>
    </xf>
    <xf numFmtId="0" fontId="43" fillId="5" borderId="1" xfId="0" applyFont="1" applyFill="1" applyBorder="1"/>
    <xf numFmtId="0" fontId="43" fillId="5" borderId="1" xfId="0" applyFont="1" applyFill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3" fillId="0" borderId="9" xfId="0" applyFont="1" applyBorder="1" applyAlignment="1">
      <alignment vertical="center"/>
    </xf>
    <xf numFmtId="14" fontId="43" fillId="0" borderId="1" xfId="0" applyNumberFormat="1" applyFont="1" applyBorder="1" applyAlignment="1">
      <alignment horizontal="right" vertical="center"/>
    </xf>
    <xf numFmtId="14" fontId="47" fillId="5" borderId="1" xfId="0" applyNumberFormat="1" applyFont="1" applyFill="1" applyBorder="1" applyAlignment="1">
      <alignment horizontal="right"/>
    </xf>
    <xf numFmtId="14" fontId="56" fillId="5" borderId="1" xfId="0" applyNumberFormat="1" applyFont="1" applyFill="1" applyBorder="1" applyAlignment="1">
      <alignment horizontal="right" vertical="center"/>
    </xf>
    <xf numFmtId="0" fontId="43" fillId="0" borderId="1" xfId="0" applyFont="1" applyBorder="1"/>
    <xf numFmtId="14" fontId="47" fillId="0" borderId="9" xfId="0" applyNumberFormat="1" applyFont="1" applyBorder="1"/>
    <xf numFmtId="14" fontId="47" fillId="0" borderId="9" xfId="0" applyNumberFormat="1" applyFont="1" applyBorder="1" applyAlignment="1">
      <alignment vertical="center"/>
    </xf>
    <xf numFmtId="0" fontId="47" fillId="0" borderId="9" xfId="0" applyFont="1" applyBorder="1"/>
    <xf numFmtId="0" fontId="47" fillId="0" borderId="9" xfId="0" applyFont="1" applyBorder="1" applyAlignment="1">
      <alignment vertical="center"/>
    </xf>
    <xf numFmtId="0" fontId="56" fillId="0" borderId="9" xfId="3" applyFont="1" applyBorder="1"/>
    <xf numFmtId="0" fontId="43" fillId="0" borderId="9" xfId="0" applyFont="1" applyBorder="1"/>
    <xf numFmtId="168" fontId="47" fillId="5" borderId="9" xfId="1" applyNumberFormat="1" applyFont="1" applyFill="1" applyBorder="1"/>
    <xf numFmtId="168" fontId="47" fillId="0" borderId="9" xfId="1" applyNumberFormat="1" applyFont="1" applyBorder="1"/>
    <xf numFmtId="178" fontId="56" fillId="0" borderId="9" xfId="3" applyNumberFormat="1" applyFont="1" applyBorder="1" applyAlignment="1">
      <alignment vertical="top" wrapText="1"/>
    </xf>
    <xf numFmtId="41" fontId="0" fillId="0" borderId="1" xfId="11" applyFont="1" applyBorder="1"/>
    <xf numFmtId="14" fontId="47" fillId="5" borderId="1" xfId="0" applyNumberFormat="1" applyFont="1" applyFill="1" applyBorder="1" applyAlignment="1">
      <alignment vertical="center"/>
    </xf>
    <xf numFmtId="173" fontId="42" fillId="5" borderId="1" xfId="0" applyNumberFormat="1" applyFont="1" applyFill="1" applyBorder="1" applyAlignment="1">
      <alignment vertical="center"/>
    </xf>
    <xf numFmtId="166" fontId="42" fillId="5" borderId="1" xfId="0" applyNumberFormat="1" applyFont="1" applyFill="1" applyBorder="1" applyAlignment="1">
      <alignment vertical="center"/>
    </xf>
    <xf numFmtId="168" fontId="59" fillId="5" borderId="1" xfId="1" applyNumberFormat="1" applyFont="1" applyFill="1" applyBorder="1"/>
    <xf numFmtId="14" fontId="69" fillId="0" borderId="1" xfId="3" applyNumberFormat="1" applyFont="1" applyBorder="1"/>
    <xf numFmtId="0" fontId="59" fillId="5" borderId="1" xfId="0" applyFont="1" applyFill="1" applyBorder="1" applyAlignment="1">
      <alignment horizontal="left"/>
    </xf>
    <xf numFmtId="172" fontId="42" fillId="5" borderId="1" xfId="0" applyNumberFormat="1" applyFont="1" applyFill="1" applyBorder="1"/>
    <xf numFmtId="41" fontId="42" fillId="0" borderId="1" xfId="11" applyFont="1" applyBorder="1"/>
    <xf numFmtId="0" fontId="42" fillId="3" borderId="1" xfId="0" applyFont="1" applyFill="1" applyBorder="1"/>
    <xf numFmtId="172" fontId="59" fillId="5" borderId="1" xfId="0" applyNumberFormat="1" applyFont="1" applyFill="1" applyBorder="1"/>
    <xf numFmtId="0" fontId="59" fillId="0" borderId="1" xfId="0" applyFont="1" applyBorder="1" applyAlignment="1">
      <alignment horizontal="left"/>
    </xf>
    <xf numFmtId="0" fontId="59" fillId="5" borderId="1" xfId="0" applyFont="1" applyFill="1" applyBorder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0" fontId="42" fillId="5" borderId="0" xfId="0" applyFont="1" applyFill="1"/>
    <xf numFmtId="0" fontId="42" fillId="5" borderId="9" xfId="0" applyFont="1" applyFill="1" applyBorder="1"/>
    <xf numFmtId="168" fontId="42" fillId="5" borderId="0" xfId="1" applyNumberFormat="1" applyFont="1" applyFill="1" applyBorder="1"/>
    <xf numFmtId="168" fontId="59" fillId="5" borderId="9" xfId="1" applyNumberFormat="1" applyFont="1" applyFill="1" applyBorder="1"/>
    <xf numFmtId="168" fontId="59" fillId="0" borderId="9" xfId="1" applyNumberFormat="1" applyFont="1" applyFill="1" applyBorder="1"/>
    <xf numFmtId="41" fontId="42" fillId="0" borderId="0" xfId="11" applyFont="1"/>
    <xf numFmtId="0" fontId="60" fillId="5" borderId="0" xfId="0" applyFont="1" applyFill="1"/>
    <xf numFmtId="14" fontId="43" fillId="5" borderId="1" xfId="0" applyNumberFormat="1" applyFont="1" applyFill="1" applyBorder="1" applyAlignment="1">
      <alignment vertical="center"/>
    </xf>
    <xf numFmtId="0" fontId="0" fillId="0" borderId="0" xfId="0" applyNumberFormat="1"/>
    <xf numFmtId="0" fontId="47" fillId="5" borderId="9" xfId="0" applyFont="1" applyFill="1" applyBorder="1" applyAlignment="1">
      <alignment vertical="center"/>
    </xf>
    <xf numFmtId="0" fontId="83" fillId="0" borderId="1" xfId="0" applyFont="1" applyBorder="1"/>
    <xf numFmtId="14" fontId="79" fillId="0" borderId="1" xfId="0" applyNumberFormat="1" applyFont="1" applyBorder="1" applyAlignment="1">
      <alignment horizontal="right" vertical="center"/>
    </xf>
    <xf numFmtId="0" fontId="79" fillId="0" borderId="9" xfId="0" applyFont="1" applyBorder="1" applyAlignment="1">
      <alignment vertical="center"/>
    </xf>
    <xf numFmtId="0" fontId="79" fillId="0" borderId="1" xfId="0" applyFont="1" applyBorder="1" applyAlignment="1">
      <alignment vertical="center"/>
    </xf>
    <xf numFmtId="0" fontId="59" fillId="5" borderId="9" xfId="0" applyFont="1" applyFill="1" applyBorder="1"/>
    <xf numFmtId="0" fontId="77" fillId="5" borderId="9" xfId="0" applyFont="1" applyFill="1" applyBorder="1"/>
    <xf numFmtId="14" fontId="1" fillId="5" borderId="1" xfId="0" applyNumberFormat="1" applyFont="1" applyFill="1" applyBorder="1"/>
    <xf numFmtId="168" fontId="82" fillId="0" borderId="1" xfId="1" applyNumberFormat="1" applyFont="1" applyFill="1" applyBorder="1"/>
    <xf numFmtId="14" fontId="42" fillId="5" borderId="9" xfId="0" applyNumberFormat="1" applyFont="1" applyFill="1" applyBorder="1" applyAlignment="1">
      <alignment horizontal="right"/>
    </xf>
    <xf numFmtId="168" fontId="0" fillId="0" borderId="9" xfId="1" applyNumberFormat="1" applyFont="1" applyFill="1" applyBorder="1"/>
    <xf numFmtId="168" fontId="41" fillId="0" borderId="9" xfId="1" applyNumberFormat="1" applyFont="1" applyFill="1" applyBorder="1"/>
    <xf numFmtId="0" fontId="0" fillId="0" borderId="9" xfId="0" applyBorder="1"/>
    <xf numFmtId="0" fontId="48" fillId="0" borderId="1" xfId="0" applyFont="1" applyBorder="1"/>
    <xf numFmtId="14" fontId="41" fillId="0" borderId="1" xfId="0" applyNumberFormat="1" applyFont="1" applyBorder="1"/>
    <xf numFmtId="168" fontId="41" fillId="0" borderId="1" xfId="1" applyNumberFormat="1" applyFont="1" applyBorder="1"/>
    <xf numFmtId="3" fontId="0" fillId="0" borderId="0" xfId="0" applyNumberFormat="1" applyAlignment="1">
      <alignment horizontal="center"/>
    </xf>
    <xf numFmtId="41" fontId="0" fillId="5" borderId="1" xfId="11" applyFont="1" applyFill="1" applyBorder="1"/>
    <xf numFmtId="14" fontId="38" fillId="5" borderId="1" xfId="3" applyNumberFormat="1" applyFont="1" applyFill="1" applyBorder="1"/>
    <xf numFmtId="14" fontId="80" fillId="5" borderId="1" xfId="0" applyNumberFormat="1" applyFont="1" applyFill="1" applyBorder="1"/>
    <xf numFmtId="0" fontId="78" fillId="5" borderId="1" xfId="0" applyFont="1" applyFill="1" applyBorder="1" applyAlignment="1">
      <alignment horizontal="left" vertical="center"/>
    </xf>
    <xf numFmtId="0" fontId="1" fillId="0" borderId="1" xfId="0" applyFont="1" applyBorder="1"/>
    <xf numFmtId="14" fontId="78" fillId="0" borderId="1" xfId="0" applyNumberFormat="1" applyFont="1" applyBorder="1"/>
    <xf numFmtId="0" fontId="84" fillId="0" borderId="1" xfId="0" applyFont="1" applyBorder="1"/>
    <xf numFmtId="0" fontId="78" fillId="5" borderId="1" xfId="0" applyFont="1" applyFill="1" applyBorder="1"/>
    <xf numFmtId="14" fontId="43" fillId="5" borderId="1" xfId="0" applyNumberFormat="1" applyFont="1" applyFill="1" applyBorder="1" applyAlignment="1">
      <alignment horizontal="right" vertical="center"/>
    </xf>
    <xf numFmtId="14" fontId="47" fillId="0" borderId="1" xfId="0" applyNumberFormat="1" applyFont="1" applyBorder="1" applyAlignment="1">
      <alignment horizontal="right" vertical="center"/>
    </xf>
    <xf numFmtId="168" fontId="78" fillId="5" borderId="1" xfId="1" applyNumberFormat="1" applyFont="1" applyFill="1" applyBorder="1" applyAlignment="1"/>
    <xf numFmtId="168" fontId="85" fillId="5" borderId="1" xfId="1" applyNumberFormat="1" applyFont="1" applyFill="1" applyBorder="1"/>
    <xf numFmtId="168" fontId="78" fillId="0" borderId="1" xfId="1" applyNumberFormat="1" applyFont="1" applyBorder="1" applyAlignment="1"/>
    <xf numFmtId="168" fontId="85" fillId="0" borderId="1" xfId="1" applyNumberFormat="1" applyFont="1" applyFill="1" applyBorder="1"/>
    <xf numFmtId="14" fontId="78" fillId="5" borderId="1" xfId="0" applyNumberFormat="1" applyFont="1" applyFill="1" applyBorder="1"/>
    <xf numFmtId="3" fontId="78" fillId="5" borderId="1" xfId="0" applyNumberFormat="1" applyFont="1" applyFill="1" applyBorder="1"/>
    <xf numFmtId="3" fontId="78" fillId="0" borderId="1" xfId="0" applyNumberFormat="1" applyFont="1" applyBorder="1"/>
    <xf numFmtId="168" fontId="85" fillId="0" borderId="9" xfId="1" applyNumberFormat="1" applyFont="1" applyFill="1" applyBorder="1"/>
    <xf numFmtId="0" fontId="78" fillId="0" borderId="9" xfId="0" applyFont="1" applyBorder="1"/>
    <xf numFmtId="168" fontId="78" fillId="5" borderId="1" xfId="1" applyNumberFormat="1" applyFont="1" applyFill="1" applyBorder="1"/>
    <xf numFmtId="14" fontId="85" fillId="0" borderId="1" xfId="0" applyNumberFormat="1" applyFont="1" applyBorder="1"/>
    <xf numFmtId="168" fontId="85" fillId="0" borderId="1" xfId="1" applyNumberFormat="1" applyFont="1" applyBorder="1"/>
    <xf numFmtId="0" fontId="85" fillId="0" borderId="1" xfId="0" applyFont="1" applyBorder="1"/>
    <xf numFmtId="14" fontId="78" fillId="0" borderId="9" xfId="0" applyNumberFormat="1" applyFont="1" applyBorder="1"/>
    <xf numFmtId="0" fontId="85" fillId="0" borderId="9" xfId="0" applyFont="1" applyBorder="1"/>
    <xf numFmtId="168" fontId="36" fillId="5" borderId="1" xfId="1" applyNumberFormat="1" applyFont="1" applyFill="1" applyBorder="1"/>
    <xf numFmtId="0" fontId="0" fillId="5" borderId="0" xfId="0" applyFill="1" applyBorder="1"/>
    <xf numFmtId="0" fontId="0" fillId="0" borderId="0" xfId="0" applyBorder="1"/>
    <xf numFmtId="41" fontId="73" fillId="0" borderId="0" xfId="11" applyFont="1" applyBorder="1"/>
    <xf numFmtId="0" fontId="73" fillId="0" borderId="0" xfId="0" applyFont="1" applyBorder="1"/>
    <xf numFmtId="0" fontId="73" fillId="5" borderId="0" xfId="0" applyFont="1" applyFill="1" applyBorder="1"/>
    <xf numFmtId="0" fontId="66" fillId="0" borderId="0" xfId="0" applyFont="1" applyBorder="1"/>
    <xf numFmtId="0" fontId="66" fillId="5" borderId="0" xfId="0" applyFont="1" applyFill="1" applyBorder="1"/>
    <xf numFmtId="0" fontId="68" fillId="0" borderId="0" xfId="0" applyFont="1" applyBorder="1" applyAlignment="1">
      <alignment vertical="center"/>
    </xf>
    <xf numFmtId="0" fontId="87" fillId="11" borderId="1" xfId="0" applyFont="1" applyFill="1" applyBorder="1" applyAlignment="1">
      <alignment vertical="center"/>
    </xf>
    <xf numFmtId="0" fontId="86" fillId="11" borderId="1" xfId="0" applyFont="1" applyFill="1" applyBorder="1" applyAlignment="1">
      <alignment horizontal="center" vertical="center"/>
    </xf>
    <xf numFmtId="171" fontId="88" fillId="0" borderId="1" xfId="3" applyNumberFormat="1" applyFont="1" applyBorder="1"/>
    <xf numFmtId="0" fontId="64" fillId="0" borderId="1" xfId="0" applyFont="1" applyBorder="1" applyAlignment="1">
      <alignment horizontal="left" vertical="center"/>
    </xf>
    <xf numFmtId="166" fontId="87" fillId="0" borderId="1" xfId="0" applyNumberFormat="1" applyFont="1" applyBorder="1"/>
    <xf numFmtId="168" fontId="64" fillId="0" borderId="1" xfId="1" applyNumberFormat="1" applyFont="1" applyFill="1" applyBorder="1"/>
    <xf numFmtId="168" fontId="89" fillId="0" borderId="1" xfId="1" applyNumberFormat="1" applyFont="1" applyBorder="1"/>
    <xf numFmtId="0" fontId="64" fillId="5" borderId="1" xfId="0" applyFont="1" applyFill="1" applyBorder="1" applyAlignment="1">
      <alignment horizontal="left" vertical="center"/>
    </xf>
    <xf numFmtId="168" fontId="89" fillId="5" borderId="1" xfId="1" applyNumberFormat="1" applyFont="1" applyFill="1" applyBorder="1"/>
    <xf numFmtId="168" fontId="64" fillId="5" borderId="1" xfId="1" applyNumberFormat="1" applyFont="1" applyFill="1" applyBorder="1"/>
    <xf numFmtId="0" fontId="64" fillId="0" borderId="1" xfId="0" applyFont="1" applyBorder="1" applyAlignment="1">
      <alignment horizontal="left"/>
    </xf>
    <xf numFmtId="0" fontId="64" fillId="5" borderId="1" xfId="0" applyFont="1" applyFill="1" applyBorder="1" applyAlignment="1">
      <alignment horizontal="left"/>
    </xf>
    <xf numFmtId="14" fontId="86" fillId="6" borderId="1" xfId="0" applyNumberFormat="1" applyFont="1" applyFill="1" applyBorder="1" applyAlignment="1">
      <alignment horizontal="left" vertical="center"/>
    </xf>
    <xf numFmtId="0" fontId="90" fillId="6" borderId="1" xfId="0" applyFont="1" applyFill="1" applyBorder="1" applyAlignment="1">
      <alignment vertical="center"/>
    </xf>
    <xf numFmtId="0" fontId="86" fillId="6" borderId="1" xfId="0" applyFont="1" applyFill="1" applyBorder="1" applyAlignment="1">
      <alignment vertical="center"/>
    </xf>
    <xf numFmtId="165" fontId="90" fillId="6" borderId="1" xfId="0" applyNumberFormat="1" applyFont="1" applyFill="1" applyBorder="1" applyAlignment="1">
      <alignment vertical="center"/>
    </xf>
    <xf numFmtId="0" fontId="91" fillId="0" borderId="1" xfId="0" applyFont="1" applyBorder="1" applyAlignment="1">
      <alignment vertical="center"/>
    </xf>
    <xf numFmtId="3" fontId="90" fillId="0" borderId="1" xfId="0" applyNumberFormat="1" applyFont="1" applyBorder="1" applyAlignment="1">
      <alignment vertical="center"/>
    </xf>
    <xf numFmtId="0" fontId="90" fillId="0" borderId="1" xfId="0" applyFont="1" applyBorder="1" applyAlignment="1">
      <alignment vertical="center"/>
    </xf>
    <xf numFmtId="0" fontId="86" fillId="0" borderId="1" xfId="0" applyFont="1" applyBorder="1" applyAlignment="1">
      <alignment vertical="center"/>
    </xf>
    <xf numFmtId="0" fontId="92" fillId="0" borderId="1" xfId="0" applyFont="1" applyBorder="1" applyAlignment="1">
      <alignment vertical="center"/>
    </xf>
    <xf numFmtId="0" fontId="93" fillId="0" borderId="1" xfId="0" applyFont="1" applyBorder="1" applyAlignment="1">
      <alignment horizontal="center" vertical="center"/>
    </xf>
    <xf numFmtId="0" fontId="94" fillId="0" borderId="1" xfId="0" applyFont="1" applyBorder="1" applyAlignment="1">
      <alignment vertical="center"/>
    </xf>
    <xf numFmtId="0" fontId="91" fillId="0" borderId="1" xfId="0" applyFont="1" applyBorder="1"/>
    <xf numFmtId="0" fontId="87" fillId="0" borderId="1" xfId="0" applyFont="1" applyBorder="1"/>
    <xf numFmtId="166" fontId="91" fillId="0" borderId="1" xfId="0" applyNumberFormat="1" applyFont="1" applyBorder="1"/>
    <xf numFmtId="17" fontId="87" fillId="0" borderId="1" xfId="0" applyNumberFormat="1" applyFont="1" applyBorder="1" applyAlignment="1">
      <alignment horizontal="center"/>
    </xf>
    <xf numFmtId="0" fontId="96" fillId="0" borderId="1" xfId="0" applyFont="1" applyBorder="1" applyAlignment="1">
      <alignment vertical="center"/>
    </xf>
    <xf numFmtId="14" fontId="91" fillId="0" borderId="1" xfId="0" applyNumberFormat="1" applyFont="1" applyBorder="1"/>
    <xf numFmtId="0" fontId="89" fillId="5" borderId="1" xfId="0" applyFont="1" applyFill="1" applyBorder="1" applyAlignment="1">
      <alignment horizontal="left" vertical="center"/>
    </xf>
    <xf numFmtId="0" fontId="89" fillId="0" borderId="1" xfId="0" applyFont="1" applyBorder="1" applyAlignment="1">
      <alignment horizontal="left" vertical="center"/>
    </xf>
    <xf numFmtId="168" fontId="89" fillId="0" borderId="1" xfId="1" applyNumberFormat="1" applyFont="1" applyFill="1" applyBorder="1"/>
    <xf numFmtId="0" fontId="91" fillId="0" borderId="1" xfId="0" applyFont="1" applyBorder="1" applyAlignment="1">
      <alignment horizontal="center"/>
    </xf>
    <xf numFmtId="14" fontId="87" fillId="0" borderId="1" xfId="0" applyNumberFormat="1" applyFont="1" applyBorder="1"/>
    <xf numFmtId="169" fontId="87" fillId="0" borderId="1" xfId="0" applyNumberFormat="1" applyFont="1" applyBorder="1"/>
    <xf numFmtId="166" fontId="87" fillId="0" borderId="1" xfId="0" applyNumberFormat="1" applyFont="1" applyBorder="1" applyAlignment="1">
      <alignment horizontal="right" wrapText="1"/>
    </xf>
    <xf numFmtId="14" fontId="99" fillId="0" borderId="1" xfId="3" applyNumberFormat="1" applyFont="1" applyBorder="1"/>
    <xf numFmtId="0" fontId="100" fillId="5" borderId="1" xfId="0" applyFont="1" applyFill="1" applyBorder="1" applyAlignment="1">
      <alignment horizontal="left"/>
    </xf>
    <xf numFmtId="0" fontId="101" fillId="5" borderId="1" xfId="0" applyFont="1" applyFill="1" applyBorder="1"/>
    <xf numFmtId="168" fontId="100" fillId="0" borderId="1" xfId="1" applyNumberFormat="1" applyFont="1" applyFill="1" applyBorder="1"/>
    <xf numFmtId="166" fontId="101" fillId="5" borderId="1" xfId="0" applyNumberFormat="1" applyFont="1" applyFill="1" applyBorder="1" applyAlignment="1">
      <alignment vertical="center"/>
    </xf>
    <xf numFmtId="173" fontId="101" fillId="5" borderId="1" xfId="0" applyNumberFormat="1" applyFont="1" applyFill="1" applyBorder="1" applyAlignment="1">
      <alignment vertical="center"/>
    </xf>
    <xf numFmtId="0" fontId="101" fillId="0" borderId="1" xfId="0" applyFont="1" applyBorder="1"/>
    <xf numFmtId="172" fontId="101" fillId="5" borderId="1" xfId="0" applyNumberFormat="1" applyFont="1" applyFill="1" applyBorder="1" applyAlignment="1">
      <alignment vertical="top"/>
    </xf>
    <xf numFmtId="168" fontId="100" fillId="5" borderId="1" xfId="1" applyNumberFormat="1" applyFont="1" applyFill="1" applyBorder="1"/>
    <xf numFmtId="14" fontId="99" fillId="5" borderId="1" xfId="3" applyNumberFormat="1" applyFont="1" applyFill="1" applyBorder="1"/>
    <xf numFmtId="0" fontId="100" fillId="0" borderId="1" xfId="0" applyFont="1" applyBorder="1" applyAlignment="1">
      <alignment horizontal="left"/>
    </xf>
    <xf numFmtId="172" fontId="101" fillId="5" borderId="1" xfId="0" applyNumberFormat="1" applyFont="1" applyFill="1" applyBorder="1"/>
    <xf numFmtId="172" fontId="100" fillId="0" borderId="1" xfId="0" applyNumberFormat="1" applyFont="1" applyBorder="1"/>
    <xf numFmtId="172" fontId="100" fillId="5" borderId="1" xfId="0" applyNumberFormat="1" applyFont="1" applyFill="1" applyBorder="1"/>
    <xf numFmtId="0" fontId="100" fillId="5" borderId="1" xfId="0" applyFont="1" applyFill="1" applyBorder="1" applyAlignment="1">
      <alignment horizontal="left" vertical="center"/>
    </xf>
    <xf numFmtId="0" fontId="100" fillId="0" borderId="1" xfId="0" applyFont="1" applyBorder="1" applyAlignment="1">
      <alignment horizontal="left" vertical="center"/>
    </xf>
    <xf numFmtId="166" fontId="33" fillId="5" borderId="1" xfId="1" applyNumberFormat="1" applyFont="1" applyFill="1" applyBorder="1" applyAlignment="1">
      <alignment vertical="top" wrapText="1"/>
    </xf>
    <xf numFmtId="14" fontId="47" fillId="3" borderId="1" xfId="0" applyNumberFormat="1" applyFont="1" applyFill="1" applyBorder="1"/>
    <xf numFmtId="0" fontId="47" fillId="3" borderId="1" xfId="0" applyFont="1" applyFill="1" applyBorder="1"/>
    <xf numFmtId="0" fontId="47" fillId="3" borderId="9" xfId="0" applyFont="1" applyFill="1" applyBorder="1"/>
    <xf numFmtId="1" fontId="47" fillId="3" borderId="1" xfId="0" applyNumberFormat="1" applyFont="1" applyFill="1" applyBorder="1" applyAlignment="1">
      <alignment vertical="center"/>
    </xf>
    <xf numFmtId="173" fontId="47" fillId="3" borderId="1" xfId="0" applyNumberFormat="1" applyFont="1" applyFill="1" applyBorder="1" applyAlignment="1">
      <alignment vertical="center"/>
    </xf>
    <xf numFmtId="0" fontId="0" fillId="3" borderId="1" xfId="0" applyFill="1" applyBorder="1"/>
    <xf numFmtId="0" fontId="60" fillId="3" borderId="0" xfId="0" applyFont="1" applyFill="1"/>
    <xf numFmtId="166" fontId="26" fillId="8" borderId="13" xfId="0" applyNumberFormat="1" applyFont="1" applyFill="1" applyBorder="1" applyAlignment="1">
      <alignment horizontal="center"/>
    </xf>
    <xf numFmtId="174" fontId="47" fillId="5" borderId="2" xfId="3" applyNumberFormat="1" applyFont="1" applyFill="1" applyBorder="1" applyAlignment="1">
      <alignment horizontal="center" vertical="top" wrapText="1"/>
    </xf>
    <xf numFmtId="174" fontId="47" fillId="5" borderId="26" xfId="3" applyNumberFormat="1" applyFont="1" applyFill="1" applyBorder="1" applyAlignment="1">
      <alignment horizontal="center" vertical="top" wrapText="1"/>
    </xf>
    <xf numFmtId="174" fontId="47" fillId="5" borderId="24" xfId="3" applyNumberFormat="1" applyFont="1" applyFill="1" applyBorder="1" applyAlignment="1">
      <alignment horizontal="center" vertical="top" wrapText="1"/>
    </xf>
    <xf numFmtId="0" fontId="50" fillId="5" borderId="0" xfId="0" applyFont="1" applyFill="1" applyAlignment="1">
      <alignment horizontal="center"/>
    </xf>
    <xf numFmtId="0" fontId="86" fillId="11" borderId="1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6" fontId="96" fillId="0" borderId="1" xfId="0" applyNumberFormat="1" applyFont="1" applyBorder="1" applyAlignment="1">
      <alignment horizontal="left" vertical="center"/>
    </xf>
    <xf numFmtId="49" fontId="97" fillId="0" borderId="1" xfId="0" applyNumberFormat="1" applyFont="1" applyBorder="1" applyAlignment="1">
      <alignment horizontal="left" vertical="center"/>
    </xf>
    <xf numFmtId="166" fontId="96" fillId="0" borderId="1" xfId="0" applyNumberFormat="1" applyFont="1" applyBorder="1" applyAlignment="1">
      <alignment horizontal="center" vertical="center" wrapText="1"/>
    </xf>
    <xf numFmtId="0" fontId="33" fillId="5" borderId="1" xfId="0" applyFont="1" applyFill="1" applyBorder="1" applyAlignment="1">
      <alignment vertical="top" wrapText="1"/>
    </xf>
    <xf numFmtId="166" fontId="33" fillId="5" borderId="1" xfId="0" applyNumberFormat="1" applyFont="1" applyFill="1" applyBorder="1" applyAlignment="1">
      <alignment vertical="top" wrapText="1"/>
    </xf>
    <xf numFmtId="3" fontId="33" fillId="5" borderId="1" xfId="0" applyNumberFormat="1" applyFont="1" applyFill="1" applyBorder="1" applyAlignment="1">
      <alignment vertical="top" wrapText="1"/>
    </xf>
    <xf numFmtId="166" fontId="34" fillId="5" borderId="1" xfId="0" applyNumberFormat="1" applyFont="1" applyFill="1" applyBorder="1" applyAlignment="1">
      <alignment vertical="center" wrapText="1"/>
    </xf>
    <xf numFmtId="179" fontId="0" fillId="5" borderId="0" xfId="0" applyNumberFormat="1" applyFill="1"/>
  </cellXfs>
  <cellStyles count="12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419100</xdr:colOff>
      <xdr:row>4</xdr:row>
      <xdr:rowOff>182880</xdr:rowOff>
    </xdr:from>
    <xdr:to>
      <xdr:col>27</xdr:col>
      <xdr:colOff>429433</xdr:colOff>
      <xdr:row>49</xdr:row>
      <xdr:rowOff>60960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83A9A6D-B295-44E7-9E7D-43A6A444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97536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632460</xdr:colOff>
      <xdr:row>50</xdr:row>
      <xdr:rowOff>83820</xdr:rowOff>
    </xdr:from>
    <xdr:to>
      <xdr:col>27</xdr:col>
      <xdr:colOff>642793</xdr:colOff>
      <xdr:row>102</xdr:row>
      <xdr:rowOff>7620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D331F21-3D56-41F6-9CBC-39C2F6D6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4260" y="1127760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289560</xdr:colOff>
      <xdr:row>5</xdr:row>
      <xdr:rowOff>182880</xdr:rowOff>
    </xdr:from>
    <xdr:to>
      <xdr:col>16</xdr:col>
      <xdr:colOff>299893</xdr:colOff>
      <xdr:row>50</xdr:row>
      <xdr:rowOff>38100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4203596-0252-4B91-82CF-BF8E75FA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020" y="117348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10333</xdr:colOff>
      <xdr:row>57</xdr:row>
      <xdr:rowOff>68580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7ABA13A-F796-431C-8BE2-4083A28E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960" y="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46.954788541669" createdVersion="7" refreshedVersion="7" minRefreshableVersion="3" recordCount="50" xr:uid="{00000000-000A-0000-FFFF-FFFF00000000}">
  <cacheSource type="worksheet">
    <worksheetSource ref="A1:E51" sheet="phone credit "/>
  </cacheSource>
  <cacheFields count="5">
    <cacheField name="Date+A1:E38" numFmtId="14">
      <sharedItems containsSemiMixedTypes="0" containsNonDate="0" containsDate="1" containsString="0" minDate="2026-04-01T00:00:00" maxDate="2026-04-29T00:00:00"/>
    </cacheField>
    <cacheField name="phone credit bought" numFmtId="0">
      <sharedItems containsString="0" containsBlank="1" containsNumber="1" containsInteger="1" minValue="65000" maxValue="65000"/>
    </cacheField>
    <cacheField name="distributed" numFmtId="0">
      <sharedItems containsString="0" containsBlank="1" containsNumber="1" containsInteger="1" minValue="5000" maxValue="10000"/>
    </cacheField>
    <cacheField name="balance" numFmtId="3">
      <sharedItems containsSemiMixedTypes="0" containsString="0" containsNumber="1" containsInteger="1" minValue="0" maxValue="65000"/>
    </cacheField>
    <cacheField name="name" numFmtId="0">
      <sharedItems containsBlank="1" count="10">
        <m/>
        <s v="Dovi"/>
        <s v="Parfaite"/>
        <s v="Crepin"/>
        <s v="Donald-Romeo"/>
        <s v="Romain"/>
        <s v="Evariste"/>
        <s v="P29"/>
        <s v="T73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46.973858333331" createdVersion="7" refreshedVersion="7" minRefreshableVersion="3" recordCount="99" xr:uid="{00000000-000A-0000-FFFF-FFFF01000000}">
  <cacheSource type="worksheet">
    <worksheetSource ref="A1:J100" sheet="Cash journal   "/>
  </cacheSource>
  <cacheFields count="10">
    <cacheField name="Date" numFmtId="14">
      <sharedItems containsSemiMixedTypes="0" containsNonDate="0" containsDate="1" containsString="0" minDate="2026-03-01T00:00:00" maxDate="2026-05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0">
      <sharedItems containsString="0" containsBlank="1" containsNumber="1" containsInteger="1" minValue="16" maxValue="313000"/>
    </cacheField>
    <cacheField name="Received" numFmtId="0">
      <sharedItems containsString="0" containsBlank="1" containsNumber="1" containsInteger="1" minValue="18500" maxValue="2000000"/>
    </cacheField>
    <cacheField name="Balance" numFmtId="168">
      <sharedItems containsSemiMixedTypes="0" containsString="0" containsNumber="1" containsInteger="1" minValue="57844" maxValue="2136903"/>
    </cacheField>
    <cacheField name="Name" numFmtId="0">
      <sharedItems containsBlank="1" count="15">
        <m/>
        <s v="Phone Credit"/>
        <s v="P29"/>
        <s v="T73"/>
        <s v="Donald-Roméo"/>
        <s v="Romain"/>
        <s v="Crépin"/>
        <s v="Evariste"/>
        <s v="IT87"/>
        <s v="BCI"/>
        <s v="Parfaite"/>
        <s v="DOVI"/>
        <s v="Crepin" u="1"/>
        <s v="Roderlin" u="1"/>
        <s v="Abraham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veille Raison" refreshedDate="46147.98774409722" createdVersion="6" refreshedVersion="6" minRefreshableVersion="3" recordCount="1764" xr:uid="{00000000-000A-0000-FFFF-FFFF02000000}">
  <cacheSource type="worksheet">
    <worksheetSource ref="A1:O1765" sheet="Global data "/>
  </cacheSource>
  <cacheFields count="16">
    <cacheField name="Date" numFmtId="14">
      <sharedItems containsSemiMixedTypes="0" containsNonDate="0" containsDate="1" containsString="0" minDate="2026-01-05T00:00:00" maxDate="2026-05-01T00:00:00" count="96"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</sharedItems>
      <fieldGroup par="15" base="0">
        <rangePr groupBy="days" startDate="2026-01-05T00:00:00" endDate="2026-05-01T00:00:00"/>
        <groupItems count="368">
          <s v="&lt;05/01/2026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5/2026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containsInteger="1" minValue="16" maxValue="1311000"/>
    </cacheField>
    <cacheField name="Spent in $" numFmtId="0">
      <sharedItems containsSemiMixedTypes="0" containsString="0" containsNumber="1" minValue="0" maxValue="2460.9613713023914"/>
    </cacheField>
    <cacheField name="Exchange Rate $" numFmtId="173">
      <sharedItems containsSemiMixedTypes="0" containsString="0" containsNumber="1" minValue="519.35093749999999" maxValue="579.41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4">
        <s v="AWI 2025"/>
        <s v="Dahan"/>
        <s v="Amis"/>
        <s v="Aspinall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0" maxValue="6610726"/>
    </cacheField>
    <cacheField name="Receved  $" numFmtId="0">
      <sharedItems containsString="0" containsBlank="1" containsNumber="1" containsInteger="1" minValue="3000" maxValue="60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6-01-05T00:00:00" endDate="2026-05-01T00:00:00"/>
        <groupItems count="14">
          <s v="&lt;05/01/2026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5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54.485934837961" createdVersion="7" refreshedVersion="7" minRefreshableVersion="3" recordCount="786" xr:uid="{00000000-000A-0000-FFFF-FFFF03000000}">
  <cacheSource type="worksheet">
    <worksheetSource ref="A1:O787" sheet="DATA "/>
  </cacheSource>
  <cacheFields count="15">
    <cacheField name="Date" numFmtId="14">
      <sharedItems containsSemiMixedTypes="0" containsNonDate="0" containsDate="1" containsString="0" minDate="2026-04-01T00:00:00" maxDate="2026-05-01T00:00:00"/>
    </cacheField>
    <cacheField name="Details" numFmtId="0">
      <sharedItems/>
    </cacheField>
    <cacheField name="Type of expenses" numFmtId="0">
      <sharedItems count="20">
        <s v="Transport local"/>
        <s v="Telephone"/>
        <s v="Travel subsistence"/>
        <s v="Transfert fees"/>
        <s v="Transport Interurbain"/>
        <s v="Trust building"/>
        <s v="Rent &amp; Utilities"/>
        <s v="Services"/>
        <s v="Personnel"/>
        <s v="Office Materiels"/>
        <s v="Internet"/>
        <s v="Lawyer Fees"/>
        <s v="Jail visits"/>
        <s v="Service"/>
        <s v="Bank fees"/>
        <s v="Office" u="1"/>
        <s v="Transport" u="1"/>
        <s v="Office Materials" u="1"/>
        <s v="jail visit" u="1"/>
        <s v="Transport Interubain" u="1"/>
      </sharedItems>
    </cacheField>
    <cacheField name="Department " numFmtId="0">
      <sharedItems count="7">
        <s v="Management"/>
        <s v="Legal"/>
        <s v="Office"/>
        <s v="Investigation"/>
        <s v="Media"/>
        <s v="Personnel" u="1"/>
        <s v="Services" u="1"/>
      </sharedItems>
    </cacheField>
    <cacheField name="Spent  in XAF" numFmtId="0">
      <sharedItems containsSemiMixedTypes="0" containsString="0" containsNumber="1" containsInteger="1" minValue="16" maxValue="1311000"/>
    </cacheField>
    <cacheField name="Spent in $" numFmtId="1">
      <sharedItems containsSemiMixedTypes="0" containsString="0" containsNumber="1" minValue="2.9883640574512992E-2" maxValue="2524.3048582374649"/>
    </cacheField>
    <cacheField name="Exchange Rate $" numFmtId="173">
      <sharedItems containsSemiMixedTypes="0" containsString="0" containsNumber="1" minValue="519.35090000000002" maxValue="535.41"/>
    </cacheField>
    <cacheField name="Name" numFmtId="0">
      <sharedItems count="11">
        <s v="DOVI"/>
        <s v="Crépin"/>
        <s v="Parfaite"/>
        <s v="P29"/>
        <s v="T73"/>
        <s v="IT87"/>
        <s v="Donald-Roméo"/>
        <s v="Evariste"/>
        <s v="Romain"/>
        <s v="BCI"/>
        <s v="Donald-Romeo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NonDate="0" containsString="0" containsBlank="1"/>
    </cacheField>
    <cacheField name="Received in $" numFmtId="0">
      <sharedItems containsNonDate="0" containsString="0"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">
  <r>
    <d v="2026-04-01T00:00:00"/>
    <n v="65000"/>
    <m/>
    <n v="65000"/>
    <x v="0"/>
  </r>
  <r>
    <d v="2026-04-01T00:00:00"/>
    <m/>
    <n v="10000"/>
    <n v="55000"/>
    <x v="1"/>
  </r>
  <r>
    <d v="2026-04-01T00:00:00"/>
    <m/>
    <n v="5000"/>
    <n v="50000"/>
    <x v="2"/>
  </r>
  <r>
    <d v="2026-04-01T00:00:00"/>
    <m/>
    <n v="7500"/>
    <n v="42500"/>
    <x v="3"/>
  </r>
  <r>
    <d v="2026-04-01T00:00:00"/>
    <m/>
    <n v="7500"/>
    <n v="35000"/>
    <x v="4"/>
  </r>
  <r>
    <d v="2026-04-01T00:00:00"/>
    <m/>
    <n v="5000"/>
    <n v="30000"/>
    <x v="5"/>
  </r>
  <r>
    <d v="2026-04-01T00:00:00"/>
    <m/>
    <n v="7500"/>
    <n v="22500"/>
    <x v="6"/>
  </r>
  <r>
    <d v="2026-04-01T00:00:00"/>
    <m/>
    <n v="7500"/>
    <n v="15000"/>
    <x v="7"/>
  </r>
  <r>
    <d v="2026-04-01T00:00:00"/>
    <m/>
    <n v="7500"/>
    <n v="7500"/>
    <x v="8"/>
  </r>
  <r>
    <d v="2026-04-01T00:00:00"/>
    <m/>
    <n v="7500"/>
    <n v="0"/>
    <x v="9"/>
  </r>
  <r>
    <d v="2026-04-08T00:00:00"/>
    <n v="65000"/>
    <m/>
    <n v="65000"/>
    <x v="0"/>
  </r>
  <r>
    <d v="2026-04-08T00:00:00"/>
    <m/>
    <n v="10000"/>
    <n v="55000"/>
    <x v="1"/>
  </r>
  <r>
    <d v="2026-04-08T00:00:00"/>
    <m/>
    <n v="5000"/>
    <n v="50000"/>
    <x v="2"/>
  </r>
  <r>
    <d v="2026-04-08T00:00:00"/>
    <m/>
    <n v="7500"/>
    <n v="42500"/>
    <x v="3"/>
  </r>
  <r>
    <d v="2026-04-08T00:00:00"/>
    <m/>
    <n v="7500"/>
    <n v="35000"/>
    <x v="4"/>
  </r>
  <r>
    <d v="2026-04-08T00:00:00"/>
    <m/>
    <n v="5000"/>
    <n v="30000"/>
    <x v="5"/>
  </r>
  <r>
    <d v="2026-04-08T00:00:00"/>
    <m/>
    <n v="7500"/>
    <n v="22500"/>
    <x v="6"/>
  </r>
  <r>
    <d v="2026-04-08T00:00:00"/>
    <m/>
    <n v="7500"/>
    <n v="15000"/>
    <x v="7"/>
  </r>
  <r>
    <d v="2026-04-08T00:00:00"/>
    <m/>
    <n v="7500"/>
    <n v="7500"/>
    <x v="8"/>
  </r>
  <r>
    <d v="2026-04-08T00:00:00"/>
    <m/>
    <n v="7500"/>
    <n v="0"/>
    <x v="9"/>
  </r>
  <r>
    <d v="2026-04-15T00:00:00"/>
    <n v="65000"/>
    <m/>
    <n v="65000"/>
    <x v="0"/>
  </r>
  <r>
    <d v="2026-04-15T00:00:00"/>
    <m/>
    <n v="10000"/>
    <n v="55000"/>
    <x v="1"/>
  </r>
  <r>
    <d v="2026-04-15T00:00:00"/>
    <m/>
    <n v="5000"/>
    <n v="50000"/>
    <x v="2"/>
  </r>
  <r>
    <d v="2026-04-15T00:00:00"/>
    <m/>
    <n v="7500"/>
    <n v="42500"/>
    <x v="3"/>
  </r>
  <r>
    <d v="2026-04-15T00:00:00"/>
    <m/>
    <n v="7500"/>
    <n v="35000"/>
    <x v="4"/>
  </r>
  <r>
    <d v="2026-04-15T00:00:00"/>
    <m/>
    <n v="5000"/>
    <n v="30000"/>
    <x v="5"/>
  </r>
  <r>
    <d v="2026-04-15T00:00:00"/>
    <m/>
    <n v="7500"/>
    <n v="22500"/>
    <x v="6"/>
  </r>
  <r>
    <d v="2026-04-15T00:00:00"/>
    <m/>
    <n v="7500"/>
    <n v="15000"/>
    <x v="7"/>
  </r>
  <r>
    <d v="2026-04-15T00:00:00"/>
    <m/>
    <n v="7500"/>
    <n v="7500"/>
    <x v="8"/>
  </r>
  <r>
    <d v="2026-04-15T00:00:00"/>
    <m/>
    <n v="7500"/>
    <n v="0"/>
    <x v="9"/>
  </r>
  <r>
    <d v="2026-04-22T00:00:00"/>
    <n v="65000"/>
    <m/>
    <n v="65000"/>
    <x v="0"/>
  </r>
  <r>
    <d v="2026-04-22T00:00:00"/>
    <m/>
    <n v="10000"/>
    <n v="55000"/>
    <x v="1"/>
  </r>
  <r>
    <d v="2026-04-22T00:00:00"/>
    <m/>
    <n v="5000"/>
    <n v="50000"/>
    <x v="2"/>
  </r>
  <r>
    <d v="2026-04-22T00:00:00"/>
    <m/>
    <n v="7500"/>
    <n v="42500"/>
    <x v="3"/>
  </r>
  <r>
    <d v="2026-04-22T00:00:00"/>
    <m/>
    <n v="7500"/>
    <n v="35000"/>
    <x v="4"/>
  </r>
  <r>
    <d v="2026-04-22T00:00:00"/>
    <m/>
    <n v="5000"/>
    <n v="30000"/>
    <x v="5"/>
  </r>
  <r>
    <d v="2026-04-22T00:00:00"/>
    <m/>
    <n v="7500"/>
    <n v="22500"/>
    <x v="6"/>
  </r>
  <r>
    <d v="2026-04-22T00:00:00"/>
    <m/>
    <n v="7500"/>
    <n v="15000"/>
    <x v="7"/>
  </r>
  <r>
    <d v="2026-04-22T00:00:00"/>
    <m/>
    <n v="7500"/>
    <n v="7500"/>
    <x v="8"/>
  </r>
  <r>
    <d v="2026-04-22T00:00:00"/>
    <m/>
    <n v="7500"/>
    <n v="0"/>
    <x v="9"/>
  </r>
  <r>
    <d v="2026-04-28T00:00:00"/>
    <n v="65000"/>
    <m/>
    <n v="65000"/>
    <x v="0"/>
  </r>
  <r>
    <d v="2026-04-28T00:00:00"/>
    <m/>
    <n v="10000"/>
    <n v="55000"/>
    <x v="1"/>
  </r>
  <r>
    <d v="2026-04-28T00:00:00"/>
    <m/>
    <n v="5000"/>
    <n v="50000"/>
    <x v="2"/>
  </r>
  <r>
    <d v="2026-04-28T00:00:00"/>
    <m/>
    <n v="7500"/>
    <n v="42500"/>
    <x v="3"/>
  </r>
  <r>
    <d v="2026-04-28T00:00:00"/>
    <m/>
    <n v="7500"/>
    <n v="35000"/>
    <x v="4"/>
  </r>
  <r>
    <d v="2026-04-28T00:00:00"/>
    <m/>
    <n v="5000"/>
    <n v="30000"/>
    <x v="5"/>
  </r>
  <r>
    <d v="2026-04-28T00:00:00"/>
    <m/>
    <n v="7500"/>
    <n v="22500"/>
    <x v="6"/>
  </r>
  <r>
    <d v="2026-04-28T00:00:00"/>
    <m/>
    <n v="7500"/>
    <n v="15000"/>
    <x v="7"/>
  </r>
  <r>
    <d v="2026-04-28T00:00:00"/>
    <m/>
    <n v="7500"/>
    <n v="7500"/>
    <x v="8"/>
  </r>
  <r>
    <d v="2026-04-28T00:00:00"/>
    <m/>
    <n v="7500"/>
    <n v="0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">
  <r>
    <d v="2026-03-01T00:00:00"/>
    <s v="Report au 01/03/2026"/>
    <m/>
    <m/>
    <m/>
    <m/>
    <n v="893324"/>
    <x v="0"/>
    <m/>
    <m/>
  </r>
  <r>
    <d v="2026-04-01T00:00:00"/>
    <s v="Achat credit  teléphonique MTN/PALF/Du 01 au 07/04/2026 "/>
    <s v="Office"/>
    <s v="Telephone"/>
    <n v="65000"/>
    <m/>
    <n v="828324"/>
    <x v="1"/>
    <s v="Oui"/>
    <m/>
  </r>
  <r>
    <d v="2026-04-01T00:00:00"/>
    <s v="P29"/>
    <m/>
    <s v="Versement"/>
    <n v="102000"/>
    <m/>
    <n v="726324"/>
    <x v="2"/>
    <s v="CA-A-V2"/>
    <m/>
  </r>
  <r>
    <d v="2026-04-01T00:00:00"/>
    <s v="T73"/>
    <m/>
    <s v="Versement"/>
    <n v="99000"/>
    <m/>
    <n v="627324"/>
    <x v="3"/>
    <s v="CA-A-V2"/>
    <m/>
  </r>
  <r>
    <d v="2026-04-01T00:00:00"/>
    <s v="Donald-Roméo"/>
    <m/>
    <s v="Versement"/>
    <n v="115000"/>
    <m/>
    <n v="512324"/>
    <x v="4"/>
    <s v="CA-A-V3"/>
    <m/>
  </r>
  <r>
    <d v="2026-04-01T00:00:00"/>
    <s v="Romain"/>
    <m/>
    <s v="Versement"/>
    <n v="70000"/>
    <m/>
    <n v="442324"/>
    <x v="5"/>
    <s v="CA-A-V4"/>
    <m/>
  </r>
  <r>
    <d v="2026-04-01T00:00:00"/>
    <s v="Crepin"/>
    <m/>
    <s v="Versement"/>
    <n v="313000"/>
    <m/>
    <n v="129324"/>
    <x v="6"/>
    <s v="CA-A-V5"/>
    <m/>
  </r>
  <r>
    <d v="2026-04-01T00:00:00"/>
    <s v="Evariste"/>
    <m/>
    <s v="Versement"/>
    <n v="50000"/>
    <m/>
    <n v="79324"/>
    <x v="7"/>
    <s v="CA-A-V6"/>
    <m/>
  </r>
  <r>
    <d v="2026-04-01T00:00:00"/>
    <s v="Frais de tansfert d'argent  à P29 , T73, Donald-Roméo, Crepin, Romain et Evariste par par CF"/>
    <s v="Office"/>
    <s v="Transfert fees"/>
    <n v="21480"/>
    <m/>
    <n v="57844"/>
    <x v="8"/>
    <s v="CA-A-R1"/>
    <m/>
  </r>
  <r>
    <d v="2026-04-03T00:00:00"/>
    <s v="Retrait espèces/3655260"/>
    <m/>
    <s v="Versement"/>
    <m/>
    <n v="2000000"/>
    <n v="2057844"/>
    <x v="9"/>
    <s v="CA-A-V7"/>
    <m/>
  </r>
  <r>
    <d v="2026-04-03T00:00:00"/>
    <s v="P29"/>
    <m/>
    <s v="Versement"/>
    <n v="310000"/>
    <m/>
    <n v="1747844"/>
    <x v="2"/>
    <s v="CA-A-V8"/>
    <m/>
  </r>
  <r>
    <d v="2026-04-03T00:00:00"/>
    <s v="Donald-Roméo"/>
    <m/>
    <s v="Versement"/>
    <n v="115000"/>
    <m/>
    <n v="1632844"/>
    <x v="4"/>
    <s v="CA-A-V9"/>
    <m/>
  </r>
  <r>
    <d v="2026-04-03T00:00:00"/>
    <s v="Frais de tansfert d'argent  à P29 , et Donald-Roméo,   par momo"/>
    <s v="Office"/>
    <s v="Transfert fees"/>
    <n v="14875"/>
    <m/>
    <n v="1617969"/>
    <x v="10"/>
    <s v="CA-A-R2"/>
    <m/>
  </r>
  <r>
    <d v="2026-04-05T00:00:00"/>
    <s v="P29"/>
    <m/>
    <s v="Versement"/>
    <n v="150000"/>
    <m/>
    <n v="1467969"/>
    <x v="2"/>
    <s v="CA-A-V10"/>
    <m/>
  </r>
  <r>
    <d v="2026-04-05T00:00:00"/>
    <s v="T73"/>
    <m/>
    <s v="Versement"/>
    <n v="35000"/>
    <m/>
    <n v="1432969"/>
    <x v="3"/>
    <s v="CA-A-V11"/>
    <m/>
  </r>
  <r>
    <d v="2026-04-05T00:00:00"/>
    <s v="Crepin"/>
    <m/>
    <s v="Versement"/>
    <n v="60000"/>
    <m/>
    <n v="1372969"/>
    <x v="6"/>
    <s v="CA-A-V12"/>
    <m/>
  </r>
  <r>
    <d v="2026-04-05T00:00:00"/>
    <s v="Evariste"/>
    <m/>
    <s v="Versement"/>
    <n v="60000"/>
    <m/>
    <n v="1312969"/>
    <x v="7"/>
    <s v="CA-A-V13"/>
    <m/>
  </r>
  <r>
    <d v="2026-04-05T00:00:00"/>
    <s v="Donald-Roméo"/>
    <m/>
    <s v="Versement"/>
    <n v="60000"/>
    <m/>
    <n v="1252969"/>
    <x v="4"/>
    <s v="CA-A-V14"/>
    <m/>
  </r>
  <r>
    <d v="2026-04-05T00:00:00"/>
    <s v="Romain"/>
    <m/>
    <s v="Versement"/>
    <n v="60000"/>
    <m/>
    <n v="1192969"/>
    <x v="5"/>
    <s v="CA-A-V15"/>
    <m/>
  </r>
  <r>
    <d v="2026-04-05T00:00:00"/>
    <s v="Frais de tansfert d'argent  à P29 , T73, Donald-Roméo, Crepin, Romain et Evariste par  momo"/>
    <s v="Office"/>
    <s v="Transfert fees"/>
    <n v="14875"/>
    <m/>
    <n v="1178094"/>
    <x v="10"/>
    <s v="CA-A-R3"/>
    <m/>
  </r>
  <r>
    <d v="2026-04-07T00:00:00"/>
    <s v="IT87"/>
    <m/>
    <s v="Versement"/>
    <n v="100000"/>
    <m/>
    <n v="1078094"/>
    <x v="8"/>
    <s v="CA-A-V16"/>
    <m/>
  </r>
  <r>
    <d v="2026-04-07T00:00:00"/>
    <s v="IT87"/>
    <m/>
    <s v="Versement"/>
    <n v="20000"/>
    <m/>
    <n v="1058094"/>
    <x v="8"/>
    <s v="CA-A-V17"/>
    <m/>
  </r>
  <r>
    <d v="2026-04-07T00:00:00"/>
    <s v="DOVI"/>
    <m/>
    <s v="Versement"/>
    <n v="250000"/>
    <m/>
    <n v="808094"/>
    <x v="11"/>
    <s v="CA-A-V18"/>
    <m/>
  </r>
  <r>
    <d v="2026-04-08T00:00:00"/>
    <s v="Achat credit  teléphonique MTN/PALF/Du 08 au 14/04/2026 "/>
    <s v="Office"/>
    <s v="Telephone"/>
    <n v="65000"/>
    <m/>
    <n v="743094"/>
    <x v="1"/>
    <s v="Oui"/>
    <m/>
  </r>
  <r>
    <d v="2026-04-08T00:00:00"/>
    <s v="Crepin"/>
    <m/>
    <s v="Versement"/>
    <n v="20000"/>
    <m/>
    <n v="723094"/>
    <x v="6"/>
    <s v="CA-A-V19"/>
    <m/>
  </r>
  <r>
    <d v="2026-04-08T00:00:00"/>
    <s v="Romain"/>
    <m/>
    <s v="Versement"/>
    <n v="20000"/>
    <m/>
    <n v="703094"/>
    <x v="5"/>
    <s v="CA-A-V20"/>
    <m/>
  </r>
  <r>
    <d v="2026-04-08T00:00:00"/>
    <s v="Donald-Roméo"/>
    <m/>
    <s v="Versement"/>
    <n v="20000"/>
    <m/>
    <n v="683094"/>
    <x v="4"/>
    <s v="CA-A-V21"/>
    <m/>
  </r>
  <r>
    <d v="2026-04-08T00:00:00"/>
    <s v="Evariste"/>
    <m/>
    <s v="Versement"/>
    <n v="20000"/>
    <m/>
    <n v="663094"/>
    <x v="7"/>
    <s v="CA-A-V22"/>
    <m/>
  </r>
  <r>
    <d v="2026-04-08T00:00:00"/>
    <s v="P29"/>
    <m/>
    <s v="Versement"/>
    <n v="72000"/>
    <m/>
    <n v="591094"/>
    <x v="2"/>
    <s v="CA-A-V23"/>
    <m/>
  </r>
  <r>
    <d v="2026-04-08T00:00:00"/>
    <s v="T73"/>
    <m/>
    <s v="Versement"/>
    <n v="26000"/>
    <m/>
    <n v="565094"/>
    <x v="3"/>
    <s v="CA-A-V24"/>
    <m/>
  </r>
  <r>
    <d v="2026-04-08T00:00:00"/>
    <s v="Frais de tansfert d'argent  à P29 , T73, Donald-Roméo, Crepin, Romain et Evariste par momo"/>
    <s v="Office"/>
    <s v="Transfert fees"/>
    <n v="6230"/>
    <m/>
    <n v="558864"/>
    <x v="10"/>
    <s v="CA-A-R4"/>
    <m/>
  </r>
  <r>
    <d v="2026-04-09T00:00:00"/>
    <s v="IT87"/>
    <m/>
    <s v="Versement"/>
    <n v="96000"/>
    <m/>
    <n v="462864"/>
    <x v="8"/>
    <s v="CA-A-V25"/>
    <m/>
  </r>
  <r>
    <d v="2026-04-09T00:00:00"/>
    <s v="Crepin"/>
    <m/>
    <s v="Versement"/>
    <n v="20000"/>
    <m/>
    <n v="442864"/>
    <x v="6"/>
    <s v="CA-A-V26"/>
    <m/>
  </r>
  <r>
    <d v="2026-04-09T00:00:00"/>
    <s v="Donald-Roméo"/>
    <m/>
    <s v="Versement"/>
    <n v="20000"/>
    <m/>
    <n v="422864"/>
    <x v="4"/>
    <s v="CA-A-V27"/>
    <m/>
  </r>
  <r>
    <d v="2026-04-09T00:00:00"/>
    <s v="Frais de tansfert d'argent  à Donald-Roméo, Crepin, IT87 par momo"/>
    <s v="Office"/>
    <s v="Transfert fees"/>
    <n v="4760"/>
    <m/>
    <n v="418104"/>
    <x v="10"/>
    <s v="CA-A-R5"/>
    <m/>
  </r>
  <r>
    <d v="2026-04-09T00:00:00"/>
    <s v="Achat carburant 100 littres groupe electrogène Bureau "/>
    <s v="Office"/>
    <s v="Office Materiels"/>
    <n v="62500"/>
    <m/>
    <n v="355604"/>
    <x v="10"/>
    <s v="CA-A-R6"/>
    <m/>
  </r>
  <r>
    <d v="2026-04-10T00:00:00"/>
    <s v="P29"/>
    <m/>
    <s v="Versement"/>
    <n v="79000"/>
    <m/>
    <n v="276604"/>
    <x v="2"/>
    <s v="CA-A-V28"/>
    <m/>
  </r>
  <r>
    <d v="2026-04-10T00:00:00"/>
    <s v="Frais de tansfert d'argent  à P29    par momo"/>
    <s v="Office"/>
    <s v="Transfert fees"/>
    <n v="2765"/>
    <m/>
    <n v="273839"/>
    <x v="10"/>
    <s v="CA-A-R7"/>
    <m/>
  </r>
  <r>
    <d v="2026-04-10T00:00:00"/>
    <s v="Achat fournitures de bureau   10 Classeurs "/>
    <s v="Office"/>
    <s v="Office Materiels"/>
    <n v="25000"/>
    <m/>
    <n v="248839"/>
    <x v="10"/>
    <s v="CA-A-R8"/>
    <m/>
  </r>
  <r>
    <d v="2026-04-10T00:00:00"/>
    <s v="Achat fournitures de bureau  02 carton de  RAME A4"/>
    <s v="Office"/>
    <s v="Office Materiels"/>
    <n v="34000"/>
    <m/>
    <n v="214839"/>
    <x v="10"/>
    <s v="CA-A-R8"/>
    <m/>
  </r>
  <r>
    <d v="2026-04-10T00:00:00"/>
    <s v="Achat fournitures de bureau  01 paquet stylo bleu"/>
    <s v="Office"/>
    <s v="Office Materiels"/>
    <n v="5000"/>
    <m/>
    <n v="209839"/>
    <x v="10"/>
    <s v="CA-A-R8"/>
    <m/>
  </r>
  <r>
    <d v="2026-04-10T00:00:00"/>
    <s v="Achat fournitures de bureau un paquet d'Enveppo DL"/>
    <s v="Office"/>
    <s v="Office Materiels"/>
    <n v="2000"/>
    <m/>
    <n v="207839"/>
    <x v="10"/>
    <s v="CA-A-R8"/>
    <m/>
  </r>
  <r>
    <d v="2026-04-10T00:00:00"/>
    <s v="Achat fournitures de bureau encre cachet numérique"/>
    <s v="Office"/>
    <s v="Office Materiels"/>
    <n v="7500"/>
    <m/>
    <n v="200339"/>
    <x v="10"/>
    <s v="CA-A-R8"/>
    <m/>
  </r>
  <r>
    <d v="2026-04-13T00:00:00"/>
    <s v="Crepin"/>
    <m/>
    <s v="Versement"/>
    <m/>
    <n v="300000"/>
    <n v="500339"/>
    <x v="6"/>
    <s v="CA-A-V29"/>
    <m/>
  </r>
  <r>
    <d v="2026-04-13T00:00:00"/>
    <s v="Donald-Roméo"/>
    <m/>
    <s v="Versement"/>
    <m/>
    <n v="165000"/>
    <n v="665339"/>
    <x v="4"/>
    <s v="CA-A-V30"/>
    <m/>
  </r>
  <r>
    <d v="2026-04-13T00:00:00"/>
    <s v="Entretien climatiseur bureau PALF"/>
    <s v="Services"/>
    <s v="Office"/>
    <n v="44500"/>
    <m/>
    <n v="620839"/>
    <x v="10"/>
    <s v="CA-A-R9"/>
    <m/>
  </r>
  <r>
    <d v="2026-04-13T00:00:00"/>
    <s v="P29"/>
    <m/>
    <s v="Versement"/>
    <n v="62000"/>
    <m/>
    <n v="558839"/>
    <x v="2"/>
    <s v="CA-A-V31"/>
    <m/>
  </r>
  <r>
    <d v="2026-04-13T00:00:00"/>
    <s v="Frais de tansfert d'argent  à P29    par momo"/>
    <s v="Office"/>
    <s v="Transfert fees"/>
    <n v="2170"/>
    <m/>
    <n v="556669"/>
    <x v="10"/>
    <s v="CA-A-R10"/>
    <m/>
  </r>
  <r>
    <d v="2026-04-15T00:00:00"/>
    <s v="Achat credit  teléphonique MTN/PALF/Du 15 au 21/04/2026 "/>
    <s v="Office"/>
    <s v="Telephone"/>
    <n v="65000"/>
    <m/>
    <n v="491669"/>
    <x v="1"/>
    <s v="Oui"/>
    <m/>
  </r>
  <r>
    <d v="2026-04-15T00:00:00"/>
    <s v="Paiement CNSS Prémier trimestre/Mars 2026/Parfaite/le montant manquante sur le chèque delivrée pour la cnss"/>
    <s v="Personnel"/>
    <s v="Office"/>
    <n v="16"/>
    <m/>
    <n v="491653"/>
    <x v="10"/>
    <s v="CA-A-R11"/>
    <m/>
  </r>
  <r>
    <d v="2026-04-15T00:00:00"/>
    <s v="P29"/>
    <m/>
    <s v="Versement"/>
    <n v="20000"/>
    <m/>
    <n v="471653"/>
    <x v="2"/>
    <s v="CA-A-V32"/>
    <m/>
  </r>
  <r>
    <d v="2026-04-15T00:00:00"/>
    <s v="Frais de tansfert d'argent  à P29    par momo"/>
    <s v="Office"/>
    <s v="Transfert fees"/>
    <n v="700"/>
    <m/>
    <n v="470953"/>
    <x v="10"/>
    <s v="CA-A-R12"/>
    <m/>
  </r>
  <r>
    <d v="2026-04-15T00:00:00"/>
    <s v="Parfaite"/>
    <m/>
    <s v="Versement"/>
    <n v="30000"/>
    <m/>
    <n v="440953"/>
    <x v="10"/>
    <s v="CA-A-V33"/>
    <m/>
  </r>
  <r>
    <d v="2026-04-17T00:00:00"/>
    <s v="T73"/>
    <m/>
    <s v="Versement"/>
    <n v="62000"/>
    <m/>
    <n v="378953"/>
    <x v="3"/>
    <s v="CA-A-V34"/>
    <m/>
  </r>
  <r>
    <d v="2026-04-17T00:00:00"/>
    <s v="Reglement facture internet periode du 18/04au 18/05/2026 bureau PALF"/>
    <s v="Office"/>
    <s v="Internet"/>
    <n v="45050"/>
    <m/>
    <n v="333903"/>
    <x v="10"/>
    <s v="CA-A-R13"/>
    <m/>
  </r>
  <r>
    <d v="2026-04-17T00:00:00"/>
    <s v="DOVI"/>
    <m/>
    <s v="Versement"/>
    <n v="30000"/>
    <m/>
    <n v="303903"/>
    <x v="11"/>
    <s v="CA-A-V35"/>
    <m/>
  </r>
  <r>
    <d v="2026-04-20T00:00:00"/>
    <s v="Crepin"/>
    <m/>
    <s v="Versement"/>
    <n v="66500"/>
    <m/>
    <n v="237403"/>
    <x v="6"/>
    <s v="CA-A-V36"/>
    <m/>
  </r>
  <r>
    <d v="2026-04-20T00:00:00"/>
    <s v="Romain"/>
    <m/>
    <s v="Versement"/>
    <n v="65000"/>
    <m/>
    <n v="172403"/>
    <x v="5"/>
    <s v="CA-A-V37"/>
    <m/>
  </r>
  <r>
    <d v="2026-04-21T00:00:00"/>
    <s v="P29"/>
    <m/>
    <s v="Versement"/>
    <m/>
    <n v="250000"/>
    <n v="422403"/>
    <x v="2"/>
    <s v="CA-A-V38"/>
    <m/>
  </r>
  <r>
    <d v="2026-04-21T00:00:00"/>
    <s v="P29"/>
    <m/>
    <s v="Versement"/>
    <n v="50000"/>
    <m/>
    <n v="372403"/>
    <x v="2"/>
    <s v="CA-A-V39"/>
    <m/>
  </r>
  <r>
    <d v="2026-04-21T00:00:00"/>
    <s v="T73"/>
    <m/>
    <s v="Versement"/>
    <n v="50000"/>
    <m/>
    <n v="322403"/>
    <x v="3"/>
    <s v="CA-A-V40"/>
    <m/>
  </r>
  <r>
    <d v="2026-04-21T00:00:00"/>
    <s v="IT87"/>
    <m/>
    <s v="Versement"/>
    <n v="50000"/>
    <m/>
    <n v="272403"/>
    <x v="8"/>
    <s v="CA-A-V41"/>
    <m/>
  </r>
  <r>
    <d v="2026-04-22T00:00:00"/>
    <s v="Achat credit  teléphonique MTN/PALF/Du 22 au 28/04/2026 "/>
    <s v="Office"/>
    <s v="Telephone"/>
    <n v="65000"/>
    <m/>
    <n v="207403"/>
    <x v="1"/>
    <s v="Oui"/>
    <m/>
  </r>
  <r>
    <d v="2026-04-22T00:00:00"/>
    <s v="Frais de transport mission Maitre Helene à Madingou du 23 au 25/04/2026"/>
    <s v="Legal"/>
    <s v="Transport"/>
    <n v="20000"/>
    <m/>
    <n v="187403"/>
    <x v="4"/>
    <s v="CA-A-R14"/>
    <m/>
  </r>
  <r>
    <d v="2026-04-22T00:00:00"/>
    <s v="Ration et frais d'hotel mission maitre Helène à Madingou du 23 au 25/04/2026"/>
    <s v="Legal"/>
    <s v="Travel Subsistence"/>
    <n v="40000"/>
    <m/>
    <n v="147403"/>
    <x v="4"/>
    <s v="CA-A-R15"/>
    <m/>
  </r>
  <r>
    <d v="2026-04-22T00:00:00"/>
    <s v="Frais de notification contrat parfaite"/>
    <s v="Office"/>
    <s v="Personnel"/>
    <n v="10500"/>
    <m/>
    <n v="136903"/>
    <x v="10"/>
    <s v="CA-A-R16"/>
    <m/>
  </r>
  <r>
    <d v="2026-04-23T00:00:00"/>
    <s v="Retrait espèces/3655267"/>
    <m/>
    <s v="Versement"/>
    <m/>
    <n v="2000000"/>
    <n v="2136903"/>
    <x v="9"/>
    <s v="CA-A-V42"/>
    <m/>
  </r>
  <r>
    <d v="2026-04-23T00:00:00"/>
    <s v="P29"/>
    <m/>
    <s v="Versement"/>
    <n v="185000"/>
    <m/>
    <n v="1951903"/>
    <x v="2"/>
    <s v="CA-A-V43"/>
    <m/>
  </r>
  <r>
    <d v="2026-04-23T00:00:00"/>
    <s v="T73"/>
    <m/>
    <s v="Versement"/>
    <n v="163000"/>
    <m/>
    <n v="1788903"/>
    <x v="3"/>
    <s v="CA-A-V44"/>
    <m/>
  </r>
  <r>
    <d v="2026-04-23T00:00:00"/>
    <s v="IT87"/>
    <m/>
    <s v="Versement"/>
    <n v="148000"/>
    <m/>
    <n v="1640903"/>
    <x v="8"/>
    <s v="CA-A-V45"/>
    <m/>
  </r>
  <r>
    <d v="2026-04-23T00:00:00"/>
    <s v="Frais de tansfert d'argent  à P29, T73 et IT87   par Charden Farell"/>
    <s v="Office"/>
    <s v="Transfert fees"/>
    <n v="14880"/>
    <m/>
    <n v="1626023"/>
    <x v="10"/>
    <s v="CA-A-R17"/>
    <m/>
  </r>
  <r>
    <d v="2026-04-23T00:00:00"/>
    <s v="Crepin"/>
    <m/>
    <s v="Versement"/>
    <n v="50500"/>
    <m/>
    <n v="1575523"/>
    <x v="6"/>
    <s v="CA-A-V46"/>
    <m/>
  </r>
  <r>
    <d v="2026-04-23T00:00:00"/>
    <s v="Frais de tansfert d'argent  à Crépin    par momo"/>
    <s v="Office"/>
    <s v="Transfert fees"/>
    <n v="1768"/>
    <m/>
    <n v="1573755"/>
    <x v="10"/>
    <s v="CA-A-R18"/>
    <m/>
  </r>
  <r>
    <d v="2026-04-23T00:00:00"/>
    <s v="Frais de maintenance des 03 machines ordinateur PC bureau PALF"/>
    <s v="Office"/>
    <s v="Office Materiels"/>
    <n v="30000"/>
    <m/>
    <n v="1543755"/>
    <x v="10"/>
    <s v="CA-A-R19"/>
    <m/>
  </r>
  <r>
    <d v="2026-04-23T00:00:00"/>
    <s v="Parfaite"/>
    <m/>
    <s v="Versement"/>
    <n v="20000"/>
    <m/>
    <n v="1523755"/>
    <x v="10"/>
    <s v="CA-A-V47"/>
    <m/>
  </r>
  <r>
    <d v="2026-04-24T00:00:00"/>
    <s v="Donald-Roméo"/>
    <m/>
    <s v="Versement"/>
    <n v="110000"/>
    <m/>
    <n v="1413755"/>
    <x v="4"/>
    <s v="CA-A-V48"/>
    <m/>
  </r>
  <r>
    <d v="2026-04-24T00:00:00"/>
    <s v="Romain"/>
    <m/>
    <s v="Versement"/>
    <n v="20000"/>
    <m/>
    <n v="1393755"/>
    <x v="5"/>
    <s v="CA-A-V49"/>
    <m/>
  </r>
  <r>
    <d v="2026-04-27T00:00:00"/>
    <s v="Reglement prestation de nettoyage  PALF du mois d'Avril 2026"/>
    <s v="Office"/>
    <s v="Services"/>
    <n v="80000"/>
    <m/>
    <n v="1313755"/>
    <x v="10"/>
    <s v="CA-A-R20"/>
    <m/>
  </r>
  <r>
    <d v="2026-04-27T00:00:00"/>
    <s v=" Frais de prestation de nettoyage jardin PALF d'Avril 2026"/>
    <s v="Office"/>
    <s v="Services"/>
    <n v="40000"/>
    <m/>
    <n v="1273755"/>
    <x v="10"/>
    <s v="CA-A-R21"/>
    <m/>
  </r>
  <r>
    <d v="2026-04-27T00:00:00"/>
    <s v="T73"/>
    <m/>
    <s v="Versement"/>
    <n v="50000"/>
    <m/>
    <n v="1223755"/>
    <x v="3"/>
    <s v="CA-A-V50"/>
    <m/>
  </r>
  <r>
    <d v="2026-04-27T00:00:00"/>
    <s v="Evariste"/>
    <m/>
    <s v="Versement"/>
    <n v="20000"/>
    <m/>
    <n v="1203755"/>
    <x v="7"/>
    <s v="CA-A-V51"/>
    <m/>
  </r>
  <r>
    <d v="2026-04-27T00:00:00"/>
    <s v="Crepin"/>
    <m/>
    <s v="Versement"/>
    <n v="50000"/>
    <m/>
    <n v="1153755"/>
    <x v="6"/>
    <s v="CA-A-V52"/>
    <m/>
  </r>
  <r>
    <d v="2026-04-27T00:00:00"/>
    <s v="Evariste"/>
    <m/>
    <s v="Versement"/>
    <n v="50000"/>
    <m/>
    <n v="1103755"/>
    <x v="7"/>
    <s v="CA-A-V53"/>
    <m/>
  </r>
  <r>
    <d v="2026-04-28T00:00:00"/>
    <s v="Donald-Roméo"/>
    <m/>
    <s v="Versement"/>
    <n v="113000"/>
    <m/>
    <n v="990755"/>
    <x v="4"/>
    <s v="CA-A-V54"/>
    <m/>
  </r>
  <r>
    <d v="2026-04-28T00:00:00"/>
    <s v="Frais de tansfert d'argent  à Donald-Roméo   par Charden Farell"/>
    <s v="Office"/>
    <s v="Transfert fees"/>
    <n v="3390"/>
    <m/>
    <n v="987365"/>
    <x v="5"/>
    <s v="CA-A-R22"/>
    <m/>
  </r>
  <r>
    <d v="2026-04-28T00:00:00"/>
    <s v="P29"/>
    <m/>
    <s v="Versement"/>
    <n v="78000"/>
    <m/>
    <n v="909365"/>
    <x v="2"/>
    <s v="CA-A-V55"/>
    <m/>
  </r>
  <r>
    <d v="2026-04-28T00:00:00"/>
    <s v="Frais de tansfert d'argent  à P29    par momo"/>
    <s v="Office"/>
    <s v="Transfert fees"/>
    <n v="2730"/>
    <m/>
    <n v="906635"/>
    <x v="10"/>
    <s v="CA-A-R23"/>
    <m/>
  </r>
  <r>
    <d v="2026-04-28T00:00:00"/>
    <s v="Achat credit  teléphonique MTN/PALF/Du 28/04/ au 05/05/2026 "/>
    <s v="Office"/>
    <s v="Telephone"/>
    <n v="65000"/>
    <m/>
    <n v="841635"/>
    <x v="1"/>
    <s v="Oui"/>
    <m/>
  </r>
  <r>
    <d v="2026-04-28T00:00:00"/>
    <s v="Achat carburant 100 littres groupe electrogène Bureau "/>
    <s v="Office"/>
    <s v="Office Materiels"/>
    <n v="62500"/>
    <m/>
    <n v="779135"/>
    <x v="5"/>
    <s v="CA-A-R24"/>
    <m/>
  </r>
  <r>
    <d v="2026-04-29T00:00:00"/>
    <s v="Evariste"/>
    <m/>
    <s v="Versement"/>
    <n v="88000"/>
    <m/>
    <n v="691135"/>
    <x v="7"/>
    <s v="CA-A-V56"/>
    <m/>
  </r>
  <r>
    <d v="2026-04-29T00:00:00"/>
    <s v="Crepin"/>
    <m/>
    <s v="Versement"/>
    <n v="149000"/>
    <m/>
    <n v="542135"/>
    <x v="6"/>
    <s v="CA-A-V57"/>
    <m/>
  </r>
  <r>
    <d v="2026-04-29T00:00:00"/>
    <s v="Frais de tansfert d'argent  à crépin et evariste    par cf"/>
    <s v="Office"/>
    <s v="Transfert fees"/>
    <n v="7110"/>
    <m/>
    <n v="535025"/>
    <x v="5"/>
    <s v="CA-A-R25"/>
    <m/>
  </r>
  <r>
    <d v="2026-04-29T00:00:00"/>
    <s v="P29"/>
    <m/>
    <s v="Versement"/>
    <n v="78000"/>
    <m/>
    <n v="457025"/>
    <x v="2"/>
    <s v="CA-A-V58"/>
    <m/>
  </r>
  <r>
    <d v="2026-04-30T00:00:00"/>
    <s v="Frais de ramassage Ordure Avrils 2026"/>
    <s v="Office"/>
    <s v="Rent &amp; Utilities"/>
    <n v="6000"/>
    <m/>
    <n v="451025"/>
    <x v="10"/>
    <s v="CA-A-R26"/>
    <m/>
  </r>
  <r>
    <d v="2026-04-30T00:00:00"/>
    <s v="Crepin"/>
    <m/>
    <s v="Versement"/>
    <n v="150000"/>
    <m/>
    <n v="301025"/>
    <x v="6"/>
    <s v="CA-A-V59"/>
    <m/>
  </r>
  <r>
    <d v="2026-04-30T00:00:00"/>
    <s v="Frais de tansfert d'argent  à crépin par momo"/>
    <s v="Office"/>
    <s v="Transfert fees"/>
    <n v="5250"/>
    <m/>
    <n v="295775"/>
    <x v="10"/>
    <s v="CA-A-R27"/>
    <m/>
  </r>
  <r>
    <d v="2026-04-30T00:00:00"/>
    <s v="IT87"/>
    <m/>
    <s v="Versement"/>
    <n v="20000"/>
    <m/>
    <n v="275775"/>
    <x v="8"/>
    <s v="CA-A-V60"/>
    <m/>
  </r>
  <r>
    <d v="2026-04-30T00:00:00"/>
    <s v="Evariste"/>
    <m/>
    <s v="Versement"/>
    <m/>
    <n v="18500"/>
    <n v="294275"/>
    <x v="7"/>
    <s v="CA-A-V61"/>
    <m/>
  </r>
  <r>
    <d v="2026-04-30T00:00:00"/>
    <s v="Crepin"/>
    <m/>
    <s v="Versement"/>
    <n v="18500"/>
    <m/>
    <n v="275775"/>
    <x v="6"/>
    <s v="CA-A-V6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764">
  <r>
    <x v="0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Bureau- 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Aspinal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Taxi: Bureau -Banque BCI/ Demande d'information sur les fonds reçu 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ureau -Banque BCI/ Retrait Réleve du mois de Décembre 2025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 Frais de prestation de nettoyage jardin PALF décembre 2025"/>
    <s v="Services"/>
    <s v="Office"/>
    <n v="40000"/>
    <n v="77.019212081426161"/>
    <n v="519.35093749999999"/>
    <s v="Parfaite"/>
    <s v="CA-J-R1"/>
    <s v="PALF"/>
    <x v="0"/>
    <s v="CONGO"/>
    <m/>
    <m/>
    <m/>
  </r>
  <r>
    <x v="0"/>
    <s v="Reglement prestation de nettoyage  PALF du mois de décembre 2025"/>
    <s v="Services"/>
    <s v="Office"/>
    <n v="80000"/>
    <n v="154.03842416285232"/>
    <n v="519.35093749999999"/>
    <s v="Parfaite"/>
    <s v="CA-J-R2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Paiement salaire du mois de Novembre 2025/Homéfa DOVI/3655371"/>
    <s v="Personnel"/>
    <s v="Management"/>
    <n v="1311000"/>
    <n v="2460.9613713023914"/>
    <n v="532.71864210781655"/>
    <s v="BCI"/>
    <s v="BQ-J-R1"/>
    <s v="PALF"/>
    <x v="1"/>
    <s v="CONGO"/>
    <m/>
    <m/>
    <m/>
  </r>
  <r>
    <x v="0"/>
    <s v="Paiement salaire du mois de Novembre 2025/BAVOUMINA NZOUSSI Dina Parfaite/3655372"/>
    <s v="Personnel"/>
    <s v="Office"/>
    <n v="258800"/>
    <n v="498.31430216682725"/>
    <n v="519.35093749999999"/>
    <s v="BCI"/>
    <s v="BQ-J-R2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Taxi: Bureau -TGI Brazzaviille/ Faire signer les documents à maître Hélène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TGI Brazzaviille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Bureau- Mairi de moungalie/ Faire signer les pièces comptables à P29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Moungalie- Marché Total/ Faire signer les pièces comptables à G12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 Marché Total- 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2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 DUE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DUE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Credit telephonique MTN/PALF/ du 09 Janvier 2026/ DOVI"/>
    <s v="Telephone"/>
    <s v="Management"/>
    <n v="10000"/>
    <n v="19.25480302035654"/>
    <n v="519.35093749999999"/>
    <s v="DOVI"/>
    <s v="DH-J-R1"/>
    <s v="PALF"/>
    <x v="0"/>
    <s v="CONGO"/>
    <m/>
    <m/>
    <m/>
  </r>
  <r>
    <x v="3"/>
    <s v="Taxi:Bureau-Direction MB2 Services/Achat crédit Coordinateur PALF"/>
    <s v="Transport"/>
    <s v="Office"/>
    <n v="1000"/>
    <n v="1.9254803020356539"/>
    <n v="519.35093749999999"/>
    <s v="Parfaite"/>
    <s v="P-J-D1"/>
    <s v="PALF"/>
    <x v="0"/>
    <s v="CONGO"/>
    <m/>
    <m/>
    <m/>
  </r>
  <r>
    <x v="3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4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4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Réglement facture électricité periode Novembre et Décembre  2025/bureau PALF"/>
    <s v="Rent &amp; Utilities"/>
    <s v="Office"/>
    <n v="60967"/>
    <n v="117.39075757420771"/>
    <n v="519.35093749999999"/>
    <s v="Parfaite"/>
    <s v="CA-J-R3"/>
    <s v="PALF"/>
    <x v="0"/>
    <s v="CONGO"/>
    <m/>
    <m/>
    <m/>
  </r>
  <r>
    <x v="5"/>
    <s v="Règlement facture d'eau du mois de Novembre et Décembre  2025 bureau PALF"/>
    <s v="Rent &amp; Utilities"/>
    <s v="Office"/>
    <n v="12750"/>
    <n v="24.549873850954587"/>
    <n v="519.35093749999999"/>
    <s v="Parfaite"/>
    <s v="CA-J-R4"/>
    <s v="PALF"/>
    <x v="0"/>
    <s v="CONGO"/>
    <m/>
    <m/>
    <m/>
  </r>
  <r>
    <x v="5"/>
    <s v="Taxi: Bureau -Banque BCI/ Retrait espece 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Banque BCI-Direction Energie electrique du congo/ Reglement facture d'electricité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Energie electrique du congo- Direction LCDE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LCDE- Bureau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Taxi: Bureau -CNSS/ Depot du corrier à la cnss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CNSS -Direction Energie Electrique du Congo/Retrait du reçu de paiement du mois de nov dec 2025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Direction Energie Electrique du Congo-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7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Bureau-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Aspinall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Maison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Bureau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Maison- Chez Paul (rendez -vous douane)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Achat de 04 ampoule à crochet bureau PALF"/>
    <s v="Office Materiels"/>
    <s v="Office"/>
    <n v="10000"/>
    <n v="19.25480302035654"/>
    <n v="519.35093749999999"/>
    <s v="Parfaite"/>
    <s v="CA-J-R5"/>
    <s v="PALF"/>
    <x v="0"/>
    <s v="CONGO"/>
    <m/>
    <m/>
    <m/>
  </r>
  <r>
    <x v="10"/>
    <s v="Maison-Bureau (Rendez vous avec DGACFAP)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Credit telephonique MTN PALF/du 22 Janvier 2026/Legal/ crepin"/>
    <s v="Telephone"/>
    <s v="Legal"/>
    <n v="5000"/>
    <n v="9.6274015101782702"/>
    <n v="519.35093749999999"/>
    <s v="Crépin"/>
    <s v="CR-D-R1"/>
    <s v="PALF"/>
    <x v="0"/>
    <s v="CONGO"/>
    <m/>
    <m/>
    <m/>
  </r>
  <r>
    <x v="10"/>
    <s v="Taxi:Bureau-Direction MB2 Services/Achat crédit Crepin"/>
    <s v="Transport"/>
    <s v="Office"/>
    <n v="1000"/>
    <n v="1.9254803020356539"/>
    <n v="519.35093749999999"/>
    <s v="Parfaite"/>
    <s v="P-J-D1"/>
    <s v="PALF"/>
    <x v="0"/>
    <s v="CONGO"/>
    <m/>
    <m/>
    <m/>
  </r>
  <r>
    <x v="10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1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Maison- Chez Paul (rendez -vous)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 - Ambassade de France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Maison-Bureau cheffe douane Aéroport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Aéroport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Bureau 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 DGEF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6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Aspinal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Bureau- Interpo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Interpo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Taxi: Bureau -Banque BCI/ Retrait Réleve du mois de Janvier 2026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0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1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Credit telephonique MTN/PALF/ du 09 Février 2026/ DOVI"/>
    <s v="Telephone"/>
    <s v="Management"/>
    <n v="10000"/>
    <n v="19.25480302035654"/>
    <n v="519.35093749999999"/>
    <s v="DOVI"/>
    <s v="DH-F-R1"/>
    <s v="PALF"/>
    <x v="0"/>
    <s v="CONGO"/>
    <m/>
    <m/>
    <m/>
  </r>
  <r>
    <x v="22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2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Aspinall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Taxi: Bureau -Banque BCI/ Demande d'information sur les fonds reçu 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RAPATRIEME01100 RAO00011023/30 Millions d'Amis"/>
    <s v="Grant"/>
    <m/>
    <m/>
    <n v="0"/>
    <n v="524.80372990353703"/>
    <s v="BCI"/>
    <s v="BQ-F-G1"/>
    <s v="PALF"/>
    <x v="2"/>
    <s v="CONGO"/>
    <n v="6610726"/>
    <n v="12550"/>
    <m/>
  </r>
  <r>
    <x v="26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Règlement loyer Janvier 2026/ Coordinateur"/>
    <s v="Personnel"/>
    <s v="Management"/>
    <n v="250000"/>
    <n v="469.29087934828209"/>
    <n v="532.71864210781655"/>
    <s v="DOVI"/>
    <s v="DH-F-R2"/>
    <s v="PALF"/>
    <x v="1"/>
    <s v="CONGO"/>
    <m/>
    <m/>
    <m/>
  </r>
  <r>
    <x v="26"/>
    <s v="Taxi: Bureau -Banque BCI/ Retrait cheque pour le paiement de la cnss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 Bureau - CNSS/Paiement CNSS quatrième  trimestre de l'anné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CNSS-BCI /depot de l'ordre de virement salaire du mois de decembr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CI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Reglement facture internet periode du 16/02 au 16/03/2026 bureau PALF"/>
    <s v="Internet"/>
    <s v="Office"/>
    <n v="45050"/>
    <n v="84.566216458560433"/>
    <n v="532.71864210781655"/>
    <s v="Parfaite"/>
    <s v="CA-F-R1"/>
    <s v="PALF"/>
    <x v="1"/>
    <s v="CONGO"/>
    <m/>
    <m/>
    <m/>
  </r>
  <r>
    <x v="26"/>
    <s v="Paiement salaire du mois de décembre 2025/LOUNDOU Jean Romain/3655376"/>
    <s v="Personnel"/>
    <s v="Legal"/>
    <n v="200000"/>
    <n v="373.54564671771044"/>
    <n v="535.40980000000002"/>
    <s v="BCI"/>
    <s v="BQ-F-R1"/>
    <s v="PALF"/>
    <x v="3"/>
    <s v="CONGO"/>
    <m/>
    <m/>
    <m/>
  </r>
  <r>
    <x v="26"/>
    <s v="Paiement salaire du mois de décembre et congé 2025/FOUMBA Roderlin/3655375"/>
    <s v="Personnel"/>
    <s v="Legal"/>
    <n v="365200"/>
    <n v="682.09435090653926"/>
    <n v="535.40980000000002"/>
    <s v="BCI"/>
    <s v="BQ-F-R2"/>
    <s v="PALF"/>
    <x v="3"/>
    <s v="CONGO"/>
    <m/>
    <m/>
    <m/>
  </r>
  <r>
    <x v="26"/>
    <s v="Paiement salaire du mois de Décembre et congés  2025/BOUNGOU MAKOSSO Abraham/3655374"/>
    <s v="Personnel"/>
    <s v="Legal"/>
    <n v="365200"/>
    <n v="685.54011655197041"/>
    <n v="532.71864210781655"/>
    <s v="BCI"/>
    <s v="BQ-F-R3"/>
    <s v="PALF"/>
    <x v="1"/>
    <s v="CONGO"/>
    <m/>
    <m/>
    <m/>
  </r>
  <r>
    <x v="26"/>
    <s v="Reglement honoraire du mois de décembre 2025/T73/3655379"/>
    <s v="Personnel"/>
    <s v="Investigation"/>
    <n v="225000"/>
    <n v="422.36179141345389"/>
    <n v="532.71864210781655"/>
    <s v="BCI"/>
    <s v="BQ-F-R4"/>
    <s v="PALF"/>
    <x v="1"/>
    <s v="CONGO"/>
    <m/>
    <m/>
    <m/>
  </r>
  <r>
    <x v="26"/>
    <s v="Reglement honoraire du mois de décembre 2025/IT87/3655381"/>
    <s v="Personnel"/>
    <s v="Investigation"/>
    <n v="225000"/>
    <n v="422.36179141345389"/>
    <n v="532.71864210781655"/>
    <s v="BCI"/>
    <s v="BQ-F-R5"/>
    <s v="PALF"/>
    <x v="1"/>
    <s v="CONGO"/>
    <m/>
    <m/>
    <m/>
  </r>
  <r>
    <x v="26"/>
    <s v="Reglement honoraire du mois de décembre  2025/G12/3655378"/>
    <s v="Personnel"/>
    <s v="Investigation"/>
    <n v="225000"/>
    <n v="422.36179141345389"/>
    <n v="532.71864210781655"/>
    <s v="BCI"/>
    <s v="BQ-F-R6"/>
    <s v="PALF"/>
    <x v="1"/>
    <s v="CONGO"/>
    <m/>
    <m/>
    <m/>
  </r>
  <r>
    <x v="26"/>
    <s v="Reglement honoraire du mois de decembre 2025/P29/3655377"/>
    <s v="Personnel"/>
    <s v="Investigation"/>
    <n v="370000"/>
    <n v="691.05944642776433"/>
    <n v="535.40980000000002"/>
    <s v="BCI"/>
    <s v="BQ-F-R7"/>
    <s v="PALF"/>
    <x v="3"/>
    <s v="CONGO"/>
    <m/>
    <m/>
    <m/>
  </r>
  <r>
    <x v="26"/>
    <s v="Paiement salaire du mois de décembre 2025/Crepin IBOUILI-IBOUILI"/>
    <s v="Personnel"/>
    <s v="Legal"/>
    <n v="552964"/>
    <n v="1032.7864749580601"/>
    <n v="535.40980000000002"/>
    <s v="BCI"/>
    <s v="BQ-F-R8"/>
    <s v="PALF"/>
    <x v="3"/>
    <s v="CONGO"/>
    <m/>
    <m/>
    <m/>
  </r>
  <r>
    <x v="26"/>
    <s v="Paiement salaire du mois de décembre 2025/PINDI BINGA Donald- Roméo"/>
    <s v="Personnel"/>
    <s v="Legal"/>
    <n v="300000"/>
    <n v="560.31847007656563"/>
    <n v="535.40980000000002"/>
    <s v="BCI"/>
    <s v="BQ-F-R9"/>
    <s v="PALF"/>
    <x v="3"/>
    <s v="CONGO"/>
    <m/>
    <m/>
    <m/>
  </r>
  <r>
    <x v="26"/>
    <s v="Paiement salaire du mois de décembre 2025/Evariste LELOUSSI"/>
    <s v="Personnel"/>
    <s v="Media"/>
    <n v="239410"/>
    <n v="447.15281640343528"/>
    <n v="535.40980000000002"/>
    <s v="BCI"/>
    <s v="BQ-F-R10"/>
    <s v="PALF"/>
    <x v="3"/>
    <s v="CONGO"/>
    <m/>
    <m/>
    <m/>
  </r>
  <r>
    <x v="26"/>
    <s v="Avance sur  salaire du mois de décembre 2025/Homéfa DOVI/3655237"/>
    <s v="Personnel"/>
    <s v="Management"/>
    <n v="611000"/>
    <n v="1141.1819507226053"/>
    <n v="535.40980000000002"/>
    <s v="BCI"/>
    <s v="BQ-F-R11"/>
    <s v="PALF"/>
    <x v="3"/>
    <s v="CONGO"/>
    <m/>
    <m/>
    <m/>
  </r>
  <r>
    <x v="26"/>
    <s v="Paiement salaire du mois de décembre 2025/BAVOUMINA NZOUSSI Dina Parfaite/3655382"/>
    <s v="Personnel"/>
    <s v="Office"/>
    <n v="230000"/>
    <n v="429.57749372536699"/>
    <n v="535.40980000000002"/>
    <s v="BCI"/>
    <s v="BQ-F-R12"/>
    <s v="PALF"/>
    <x v="3"/>
    <s v="CONGO"/>
    <m/>
    <m/>
    <m/>
  </r>
  <r>
    <x v="26"/>
    <s v="Paiement CNSS quatrième trimestre/Octobre, Novembre et Décembre 2025/Crepin /3655380"/>
    <s v="Personnel"/>
    <s v="Legal"/>
    <n v="384019"/>
    <n v="717.24312853444223"/>
    <n v="535.40980000000002"/>
    <s v="BCI"/>
    <s v="BQ-F-R13"/>
    <s v="PALF"/>
    <x v="3"/>
    <s v="CONGO"/>
    <m/>
    <m/>
    <m/>
  </r>
  <r>
    <x v="26"/>
    <s v="Paiement CNSS quatrième trimestre/Octobre, Novembre et Décembre 2025/Donald-Roméo/3655380"/>
    <s v="Personnel"/>
    <s v="Legal"/>
    <n v="192360"/>
    <n v="359.27620301309389"/>
    <n v="535.40980000000002"/>
    <s v="BCI"/>
    <s v="BQ-F-R14"/>
    <s v="PALF"/>
    <x v="3"/>
    <s v="CONGO"/>
    <m/>
    <m/>
    <m/>
  </r>
  <r>
    <x v="26"/>
    <s v="Paiement CNSS quatrième trimestre/Octobre, Novembre et Décembre 2025/Romain/3655380"/>
    <s v="Personnel"/>
    <s v="Legal"/>
    <n v="118067"/>
    <n v="221.63106500805449"/>
    <n v="532.71864210781655"/>
    <s v="BCI"/>
    <s v="BQ-F-R15"/>
    <s v="PALF"/>
    <x v="1"/>
    <s v="CONGO"/>
    <m/>
    <m/>
    <m/>
  </r>
  <r>
    <x v="26"/>
    <s v="Paiement CNSS quatrième trimestre/Octobre, Novembre et Décembre 2025/Roderlin/3655380"/>
    <s v="Personnel"/>
    <s v="Legal"/>
    <n v="159830"/>
    <n v="298.51900357445828"/>
    <n v="535.40980000000002"/>
    <s v="BCI"/>
    <s v="BQ-F-R16"/>
    <s v="PALF"/>
    <x v="3"/>
    <s v="CONGO"/>
    <m/>
    <m/>
    <m/>
  </r>
  <r>
    <x v="26"/>
    <s v="Paiement CNSS quatrième trimestre/Octobre, Novembre et Décembre 2025/Abraham/3655380"/>
    <s v="Personnel"/>
    <s v="Legal"/>
    <n v="159830"/>
    <n v="300.0270449849437"/>
    <n v="532.71864210781655"/>
    <s v="BCI"/>
    <s v="BQ-F-R17"/>
    <s v="PALF"/>
    <x v="1"/>
    <s v="CONGO"/>
    <m/>
    <m/>
    <m/>
  </r>
  <r>
    <x v="26"/>
    <s v="Paiement CNSS quatrième trimestre/Octobre, Novembre et Décembre 2025/Parfaite/3655380"/>
    <s v="Personnel"/>
    <s v="Office"/>
    <n v="139005"/>
    <n v="260.93511473523182"/>
    <n v="532.71864210781655"/>
    <s v="BCI"/>
    <s v="BQ-F-R18"/>
    <s v="PALF"/>
    <x v="1"/>
    <s v="CONGO"/>
    <m/>
    <m/>
    <m/>
  </r>
  <r>
    <x v="26"/>
    <s v="Paiement CNSS quatrième trimestre/Octobre, Novembre et Décembre 2025/Evariste/3655380"/>
    <s v="Personnel"/>
    <s v="Media"/>
    <n v="142789"/>
    <n v="266.69104674587578"/>
    <n v="535.40980000000002"/>
    <s v="BCI"/>
    <s v="BQ-F-R19"/>
    <s v="PALF"/>
    <x v="3"/>
    <s v="CONGO"/>
    <m/>
    <m/>
    <m/>
  </r>
  <r>
    <x v="26"/>
    <s v="Reglement Facture Gardiennage Mois de décembre 2025/3655236"/>
    <s v="Services"/>
    <s v="Office"/>
    <n v="260000"/>
    <n v="500.62487852927001"/>
    <n v="519.35093749999999"/>
    <s v="BCI"/>
    <s v="BQ-F-R20"/>
    <s v="PALF"/>
    <x v="0"/>
    <s v="CONGO"/>
    <m/>
    <m/>
    <m/>
  </r>
  <r>
    <x v="26"/>
    <s v="Reglement loyer du mois de décembre 2025/3655383"/>
    <s v="Rent &amp; Utilities"/>
    <s v="Office"/>
    <n v="500000"/>
    <n v="962.74015101782697"/>
    <n v="519.35093749999999"/>
    <s v="BCI"/>
    <s v="BQ-F-R21"/>
    <s v="PALF"/>
    <x v="0"/>
    <s v="CONGO"/>
    <m/>
    <m/>
    <m/>
  </r>
  <r>
    <x v="26"/>
    <s v="Frais de virement salaire du mois de decembre 2025"/>
    <s v="Bank fees"/>
    <s v="Office"/>
    <n v="10665"/>
    <n v="20.019948912997712"/>
    <n v="532.71864210781655"/>
    <s v="BCI"/>
    <s v="BQ-F-R22"/>
    <s v="PALF"/>
    <x v="1"/>
    <s v="CONGO"/>
    <m/>
    <m/>
    <m/>
  </r>
  <r>
    <x v="27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Taxi:  Bureau- Société de gardiennage (PGS) /remis de chèque du mois de Décembr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Societé de gardiennage  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Bureau-Station Energie total/ Achat carburant groupe electrogène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 Station Energie total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Achat carburant groupe electrogène Bureau ( 100 litres)"/>
    <s v="Office Materiels"/>
    <s v="Office"/>
    <n v="62500"/>
    <n v="117.32271983707052"/>
    <n v="532.71864210781655"/>
    <s v="Parfaite"/>
    <s v="CA-F-R2"/>
    <s v="PALF"/>
    <x v="1"/>
    <s v="CONGO"/>
    <m/>
    <m/>
    <m/>
  </r>
  <r>
    <x v="28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8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Taxi: Bureau -Societé SDF/ Achat encre de l'imprimante HP jet laser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Taxi: Societé SDF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Achat encre HP Laser  02 noir et  03 couleur 216A"/>
    <s v="Office Materiels"/>
    <s v="Office"/>
    <n v="300000"/>
    <n v="577.64409061069614"/>
    <n v="519.35093749999999"/>
    <s v="Parfaite"/>
    <s v="CA-F-R3"/>
    <s v="PALF"/>
    <x v="0"/>
    <s v="CONGO"/>
    <m/>
    <m/>
    <m/>
  </r>
  <r>
    <x v="30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Aspinall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Taxi:  Bureau - CNSS/Depot de la DAS (Declaration annuel des salaires) de l'anné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0"/>
    <s v="Taxi: CNSS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1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1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spinall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chat de 04 bonbonne d'eau mineral 10 LITRES/Bureau"/>
    <s v="Office Materiels"/>
    <s v="Office"/>
    <n v="12000"/>
    <n v="23.105763624427848"/>
    <n v="519.35093749999999"/>
    <s v="Romain"/>
    <s v="CA-F-R4"/>
    <s v="PALF"/>
    <x v="0"/>
    <s v="CONGO"/>
    <m/>
    <m/>
    <m/>
  </r>
  <r>
    <x v="33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Taxi:  Bureau- Cabinet d'avocat/remis  du chèque du mois de novembre 2025 Me LOCKO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Taxi:  Cabinet d'Avocat - Domicile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 Frais de prestation de nettoyage jardin PALF Janvier 2026"/>
    <s v="Services"/>
    <s v="Office"/>
    <n v="40000"/>
    <n v="75.086540695725134"/>
    <n v="532.71864210781655"/>
    <s v="Parfaite"/>
    <s v="CA-F-R5"/>
    <s v="PALF"/>
    <x v="1"/>
    <s v="CONGO"/>
    <m/>
    <m/>
    <m/>
  </r>
  <r>
    <x v="34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Bureau 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RAPATRIEME01100 RAO00011034/30 Millions d'Amis"/>
    <s v="Grant"/>
    <m/>
    <m/>
    <n v="0"/>
    <n v="524.80372990353703"/>
    <s v="BCI"/>
    <s v="BQ-F-G2"/>
    <s v="PALF"/>
    <x v="2"/>
    <s v="CONGO"/>
    <n v="1549972"/>
    <n v="3000"/>
    <m/>
  </r>
  <r>
    <x v="35"/>
    <s v="Maison- Aéroport(commissariat spécial)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éroport 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spinall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Taxi: Bureau -Banque BCI/ Demande d'information sur les fonds reçu 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Taxi: Banque BCI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Frais de ramassage Ordure Février 2026"/>
    <s v="Rent &amp; Utilities"/>
    <s v="Office"/>
    <n v="4000"/>
    <n v="7.7019212081426156"/>
    <n v="519.35093749999999"/>
    <s v="Parfaite"/>
    <s v="CA-F-R6"/>
    <s v="PALF"/>
    <x v="0"/>
    <s v="CONGO"/>
    <m/>
    <m/>
    <m/>
  </r>
  <r>
    <x v="36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/PALF/ du 02 au 07 Mars  2026/ DOVI"/>
    <s v="Telephone"/>
    <s v="Management"/>
    <n v="10000"/>
    <n v="18.771635173931283"/>
    <n v="532.71864210781655"/>
    <s v="DOVI"/>
    <s v="DH-M-R1"/>
    <s v="PALF"/>
    <x v="3"/>
    <s v="CONGO"/>
    <m/>
    <m/>
    <m/>
  </r>
  <r>
    <x v="36"/>
    <s v="Règlement loyer Février/Coordinateur"/>
    <s v="Personnel"/>
    <s v="Management"/>
    <n v="250000"/>
    <n v="469.29087934828209"/>
    <n v="532.71864210781655"/>
    <s v="DOVI"/>
    <s v="DH-M-R2"/>
    <s v="PALF"/>
    <x v="3"/>
    <s v="CONGO"/>
    <m/>
    <m/>
    <m/>
  </r>
  <r>
    <x v="36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 PALF/du 02   au 09 Mars 2026/Legal/ crepin"/>
    <s v="Telephone"/>
    <s v="Legal"/>
    <n v="7500"/>
    <n v="14.441102265267405"/>
    <n v="519.35093749999999"/>
    <s v="Crépin"/>
    <s v="CR-M-R1"/>
    <s v="PALF"/>
    <x v="3"/>
    <s v="CONGO"/>
    <m/>
    <m/>
    <m/>
  </r>
  <r>
    <x v="36"/>
    <s v="Taxi: Bureau -Banque BCI/ Retrait espece 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Banque BCI-Direction MTN Congo/Achat Crédit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  Direction MTN Congo- Bureau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Credit teléphonique MTN PALF/ du 02 au 09 Mars 2026/Management/ Parfaite"/>
    <s v="Telephone"/>
    <s v="Management"/>
    <n v="5000"/>
    <n v="9.3386376795353101"/>
    <n v="535.41"/>
    <s v="Parfaite"/>
    <s v="P-M-R1"/>
    <s v="PALF"/>
    <x v="3"/>
    <s v="CONGO"/>
    <m/>
    <m/>
    <m/>
  </r>
  <r>
    <x v="36"/>
    <s v="Taxi : bureau - agence transbony 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Credit telephonique MTN PALF/ du 02 au 09 Mars 2026/ Investigation/T73"/>
    <s v="Telephone"/>
    <s v="Investigation"/>
    <n v="7500"/>
    <n v="14.007956519302965"/>
    <n v="535.41"/>
    <s v="T73"/>
    <s v="T73-M-R1"/>
    <s v="PALF"/>
    <x v="3"/>
    <s v="CONGO"/>
    <m/>
    <m/>
    <m/>
  </r>
  <r>
    <x v="36"/>
    <s v="Taxi : agence transbony - marché mikalou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marché mikalou - zone libanga ya talo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zone libanga ya talo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6"/>
    <s v="Achat billet: Brazzaville - Owando/T73"/>
    <s v="Transport Interurbain"/>
    <s v="Investigation"/>
    <n v="8000"/>
    <n v="14.941820287256496"/>
    <n v="535.41"/>
    <s v="T73"/>
    <s v="T73-M-R2"/>
    <s v="PALF"/>
    <x v="3"/>
    <s v="CONGO"/>
    <m/>
    <m/>
    <m/>
  </r>
  <r>
    <x v="36"/>
    <s v="T73- CONGO Ration du 03 au 08/03/2026 à Owando et Ewo (05 Nuitées)"/>
    <s v="Travel subsistence"/>
    <s v="Investigation"/>
    <n v="50000"/>
    <n v="93.386376795353101"/>
    <n v="535.41"/>
    <s v="T73"/>
    <s v="T73-M-D4"/>
    <s v="PALF"/>
    <x v="3"/>
    <s v="CONGO"/>
    <m/>
    <m/>
    <m/>
  </r>
  <r>
    <x v="36"/>
    <s v="Taxi : domicile - agence transbony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moto : agence transbony - centre ville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centre ville - zone hopital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zone hopital - quartier aloko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: Bureau - Agence trans bony/ Achat billet Brazzaville - Makoua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Achat billet Brazzaville - Makoua/ IT87"/>
    <s v="Transport Interurbain"/>
    <s v="Investigation"/>
    <n v="9000"/>
    <n v="16.809547823163559"/>
    <n v="535.41"/>
    <s v="IT87"/>
    <s v="IT87-M-R1"/>
    <s v="PALF"/>
    <x v="3"/>
    <s v="CONGO"/>
    <m/>
    <m/>
    <m/>
  </r>
  <r>
    <x v="36"/>
    <s v="Taxi : Agence trans bony - PK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PK - Mouhoumi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Mouhoumi - Domicile/ Retour de Prospection"/>
    <s v="Transport local"/>
    <s v="Investigation"/>
    <n v="1500"/>
    <n v="2.8015913038605929"/>
    <n v="535.41"/>
    <s v="IT87"/>
    <s v="IT87-M-D1"/>
    <s v="PALF"/>
    <x v="3"/>
    <s v="CONGO"/>
    <m/>
    <m/>
    <m/>
  </r>
  <r>
    <x v="36"/>
    <s v="Credit telephonique MTN PALF/du 02 au 09 Mars 2026/Investigation /IT87"/>
    <s v="Telephone"/>
    <s v="Investigation"/>
    <n v="7500"/>
    <n v="14.007956519302965"/>
    <n v="535.41"/>
    <s v="IT87"/>
    <s v="IT87-M-R2"/>
    <s v="PALF"/>
    <x v="3"/>
    <s v="CONGO"/>
    <m/>
    <m/>
    <m/>
  </r>
  <r>
    <x v="36"/>
    <s v="Paiement Honoraire Me LOCKO/Mois de novembre  2025/3655238"/>
    <s v="Lawyer Fees"/>
    <s v="Legal"/>
    <n v="150000"/>
    <n v="280.1591303860593"/>
    <n v="535.41"/>
    <s v="BCI"/>
    <s v="BQ-M-R1"/>
    <s v="PALF"/>
    <x v="3"/>
    <s v="CONGO"/>
    <m/>
    <m/>
    <m/>
  </r>
  <r>
    <x v="36"/>
    <s v="Reglement Loyer du Mois de Janvier 2026/3655240"/>
    <s v="Rent &amp; Utilities"/>
    <s v="Office"/>
    <n v="500000"/>
    <n v="933.86376795353101"/>
    <n v="535.41"/>
    <s v="BCI"/>
    <s v="BQ-M-R2"/>
    <s v="PALF"/>
    <x v="3"/>
    <s v="CONGO"/>
    <m/>
    <m/>
    <m/>
  </r>
  <r>
    <x v="36"/>
    <s v="Reglement Facture Gardiennage du mois de Janvier 2026/3655241"/>
    <s v="Services"/>
    <s v="Office"/>
    <n v="260000"/>
    <n v="485.60915933583613"/>
    <n v="535.41"/>
    <s v="BCI"/>
    <s v="BQ-M-R3"/>
    <s v="PALF"/>
    <x v="3"/>
    <s v="CONGO"/>
    <m/>
    <m/>
    <m/>
  </r>
  <r>
    <x v="37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- Bureau Lussaka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lussaka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IT87- CONGO Ration du 03 au 08/03/2026 à Etoumbi et Makoua"/>
    <s v="Travel subsistence"/>
    <s v="Investigation"/>
    <n v="50000"/>
    <n v="93.386376795353101"/>
    <n v="535.41"/>
    <s v="IT87"/>
    <s v="IT87-M-D3"/>
    <s v="PALF"/>
    <x v="3"/>
    <s v="CONGO"/>
    <m/>
    <m/>
    <m/>
  </r>
  <r>
    <x v="37"/>
    <s v="Taxi : Domicile - Agence trans bony/ Départ pour Makoua"/>
    <s v="Transport local"/>
    <s v="Investigation"/>
    <n v="2000"/>
    <n v="3.735455071814124"/>
    <n v="535.41"/>
    <s v="IT87"/>
    <s v="IT87-M-D1"/>
    <s v="PALF"/>
    <x v="3"/>
    <s v="CONGO"/>
    <m/>
    <m/>
    <m/>
  </r>
  <r>
    <x v="37"/>
    <s v="Taxi : Agence trans bony - Parking/ Arrivé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Achat billet Makoua - Etoumbi/ IT87"/>
    <s v="Transport Interurbain"/>
    <s v="Investigation"/>
    <n v="5000"/>
    <n v="9.3386376795353101"/>
    <n v="535.41"/>
    <s v="IT87"/>
    <s v="IT87-M-R3"/>
    <s v="PALF"/>
    <x v="3"/>
    <s v="CONGO"/>
    <m/>
    <m/>
    <m/>
  </r>
  <r>
    <x v="37"/>
    <s v="Taxi moto : Parking - Hôtel Akoua/ Arrivé à Etoumbi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Taxi moto : Hôtel Akoua - Hôtel Leon/ Recherche de logemen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8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Règlement facture d'eau du mois de Janvier et Février 2026 bureau PALF"/>
    <s v="Rent &amp; Utilities"/>
    <s v="Office"/>
    <n v="12750"/>
    <n v="23.813526082815041"/>
    <n v="535.41"/>
    <s v="Parfaite"/>
    <s v="CA-M-R2"/>
    <s v="PALF"/>
    <x v="3"/>
    <s v="CONGO"/>
    <m/>
    <m/>
    <m/>
  </r>
  <r>
    <x v="38"/>
    <s v="Taxi: Bureau- Direction LCDE/ Reglement facture d'eau du mois de Janvier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LCDE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MTN - Domicile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Credit telephonique MTN PALF/ du 04 au 09 Mars 2026/ Investigation/P29"/>
    <s v="Telephone"/>
    <s v="Investigation"/>
    <n v="7500"/>
    <n v="14.007956519302965"/>
    <n v="535.41"/>
    <s v="P29"/>
    <s v="P29-M-R1"/>
    <s v="PALF"/>
    <x v="3"/>
    <s v="CONGO"/>
    <m/>
    <m/>
    <m/>
  </r>
  <r>
    <x v="38"/>
    <s v="Taxi moto : hotel le plaisir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zone du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gare routière - quartier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quartier port - charden farel (recuperation fond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harden farel - zone eglis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zone église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Achat 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8"/>
    <s v="Taxi moto : Hôtel - Cent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entre - Quartier Ouenz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Achat bois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8"/>
    <s v="Taxi moto : Quartier Ouenze - Charden Farell/ Retrait du budge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harden Farell - Quartier Kosolob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Quartier Kosolob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Credit telephonique MTN PALF/ du 04 au 09 Mars 2026/Legal//Donald-Roméo"/>
    <s v="Telephone"/>
    <s v="Legal"/>
    <n v="3000"/>
    <n v="5.6031826077211857"/>
    <n v="535.41"/>
    <s v="Donald-Romeo"/>
    <s v="DR-M-R1"/>
    <s v="PALF"/>
    <x v="3"/>
    <s v="CONGO"/>
    <m/>
    <m/>
    <m/>
  </r>
  <r>
    <x v="38"/>
    <s v="Credit telephonique MTN PALF/du 04 au 09 Mars 2026/Média/ Evariste"/>
    <s v="Telephone"/>
    <s v="Media"/>
    <n v="3000"/>
    <n v="5.6031826077211857"/>
    <n v="535.41"/>
    <s v="Evariste"/>
    <s v="EV-M-R1"/>
    <s v="PALF"/>
    <x v="3"/>
    <s v="CONGO"/>
    <m/>
    <m/>
    <m/>
  </r>
  <r>
    <x v="38"/>
    <s v="Taxi: Bureau-Charden Farel(pour le transfert des fonds)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Credit telephonique MTN PALF/du 04 au 09 Mars 2026/Legal/Romain"/>
    <s v="Telephone"/>
    <s v="Legal"/>
    <n v="2500"/>
    <n v="4.669318839767655"/>
    <n v="535.41"/>
    <s v="Romain"/>
    <s v="RM-M-R1"/>
    <s v="PALF"/>
    <x v="3"/>
    <s v="CONGO"/>
    <m/>
    <m/>
    <m/>
  </r>
  <r>
    <x v="38"/>
    <s v="Frais de tansfert d'argent  à T73  et IT87 par cf"/>
    <s v="Transfert fees"/>
    <s v="Office"/>
    <n v="2920"/>
    <n v="5.4537644048486209"/>
    <n v="535.41"/>
    <s v="Romain"/>
    <s v="CA-M-R1"/>
    <s v="PALF"/>
    <x v="3"/>
    <s v="CONGO"/>
    <m/>
    <m/>
    <m/>
  </r>
  <r>
    <x v="39"/>
    <s v="Maison-Bureau"/>
    <s v="Transport local"/>
    <s v="Management"/>
    <n v="1000"/>
    <n v="1.867727535907062"/>
    <n v="535.41"/>
    <s v="DOVI"/>
    <s v="DH-M-D1"/>
    <s v="PALF"/>
    <x v="3"/>
    <s v="CONGO"/>
    <m/>
    <m/>
    <m/>
  </r>
  <r>
    <x v="39"/>
    <s v="Bureau-Aspinall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Aspinall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Taxi: Bureau - Domicile/ travaille sur les dépenses du mois de dec 2025 janv et fév 2026 heure 18h20"/>
    <s v="Transport local"/>
    <s v="Office"/>
    <n v="1000"/>
    <n v="1.867727535907062"/>
    <n v="535.41"/>
    <s v="Parfaite"/>
    <s v="P-M-D1"/>
    <s v="PALF"/>
    <x v="3"/>
    <s v="CONGO"/>
    <m/>
    <m/>
    <m/>
  </r>
  <r>
    <x v="39"/>
    <s v="Taxi domicile-aeroport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aeroport-komb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kombo-capitain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capitaine-moukond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oukondo-matsou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atsoua-domicile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Achat boisson"/>
    <s v="Trust building"/>
    <s v="Investigation"/>
    <n v="1500"/>
    <n v="2.8015913038605929"/>
    <n v="535.41"/>
    <s v="P29"/>
    <s v="P29-M-D5"/>
    <s v="PALF"/>
    <x v="3"/>
    <s v="CONGO"/>
    <m/>
    <m/>
    <m/>
  </r>
  <r>
    <x v="39"/>
    <s v="Taxi moto : hotel le palisir - zone stad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stade -zone hopita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hopital - quarier bas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quarier base - place roug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place roug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Achat boisson/ une cible"/>
    <s v="Trust building"/>
    <s v="Investigation"/>
    <n v="1650"/>
    <n v="3.0817504342466524"/>
    <n v="535.41"/>
    <s v="T73"/>
    <s v="T73-M-D2"/>
    <s v="PALF"/>
    <x v="3"/>
    <s v="CONGO"/>
    <m/>
    <m/>
    <m/>
  </r>
  <r>
    <x v="39"/>
    <s v="Taxi moto : hotel le plaisir - gare routière ( départ pour Ewo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73 - CONGO Frais d'hotel du 03 au 06/03/2026 à Owando (03Nuitées)"/>
    <s v="Travel subsistence"/>
    <s v="Investigation"/>
    <n v="30000"/>
    <n v="56.031826077211861"/>
    <n v="535.41"/>
    <s v="T73"/>
    <s v="T73-M-R4"/>
    <s v="PALF"/>
    <x v="3"/>
    <s v="CONGO"/>
    <m/>
    <m/>
    <m/>
  </r>
  <r>
    <x v="39"/>
    <s v="Achat billet : Owando - Ewo /T73"/>
    <s v="Transport Interurbain"/>
    <s v="Investigation"/>
    <n v="7000"/>
    <n v="13.074092751349434"/>
    <n v="535.41"/>
    <s v="T73"/>
    <s v="T73-M-R5"/>
    <s v="PALF"/>
    <x v="3"/>
    <s v="CONGO"/>
    <m/>
    <m/>
    <m/>
  </r>
  <r>
    <x v="39"/>
    <s v="Taxi moto : Hôtel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9"/>
    <s v="Taxi moto : Marché - Quartier Talanga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Quartier Talangai - Av. Sassou Nguess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Av. Sassou Nguesso - Marché/ Rencontrer une cible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 - Tour Nabemba (MEF)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our Nabemba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axi domicile-poto poto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Taxi poto poto-mampassi,prospê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mapassi-ouenz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 ouenze-la tsiem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la tsieme-domici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40"/>
    <s v="Taxi moto : gare routière - hotel Elong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hotel Elonga - quartier centre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centre - quartier bout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bouta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gare routière - hotel elonda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IT87- CONGO Frais d'hôtel du 03 au 06/03/2026 à Etoumbi (03 nuitées)"/>
    <s v="Travel subsistence"/>
    <s v="Investigation"/>
    <n v="30000"/>
    <n v="56.031826077211861"/>
    <n v="535.41"/>
    <s v="IT87"/>
    <s v="IT87-M-R4"/>
    <s v="PALF"/>
    <x v="3"/>
    <s v="CONGO"/>
    <m/>
    <m/>
    <m/>
  </r>
  <r>
    <x v="40"/>
    <s v="Taxi moto : Hôtel - Parking/ Départ pour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illet Etoumbi - Makoua/ IT87"/>
    <s v="Transport Interurbain"/>
    <s v="Investigation"/>
    <n v="5000"/>
    <n v="9.3386376795353101"/>
    <n v="535.41"/>
    <s v="IT87"/>
    <s v="IT87-M-R5"/>
    <s v="PALF"/>
    <x v="3"/>
    <s v="CONGO"/>
    <m/>
    <m/>
    <m/>
  </r>
  <r>
    <x v="40"/>
    <s v="Taxi moto : Parking - Hôtel Louise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Louise - Hôtel GESNA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GESNA - Hôtel Emilienne/ Installation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- Rond point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oissons avec une cible"/>
    <s v="Trust building"/>
    <s v="Investigation"/>
    <n v="1500"/>
    <n v="2.8015913038605929"/>
    <n v="535.41"/>
    <s v="IT87"/>
    <s v="IT87-M-D2"/>
    <s v="PALF"/>
    <x v="3"/>
    <s v="CONGO"/>
    <m/>
    <m/>
    <m/>
  </r>
  <r>
    <x v="40"/>
    <s v="Taxi moto : Rond point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domicile_moungali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1"/>
    <s v="Taxi moungali-marché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archémoukondo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oukondo-total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total-domicile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Achat boisson"/>
    <s v="Trust building"/>
    <s v="Investigation"/>
    <n v="6000"/>
    <n v="11.206365215442371"/>
    <n v="535.41"/>
    <s v="P29"/>
    <s v="P29-M-D5"/>
    <s v="PALF"/>
    <x v="3"/>
    <s v="CONGO"/>
    <m/>
    <m/>
    <m/>
  </r>
  <r>
    <x v="41"/>
    <s v="Taxi moto : hotel elonda 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marché - zone lycé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lycée - zone hopita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hopital - quartier ouenz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quartier ouenze - agence transbony (ré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achat billet : Ewo - brazzaville /T73"/>
    <s v="Transport Interurbain"/>
    <s v="Investigation"/>
    <n v="12000"/>
    <n v="22.412730430884743"/>
    <n v="535.41"/>
    <s v="T73"/>
    <s v="T73-M-R6"/>
    <s v="PALF"/>
    <x v="3"/>
    <s v="CONGO"/>
    <m/>
    <m/>
    <m/>
  </r>
  <r>
    <x v="41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1"/>
    <s v="Taxi moto : Hôtel - Zone E2C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Zone E2C - Quartier Moussa Keit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Achat boissons avec une cible"/>
    <s v="Trust building"/>
    <s v="Investigation"/>
    <n v="2000"/>
    <n v="3.735455071814124"/>
    <n v="535.41"/>
    <s v="IT87"/>
    <s v="IT87-M-D2"/>
    <s v="PALF"/>
    <x v="3"/>
    <s v="CONGO"/>
    <m/>
    <m/>
    <m/>
  </r>
  <r>
    <x v="41"/>
    <s v="Taxi moto : Quartier Moussa Keita - Ohad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Ohadé - Agence Trans Bony/ Achat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Agence trans bony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T73 - CONGO Frais d'hotel du 06 au 08/03/2026 à Ewo (02Nuitées)"/>
    <s v="Travel subsistence"/>
    <s v="Investigation"/>
    <n v="20000"/>
    <n v="37.35455071814124"/>
    <n v="535.41"/>
    <s v="T73"/>
    <s v="T73-M-R7"/>
    <s v="PALF"/>
    <x v="3"/>
    <s v="CONGO"/>
    <m/>
    <m/>
    <m/>
  </r>
  <r>
    <x v="42"/>
    <s v="Taxi moto : hotel elonda - agence transbony (retour s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42"/>
    <s v="Taxi moto : agence transbony - domicile (retour sur Brazzaville)"/>
    <s v="Transport local"/>
    <s v="Investigation"/>
    <n v="1000"/>
    <n v="1.867727535907062"/>
    <n v="535.41"/>
    <s v="T73"/>
    <s v="T73-M-D1"/>
    <s v="PALF"/>
    <x v="3"/>
    <s v="CONGO"/>
    <m/>
    <m/>
    <m/>
  </r>
  <r>
    <x v="42"/>
    <s v="IT87- CONGO Frais d'hôtel  du 06 au 08/03/2026 à Makoua (02 nuitées)"/>
    <s v="Travel subsistence"/>
    <s v="Investigation"/>
    <n v="20000"/>
    <n v="37.35455071814124"/>
    <n v="535.41"/>
    <s v="IT87"/>
    <s v="IT87-M-R6"/>
    <s v="PALF"/>
    <x v="3"/>
    <s v="CONGO"/>
    <m/>
    <m/>
    <m/>
  </r>
  <r>
    <x v="42"/>
    <s v="Taxi moto : Hôtel - Agence trans bony/ Départ pour Brazzaville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Achat billet Makoua - Brazzaville/ IT87"/>
    <s v="Transport Interurbain"/>
    <s v="Investigation"/>
    <n v="8000"/>
    <n v="14.941820287256496"/>
    <n v="535.41"/>
    <s v="IT87"/>
    <s v="IT87-M-R7"/>
    <s v="PALF"/>
    <x v="3"/>
    <s v="CONGO"/>
    <m/>
    <m/>
    <m/>
  </r>
  <r>
    <x v="42"/>
    <s v="Taxi : Agence Trans bony - Domicile/ Arrivée à Brazzaville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Maison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aison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43"/>
    <s v="Bureau - 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Paiement prime de fin d'année 2025/ Crépin"/>
    <s v="Personnel"/>
    <s v="Legal"/>
    <n v="154370"/>
    <n v="297.23639422524388"/>
    <n v="519.35093749999999"/>
    <s v="Crépin"/>
    <s v="CA-M-D3"/>
    <s v="PALF"/>
    <x v="3"/>
    <s v="CONGO"/>
    <m/>
    <m/>
    <m/>
  </r>
  <r>
    <x v="43"/>
    <s v="Paiement prime de fin d'année 2025/ Pafaite"/>
    <s v="Personnel"/>
    <s v="Office"/>
    <n v="68800"/>
    <n v="128.49965447040586"/>
    <n v="535.41"/>
    <s v="Parfaite"/>
    <s v="CA-M-D6"/>
    <s v="PALF"/>
    <x v="3"/>
    <s v="CONGO"/>
    <m/>
    <m/>
    <m/>
  </r>
  <r>
    <x v="43"/>
    <s v="Taxi:  Bureau-Banque BCI/Appro caisse et deport ordre de virement du mois de janvier et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 Banque BCI - Direction MTN/ Achat credit telephonique deuxième partie du mois de Mai 2025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Direction MTN- Bureau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Credit teléphonique MTN PALF/ du 10 au 17 Mars 2026/Management/ Parfaite"/>
    <s v="Telephone"/>
    <s v="Management"/>
    <n v="5000"/>
    <n v="9.3386376795353101"/>
    <n v="535.41"/>
    <s v="Parfaite"/>
    <s v="P-M-R2"/>
    <s v="PALF"/>
    <x v="3"/>
    <s v="CONGO"/>
    <m/>
    <m/>
    <m/>
  </r>
  <r>
    <x v="43"/>
    <s v="Achat billet Brazzaville-dolisie"/>
    <s v="Transport Interurbain"/>
    <s v="Investigation"/>
    <n v="9000"/>
    <n v="16.809547823163559"/>
    <n v="535.41"/>
    <s v="P29"/>
    <s v="P29-M-R2"/>
    <s v="PALF"/>
    <x v="3"/>
    <s v="CONGO"/>
    <m/>
    <m/>
    <m/>
  </r>
  <r>
    <x v="43"/>
    <s v="Taxi : Bureau - Agence Ocean du nord/ Achat billet "/>
    <s v="Transport local"/>
    <s v="Investigation"/>
    <n v="1000"/>
    <n v="1.867727535907062"/>
    <n v="535.41"/>
    <s v="IT87"/>
    <s v="IT87-M-D1"/>
    <s v="PALF"/>
    <x v="3"/>
    <s v="CONGO"/>
    <m/>
    <m/>
    <m/>
  </r>
  <r>
    <x v="43"/>
    <s v="Taxi : Agence Ocean du nord - Domicile/ Retour d'achat billet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Paiement prime de fin d'année 2025/ Abraham"/>
    <s v="Personnel"/>
    <s v="Legal"/>
    <n v="127070"/>
    <n v="237.33213798771035"/>
    <n v="535.41"/>
    <s v="Abraham"/>
    <s v="CA-M-D5"/>
    <s v="PALF"/>
    <x v="3"/>
    <s v="CONGO"/>
    <m/>
    <m/>
    <m/>
  </r>
  <r>
    <x v="43"/>
    <s v="Paiement prime de fin d'année 2025/Roderlin"/>
    <s v="Personnel"/>
    <s v="Legal"/>
    <n v="127070"/>
    <n v="237.33213798771035"/>
    <n v="535.41"/>
    <s v="Roderlin"/>
    <s v="CA-M-D4"/>
    <s v="PALF"/>
    <x v="3"/>
    <s v="CONGO"/>
    <m/>
    <m/>
    <m/>
  </r>
  <r>
    <x v="43"/>
    <s v="Paiement prime de fin d'année 2025/ Donald-Romeo"/>
    <s v="Personnel"/>
    <s v="Legal"/>
    <n v="127070"/>
    <n v="237.33213798771035"/>
    <n v="535.41"/>
    <s v="Donald-Romeo"/>
    <s v="CA-M-D2"/>
    <s v="PALF"/>
    <x v="3"/>
    <s v="CONGO"/>
    <m/>
    <m/>
    <m/>
  </r>
  <r>
    <x v="43"/>
    <s v="Paiement prime de fin d'année 2025/ Evariste"/>
    <s v="Personnel"/>
    <s v="Media"/>
    <n v="132280"/>
    <n v="247.06299844978616"/>
    <n v="535.41"/>
    <s v="Evariste"/>
    <s v="CA-M-D1"/>
    <s v="PALF"/>
    <x v="3"/>
    <s v="CONGO"/>
    <m/>
    <m/>
    <m/>
  </r>
  <r>
    <x v="43"/>
    <s v="Achat carburant groupe electrogène Bureau "/>
    <s v="Office Materiels"/>
    <s v="Office"/>
    <n v="62500"/>
    <n v="116.73297099419138"/>
    <n v="535.41"/>
    <s v="Romain"/>
    <s v="CA-M-R3"/>
    <s v="PALF"/>
    <x v="3"/>
    <s v="CONGO"/>
    <m/>
    <m/>
    <m/>
  </r>
  <r>
    <x v="43"/>
    <s v="Virement des fonds par la fondation Aspinall"/>
    <s v="Grant"/>
    <m/>
    <m/>
    <n v="0"/>
    <n v="535.41"/>
    <s v="BCI"/>
    <s v="BQ-M-G1"/>
    <s v="PALF"/>
    <x v="3"/>
    <s v="CONGO"/>
    <n v="0"/>
    <n v="60000"/>
    <m/>
  </r>
  <r>
    <x v="43"/>
    <s v="Paiement salaire du mois de Janvier 2026/LOUNDOU Jean Romain/3655242"/>
    <s v="Personnel"/>
    <s v="Legal"/>
    <n v="228800"/>
    <n v="427.33606021553578"/>
    <n v="535.41"/>
    <s v="BCI"/>
    <s v="BQ-M-R4"/>
    <s v="PALF"/>
    <x v="3"/>
    <s v="CONGO"/>
    <m/>
    <m/>
    <m/>
  </r>
  <r>
    <x v="43"/>
    <s v="Paiement salaire du mois de Janvier 2026/LOUNDOU Jean Romain/3655242"/>
    <s v="Personnel"/>
    <s v="Legal"/>
    <n v="228800"/>
    <n v="427.33606021553578"/>
    <n v="535.41"/>
    <s v="BCI"/>
    <s v="BQ-M-R5"/>
    <s v="PALF"/>
    <x v="3"/>
    <s v="CONGO"/>
    <m/>
    <m/>
    <m/>
  </r>
  <r>
    <x v="43"/>
    <s v="Paiement salaire du mois de Janvier 2026/Crepin IBOUILI-IBOUILI"/>
    <s v="Personnel"/>
    <s v="Legal"/>
    <n v="581764"/>
    <n v="1086.576642199436"/>
    <n v="535.41"/>
    <s v="BCI"/>
    <s v="BQ-M-R6"/>
    <s v="PALF"/>
    <x v="3"/>
    <s v="CONGO"/>
    <m/>
    <m/>
    <m/>
  </r>
  <r>
    <x v="43"/>
    <s v="Paiement salaire du mois de Janvier 2026/PINDI BINGA Donald- Roméo"/>
    <s v="Personnel"/>
    <s v="Legal"/>
    <n v="328800"/>
    <n v="614.10881380624198"/>
    <n v="535.41"/>
    <s v="BCI"/>
    <s v="BQ-M-R7"/>
    <s v="PALF"/>
    <x v="3"/>
    <s v="CONGO"/>
    <m/>
    <m/>
    <m/>
  </r>
  <r>
    <x v="43"/>
    <s v="Paiement salaire du mois de Janvier 2026/Evariste LELOUSSI"/>
    <s v="Personnel"/>
    <s v="Media"/>
    <n v="268210"/>
    <n v="500.94320240563309"/>
    <n v="535.41"/>
    <s v="BCI"/>
    <s v="BQ-M-R8"/>
    <s v="PALF"/>
    <x v="3"/>
    <s v="CONGO"/>
    <m/>
    <m/>
    <m/>
  </r>
  <r>
    <x v="43"/>
    <s v="Paiement salaire du mois de Février 2026/Crepin IBOUILI-IBOUILI"/>
    <s v="Personnel"/>
    <s v="Legal"/>
    <n v="581764"/>
    <n v="1086.576642199436"/>
    <n v="535.41"/>
    <s v="BCI"/>
    <s v="BQ-M-R9"/>
    <s v="PALF"/>
    <x v="3"/>
    <s v="CONGO"/>
    <m/>
    <m/>
    <m/>
  </r>
  <r>
    <x v="43"/>
    <s v="Paiement salaire du mois de Février 2026/PINDI BINGA Donald- Roméo"/>
    <s v="Personnel"/>
    <s v="Legal"/>
    <n v="328800"/>
    <n v="614.10881380624198"/>
    <n v="535.41"/>
    <s v="BCI"/>
    <s v="BQ-M-R10"/>
    <s v="PALF"/>
    <x v="3"/>
    <s v="CONGO"/>
    <m/>
    <m/>
    <m/>
  </r>
  <r>
    <x v="43"/>
    <s v="Paiement salaire du mois de Février 2026/Evariste LELOUSSI"/>
    <s v="Personnel"/>
    <s v="Media"/>
    <n v="268210"/>
    <n v="500.94320240563309"/>
    <n v="535.41"/>
    <s v="BCI"/>
    <s v="BQ-M-R11"/>
    <s v="PALF"/>
    <x v="3"/>
    <s v="CONGO"/>
    <m/>
    <m/>
    <m/>
  </r>
  <r>
    <x v="43"/>
    <s v="Reglement honoraire du mois de Janvier 2026/T73/3655244"/>
    <s v="Personnel"/>
    <s v="Investigation"/>
    <n v="255000"/>
    <n v="476.27052165630079"/>
    <n v="535.41"/>
    <s v="BCI"/>
    <s v="BQ-M-R12"/>
    <s v="PALF"/>
    <x v="3"/>
    <s v="CONGO"/>
    <m/>
    <m/>
    <m/>
  </r>
  <r>
    <x v="43"/>
    <s v="Reglement honoraire du mois de Février 2026/T73/3655244"/>
    <s v="Personnel"/>
    <s v="Investigation"/>
    <n v="255000"/>
    <n v="476.27052165630079"/>
    <n v="535.41"/>
    <s v="BCI"/>
    <s v="BQ-M-R13"/>
    <s v="PALF"/>
    <x v="3"/>
    <s v="CONGO"/>
    <m/>
    <m/>
    <m/>
  </r>
  <r>
    <x v="43"/>
    <s v="Reglement honoraire du mois de Janvier 2026/IT87/3655245"/>
    <s v="Personnel"/>
    <s v="Investigation"/>
    <n v="255000"/>
    <n v="476.27052165630079"/>
    <n v="535.41"/>
    <s v="BCI"/>
    <s v="BQ-M-R14"/>
    <s v="PALF"/>
    <x v="3"/>
    <s v="CONGO"/>
    <m/>
    <m/>
    <m/>
  </r>
  <r>
    <x v="43"/>
    <s v="Reglement honoraire du mois de Février 2026/IT87/3655245"/>
    <s v="Personnel"/>
    <s v="Investigation"/>
    <n v="255000"/>
    <n v="476.27052165630079"/>
    <n v="535.41"/>
    <s v="BCI"/>
    <s v="BQ-M-R15"/>
    <s v="PALF"/>
    <x v="3"/>
    <s v="CONGO"/>
    <m/>
    <m/>
    <m/>
  </r>
  <r>
    <x v="43"/>
    <s v="Reglement honoraire du mois de Janvier 2026/P29/3655246"/>
    <s v="Personnel"/>
    <s v="Investigation"/>
    <n v="400000"/>
    <n v="747.09101436282481"/>
    <n v="535.41"/>
    <s v="BCI"/>
    <s v="BQ-M-R16"/>
    <s v="PALF"/>
    <x v="3"/>
    <s v="CONGO"/>
    <m/>
    <m/>
    <m/>
  </r>
  <r>
    <x v="43"/>
    <s v="Reglement honoraire du 17 au 28 Février 2026/P29/3655246"/>
    <s v="Personnel"/>
    <s v="Investigation"/>
    <n v="157143"/>
    <n v="293.50030817504341"/>
    <n v="535.41"/>
    <s v="BCI"/>
    <s v="BQ-M-R17"/>
    <s v="PALF"/>
    <x v="3"/>
    <s v="CONGO"/>
    <m/>
    <m/>
    <m/>
  </r>
  <r>
    <x v="44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4"/>
    <s v="Credit telephonique MTN/PALF/ du 10 au 17 Mars 2026/ DOVI"/>
    <s v="Telephone"/>
    <s v="Management"/>
    <n v="10000"/>
    <n v="18.771635173931283"/>
    <n v="532.71864210781655"/>
    <s v="DOVI"/>
    <s v="DH-M-R3"/>
    <s v="PALF"/>
    <x v="3"/>
    <s v="CONGO"/>
    <m/>
    <m/>
    <m/>
  </r>
  <r>
    <x v="4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4"/>
    <s v="Credit telephonique MTN PALF/du 10   au 17 Mars 2026/Legal/ crepin"/>
    <s v="Telephone"/>
    <s v="Legal"/>
    <n v="7500"/>
    <n v="14.007956519302965"/>
    <n v="535.41"/>
    <s v="Crépin"/>
    <s v="CR-M-R2"/>
    <s v="PALF"/>
    <x v="3"/>
    <s v="CONGO"/>
    <m/>
    <m/>
    <m/>
  </r>
  <r>
    <x v="44"/>
    <s v="P29 - CONGO Ration  du 10  au 11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4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44"/>
    <s v="Taxi agence-hotel"/>
    <s v="Transport local"/>
    <s v="Investigation"/>
    <n v="1000"/>
    <n v="1.867727535907062"/>
    <n v="535.41"/>
    <s v="P29"/>
    <s v="P29-M-D1"/>
    <s v="PALF"/>
    <x v="3"/>
    <s v="CONGO"/>
    <m/>
    <m/>
    <m/>
  </r>
  <r>
    <x v="44"/>
    <s v="Credit telephonique MTN PALF/ du 10  au 17 Mars 2026/ Investigation/P29"/>
    <s v="Telephone"/>
    <s v="Investigation"/>
    <n v="7500"/>
    <n v="14.007956519302965"/>
    <n v="535.41"/>
    <s v="P29"/>
    <s v="P29-M-R3"/>
    <s v="PALF"/>
    <x v="3"/>
    <s v="CONGO"/>
    <m/>
    <m/>
    <m/>
  </r>
  <r>
    <x v="44"/>
    <s v="Taxi : domicile - zone PSP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zone PSP - centre vil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centre ville - parc zologiqu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parc zologique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Credit telephonique MTN PALF/ du 10 au 17 Mars 2026/ Investigation/T73"/>
    <s v="Telephone"/>
    <s v="Investigation"/>
    <n v="7500"/>
    <n v="14.007956519302965"/>
    <n v="535.41"/>
    <s v="T73"/>
    <s v="T73-M-R8"/>
    <s v="PALF"/>
    <x v="3"/>
    <s v="CONGO"/>
    <m/>
    <m/>
    <m/>
  </r>
  <r>
    <x v="44"/>
    <s v="Achat billet: Brazzaville - Ouesso/ T73"/>
    <s v="Transport Interurbain"/>
    <s v="Investigation"/>
    <n v="12000"/>
    <n v="22.412730430884743"/>
    <n v="535.41"/>
    <s v="T73"/>
    <s v="T73-M-R9"/>
    <s v="PALF"/>
    <x v="3"/>
    <s v="CONGO"/>
    <m/>
    <m/>
    <m/>
  </r>
  <r>
    <x v="44"/>
    <s v="Achat boisson /trois cibles"/>
    <s v="Trust building"/>
    <s v="Investigation"/>
    <n v="5500"/>
    <n v="10.272501447488841"/>
    <n v="535.41"/>
    <s v="T73"/>
    <s v="T73-M-D2"/>
    <s v="PALF"/>
    <x v="3"/>
    <s v="CONGO"/>
    <m/>
    <m/>
    <m/>
  </r>
  <r>
    <x v="44"/>
    <s v="IT87- CONGO Ration du 10 au 11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4"/>
    <s v="Taxi : Domicile - Agence Ocean du nord Moungali"/>
    <s v="Transport local"/>
    <s v="Investigation"/>
    <n v="2000"/>
    <n v="3.735455071814124"/>
    <n v="535.41"/>
    <s v="IT87"/>
    <s v="IT87-M-D1"/>
    <s v="PALF"/>
    <x v="3"/>
    <s v="CONGO"/>
    <m/>
    <m/>
    <m/>
  </r>
  <r>
    <x v="44"/>
    <s v="Achat billet Brazzaville - Sibiti/ IT87"/>
    <s v="Transport Interurbain"/>
    <s v="Investigation"/>
    <n v="9000"/>
    <n v="16.809547823163559"/>
    <n v="535.41"/>
    <s v="IT87"/>
    <s v="IT87-M-R8"/>
    <s v="PALF"/>
    <x v="3"/>
    <s v="CONGO"/>
    <m/>
    <m/>
    <m/>
  </r>
  <r>
    <x v="44"/>
    <s v="Taxi moto : Agence Ocean du nord - Hôtel Papyrus/ Arrivé à Sibiti"/>
    <s v="Transport local"/>
    <s v="Investigation"/>
    <n v="400"/>
    <n v="0.74709101436282477"/>
    <n v="535.41"/>
    <s v="IT87"/>
    <s v="IT87-M-D1"/>
    <s v="PALF"/>
    <x v="3"/>
    <s v="CONGO"/>
    <m/>
    <m/>
    <m/>
  </r>
  <r>
    <x v="44"/>
    <s v="Credit telephonique MTN PALF/du 10 au 17 Mars 2026/Investigation/IT87"/>
    <s v="Telephone"/>
    <s v="Investigation"/>
    <n v="7500"/>
    <n v="14.007956519302965"/>
    <n v="535.41"/>
    <s v="IT87"/>
    <s v="IT87-M-R9"/>
    <s v="PALF"/>
    <x v="3"/>
    <s v="CONGO"/>
    <m/>
    <m/>
    <m/>
  </r>
  <r>
    <x v="44"/>
    <s v="Taxi Bureau- ACFAP/ Deposer les rapports annuel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Bureau- ACFAP/ Deposer les rapports annuels après les observation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Credit telephonique MTN PALF/ du 10 au 17 Mars 2026/Legal//Donald-Roméo"/>
    <s v="Telephone"/>
    <s v="Legal"/>
    <n v="7500"/>
    <n v="14.007956519302965"/>
    <n v="535.41"/>
    <s v="Donald-Romeo"/>
    <s v="DR-M-R2"/>
    <s v="PALF"/>
    <x v="3"/>
    <s v="CONGO"/>
    <m/>
    <m/>
    <m/>
  </r>
  <r>
    <x v="44"/>
    <s v="Credit telephonique MTN PALF/du 10 au 17 Mars 2026/Evariste/ Evariste"/>
    <s v="Telephone"/>
    <s v="Media"/>
    <n v="7500"/>
    <n v="14.007956519302965"/>
    <n v="535.41"/>
    <s v="Evariste"/>
    <s v="EV-M-R2"/>
    <s v="PALF"/>
    <x v="3"/>
    <s v="CONGO"/>
    <m/>
    <m/>
    <m/>
  </r>
  <r>
    <x v="44"/>
    <s v="Credit telephonique MTN PALF/du 10 au 17 Mars 2026/Legal/Romain"/>
    <s v="Telephone"/>
    <s v="Legal"/>
    <n v="5000"/>
    <n v="9.3386376795353101"/>
    <n v="535.41"/>
    <s v="Romain"/>
    <s v="RM-M-R2"/>
    <s v="PALF"/>
    <x v="3"/>
    <s v="CONGO"/>
    <m/>
    <m/>
    <m/>
  </r>
  <r>
    <x v="44"/>
    <s v="Solde du dernier acompte  sur  salaire du mois de décembre 2025/Homéfa DOVI/3655249"/>
    <s v="Personnel"/>
    <s v="Management"/>
    <n v="700000"/>
    <n v="1307.4092751349433"/>
    <n v="535.41"/>
    <s v="BCI"/>
    <s v="BQ-M-R18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19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20"/>
    <s v="PALF"/>
    <x v="3"/>
    <s v="CONGO"/>
    <m/>
    <m/>
    <m/>
  </r>
  <r>
    <x v="44"/>
    <s v="Paiement salaire du mois de Janvier 2026/BAVOUMINA NZOUSSI Dina Parfaite/3655248"/>
    <s v="Personnel"/>
    <s v="Office"/>
    <n v="258800"/>
    <n v="483.36788629274764"/>
    <n v="535.41"/>
    <s v="BCI"/>
    <s v="BQ-M-R21"/>
    <s v="PALF"/>
    <x v="3"/>
    <s v="CONGO"/>
    <m/>
    <m/>
    <m/>
  </r>
  <r>
    <x v="44"/>
    <s v="Paiement salaire du mois de Février 2026 fin du premier contrat et congé/BAVOUMINA NZOUSSI Dina Parfaite/3655248"/>
    <s v="Personnel"/>
    <s v="Office"/>
    <n v="274914"/>
    <n v="513.46444780635409"/>
    <n v="535.41"/>
    <s v="BCI"/>
    <s v="BQ-M-R22"/>
    <s v="PALF"/>
    <x v="3"/>
    <s v="CONGO"/>
    <m/>
    <m/>
    <m/>
  </r>
  <r>
    <x v="44"/>
    <s v="Paiement salaire du mois de Février 2026 nouveau contrat/BAVOUMINA NZOUSSI Dina Parfaite/3655248"/>
    <s v="Personnel"/>
    <s v="Office"/>
    <n v="187886"/>
    <n v="350.91985581143427"/>
    <n v="535.41"/>
    <s v="BCI"/>
    <s v="BQ-M-R23"/>
    <s v="PALF"/>
    <x v="3"/>
    <s v="CONGO"/>
    <m/>
    <m/>
    <m/>
  </r>
  <r>
    <x v="44"/>
    <s v="Paiement Honoraire Me LOCKO/Mois de décembre 2025 /3655252"/>
    <s v="Lawyer Fees"/>
    <s v="Legal"/>
    <n v="150000"/>
    <n v="280.1591303860593"/>
    <n v="535.41"/>
    <s v="BCI"/>
    <s v="BQ-M-R24"/>
    <s v="PALF"/>
    <x v="3"/>
    <s v="CONGO"/>
    <m/>
    <m/>
    <m/>
  </r>
  <r>
    <x v="44"/>
    <s v="Paiement Honoraire Me LOCKO/Mois de Janvier 2026 /3655252"/>
    <s v="Lawyer Fees"/>
    <s v="Legal"/>
    <n v="150000"/>
    <n v="280.1591303860593"/>
    <n v="535.41"/>
    <s v="BCI"/>
    <s v="BQ-M-R25"/>
    <s v="PALF"/>
    <x v="3"/>
    <s v="CONGO"/>
    <m/>
    <m/>
    <m/>
  </r>
  <r>
    <x v="44"/>
    <s v="Paiement Honoraire Me LOCKO/Mois de Février 2026 /3655252"/>
    <s v="Lawyer Fees"/>
    <s v="Legal"/>
    <n v="150000"/>
    <n v="280.1591303860593"/>
    <n v="535.41"/>
    <s v="BCI"/>
    <s v="BQ-M-R26"/>
    <s v="PALF"/>
    <x v="3"/>
    <s v="CONGO"/>
    <m/>
    <m/>
    <m/>
  </r>
  <r>
    <x v="44"/>
    <s v="Reglement Facture Gardiennage Mois de Février 2026/3655251"/>
    <s v="Services"/>
    <s v="Office"/>
    <n v="260000"/>
    <n v="485.60915933583613"/>
    <n v="535.41"/>
    <s v="BCI"/>
    <s v="BQ-M-R27"/>
    <s v="PALF"/>
    <x v="3"/>
    <s v="CONGO"/>
    <m/>
    <m/>
    <m/>
  </r>
  <r>
    <x v="44"/>
    <s v="Reglement loyer du mois de Février 2026/3655250"/>
    <s v="Rent &amp; Utilities"/>
    <s v="Office"/>
    <n v="500000"/>
    <n v="933.86376795353101"/>
    <n v="535.41"/>
    <s v="BCI"/>
    <s v="BQ-M-R28"/>
    <s v="PALF"/>
    <x v="3"/>
    <s v="CONGO"/>
    <m/>
    <m/>
    <m/>
  </r>
  <r>
    <x v="44"/>
    <s v="Frais de virement salaire du mois de Janvier 2026"/>
    <s v="Bank fees"/>
    <s v="Office"/>
    <n v="10665"/>
    <n v="19.919314170448818"/>
    <n v="535.41"/>
    <s v="BCI"/>
    <s v="BQ-M-R29"/>
    <s v="PALF"/>
    <x v="3"/>
    <s v="CONGO"/>
    <m/>
    <m/>
    <m/>
  </r>
  <r>
    <x v="44"/>
    <s v="Frais de virement salaire du mois de Février 2026"/>
    <s v="Bank fees"/>
    <s v="Office"/>
    <n v="10665"/>
    <n v="19.919314170448818"/>
    <n v="535.41"/>
    <s v="BCI"/>
    <s v="BQ-M-R30"/>
    <s v="PALF"/>
    <x v="3"/>
    <s v="CONGO"/>
    <m/>
    <m/>
    <m/>
  </r>
  <r>
    <x v="45"/>
    <s v="P29 - CONGO Ration  du 11  au 12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5"/>
    <s v="IT87- CONGO Ration du 11 au 12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5"/>
    <s v="Maison-DGEF"/>
    <s v="Transport local"/>
    <s v="Management"/>
    <n v="500"/>
    <n v="0.93858175869656413"/>
    <n v="532.71864210781655"/>
    <s v="DOVI"/>
    <s v="DH-M-D1"/>
    <s v="PALF"/>
    <x v="3"/>
    <s v="CONGO"/>
    <m/>
    <m/>
    <m/>
  </r>
  <r>
    <x v="45"/>
    <s v="Bureau-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Bureau - 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Parc Zoologique 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Reglement prestation de nettoyage  PALF du mois de Février 2026"/>
    <s v="Services"/>
    <s v="Office"/>
    <n v="80000"/>
    <n v="149.41820287256496"/>
    <n v="535.41"/>
    <s v="Parfaite"/>
    <s v="CA-M-R5"/>
    <s v="PALF"/>
    <x v="3"/>
    <s v="CONGO"/>
    <m/>
    <m/>
    <m/>
  </r>
  <r>
    <x v="45"/>
    <s v="Taxi hotel-fatim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fatima-bounda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bounda-cf,retrait des fonds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cf-sab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sab-hotel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5"/>
    <s v="T73- CONGO Ration du 11 au 12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5"/>
    <s v="Taxi : domicile - agence transbony ( départ pour Ouesso)"/>
    <s v="Transport local"/>
    <s v="Investigation"/>
    <n v="1000"/>
    <n v="1.867727535907062"/>
    <n v="535.41"/>
    <s v="T73"/>
    <s v="T73-M-D1"/>
    <s v="PALF"/>
    <x v="3"/>
    <s v="CONGO"/>
    <m/>
    <m/>
    <m/>
  </r>
  <r>
    <x v="45"/>
    <s v="Taxi : agence transbony 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5"/>
    <s v="Taxi moto : Hôtel - Place roug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Place rouge - Charden Farel/ Retrait du budget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Taxi moto : Charden Farel - Stad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Stade - Boulevard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Boulevard - Place rouge/ Rendez-vous avec les cibles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Achat boissons avec 04 cibles"/>
    <s v="Trust building"/>
    <s v="Investigation"/>
    <n v="5500"/>
    <n v="10.272501447488841"/>
    <n v="535.41"/>
    <s v="IT87"/>
    <s v="IT87-M-D2"/>
    <s v="PALF"/>
    <x v="3"/>
    <s v="CONGO"/>
    <m/>
    <m/>
    <m/>
  </r>
  <r>
    <x v="45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Frais de tansfert d'argent  à P29, et IT87 par cf"/>
    <s v="Transfert fees"/>
    <s v="Office"/>
    <n v="6180"/>
    <n v="11.542556171905643"/>
    <n v="535.41"/>
    <s v="Romain"/>
    <s v="CA-M-R4"/>
    <s v="PALF"/>
    <x v="3"/>
    <s v="CONGO"/>
    <m/>
    <m/>
    <m/>
  </r>
  <r>
    <x v="45"/>
    <s v="Taxi: Burau-Charden Farell"/>
    <s v="Transport local"/>
    <s v="Legal"/>
    <n v="500"/>
    <n v="0.93386376795353099"/>
    <n v="535.41"/>
    <s v="Romain"/>
    <s v="RM-M-D1"/>
    <s v="PALF"/>
    <x v="3"/>
    <s v="CONGO"/>
    <m/>
    <m/>
    <m/>
  </r>
  <r>
    <x v="45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P29 - CONGO Ration  du 12  au 13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6"/>
    <s v="IT87- CONGO Ration du 12 au 13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6"/>
    <s v="T73- CONGO Ration du 12 au 13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6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ureau -Banque BCI/ Rétrait espèces banque, appro caisse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 hotel-grand marché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grand marché-4 points cardinaux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6"/>
    <s v="Taxi 4 points cardinaux-mon fleury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mon fleury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6"/>
    <s v="T73 - CONGO Frais d'hotel du 11 au 12/03/2026 à Ouesso (01Nuitée)"/>
    <s v="Travel subsistence"/>
    <s v="Investigation"/>
    <n v="10000"/>
    <n v="18.67727535907062"/>
    <n v="535.41"/>
    <s v="T73"/>
    <s v="T73-M-R10"/>
    <s v="PALF"/>
    <x v="3"/>
    <s v="CONGO"/>
    <m/>
    <m/>
    <m/>
  </r>
  <r>
    <x v="46"/>
    <s v="Taxi : hotel - port (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illet : Ouesso - pokola/T73"/>
    <s v="Transport Interurbain"/>
    <s v="Investigation"/>
    <n v="2000"/>
    <n v="3.735455071814124"/>
    <n v="535.41"/>
    <s v="T73"/>
    <s v="T73-M-R11"/>
    <s v="PALF"/>
    <x v="3"/>
    <s v="CONGO"/>
    <m/>
    <m/>
    <m/>
  </r>
  <r>
    <x v="46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46"/>
    <s v="Taxi moto : gare routière - Hotel 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Hotel - zone CIB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zone CIB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marché - quartier cent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charden farel (recuperer fond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charden farel - quartier centre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hote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6"/>
    <s v="Taxi moto : Hôtel - Quartier la ga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La gare - Mabombo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Achat boissons avec une cible"/>
    <s v="Trust building"/>
    <s v="Investigation"/>
    <n v="1650"/>
    <n v="3.0817504342466524"/>
    <n v="535.41"/>
    <s v="IT87"/>
    <s v="IT87-M-D2"/>
    <s v="PALF"/>
    <x v="3"/>
    <s v="CONGO"/>
    <m/>
    <m/>
    <m/>
  </r>
  <r>
    <x v="46"/>
    <s v="Taxi moto : Mabombo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Quartier Mabombo - Place rouge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Frais de tansfert d'argent  à T73 par cf"/>
    <s v="Transfert fees"/>
    <s v="Office"/>
    <n v="3390"/>
    <n v="6.3315963467249405"/>
    <n v="535.41"/>
    <s v="Romain"/>
    <s v="CA-M-R6"/>
    <s v="PALF"/>
    <x v="3"/>
    <s v="CONGO"/>
    <m/>
    <m/>
    <m/>
  </r>
  <r>
    <x v="46"/>
    <s v="Achat de 10 bonbonne d'eau mineral 10 LITRES/Bureau"/>
    <s v="Office Materiels"/>
    <s v="Office"/>
    <n v="24000"/>
    <n v="44.825460861769486"/>
    <n v="535.41"/>
    <s v="Romain"/>
    <s v="CA-M-R7"/>
    <s v="PALF"/>
    <x v="3"/>
    <s v="CONGO"/>
    <m/>
    <m/>
    <m/>
  </r>
  <r>
    <x v="46"/>
    <s v="Taxi: Bureau-Charden Farel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7"/>
    <s v="P29 - CONGO Ration  du 13  au 14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7"/>
    <s v="IT87- CONGO Ration du 13 au 14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7"/>
    <s v="T73- CONGO Ration du 13 au 14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7"/>
    <s v="Maison-DGEF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DGEF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P29 -CONGO Frais d'hotel du 10 au 13/03/2026 à dolisie(3 Nuitées)"/>
    <s v="Travel subsistence"/>
    <s v="Investigation"/>
    <n v="30000"/>
    <n v="56.031826077211861"/>
    <n v="535.41"/>
    <s v="P29"/>
    <s v="P29-M-R4"/>
    <s v="PALF"/>
    <x v="3"/>
    <s v="CONGO"/>
    <m/>
    <m/>
    <m/>
  </r>
  <r>
    <x v="47"/>
    <s v="Achat billet Dolisie-kimongo"/>
    <s v="Transport Interurbain"/>
    <s v="Investigation"/>
    <n v="3500"/>
    <n v="6.5370463756747172"/>
    <n v="535.41"/>
    <s v="P29"/>
    <s v="P29-M-R5"/>
    <s v="PALF"/>
    <x v="3"/>
    <s v="CONGO"/>
    <m/>
    <m/>
    <m/>
  </r>
  <r>
    <x v="47"/>
    <s v="Taxi hotel-parking,départ pour kimongo"/>
    <s v="Transport local"/>
    <s v="Investigation"/>
    <n v="1000"/>
    <n v="1.867727535907062"/>
    <n v="535.41"/>
    <s v="P29"/>
    <s v="P29-M-D1"/>
    <s v="PALF"/>
    <x v="3"/>
    <s v="CONGO"/>
    <m/>
    <m/>
    <m/>
  </r>
  <r>
    <x v="47"/>
    <s v="Taxi moto parking-hotel,arrivé à kimongo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hotel-po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poste-armée du salut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armée du salut-hotel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7"/>
    <s v="Taxi moto : hotel - zone MTN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zone MTN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marché - gare routiè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gare routière - hotel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hotel - gare routiàre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73 - CONGO Frais d'hotel du 12 au 13/03/2026 à Pokola (01Nuitée)"/>
    <s v="Travel subsistence"/>
    <s v="Investigation"/>
    <n v="10000"/>
    <n v="18.67727535907062"/>
    <n v="535.41"/>
    <s v="T73"/>
    <s v="T73-M-R12"/>
    <s v="PALF"/>
    <x v="3"/>
    <s v="CONGO"/>
    <m/>
    <m/>
    <m/>
  </r>
  <r>
    <x v="47"/>
    <s v="Achat billet : Pokolo - Mboua/T73"/>
    <s v="Transport Interurbain"/>
    <s v="Investigation"/>
    <n v="10000"/>
    <n v="18.67727535907062"/>
    <n v="535.41"/>
    <s v="T73"/>
    <s v="T73-M-R13"/>
    <s v="PALF"/>
    <x v="3"/>
    <s v="CONGO"/>
    <m/>
    <m/>
    <m/>
  </r>
  <r>
    <x v="47"/>
    <s v="IT87- CONGO Frais d'hôtel  du 10 au 13/03/2026 à Sibiti (03 nuitées)"/>
    <s v="Travel subsistence"/>
    <s v="Investigation"/>
    <n v="30000"/>
    <n v="56.031826077211861"/>
    <n v="535.41"/>
    <s v="IT87"/>
    <s v="IT87-M-R10"/>
    <s v="PALF"/>
    <x v="3"/>
    <s v="CONGO"/>
    <m/>
    <m/>
    <m/>
  </r>
  <r>
    <x v="4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Achat billet Sibiti - Zanaga/ IT87"/>
    <s v="Transport Interurbain"/>
    <s v="Investigation"/>
    <n v="9000"/>
    <n v="16.809547823163559"/>
    <n v="535.41"/>
    <s v="IT87"/>
    <s v="IT87-M-R11"/>
    <s v="PALF"/>
    <x v="3"/>
    <s v="CONGO"/>
    <m/>
    <m/>
    <m/>
  </r>
  <r>
    <x v="47"/>
    <s v="Taxi moto : Gare routière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Bonus media portant sur le bilan des activités PALF de l'année 2025 pieces presse Internet (https://www.panoramik-actu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tribune-eco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groupecongomedias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breveonline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adiac-congo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semaineafricaine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matinlibr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firstmediac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journaldebrazza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vmmedias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aci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lesechos-congobrazza.com/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opinionpubliqu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horizonafricain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papier (les depêches de brazzavill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( la Semaine Africain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 l'horizion africai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l'Agence Congolaise de l'Informatio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resse Radio citoyenne des jeunes"/>
    <s v="Bonus to media officer"/>
    <s v="Media"/>
    <n v="6000"/>
    <n v="11.206365215442371"/>
    <n v="535.41"/>
    <s v="Evariste"/>
    <s v="CA-M-D9"/>
    <s v="PALF"/>
    <x v="3"/>
    <s v="CONGO"/>
    <m/>
    <m/>
    <m/>
  </r>
  <r>
    <x v="47"/>
    <s v="Bonus media portant sur le bilan des activités PALF de l'année 2025 presse Radio Liberté ( 03 pièces: français, Kituba, et Lingala"/>
    <s v="Bonus to media officer"/>
    <s v="Media"/>
    <n v="18000"/>
    <n v="33.619095646327118"/>
    <n v="535.41"/>
    <s v="Evariste"/>
    <s v="CA-M-D9"/>
    <s v="PALF"/>
    <x v="3"/>
    <s v="CONGO"/>
    <m/>
    <m/>
    <m/>
  </r>
  <r>
    <x v="48"/>
    <s v="P29 - CONGO Ration  du 14  au 15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8"/>
    <s v="IT87- CONGO Ration du 14 au 15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8"/>
    <s v="T73- CONGO Ration du 14 au 15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8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P29 -CONGO Frais d'hotel du 13 au 14/03/2026 à kimongo(1 Nuitée)"/>
    <s v="Travel subsistence"/>
    <s v="Investigation"/>
    <n v="10000"/>
    <n v="18.67727535907062"/>
    <n v="535.41"/>
    <s v="P29"/>
    <s v="P29-M-R6"/>
    <s v="PALF"/>
    <x v="3"/>
    <s v="CONGO"/>
    <m/>
    <m/>
    <m/>
  </r>
  <r>
    <x v="48"/>
    <s v="Achat billet kimongo-dolisie"/>
    <s v="Transport Interurbain"/>
    <s v="Investigation"/>
    <n v="3500"/>
    <n v="6.5370463756747172"/>
    <n v="535.41"/>
    <s v="P29"/>
    <s v="P29-M-R7"/>
    <s v="PALF"/>
    <x v="3"/>
    <s v="CONGO"/>
    <m/>
    <m/>
    <m/>
  </r>
  <r>
    <x v="48"/>
    <s v="Taxi moto hotel-parking,départ pour dolisie"/>
    <s v="Transport local"/>
    <s v="Investigation"/>
    <n v="500"/>
    <n v="0.93386376795353099"/>
    <n v="535.41"/>
    <s v="P29"/>
    <s v="P29-M-D1"/>
    <s v="PALF"/>
    <x v="3"/>
    <s v="CONGO"/>
    <m/>
    <m/>
    <m/>
  </r>
  <r>
    <x v="48"/>
    <s v="Taxi parking-hotel,arrivé à dolisie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hotel-bacong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bacongo-tahiti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tahiti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8"/>
    <s v="Taxi moto : parking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otel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marché -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port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centre vill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ôtel - Avenue princip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48"/>
    <s v="Taxi moto : Avenue principal - Avenue Okoy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Taxi moto : Avenue Okoyi - Quartier Soci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8"/>
    <s v="Taxi moto : Quartier social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P29 - CONGO Ration  du 15  au 16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9"/>
    <s v="IT87- CONGO Ration du 15 au 16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9"/>
    <s v="T73- CONGO Ration du 15 au 16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9"/>
    <s v="Taxi moto : Hôtel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Quartier 1 - Quartier Sa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9"/>
    <s v="Taxi moto : Quartier Sama - Parking/ Réservation de la place dans le véhicule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Parking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P29 - CONGO Ration  du 16 au 17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50"/>
    <s v="IT87- CONGO Ration du 16 au 17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50"/>
    <s v="T73- CONGO Ration du 16 au 17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0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Achat billet dolisie-ditadi"/>
    <s v="Transport Interurbain"/>
    <s v="Investigation"/>
    <n v="2000"/>
    <n v="3.735455071814124"/>
    <n v="535.41"/>
    <s v="P29"/>
    <s v="P29-M-R8"/>
    <s v="PALF"/>
    <x v="3"/>
    <s v="CONGO"/>
    <m/>
    <m/>
    <m/>
  </r>
  <r>
    <x v="50"/>
    <s v="Achat billet ditadi-dolisie"/>
    <s v="Transport Interurbain"/>
    <s v="Investigation"/>
    <n v="2000"/>
    <n v="3.735455071814124"/>
    <n v="535.41"/>
    <s v="P29"/>
    <s v="P29-M-R9"/>
    <s v="PALF"/>
    <x v="3"/>
    <s v="CONGO"/>
    <m/>
    <m/>
    <m/>
  </r>
  <r>
    <x v="50"/>
    <s v="Taxi hotel-gare routière,départ pour ditadi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gare routière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marché-pk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pk-cent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centre-gare routiè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50"/>
    <s v="Taxi moto : Mboua - village Mpene (vérifcation produit)"/>
    <s v="Transport Interurbain"/>
    <s v="Investigation"/>
    <n v="6000"/>
    <n v="11.206365215442371"/>
    <n v="535.41"/>
    <s v="T73"/>
    <s v="T73-M-R14"/>
    <s v="PALF"/>
    <x v="3"/>
    <s v="CONGO"/>
    <m/>
    <m/>
    <m/>
  </r>
  <r>
    <x v="50"/>
    <s v="Taxi moto : village Mpene - village béné (vérifcation produit)"/>
    <s v="Transport Interurbain"/>
    <s v="Investigation"/>
    <n v="4000"/>
    <n v="7.4709101436282479"/>
    <n v="535.41"/>
    <s v="T73"/>
    <s v="T73-M-R15"/>
    <s v="PALF"/>
    <x v="3"/>
    <s v="CONGO"/>
    <m/>
    <m/>
    <m/>
  </r>
  <r>
    <x v="50"/>
    <s v="Taxi moto : village béné - Mboua (vérifcation produit)"/>
    <s v="Transport Interurbain"/>
    <s v="Investigation"/>
    <n v="4000"/>
    <n v="7.4709101436282479"/>
    <n v="535.41"/>
    <s v="T73"/>
    <s v="T73-M-R16"/>
    <s v="PALF"/>
    <x v="3"/>
    <s v="CONGO"/>
    <m/>
    <m/>
    <m/>
  </r>
  <r>
    <x v="50"/>
    <s v="achat boisson et nourriture /une cible"/>
    <s v="Trust building"/>
    <s v="Investigation"/>
    <n v="4500"/>
    <n v="8.4047739115817794"/>
    <n v="535.41"/>
    <s v="T73"/>
    <s v="T73-M-D2"/>
    <s v="PALF"/>
    <x v="3"/>
    <s v="CONGO"/>
    <m/>
    <m/>
    <m/>
  </r>
  <r>
    <x v="50"/>
    <s v="Taxi moto : hotel - parking"/>
    <s v="Transport local"/>
    <s v="Investigation"/>
    <n v="500"/>
    <n v="0.93386376795353099"/>
    <n v="535.41"/>
    <s v="T73"/>
    <s v="T73-M-D1"/>
    <s v="PALF"/>
    <x v="3"/>
    <s v="CONGO"/>
    <m/>
    <m/>
    <m/>
  </r>
  <r>
    <x v="50"/>
    <s v="achat billet : Mboua - Pokola/T73"/>
    <s v="Transport Interurbain"/>
    <s v="Investigation"/>
    <n v="10000"/>
    <n v="18.67727535907062"/>
    <n v="535.41"/>
    <s v="T73"/>
    <s v="T73-M-R17"/>
    <s v="PALF"/>
    <x v="3"/>
    <s v="CONGO"/>
    <m/>
    <m/>
    <m/>
  </r>
  <r>
    <x v="50"/>
    <s v="T73 - CONGO Frais d'hotel du 13au 16/03/2026 à Mboua (03Nuitées)"/>
    <s v="Travel subsistence"/>
    <s v="Investigation"/>
    <n v="30000"/>
    <n v="56.031826077211861"/>
    <n v="535.41"/>
    <s v="T73"/>
    <s v="T73-M-R18"/>
    <s v="PALF"/>
    <x v="3"/>
    <s v="CONGO"/>
    <m/>
    <m/>
    <m/>
  </r>
  <r>
    <x v="50"/>
    <s v="IT87- CONGO Frais d'hôtel  du 13 au 16/03/2026 à Zanaga (03 nuitées)"/>
    <s v="Travel subsistence"/>
    <s v="Investigation"/>
    <n v="30000"/>
    <n v="56.031826077211861"/>
    <n v="535.41"/>
    <s v="IT87"/>
    <s v="IT87-M-R12"/>
    <s v="PALF"/>
    <x v="3"/>
    <s v="CONGO"/>
    <m/>
    <m/>
    <m/>
  </r>
  <r>
    <x v="50"/>
    <s v="Taxi moto : Hôtel - Parking/ Départ de Zanaga pour Loudima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Achat billet Zanaga - Sibiti/ IT87"/>
    <s v="Transport Interurbain"/>
    <s v="Investigation"/>
    <n v="9000"/>
    <n v="16.809547823163559"/>
    <n v="535.41"/>
    <s v="IT87"/>
    <s v="IT87-M-R13"/>
    <s v="PALF"/>
    <x v="3"/>
    <s v="CONGO"/>
    <m/>
    <m/>
    <m/>
  </r>
  <r>
    <x v="50"/>
    <s v="Achat billet Sibiti - Loudima/ IT87"/>
    <s v="Transport Interurbain"/>
    <s v="Investigation"/>
    <n v="4000"/>
    <n v="7.4709101436282479"/>
    <n v="535.41"/>
    <s v="IT87"/>
    <s v="IT87-M-R14"/>
    <s v="PALF"/>
    <x v="3"/>
    <s v="CONGO"/>
    <m/>
    <m/>
    <m/>
  </r>
  <r>
    <x v="50"/>
    <s v="Taxi moto : Gare routière - Hôtel Alino/ Arrivé à Loudima"/>
    <s v="Transport local"/>
    <s v="Investigation"/>
    <n v="1000"/>
    <n v="1.867727535907062"/>
    <n v="535.41"/>
    <s v="IT87"/>
    <s v="IT87-M-D1"/>
    <s v="PALF"/>
    <x v="3"/>
    <s v="CONGO"/>
    <m/>
    <m/>
    <m/>
  </r>
  <r>
    <x v="50"/>
    <s v="Taxi moto : Hôtel - Zone du marché de Loudi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 moto : Zone du marché de Loudim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, Bureau PALF-Les Dépêches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 Dépêches de Brazzaville-Radio Liberté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Radio Liberté-groupecongomedias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groupecongomedias.com-lesechos-congobrazza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echos-congobrazza.com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tribune-eco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tribune-eco.com-La Semaine Africain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a Semaine Africaine-firstmediac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firstmediac.com-opinionpublique.cg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opinionpublique.cg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Bureau PALF"/>
    <s v="Transport local"/>
    <s v="Media"/>
    <n v="1000"/>
    <n v="1.867727535907062"/>
    <n v="535.41"/>
    <s v="Evariste"/>
    <s v="EV-M-D1"/>
    <s v="PALF"/>
    <x v="3"/>
    <s v="CONGO"/>
    <m/>
    <m/>
    <m/>
  </r>
  <r>
    <x v="51"/>
    <s v="T73- CONGO Ration du 17 au 18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1"/>
    <s v="Paiement assurance individuel accident corporel/DOVI"/>
    <s v="Personnel"/>
    <s v="Management"/>
    <n v="80500"/>
    <n v="151.11166315014682"/>
    <n v="532.71864210781655"/>
    <s v="DOVI"/>
    <s v="CA-M-R9"/>
    <s v="PALF"/>
    <x v="3"/>
    <s v="CONGO"/>
    <m/>
    <m/>
    <m/>
  </r>
  <r>
    <x v="51"/>
    <s v="Paiement assurance Assistance Evacuation/DOVI"/>
    <s v="Personnel"/>
    <s v="Management"/>
    <n v="129464"/>
    <n v="243.02509761578398"/>
    <n v="532.71864210781655"/>
    <s v="DOVI"/>
    <s v="CA-M-R10"/>
    <s v="PALF"/>
    <x v="3"/>
    <s v="CONGO"/>
    <m/>
    <m/>
    <m/>
  </r>
  <r>
    <x v="51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Bureau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 Frais de prestation de nettoyage jardin PALF Février 2026"/>
    <s v="Services"/>
    <s v="Office"/>
    <n v="40000"/>
    <n v="74.709101436282481"/>
    <n v="535.41"/>
    <s v="Parfaite"/>
    <s v="CA-M-R8"/>
    <s v="PALF"/>
    <x v="3"/>
    <s v="CONGO"/>
    <m/>
    <m/>
    <m/>
  </r>
  <r>
    <x v="51"/>
    <s v="Réglement facture électricité periode Janvier et Février 2026/bureau PALF"/>
    <s v="Rent &amp; Utilities"/>
    <s v="Office"/>
    <n v="40613"/>
    <n v="75.854018415793504"/>
    <n v="535.41"/>
    <s v="Parfaite"/>
    <s v="CA-M-R11"/>
    <s v="PALF"/>
    <x v="3"/>
    <s v="CONGO"/>
    <m/>
    <m/>
    <m/>
  </r>
  <r>
    <x v="51"/>
    <s v="Taxi: Bureau -Direction Energie Electrique du Congo/Règlement facture janvier et fevrier 2026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Direction Energie Electrique du Congo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Bureau - Societé d'assurances SUNU/ paiement assurance du coordinateur PALF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P29 -CONGO Frais d'hotel du 14 au 17/03/2026 à dolisie(4 Nuitées)"/>
    <s v="Travel subsistence"/>
    <s v="Investigation"/>
    <n v="30000"/>
    <n v="56.031826077211861"/>
    <n v="535.41"/>
    <s v="P29"/>
    <s v="P29-M-R10"/>
    <s v="PALF"/>
    <x v="3"/>
    <s v="CONGO"/>
    <m/>
    <m/>
    <m/>
  </r>
  <r>
    <x v="51"/>
    <s v="Achat billet dolisie-brazzaville/P29"/>
    <s v="Transport Interurbain"/>
    <s v="Investigation"/>
    <n v="9000"/>
    <n v="16.809547823163559"/>
    <n v="535.41"/>
    <s v="P29"/>
    <s v="P29-M-R11"/>
    <s v="PALF"/>
    <x v="3"/>
    <s v="CONGO"/>
    <m/>
    <m/>
    <m/>
  </r>
  <r>
    <x v="51"/>
    <s v="Taxi hotel-agence,départ brazzaville"/>
    <s v="Transport local"/>
    <s v="Investigation"/>
    <n v="1000"/>
    <n v="1.867727535907062"/>
    <n v="535.41"/>
    <s v="P29"/>
    <s v="P29-M-D1"/>
    <s v="PALF"/>
    <x v="3"/>
    <s v="CONGO"/>
    <m/>
    <m/>
    <m/>
  </r>
  <r>
    <x v="51"/>
    <s v="Taxi agence-domicile,arrivé à brazzaville"/>
    <s v="Transport local"/>
    <s v="Investigation"/>
    <n v="1500"/>
    <n v="2.8015913038605929"/>
    <n v="535.41"/>
    <s v="P29"/>
    <s v="P29-M-D1"/>
    <s v="PALF"/>
    <x v="3"/>
    <s v="CONGO"/>
    <m/>
    <m/>
    <m/>
  </r>
  <r>
    <x v="51"/>
    <s v="taxi moto :  hotel - marché (prospection 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marché - zone CIB (rendez - vous avec la cibl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CIB - zone stade 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stade - hotel  (libéré hotel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hotel - gare routière (départ pour Ouesso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73 - CONGO Frais d'hotel du 16au 17/03/2026 à Pokola (01Nuitée)"/>
    <s v="Travel subsistence"/>
    <s v="Investigation"/>
    <n v="10000"/>
    <n v="18.67727535907062"/>
    <n v="535.41"/>
    <s v="T73"/>
    <s v="T73-M-R19"/>
    <s v="PALF"/>
    <x v="3"/>
    <s v="CONGO"/>
    <m/>
    <m/>
    <m/>
  </r>
  <r>
    <x v="51"/>
    <s v="Achat boisson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1"/>
    <s v="Taxi : port - hotel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:  hotel - agence transbony (re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Achat billet : Pokola -Ouesso /T73"/>
    <s v="Transport Interurbain"/>
    <s v="Investigation"/>
    <n v="2000"/>
    <n v="3.735455071814124"/>
    <n v="535.41"/>
    <s v="T73"/>
    <s v="T73-M-R20"/>
    <s v="PALF"/>
    <x v="3"/>
    <s v="CONGO"/>
    <m/>
    <m/>
    <m/>
  </r>
  <r>
    <x v="51"/>
    <s v="Taxi : 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IT87- CONGO Frais d'hôtel  du 16 au 17/03/2026 à Loudima (01 Nuitée)"/>
    <s v="Travel subsistence"/>
    <s v="Investigation"/>
    <n v="10000"/>
    <n v="18.67727535907062"/>
    <n v="535.41"/>
    <s v="IT87"/>
    <s v="IT87-M-R15"/>
    <s v="PALF"/>
    <x v="3"/>
    <s v="CONGO"/>
    <m/>
    <m/>
    <m/>
  </r>
  <r>
    <x v="51"/>
    <s v="Taxi moto : Hôtel - Agence Trans bony/ Départ de Loudima pour Brazzaville"/>
    <s v="Transport local"/>
    <s v="Investigation"/>
    <n v="1000"/>
    <n v="1.867727535907062"/>
    <n v="535.41"/>
    <s v="IT87"/>
    <s v="IT87-M-D1"/>
    <s v="PALF"/>
    <x v="3"/>
    <s v="CONGO"/>
    <m/>
    <m/>
    <m/>
  </r>
  <r>
    <x v="51"/>
    <s v="Achat billet Loudima - Brazzaville/ IT87"/>
    <s v="Transport Interurbain"/>
    <s v="Investigation"/>
    <n v="7000"/>
    <n v="13.074092751349434"/>
    <n v="535.41"/>
    <s v="IT87"/>
    <s v="IT87-M-R16"/>
    <s v="PALF"/>
    <x v="3"/>
    <s v="CONGO"/>
    <m/>
    <m/>
    <m/>
  </r>
  <r>
    <x v="51"/>
    <s v="Taxi : Agence Ocean du nord Moungali - Domicile/ Arrivée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52"/>
    <s v="T73- CONGO Ration du 18 au 19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2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2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Credit telephonique MTN/PALF/ du 19 au 24 Mars 2026/ DOVI"/>
    <s v="Telephone"/>
    <s v="Management"/>
    <n v="10000"/>
    <n v="19.25480302035654"/>
    <n v="519.35093749999999"/>
    <s v="DOVI"/>
    <s v="DH-M-R4"/>
    <s v="PALF"/>
    <x v="3"/>
    <s v="CONGO"/>
    <m/>
    <m/>
    <m/>
  </r>
  <r>
    <x v="52"/>
    <s v="Credit telephonique MTN PALF/du 18   au 24 Mars 2026/Legal/ crepin"/>
    <s v="Telephone"/>
    <s v="Legal"/>
    <n v="7500"/>
    <n v="14.007956519302965"/>
    <n v="535.41"/>
    <s v="Crépin"/>
    <s v="CR-M-R3"/>
    <s v="PALF"/>
    <x v="3"/>
    <s v="CONGO"/>
    <m/>
    <m/>
    <m/>
  </r>
  <r>
    <x v="52"/>
    <s v="Reglement facture internet periode du 18/03 au 18/04/2026 bureau PALF"/>
    <s v="Internet"/>
    <s v="Office"/>
    <n v="45050"/>
    <n v="84.141125492613142"/>
    <n v="535.41"/>
    <s v="Parfaite"/>
    <s v="CA-M-R12"/>
    <s v="PALF"/>
    <x v="3"/>
    <s v="CONGO"/>
    <m/>
    <m/>
    <m/>
  </r>
  <r>
    <x v="52"/>
    <s v="Frais de tansfert d'argent  à T73 par cf"/>
    <s v="Transfert fees"/>
    <s v="Office"/>
    <n v="3150"/>
    <n v="5.8833417381072453"/>
    <n v="535.41"/>
    <s v="Parfaite"/>
    <s v="CA-M-R13"/>
    <s v="PALF"/>
    <x v="3"/>
    <s v="CONGO"/>
    <m/>
    <m/>
    <m/>
  </r>
  <r>
    <x v="52"/>
    <s v="Frais de tansfert d'argent  à P29 et T73 par cf"/>
    <s v="Transfert fees"/>
    <s v="Office"/>
    <n v="7710"/>
    <n v="14.400179301843448"/>
    <n v="535.41"/>
    <s v="Parfaite"/>
    <s v="CA-M-R14"/>
    <s v="PALF"/>
    <x v="3"/>
    <s v="CONGO"/>
    <m/>
    <m/>
    <m/>
  </r>
  <r>
    <x v="52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Bureau- Direction Canal Box/ Paiement internet du mois de Décembre 2025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Canal Box-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Credit teléphonique MTN PALF/ du 18 au 24 Mars 2026/Management/ Parfaite"/>
    <s v="Telephone"/>
    <s v="Management"/>
    <n v="5000"/>
    <n v="9.3386376795353101"/>
    <n v="535.41"/>
    <s v="Parfaite"/>
    <s v="P-M-R3"/>
    <s v="PALF"/>
    <x v="3"/>
    <s v="CONGO"/>
    <m/>
    <m/>
    <m/>
  </r>
  <r>
    <x v="52"/>
    <s v="Taxi:  Bureau- Cabinet d'avocat/remise du chèque du mois déc 2025, janv et fév 2026 Me LOCKO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 Cabinet d'Avocat - Domicile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Achat billet brazzaville-ouesso/P29"/>
    <s v="Transport Interurbain"/>
    <s v="Investigation"/>
    <n v="12000"/>
    <n v="22.412730430884743"/>
    <n v="535.41"/>
    <s v="P29"/>
    <s v="P29-M-R12"/>
    <s v="PALF"/>
    <x v="3"/>
    <s v="CONGO"/>
    <m/>
    <m/>
    <m/>
  </r>
  <r>
    <x v="52"/>
    <s v="Credit telephonique MTN PALF/ du18  au 23 Mars 2026/ Investigation/P29"/>
    <s v="Telephone"/>
    <s v="Investigation"/>
    <n v="7500"/>
    <n v="14.007956519302965"/>
    <n v="535.41"/>
    <s v="P29"/>
    <s v="P29-M-R13"/>
    <s v="PALF"/>
    <x v="3"/>
    <s v="CONGO"/>
    <m/>
    <m/>
    <m/>
  </r>
  <r>
    <x v="52"/>
    <s v="taxi : hotel - agence trans bony ( départ po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gence bony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entre ville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marché - charden far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harden  - anciene pist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nciene piste - zone aéro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zone aéroport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achat boissons :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2"/>
    <s v="Credit telephonique MTN PALF/ du 18 au 24 Mars 2026/ Investigation/T73"/>
    <s v="Telephone"/>
    <s v="Investigation"/>
    <n v="7500"/>
    <n v="14.007956519302965"/>
    <n v="535.41"/>
    <s v="T73"/>
    <s v="T73-M-R21"/>
    <s v="PALF"/>
    <x v="3"/>
    <s v="CONGO"/>
    <m/>
    <m/>
    <m/>
  </r>
  <r>
    <x v="52"/>
    <s v="Taxi : Bureau - Agence Trans Bony/ Achat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Taxi : Agence Trans Bony - Bureau/ Retour d'achat du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Credit telephonique MTN PALF/du 18 au 24 Mars 2026/Investigation/IT87"/>
    <s v="Telephone"/>
    <s v="Investigation"/>
    <n v="7500"/>
    <n v="14.007956519302965"/>
    <n v="535.41"/>
    <s v="IT87"/>
    <s v="IT87-M-R17"/>
    <s v="PALF"/>
    <x v="3"/>
    <s v="CONGO"/>
    <m/>
    <m/>
    <m/>
  </r>
  <r>
    <x v="52"/>
    <s v="Credit telephonique MTN PALF/ du 18 au 24 Mars 2026/Legal//Donald-Roméo"/>
    <s v="Telephone"/>
    <s v="Legal"/>
    <n v="7500"/>
    <n v="14.007956519302965"/>
    <n v="535.41"/>
    <s v="Donald-Romeo"/>
    <s v="DR-M-R3"/>
    <s v="PALF"/>
    <x v="3"/>
    <s v="CONGO"/>
    <m/>
    <m/>
    <m/>
  </r>
  <r>
    <x v="52"/>
    <s v="Credit telephonique MTN PALF/du 10 au 17 Mars 2026/Evariste/ Evariste"/>
    <s v="Telephone"/>
    <s v="Media"/>
    <n v="7500"/>
    <n v="14.007956519302965"/>
    <n v="535.41"/>
    <s v="Evariste"/>
    <s v="EV-M-R3"/>
    <s v="PALF"/>
    <x v="3"/>
    <s v="CONGO"/>
    <m/>
    <m/>
    <m/>
  </r>
  <r>
    <x v="52"/>
    <s v="Credit telephonique MTN PALF/du 18 au 24 Mars 2026/Legal/Romain"/>
    <s v="Telephone"/>
    <s v="Legal"/>
    <n v="5000"/>
    <n v="9.3386376795353101"/>
    <n v="535.41"/>
    <s v="Romain"/>
    <s v="RM-M-R3"/>
    <s v="PALF"/>
    <x v="3"/>
    <s v="CONGO"/>
    <m/>
    <m/>
    <m/>
  </r>
  <r>
    <x v="53"/>
    <s v="T73- CONGO Ration du 19 au 20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3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 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Aspinall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Taxi: Bureau - Societé d'assurances SUNU/ paiement assurance multirisqu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53"/>
    <s v="Taxi agence-hotel"/>
    <s v="Transport local"/>
    <s v="Investigation"/>
    <n v="500"/>
    <n v="0.93386376795353099"/>
    <n v="535.41"/>
    <s v="P29"/>
    <s v="P29-M-D1"/>
    <s v="PALF"/>
    <x v="3"/>
    <s v="CONGO"/>
    <m/>
    <m/>
    <m/>
  </r>
  <r>
    <x v="53"/>
    <s v="P29 - CONGO Ration  du 19 au 20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3"/>
    <s v="Taxi : hotel - port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port - centre ville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centre ville - zone Macdo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zone Macdo - hotel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Reglement frais d'assurance multi risque/Bureau PALF/3655254"/>
    <s v="Services"/>
    <s v="Office"/>
    <n v="217164"/>
    <n v="405.60318260772124"/>
    <n v="535.41"/>
    <s v="BCI"/>
    <s v="BQ-M-R31"/>
    <s v="PALF"/>
    <x v="3"/>
    <s v="CONGO"/>
    <m/>
    <m/>
    <m/>
  </r>
  <r>
    <x v="54"/>
    <s v="T73- CONGO Ration du 20 au 21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4"/>
    <s v="P29 - CONGO Ration  du 20 au 21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54"/>
    <s v="Taxi:  Bureau- Charden farell/ transfert d'argent à  P29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 hotel-port,départ pour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irroque ouesso-pokola"/>
    <s v="Transport local"/>
    <s v="Investigation"/>
    <n v="1000"/>
    <n v="1.867727535907062"/>
    <n v="535.41"/>
    <s v="P29"/>
    <s v="P29-M-D1"/>
    <s v="PALF"/>
    <x v="3"/>
    <s v="CONGO"/>
    <m/>
    <m/>
    <m/>
  </r>
  <r>
    <x v="54"/>
    <s v="Achat billet ouesso-pokola"/>
    <s v="Transport Interurbain"/>
    <s v="Investigation"/>
    <n v="2000"/>
    <n v="3.735455071814124"/>
    <n v="535.41"/>
    <s v="P29"/>
    <s v="P29-M-R14"/>
    <s v="PALF"/>
    <x v="3"/>
    <s v="CONGO"/>
    <m/>
    <m/>
    <m/>
  </r>
  <r>
    <x v="54"/>
    <s v="Taxi moto parking-hotel,arrivé à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hotel-pète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pète-makassa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makassa-ngamakosso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ngamakosso-hotel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29 -CONGO Frais d'hotel du 19 au 20/03/2026 à ouesso(1 Nuitée)"/>
    <s v="Travel subsistence"/>
    <s v="Investigation"/>
    <n v="10000"/>
    <n v="18.67727535907062"/>
    <n v="535.41"/>
    <s v="P29"/>
    <s v="P29-M-R15"/>
    <s v="PALF"/>
    <x v="3"/>
    <s v="CONGO"/>
    <m/>
    <m/>
    <m/>
  </r>
  <r>
    <x v="54"/>
    <s v="Taxi : hotel - port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port - hotel  (travailler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hotel - charden farel  (recuperer les fond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charden farel - hotel  (travail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Bureau - Agence Ocean du nord/ Achat billet"/>
    <s v="Transport local"/>
    <s v="Investigation"/>
    <n v="1000"/>
    <n v="1.867727535907062"/>
    <n v="535.41"/>
    <s v="IT87"/>
    <s v="IT87-M-D1"/>
    <s v="PALF"/>
    <x v="3"/>
    <s v="CONGO"/>
    <m/>
    <m/>
    <m/>
  </r>
  <r>
    <x v="54"/>
    <s v="Achat billet Brazzaville - Sibiti/ IT87"/>
    <s v="Transport Interurbain"/>
    <s v="Investigation"/>
    <n v="9000"/>
    <n v="16.809547823163559"/>
    <n v="535.41"/>
    <s v="IT87"/>
    <s v="IT87-M-R18"/>
    <s v="PALF"/>
    <x v="3"/>
    <s v="CONGO"/>
    <m/>
    <m/>
    <m/>
  </r>
  <r>
    <x v="54"/>
    <s v="Taxi : Agence Ocean du nord - Domicile/ Retour d'achat billet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73- CONGO Ration du 21au 22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5"/>
    <s v="P29 - CONGO Ration  du 21 au 22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5"/>
    <s v="Taxi moto hotel ngamakosso,repere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ngamakosso-makassa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makassa-cib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cib-hotel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73 - CONGO Frais d'hotel du 17 au 21/03/2026 à Ouesso (04 Nuitées)"/>
    <s v="Travel subsistence"/>
    <s v="Investigation"/>
    <n v="40000"/>
    <n v="74.709101436282481"/>
    <n v="535.41"/>
    <s v="T73"/>
    <s v="T73-M-R22"/>
    <s v="PALF"/>
    <x v="3"/>
    <s v="CONGO"/>
    <m/>
    <m/>
    <m/>
  </r>
  <r>
    <x v="55"/>
    <s v="Taxi : hotel - port ( 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Achat billet : Ouesso - Pokola"/>
    <s v="Transport Interurbain"/>
    <s v="Investigation"/>
    <n v="2000"/>
    <n v="3.735455071814124"/>
    <n v="535.41"/>
    <s v="T73"/>
    <s v="T73-M-R23"/>
    <s v="PALF"/>
    <x v="3"/>
    <s v="CONGO"/>
    <m/>
    <m/>
    <m/>
  </r>
  <r>
    <x v="5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55"/>
    <s v="Taxi moto : gare routière - marché (attent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Taxi moto : marché - hotel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IT87- CONGO Ration du 21 au 22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5"/>
    <s v="Taxi : Domicile - Agence Ocean du nord/ Départ pour Sibiti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axi moto : Agence Ocean du nord - Hôtel Papyrus/ Arrivé à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73- CONGO Ration du 22 au 23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6"/>
    <s v="P29 - CONGO Ration  du 22 au 23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6"/>
    <s v="IT87- CONGO Ration du 22 au 23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6"/>
    <s v="Taxi moto : hotel - grande avenue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6"/>
    <s v="T73 - CONGO Frais d'hotel du 21 au 22/03/2026 à Pokola (01 Nuitée)"/>
    <s v="Travel subsistence"/>
    <s v="Investigation"/>
    <n v="10000"/>
    <n v="18.67727535907062"/>
    <n v="535.41"/>
    <s v="T73"/>
    <s v="T73-M-R41"/>
    <s v="PALF"/>
    <x v="3"/>
    <s v="CONGO"/>
    <m/>
    <m/>
    <m/>
  </r>
  <r>
    <x v="56"/>
    <s v="location moto : Pokola - Mboua (départ pour Mboua en prenant une autre moto au village ndoki)"/>
    <s v="Transport Interurbain"/>
    <s v="Investigation"/>
    <n v="20000"/>
    <n v="37.35455071814124"/>
    <n v="535.41"/>
    <s v="T73"/>
    <s v="T73-M-R24"/>
    <s v="PALF"/>
    <x v="3"/>
    <s v="CONGO"/>
    <m/>
    <m/>
    <m/>
  </r>
  <r>
    <x v="56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axi moto : Grae routière - Hôtel/ Renvoi du voyag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73- CONGO Ration du 23 au 24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7"/>
    <s v="P29 - CONGO Ration  du 23 au 24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7"/>
    <s v="IT87- CONGO Ration du 23 au 24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7"/>
    <s v="Maison 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WWF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WWF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 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Frais de tansfert d'argent  à IT87 par momo"/>
    <s v="Transfert fees"/>
    <s v="Office"/>
    <n v="2520"/>
    <n v="4.706673390485796"/>
    <n v="535.41"/>
    <s v="Parfaite"/>
    <s v="CA-M-R15"/>
    <s v="PALF"/>
    <x v="3"/>
    <s v="CONGO"/>
    <m/>
    <m/>
    <m/>
  </r>
  <r>
    <x v="57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 moto : Mboua - village Mpene (vérifcation produit Pluie dimi tour pour Mboua)/A/R"/>
    <s v="Transport Interurbain"/>
    <s v="Investigation"/>
    <n v="8000"/>
    <n v="14.941820287256496"/>
    <n v="535.41"/>
    <s v="T73"/>
    <s v="T73-M-R25"/>
    <s v="PALF"/>
    <x v="3"/>
    <s v="CONGO"/>
    <m/>
    <m/>
    <m/>
  </r>
  <r>
    <x v="57"/>
    <s v="IT87- CONGO Frais d'hôtel  du 21 au 23/03/2026 à Sibiti (02 Nuitées)"/>
    <s v="Travel subsistence"/>
    <s v="Investigation"/>
    <n v="20000"/>
    <n v="37.35455071814124"/>
    <n v="535.41"/>
    <s v="IT87"/>
    <s v="IT87-M-R19"/>
    <s v="PALF"/>
    <x v="3"/>
    <s v="CONGO"/>
    <m/>
    <m/>
    <m/>
  </r>
  <r>
    <x v="5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billet Sibiti - Zanaga/ IT87"/>
    <s v="Transport Interurbain"/>
    <s v="Investigation"/>
    <n v="9000"/>
    <n v="16.809547823163559"/>
    <n v="535.41"/>
    <s v="IT87"/>
    <s v="IT87-M-R20"/>
    <s v="PALF"/>
    <x v="3"/>
    <s v="CONGO"/>
    <m/>
    <m/>
    <m/>
  </r>
  <r>
    <x v="57"/>
    <s v="Taxi moto : Gare routière - Hôtel Lewezo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Restaurant chez mère Ngouomo - Hôtel/ Retour du rendez-vous non tenu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repas et boisons avec la cible"/>
    <s v="Trust building"/>
    <s v="Investigation"/>
    <n v="3400"/>
    <n v="6.3502736220840106"/>
    <n v="535.41"/>
    <s v="IT87"/>
    <s v="IT87-M-D2"/>
    <s v="PALF"/>
    <x v="3"/>
    <s v="CONGO"/>
    <m/>
    <m/>
    <m/>
  </r>
  <r>
    <x v="57"/>
    <s v="Taxi moto : Restaurant chez mère Ngouomo - Place de la république/ Extraction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Place de la république - Hôtel/ Retour du rendez-vous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T73- CONGO Ration du 24 au 25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8"/>
    <s v="P29 - CONGO Ration  du 24 au 25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8"/>
    <s v="IT87- CONGO Ration du 24 au 25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8"/>
    <s v="Reglement assurance retraite Coordinateur periode Novembre, Décembre 2025 et Janvier 2026"/>
    <s v="Personnel"/>
    <s v="Management"/>
    <n v="150000"/>
    <n v="281.57452760896928"/>
    <n v="532.71864210781655"/>
    <s v="DOVI"/>
    <s v="CA-M-R17"/>
    <s v="PALF"/>
    <x v="3"/>
    <s v="CONGO"/>
    <m/>
    <m/>
    <m/>
  </r>
  <r>
    <x v="58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Credit telephonique MTN/PALF/ du 25 au 31 Mars 2026/ DOVI"/>
    <s v="Telephone"/>
    <s v="Management"/>
    <n v="10000"/>
    <n v="19.25480302035654"/>
    <n v="519.35093749999999"/>
    <s v="DOVI"/>
    <s v="DH-M-R5"/>
    <s v="PALF"/>
    <x v="3"/>
    <s v="CONGO"/>
    <m/>
    <m/>
    <m/>
  </r>
  <r>
    <x v="58"/>
    <s v="Credit telephonique MTN PALF/du 25   au 31 Mars 2026/Legal/ crepin"/>
    <s v="Telephone"/>
    <s v="Legal"/>
    <n v="7500"/>
    <n v="14.007956519302965"/>
    <n v="535.41"/>
    <s v="Crépin"/>
    <s v="CR-M-R4"/>
    <s v="PALF"/>
    <x v="3"/>
    <s v="CONGO"/>
    <m/>
    <m/>
    <m/>
  </r>
  <r>
    <x v="58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Taxi: Direction MTN -NSAI/paiement assurance rétraite coordinateur PALF"/>
    <s v="Transport local"/>
    <s v="Office"/>
    <n v="500"/>
    <n v="0.93386376795353099"/>
    <n v="535.41"/>
    <s v="Parfaite"/>
    <s v="P-M-D1"/>
    <s v="PALF"/>
    <x v="3"/>
    <s v="CONGO"/>
    <m/>
    <m/>
    <m/>
  </r>
  <r>
    <x v="58"/>
    <s v="Taxi: NSAI- Bureau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Credit teléphonique MTN PALF/ du 25 au 31 Mars 2026/Management/ Parfaite"/>
    <s v="Telephone"/>
    <s v="Management"/>
    <n v="5000"/>
    <n v="9.3386376795353101"/>
    <n v="535.41"/>
    <s v="Parfaite"/>
    <s v="P-M-R4"/>
    <s v="PALF"/>
    <x v="3"/>
    <s v="CONGO"/>
    <m/>
    <m/>
    <m/>
  </r>
  <r>
    <x v="58"/>
    <s v="Taxi moto hotel-marché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illet pokola-Longa"/>
    <s v="Transport Interurbain"/>
    <s v="Investigation"/>
    <n v="3500"/>
    <n v="6.5370463756747172"/>
    <n v="535.41"/>
    <s v="P29"/>
    <s v="P29-M-R16"/>
    <s v="PALF"/>
    <x v="3"/>
    <s v="CONGO"/>
    <m/>
    <m/>
    <m/>
  </r>
  <r>
    <x v="58"/>
    <s v="Achat billet longa-pokola"/>
    <s v="Transport Interurbain"/>
    <s v="Investigation"/>
    <n v="3500"/>
    <n v="6.5370463756747172"/>
    <n v="535.41"/>
    <s v="P29"/>
    <s v="P29-M-R17"/>
    <s v="PALF"/>
    <x v="3"/>
    <s v="CONGO"/>
    <m/>
    <m/>
    <m/>
  </r>
  <r>
    <x v="58"/>
    <s v="Taxi moto quartier3-seli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selio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marché-quartier2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58"/>
    <s v="Credit telephonique MTN PALF/ du 25 au 31 Mars 2026/ Investigation/P29"/>
    <s v="Telephone"/>
    <s v="Investigation"/>
    <n v="7500"/>
    <n v="14.007956519302965"/>
    <n v="535.41"/>
    <s v="P29"/>
    <s v="P29-M-R18"/>
    <s v="PALF"/>
    <x v="3"/>
    <s v="CONGO"/>
    <m/>
    <m/>
    <m/>
  </r>
  <r>
    <x v="58"/>
    <s v="Taxi moto : Mboua - village Mbossa (rencontrer le chauffeur pour aller à Mpéné)"/>
    <s v="Transport Interurbain"/>
    <s v="Investigation"/>
    <n v="2000"/>
    <n v="3.735455071814124"/>
    <n v="535.41"/>
    <s v="T73"/>
    <s v="T73-M-R26"/>
    <s v="PALF"/>
    <x v="3"/>
    <s v="CONGO"/>
    <m/>
    <m/>
    <m/>
  </r>
  <r>
    <x v="58"/>
    <s v="Taxi moto : Mbossa - village Mpene (vérifcation produit pour une deuxième fois)"/>
    <s v="Transport Interurbain"/>
    <s v="Investigation"/>
    <n v="6000"/>
    <n v="11.206365215442371"/>
    <n v="535.41"/>
    <s v="T73"/>
    <s v="T73-M-R27"/>
    <s v="PALF"/>
    <x v="3"/>
    <s v="CONGO"/>
    <m/>
    <m/>
    <m/>
  </r>
  <r>
    <x v="58"/>
    <s v="Credit telephonique MTN PALF/ du 25 au 31 Mras 2026/ Investigation/T73"/>
    <s v="Telephone"/>
    <s v="Investigation"/>
    <n v="7500"/>
    <n v="14.007956519302965"/>
    <n v="535.41"/>
    <s v="T73"/>
    <s v="T73-M-R28"/>
    <s v="PALF"/>
    <x v="3"/>
    <s v="CONGO"/>
    <m/>
    <m/>
    <m/>
  </r>
  <r>
    <x v="58"/>
    <s v="Taxi moto : Hôtel - Avenue principal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Taxi moto : Zanaga - Village Obili/ Rencontrer la cible 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Achat boissons avec 2 cibles"/>
    <s v="Trust building"/>
    <s v="Investigation"/>
    <n v="3000"/>
    <n v="5.6031826077211857"/>
    <n v="535.41"/>
    <s v="IT87"/>
    <s v="IT87-M-D2"/>
    <s v="PALF"/>
    <x v="3"/>
    <s v="CONGO"/>
    <m/>
    <m/>
    <m/>
  </r>
  <r>
    <x v="58"/>
    <s v="Taxi moto : Village Obili - Zanaga/ Retour de la rencontre avec les cibles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Taxi moto : Parking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Credit telephonique MTN PALF/du 25 au 31 Mars 2026/Investigation/IT87"/>
    <s v="Telephone"/>
    <s v="Investigation"/>
    <n v="7500"/>
    <n v="14.007956519302965"/>
    <n v="535.41"/>
    <s v="IT87"/>
    <s v="IT87-M-R21"/>
    <s v="PALF"/>
    <x v="3"/>
    <s v="CONGO"/>
    <m/>
    <m/>
    <m/>
  </r>
  <r>
    <x v="58"/>
    <s v="Credit telephonique MTN PALF/ du 25 au 31 Mars 2026/Legal//Donald-Roméo"/>
    <s v="Telephone"/>
    <s v="Legal"/>
    <n v="7500"/>
    <n v="14.007956519302965"/>
    <n v="535.41"/>
    <s v="Donald-Romeo"/>
    <s v="DR-M-R4"/>
    <s v="PALF"/>
    <x v="3"/>
    <s v="CONGO"/>
    <m/>
    <m/>
    <m/>
  </r>
  <r>
    <x v="58"/>
    <s v="Credit telephonique MTN PALF/du 25 au 31 Mars 2026/Evariste/ Evariste"/>
    <s v="Telephone"/>
    <s v="Media"/>
    <n v="7500"/>
    <n v="14.007956519302965"/>
    <n v="535.41"/>
    <s v="Evariste"/>
    <s v="EV-M-R4"/>
    <s v="PALF"/>
    <x v="3"/>
    <s v="CONGO"/>
    <m/>
    <m/>
    <m/>
  </r>
  <r>
    <x v="58"/>
    <s v="Achat carburant groupe electrogène Bureau "/>
    <s v="Office Materiels"/>
    <s v="Office"/>
    <n v="62500"/>
    <n v="116.73297099419138"/>
    <n v="535.41"/>
    <s v="Romain"/>
    <s v="CA-M-R16"/>
    <s v="PALF"/>
    <x v="3"/>
    <s v="CONGO"/>
    <m/>
    <m/>
    <m/>
  </r>
  <r>
    <x v="58"/>
    <s v="Credit telephonique MTN PALF/du 25 au 31 Mars 2026/Legal/Romain"/>
    <s v="Telephone"/>
    <s v="Legal"/>
    <n v="5000"/>
    <n v="9.3386376795353101"/>
    <n v="535.41"/>
    <s v="Romain"/>
    <s v="RM-M-R4"/>
    <s v="PALF"/>
    <x v="3"/>
    <s v="CONGO"/>
    <m/>
    <m/>
    <m/>
  </r>
  <r>
    <x v="59"/>
    <s v="T73- CONGO Ration du 25 au 26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9"/>
    <s v="P29 - CONGO Ration  du 25 au 26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9"/>
    <s v="IT87- CONGO Ration du 25 au 26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9"/>
    <s v="Maison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Region de gendarmerie de Brazzavill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Région de gendarmerie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Frais de tansfert d'argent  à IT87 par momo"/>
    <s v="Transfert fees"/>
    <s v="Office"/>
    <n v="1610"/>
    <n v="3.00704133281037"/>
    <n v="535.41"/>
    <s v="Parfaite"/>
    <s v="CA-M-R18"/>
    <s v="PALF"/>
    <x v="3"/>
    <s v="CONGO"/>
    <m/>
    <m/>
    <m/>
  </r>
  <r>
    <x v="59"/>
    <s v="Achat de 04 ampoule à crochet"/>
    <s v="Office Materiels"/>
    <s v="Office"/>
    <n v="10000"/>
    <n v="18.67727535907062"/>
    <n v="535.41"/>
    <s v="Parfaite"/>
    <s v="CA-M-R19"/>
    <s v="PALF"/>
    <x v="3"/>
    <s v="CONGO"/>
    <m/>
    <m/>
    <m/>
  </r>
  <r>
    <x v="59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Bureau- Marche mounglie / achat ampoul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Marché moungalie 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Achat boissons/ une cible"/>
    <s v="Trust building"/>
    <s v="Investigation"/>
    <n v="3500"/>
    <n v="6.5370463756747172"/>
    <n v="535.41"/>
    <s v="T73"/>
    <s v="T73-M-D2"/>
    <s v="PALF"/>
    <x v="3"/>
    <s v="CONGO"/>
    <m/>
    <m/>
    <m/>
  </r>
  <r>
    <x v="59"/>
    <s v="Taxi moto : village Mpene - village Béné (retour, deposer la cible)"/>
    <s v="Transport Interurbain"/>
    <s v="Investigation"/>
    <n v="4000"/>
    <n v="7.4709101436282479"/>
    <n v="535.41"/>
    <s v="T73"/>
    <s v="T73-M-R29"/>
    <s v="PALF"/>
    <x v="3"/>
    <s v="CONGO"/>
    <m/>
    <m/>
    <m/>
  </r>
  <r>
    <x v="59"/>
    <s v="Taxi moto : village Béné - Mboua (retour)"/>
    <s v="Transport Interurbain"/>
    <s v="Investigation"/>
    <n v="4000"/>
    <n v="7.4709101436282479"/>
    <n v="535.41"/>
    <s v="T73"/>
    <s v="T73-M-R30"/>
    <s v="PALF"/>
    <x v="3"/>
    <s v="CONGO"/>
    <m/>
    <m/>
    <m/>
  </r>
  <r>
    <x v="59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moto : Avenue principale (garage)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Bureau- Agence océan du nord d'angola libre/ Achat billet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Taxi  Agence océan du nord d'angola libre-Bureau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Achat billet Brazzaville-Sibiti/ Donald-Roméo"/>
    <s v="Transport Interurbain"/>
    <s v="Legal"/>
    <n v="9000"/>
    <n v="16.809547823163559"/>
    <n v="535.41"/>
    <s v="Donald-Romeo"/>
    <s v="DR-M-R5"/>
    <s v="PALF"/>
    <x v="3"/>
    <s v="CONGO"/>
    <m/>
    <m/>
    <m/>
  </r>
  <r>
    <x v="59"/>
    <s v="Taxi: Bureau-Agence Trans Bony de la Frontière pour la reservation du billet"/>
    <s v="Transport local"/>
    <s v="Legal"/>
    <n v="1000"/>
    <n v="1.867727535907062"/>
    <n v="535.41"/>
    <s v="Romain"/>
    <s v="RM-M-D1"/>
    <s v="PALF"/>
    <x v="3"/>
    <s v="CONGO"/>
    <m/>
    <m/>
    <m/>
  </r>
  <r>
    <x v="59"/>
    <s v="Achat  billet Brazzaville-Madingou/ Romain"/>
    <s v="Transport Interurbain"/>
    <s v="Legal"/>
    <n v="7000"/>
    <n v="13.074092751349434"/>
    <n v="535.41"/>
    <s v="Romain"/>
    <s v="RM-M-R5"/>
    <s v="PALF"/>
    <x v="3"/>
    <s v="CONGO"/>
    <m/>
    <m/>
    <m/>
  </r>
  <r>
    <x v="59"/>
    <s v="Taxi: Trans Bony de la Frontière-Bureau"/>
    <s v="Transport local"/>
    <s v="Legal"/>
    <n v="1000"/>
    <n v="1.867727535907062"/>
    <n v="535.41"/>
    <s v="Romain"/>
    <s v="RM-M-D1"/>
    <s v="PALF"/>
    <x v="3"/>
    <s v="CONGO"/>
    <m/>
    <m/>
    <m/>
  </r>
  <r>
    <x v="60"/>
    <s v="T73- CONGO Ration du 26 au 27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0"/>
    <s v="P29 - CONGO Ration  du 26 au 27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0"/>
    <s v="IT87- CONGO Ration du 26 au 27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60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 - 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Frais de tansfert d'argent  à P29 et T73 par par momo"/>
    <s v="Transfert fees"/>
    <s v="Office"/>
    <n v="6160"/>
    <n v="11.505201621187501"/>
    <n v="535.41"/>
    <s v="Parfaite"/>
    <s v="CA-M-R20"/>
    <s v="PALF"/>
    <x v="3"/>
    <s v="CONGO"/>
    <m/>
    <m/>
    <m/>
  </r>
  <r>
    <x v="60"/>
    <s v="Frais de photocopie de ordre de paiement et la decharge"/>
    <s v="Office Materiels"/>
    <s v="Office"/>
    <n v="3750"/>
    <n v="7.0039782596514826"/>
    <n v="535.41"/>
    <s v="Parfaite"/>
    <s v="CA-M-R21"/>
    <s v="PALF"/>
    <x v="3"/>
    <s v="CONGO"/>
    <m/>
    <m/>
    <m/>
  </r>
  <r>
    <x v="60"/>
    <s v="Taxi: Bureau -Banque BCI/Rétrait espèces et depot d'ordre de virement salaire du mois de mars 2026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Hôtel/ Retour de la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Hôtel - Avenue principale (garage)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Parking/ Reservation du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Domicile- Agence océan du nord d'angola libre/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60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0"/>
    <s v="Donald-Roméo-CONGO Ration  du  26 au 29/03/2026 à Sibiti"/>
    <s v="Travel subsistence"/>
    <s v="Legal"/>
    <n v="30000"/>
    <n v="56.031826077211861"/>
    <n v="535.41"/>
    <s v="Donald-Romeo"/>
    <s v="DR-M-D3"/>
    <s v="PALF"/>
    <x v="3"/>
    <s v="CONGO"/>
    <m/>
    <m/>
    <m/>
  </r>
  <r>
    <x v="60"/>
    <s v="Taxi, Bureau PALF-DGEF"/>
    <s v="Transport local"/>
    <s v="Media"/>
    <n v="1000"/>
    <n v="1.867727535907062"/>
    <n v="535.41"/>
    <s v="Evariste"/>
    <s v="EV-M-D1"/>
    <s v="PALF"/>
    <x v="3"/>
    <s v="CONGO"/>
    <m/>
    <m/>
    <m/>
  </r>
  <r>
    <x v="60"/>
    <s v="Taxi: Domicle-Agence Trans Bony de la Frontère"/>
    <s v="Transport local"/>
    <s v="Legal"/>
    <n v="2000"/>
    <n v="3.735455071814124"/>
    <n v="535.41"/>
    <s v="Romain"/>
    <s v="RM-M-D1"/>
    <s v="PALF"/>
    <x v="3"/>
    <s v="CONGO"/>
    <m/>
    <m/>
    <m/>
  </r>
  <r>
    <x v="60"/>
    <s v="Taxi-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0"/>
    <s v="Taxi moto: Commissariat de Police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ROMAIN-CONGO:Ration du 26 au 28/03/2026 à Madingou"/>
    <s v="Travel subsistence"/>
    <s v="Legal"/>
    <n v="20000"/>
    <n v="37.35455071814124"/>
    <n v="535.41"/>
    <s v="Romain"/>
    <s v="RM-M-D2"/>
    <s v="PALF"/>
    <x v="3"/>
    <s v="CONGO"/>
    <m/>
    <m/>
    <m/>
  </r>
  <r>
    <x v="60"/>
    <s v="Paiement salaire du mois de mars 2026/LOUNDOU Jean Romain/3655"/>
    <s v="Personnel"/>
    <s v="Legal"/>
    <n v="228800"/>
    <n v="427.33606021553578"/>
    <n v="535.41"/>
    <s v="BCI"/>
    <s v="BQ-M-R32"/>
    <s v="PALF"/>
    <x v="3"/>
    <s v="CONGO"/>
    <m/>
    <m/>
    <m/>
  </r>
  <r>
    <x v="60"/>
    <s v="Paiement salaire du mois de mars 2026/Crepin IBOUILI-IBOUILI"/>
    <s v="Personnel"/>
    <s v="Legal"/>
    <n v="581764"/>
    <n v="1086.576642199436"/>
    <n v="535.41"/>
    <s v="BCI"/>
    <s v="BQ-M-R33"/>
    <s v="PALF"/>
    <x v="3"/>
    <s v="CONGO"/>
    <m/>
    <m/>
    <m/>
  </r>
  <r>
    <x v="60"/>
    <s v="Paiement salaire du mois de mars  2026 et congé /PINDI BINGA Donald- Roméo"/>
    <s v="Personnel"/>
    <s v="Legal"/>
    <n v="563119"/>
    <n v="1051.7528622924488"/>
    <n v="535.41"/>
    <s v="BCI"/>
    <s v="BQ-M-R34"/>
    <s v="PALF"/>
    <x v="3"/>
    <s v="CONGO"/>
    <m/>
    <m/>
    <m/>
  </r>
  <r>
    <x v="60"/>
    <s v="Paiement salaire du mois de mars 2026/Evariste LELOUSSI"/>
    <s v="Personnel"/>
    <s v="Media"/>
    <n v="268210"/>
    <n v="500.94320240563309"/>
    <n v="535.41"/>
    <s v="BCI"/>
    <s v="BQ-M-R35"/>
    <s v="PALF"/>
    <x v="3"/>
    <s v="CONGO"/>
    <m/>
    <m/>
    <m/>
  </r>
  <r>
    <x v="60"/>
    <s v="Paiement salaire du mois de mars 2026/Homéfa DOVI/3655257"/>
    <s v="Personnel"/>
    <s v="Management"/>
    <n v="1311000"/>
    <n v="2448.5907995741582"/>
    <n v="535.41"/>
    <s v="BCI"/>
    <s v="BQ-M-R36"/>
    <s v="PALF"/>
    <x v="3"/>
    <s v="CONGO"/>
    <m/>
    <m/>
    <m/>
  </r>
  <r>
    <x v="60"/>
    <s v="Paiement salaire du mois de mars 2026/BAVOUMINA NZOUSSI Dina Parfaite/3655256"/>
    <s v="Personnel"/>
    <s v="Office"/>
    <n v="328800"/>
    <n v="614.10881380624198"/>
    <n v="535.41"/>
    <s v="BCI"/>
    <s v="BQ-M-R37"/>
    <s v="PALF"/>
    <x v="3"/>
    <s v="CONGO"/>
    <m/>
    <m/>
    <m/>
  </r>
  <r>
    <x v="60"/>
    <s v="Frais de virement salaire du mois de Mars 2026"/>
    <s v="Bank fees"/>
    <s v="Office"/>
    <n v="10665"/>
    <n v="19.919314170448818"/>
    <n v="535.41"/>
    <s v="BCI"/>
    <s v="BQ-M-R38"/>
    <s v="PALF"/>
    <x v="3"/>
    <s v="CONGO"/>
    <m/>
    <m/>
    <m/>
  </r>
  <r>
    <x v="61"/>
    <s v="T73- CONGO Ration du 27 au 28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1"/>
    <s v="P29 - CONGO Ration  du 27 au 28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1"/>
    <s v="IT87- CONGO Ration du 27 au 28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61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Frais de tansfert d'argent  à Romain ,Donald-Roméo et  IT87 par momo"/>
    <s v="Transfert fees"/>
    <s v="Office"/>
    <n v="2660"/>
    <n v="4.9681552455127846"/>
    <n v="535.41"/>
    <s v="Parfaite"/>
    <s v="CA-M-R22"/>
    <s v="PALF"/>
    <x v="3"/>
    <s v="CONGO"/>
    <m/>
    <m/>
    <m/>
  </r>
  <r>
    <x v="61"/>
    <s v="Achat produits alimentaires et de nettoyages  lait/Bureau PALF"/>
    <s v="Office Materiels"/>
    <s v="Office"/>
    <n v="10000"/>
    <n v="18.67727535907062"/>
    <n v="535.41"/>
    <s v="Parfaite"/>
    <s v="CA-M-R23"/>
    <s v="PALF"/>
    <x v="3"/>
    <s v="CONGO"/>
    <m/>
    <m/>
    <m/>
  </r>
  <r>
    <x v="61"/>
    <s v="Achat produits alimentaires et de nettoyages café/Bureau PALF"/>
    <s v="Office Materiels"/>
    <s v="Office"/>
    <n v="4000"/>
    <n v="7.4709101436282479"/>
    <n v="535.41"/>
    <s v="Parfaite"/>
    <s v="CA-M-R23"/>
    <s v="PALF"/>
    <x v="3"/>
    <s v="CONGO"/>
    <m/>
    <m/>
    <m/>
  </r>
  <r>
    <x v="61"/>
    <s v="Achat produits alimentaires et de nettoyages sucre 5 kg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 lipton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Nettoyant surface/Bureau PALF"/>
    <s v="Office Materiels"/>
    <s v="Office"/>
    <n v="5600"/>
    <n v="10.459274201079547"/>
    <n v="535.41"/>
    <s v="Parfaite"/>
    <s v="CA-M-R23"/>
    <s v="PALF"/>
    <x v="3"/>
    <s v="CONGO"/>
    <m/>
    <m/>
    <m/>
  </r>
  <r>
    <x v="61"/>
    <s v="Achat produits alimentaires et de nettoyages  Javel/Bureau PALF"/>
    <s v="Office Materiels"/>
    <s v="Office"/>
    <n v="6000"/>
    <n v="11.206365215442371"/>
    <n v="535.41"/>
    <s v="Parfaite"/>
    <s v="CA-M-R23"/>
    <s v="PALF"/>
    <x v="3"/>
    <s v="CONGO"/>
    <m/>
    <m/>
    <m/>
  </r>
  <r>
    <x v="61"/>
    <s v="Achat produits alimentaires et de nettoyages  Liquide vaiselle/Bureau PALF"/>
    <s v="Office Materiels"/>
    <s v="Office"/>
    <n v="1250"/>
    <n v="2.3346594198838275"/>
    <n v="535.41"/>
    <s v="Parfaite"/>
    <s v="CA-M-R23"/>
    <s v="PALF"/>
    <x v="3"/>
    <s v="CONGO"/>
    <m/>
    <m/>
    <m/>
  </r>
  <r>
    <x v="61"/>
    <s v="Achat produits alimentaires et de nettoyages  savons/Bureau PALF"/>
    <s v="Office Materiels"/>
    <s v="Office"/>
    <n v="1200"/>
    <n v="2.2412730430884742"/>
    <n v="535.41"/>
    <s v="Parfaite"/>
    <s v="CA-M-R23"/>
    <s v="PALF"/>
    <x v="3"/>
    <s v="CONGO"/>
    <m/>
    <m/>
    <m/>
  </r>
  <r>
    <x v="61"/>
    <s v="Achat produits alimentaires et de nettoyages detergent proclin/Bureau PALF"/>
    <s v="Office Materiels"/>
    <s v="Office"/>
    <n v="3700"/>
    <n v="6.9105918828561297"/>
    <n v="535.41"/>
    <s v="Parfaite"/>
    <s v="CA-M-R23"/>
    <s v="PALF"/>
    <x v="3"/>
    <s v="CONGO"/>
    <m/>
    <m/>
    <m/>
  </r>
  <r>
    <x v="61"/>
    <s v="Achat produits alimentaires et de nettoyages Papier toilette/Bureau PALF"/>
    <s v="Office Materiels"/>
    <s v="Office"/>
    <n v="17550"/>
    <n v="32.778618255168936"/>
    <n v="535.41"/>
    <s v="Parfaite"/>
    <s v="CA-M-R23"/>
    <s v="PALF"/>
    <x v="3"/>
    <s v="CONGO"/>
    <m/>
    <m/>
    <m/>
  </r>
  <r>
    <x v="61"/>
    <s v="Achat produits alimentaires et de nettoyages  sac poubelle /Bureau PALF"/>
    <s v="Office Materiels"/>
    <s v="Office"/>
    <n v="11100"/>
    <n v="20.731775648568387"/>
    <n v="535.41"/>
    <s v="Parfaite"/>
    <s v="CA-M-R23"/>
    <s v="PALF"/>
    <x v="3"/>
    <s v="CONGO"/>
    <m/>
    <m/>
    <m/>
  </r>
  <r>
    <x v="61"/>
    <s v="Taxi: Bureau- Direction MTN / transfert d'argent à IT87,Donald-roméo et romain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Bureau- Supermarché Moungali / achat Fournitures de bureau PALF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Supermarché Moungali 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 moto : Mboua - village Béné (vérifcation produit)"/>
    <s v="Transport Interurbain"/>
    <s v="Investigation"/>
    <n v="4000"/>
    <n v="7.4709101436282479"/>
    <n v="535.41"/>
    <s v="T73"/>
    <s v="T73-M-R31"/>
    <s v="PALF"/>
    <x v="3"/>
    <s v="CONGO"/>
    <m/>
    <m/>
    <m/>
  </r>
  <r>
    <x v="61"/>
    <s v="Taxi moto : village Béné - Mboua (vérifcation produit)"/>
    <s v="Transport Interurbain"/>
    <s v="Investigation"/>
    <n v="4000"/>
    <n v="7.4709101436282479"/>
    <n v="535.41"/>
    <s v="T73"/>
    <s v="T73-M-R32"/>
    <s v="PALF"/>
    <x v="3"/>
    <s v="CONGO"/>
    <m/>
    <m/>
    <m/>
  </r>
  <r>
    <x v="61"/>
    <s v="Taxi moto : Parking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Hôtel - Quartier Poto pot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61"/>
    <s v="Taxi moto : Quartier Poto poto - Point de recharge batterie/ Recharger mon téléphone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Point de charge batterie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Hôtel le Papyrus-DDEF/ Rencontrer le DDPI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DDEF-TGI/ Rencontrer le Procureur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TGI-Region de gendarmerie / Rencontrer le COMREG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Maison d'arrêt-Hôtel le Papyrus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Ration un detenu/ MANKOUSSOU Auzere/ Maison d'arrêt de Sibiti/ Soir"/>
    <s v="jail visit"/>
    <s v="Legal"/>
    <n v="1500"/>
    <n v="2.8015913038605929"/>
    <n v="535.41"/>
    <s v="Donald-Romeo"/>
    <s v="DR-M-D2"/>
    <s v="PALF"/>
    <x v="3"/>
    <s v="CONGO"/>
    <m/>
    <m/>
    <m/>
  </r>
  <r>
    <x v="61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Matin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Marché -Commi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Commissariat de Police-DDEF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 billet  Madingou-Brazzaville/ Romain"/>
    <s v="Transport Interurbain"/>
    <s v="Legal"/>
    <n v="7000"/>
    <n v="13.074092751349434"/>
    <n v="535.41"/>
    <s v="Romain"/>
    <s v="RM-M-R6"/>
    <s v="PALF"/>
    <x v="3"/>
    <s v="CONGO"/>
    <m/>
    <m/>
    <m/>
  </r>
  <r>
    <x v="61"/>
    <s v="Taxi 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Hotel DZONGO-Commis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Commissariat de Police-Hotel Dzongo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73- CONGO Ration du 28 au 29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2"/>
    <s v="P29 - CONGO Ration  du 28 au 29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2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Brazzaville-Owando/Crépin"/>
    <s v="Transport Interurbain"/>
    <s v="Legal"/>
    <n v="8000"/>
    <n v="14.941820287256496"/>
    <n v="535.41"/>
    <s v="Crépin"/>
    <s v="CR-M-R5"/>
    <s v="PALF"/>
    <x v="3"/>
    <s v="CONGO"/>
    <m/>
    <m/>
    <m/>
  </r>
  <r>
    <x v="62"/>
    <s v="Taxi: Agence trans bony-Domicile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pokola-gouga"/>
    <s v="Transport Interurbain"/>
    <s v="Investigation"/>
    <n v="3500"/>
    <n v="6.5370463756747172"/>
    <n v="535.41"/>
    <s v="P29"/>
    <s v="P29-M-R19"/>
    <s v="PALF"/>
    <x v="3"/>
    <s v="CONGO"/>
    <m/>
    <m/>
    <m/>
  </r>
  <r>
    <x v="62"/>
    <s v="Achat billet gouga-pokola"/>
    <s v="Transport Interurbain"/>
    <s v="Investigation"/>
    <n v="3500"/>
    <n v="6.5370463756747172"/>
    <n v="535.41"/>
    <s v="P29"/>
    <s v="P29-M-R20"/>
    <s v="PALF"/>
    <x v="3"/>
    <s v="CONGO"/>
    <m/>
    <m/>
    <m/>
  </r>
  <r>
    <x v="62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2"/>
    <s v="Taxi moto quartier1-pay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payo-lycéé,props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lycée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: Mboua - village Béné (vérifcation produit)"/>
    <s v="Transport Interurbain"/>
    <s v="Investigation"/>
    <n v="4000"/>
    <n v="7.4709101436282479"/>
    <n v="535.41"/>
    <s v="T73"/>
    <s v="T73-M-R33"/>
    <s v="PALF"/>
    <x v="3"/>
    <s v="CONGO"/>
    <m/>
    <m/>
    <m/>
  </r>
  <r>
    <x v="62"/>
    <s v="Taxi moto : village Béné - Mboua (vérifcation produit)"/>
    <s v="Transport Interurbain"/>
    <s v="Investigation"/>
    <n v="4000"/>
    <n v="7.4709101436282479"/>
    <n v="535.41"/>
    <s v="T73"/>
    <s v="T73-M-R34"/>
    <s v="PALF"/>
    <x v="3"/>
    <s v="CONGO"/>
    <m/>
    <m/>
    <m/>
  </r>
  <r>
    <x v="62"/>
    <s v="IT87- CONGO Frais d'hôtel  du 23 au 28/03/2026 à Zanaga (05 nuitées)"/>
    <s v="Travel subsistence"/>
    <s v="Investigation"/>
    <n v="50000"/>
    <n v="93.386376795353101"/>
    <n v="535.41"/>
    <s v="IT87"/>
    <s v="IT87-M-R22"/>
    <s v="PALF"/>
    <x v="3"/>
    <s v="CONGO"/>
    <m/>
    <m/>
    <m/>
  </r>
  <r>
    <x v="62"/>
    <s v="Taxi moto : Hôtel - Parking/ Départ pour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62"/>
    <s v="Achat billet Zanaga - Sibiti/ IT87"/>
    <s v="Transport Interurbain"/>
    <s v="Investigation"/>
    <n v="9000"/>
    <n v="16.809547823163559"/>
    <n v="535.41"/>
    <s v="IT87"/>
    <s v="IT87-M-R23"/>
    <s v="PALF"/>
    <x v="3"/>
    <s v="CONGO"/>
    <m/>
    <m/>
    <m/>
  </r>
  <r>
    <x v="62"/>
    <s v="Taxi moto : Parking - Agence Ocean du nord/ Achat billet"/>
    <s v="Transport local"/>
    <s v="Investigation"/>
    <n v="350"/>
    <n v="0.65370463756747166"/>
    <n v="535.41"/>
    <s v="IT87"/>
    <s v="IT87-M-D1"/>
    <s v="PALF"/>
    <x v="3"/>
    <s v="CONGO"/>
    <m/>
    <m/>
    <m/>
  </r>
  <r>
    <x v="62"/>
    <s v="Taxi moto : Agence Ocean du Nord - Gare routière/ Départ pour Loudima"/>
    <s v="Transport local"/>
    <s v="Investigation"/>
    <n v="300"/>
    <n v="0.56031826077211855"/>
    <n v="535.41"/>
    <s v="IT87"/>
    <s v="IT87-M-D1"/>
    <s v="PALF"/>
    <x v="3"/>
    <s v="CONGO"/>
    <m/>
    <m/>
    <m/>
  </r>
  <r>
    <x v="62"/>
    <s v="Achat billet Sibiti - Loudima/ IT87"/>
    <s v="Transport Interurbain"/>
    <s v="Investigation"/>
    <n v="4000"/>
    <n v="7.4709101436282479"/>
    <n v="535.41"/>
    <s v="IT87"/>
    <s v="IT87-M-R24"/>
    <s v="PALF"/>
    <x v="3"/>
    <s v="CONGO"/>
    <m/>
    <m/>
    <m/>
  </r>
  <r>
    <x v="62"/>
    <s v="Achat billet Loudima - Brazzaville/ IT87"/>
    <s v="Transport Interurbain"/>
    <s v="Investigation"/>
    <n v="7000"/>
    <n v="13.074092751349434"/>
    <n v="535.41"/>
    <s v="IT87"/>
    <s v="IT87-M-R25"/>
    <s v="PALF"/>
    <x v="3"/>
    <s v="CONGO"/>
    <m/>
    <m/>
    <m/>
  </r>
  <r>
    <x v="62"/>
    <s v="Taxi : Agence Ocean du nord Moungali - Domicile/ Arrivé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62"/>
    <s v="Taxi moto Hôtel le Papyrus-Maison d'arrê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Maison d'arrêt-TGI/ Rencontrer le Président du tribunal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TGI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Achat billet Sibiti- Brazzaville/ Donald-Roméo"/>
    <s v="Transport Interurbain"/>
    <s v="Legal"/>
    <n v="9000"/>
    <n v="16.809547823163559"/>
    <n v="535.41"/>
    <s v="Donald-Romeo"/>
    <s v="DR-M-R6"/>
    <s v="PALF"/>
    <x v="3"/>
    <s v="CONGO"/>
    <m/>
    <m/>
    <m/>
  </r>
  <r>
    <x v="62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ROMAIN-Congo: Frais d'Hotel à Madingou du 26 au 28/03/2026 (02) nuitées"/>
    <s v="Travel subsistence"/>
    <s v="Legal"/>
    <n v="20000"/>
    <n v="37.35455071814124"/>
    <n v="535.41"/>
    <s v="Romain"/>
    <s v="RM-M-R7"/>
    <s v="PALF"/>
    <x v="3"/>
    <s v="CONGO"/>
    <m/>
    <m/>
    <m/>
  </r>
  <r>
    <x v="62"/>
    <s v="Taxi moto: Hotel Dzongo-Agence Trans Bony de Madingou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axi: Agence Trans Bony de Bifouiti-Domicile"/>
    <s v="Transport local"/>
    <s v="Legal"/>
    <n v="1500"/>
    <n v="2.8015913038605929"/>
    <n v="535.41"/>
    <s v="Romain"/>
    <s v="RM-M-D1"/>
    <s v="PALF"/>
    <x v="3"/>
    <s v="CONGO"/>
    <m/>
    <m/>
    <m/>
  </r>
  <r>
    <x v="63"/>
    <s v="T73- CONGO Ration du 29 au 30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3"/>
    <s v="P29 - CONGO Ration  du 29 au 30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3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3"/>
    <s v="Taxi moto: Agence trans bony-Hôtel Case Mbali"/>
    <s v="Transport local"/>
    <s v="Legal"/>
    <n v="300"/>
    <n v="0.56031826077211855"/>
    <n v="535.41"/>
    <s v="Crépin"/>
    <s v="CR-M-D1"/>
    <s v="PALF"/>
    <x v="3"/>
    <s v="CONGO"/>
    <m/>
    <m/>
    <m/>
  </r>
  <r>
    <x v="63"/>
    <s v="Crépin- CONGO Ration du 29 au 31/03/2026 à Owando"/>
    <s v="Travel subsistence"/>
    <s v="Legal"/>
    <n v="20000"/>
    <n v="37.35455071814124"/>
    <n v="535.41"/>
    <s v="Crépin"/>
    <s v="CR-M-D2"/>
    <s v="PALF"/>
    <x v="3"/>
    <s v="CONGO"/>
    <m/>
    <m/>
    <m/>
  </r>
  <r>
    <x v="63"/>
    <s v="Achat billet pokola-kabo1"/>
    <s v="Transport Interurbain"/>
    <s v="Investigation"/>
    <n v="3000"/>
    <n v="5.6031826077211857"/>
    <n v="535.41"/>
    <s v="P29"/>
    <s v="P29-M-R21"/>
    <s v="PALF"/>
    <x v="3"/>
    <s v="CONGO"/>
    <m/>
    <m/>
    <m/>
  </r>
  <r>
    <x v="63"/>
    <s v="Achat billet kabo1-pokola"/>
    <s v="Transport Interurbain"/>
    <s v="Investigation"/>
    <n v="3000"/>
    <n v="5.6031826077211857"/>
    <n v="535.41"/>
    <s v="P29"/>
    <s v="P29-M-R22"/>
    <s v="PALF"/>
    <x v="3"/>
    <s v="CONGO"/>
    <m/>
    <m/>
    <m/>
  </r>
  <r>
    <x v="63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3"/>
    <s v="Taxi moto obo-mougougui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mougougui-pi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 moto piste 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: Mboua - village Béné (rendez vous avec la cible)"/>
    <s v="Transport Interurbain"/>
    <s v="Investigation"/>
    <n v="4000"/>
    <n v="7.4709101436282479"/>
    <n v="535.41"/>
    <s v="T73"/>
    <s v="T73-M-R35"/>
    <s v="PALF"/>
    <x v="3"/>
    <s v="CONGO"/>
    <m/>
    <m/>
    <m/>
  </r>
  <r>
    <x v="63"/>
    <s v="Achat boissons et nourriture/ deux cibles"/>
    <s v="Trust building"/>
    <s v="Investigation"/>
    <n v="3500"/>
    <n v="6.5370463756747172"/>
    <n v="535.41"/>
    <s v="T73"/>
    <s v="T73-M-D2"/>
    <s v="PALF"/>
    <x v="3"/>
    <s v="CONGO"/>
    <m/>
    <m/>
    <m/>
  </r>
  <r>
    <x v="63"/>
    <s v="Taxi moto : village Béné - Mboua (retour à Mboua)"/>
    <s v="Transport Interurbain"/>
    <s v="Investigation"/>
    <n v="4000"/>
    <n v="7.4709101436282479"/>
    <n v="535.41"/>
    <s v="T73"/>
    <s v="T73-M-R36"/>
    <s v="PALF"/>
    <x v="3"/>
    <s v="CONGO"/>
    <m/>
    <m/>
    <m/>
  </r>
  <r>
    <x v="63"/>
    <s v="Donald-Roméo-CONGO Frais d'hôtel   du  26 au 29/03/2026 à Sibiti (3 nuitées)"/>
    <s v="Travel subsistence"/>
    <s v="Legal"/>
    <n v="30000"/>
    <n v="56.031826077211861"/>
    <n v="535.41"/>
    <s v="Donald-Romeo"/>
    <s v="DR-M-R7"/>
    <s v="PALF"/>
    <x v="3"/>
    <s v="CONGO"/>
    <m/>
    <m/>
    <m/>
  </r>
  <r>
    <x v="63"/>
    <s v="Taxi Hôtel le Papyrus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3"/>
    <s v="Taxi  Agence océan du nord de Moungali-Domicile"/>
    <s v="Transport local"/>
    <s v="Legal"/>
    <n v="1500"/>
    <n v="2.8015913038605929"/>
    <n v="535.41"/>
    <s v="Donald-Romeo"/>
    <s v="DR-M-D1"/>
    <s v="PALF"/>
    <x v="3"/>
    <s v="CONGO"/>
    <m/>
    <m/>
    <m/>
  </r>
  <r>
    <x v="64"/>
    <s v="T73- CONGO Ration du 30/ au 31 /03/ 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4"/>
    <s v="P29 - CONGO Ration  du 30 au 31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4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64"/>
    <s v="Taxi moto: Hôtel-DDEF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DDEF-Trans bony pour réservation de Ouesso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Achat Billet Owando-Ouesso/ Crépin"/>
    <s v="Transport Interurbain"/>
    <s v="Legal"/>
    <n v="5000"/>
    <n v="9.3386376795353101"/>
    <n v="535.41"/>
    <s v="Crépin"/>
    <s v="CR-M-R6"/>
    <s v="PALF"/>
    <x v="3"/>
    <s v="CONGO"/>
    <m/>
    <m/>
    <m/>
  </r>
  <r>
    <x v="64"/>
    <s v="Taxi moto: Trans bony-Genadrmerie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Gendarmerie-TGI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TGI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Ration de ELOMBO Levy et NGASSAKI Davy à la maison d'arrêt  d'Owando/ Soir"/>
    <s v="jail visit"/>
    <s v="Legal"/>
    <n v="3000"/>
    <n v="5.6031826077211857"/>
    <n v="535.41"/>
    <s v="Crépin"/>
    <s v="CR-M-D3"/>
    <s v="PALF"/>
    <x v="3"/>
    <s v="CONGO"/>
    <m/>
    <m/>
    <m/>
  </r>
  <r>
    <x v="64"/>
    <s v="Taxi moto: Petit marché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Maison d'arrêt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Frais de ramassage Ordure Mars 2026"/>
    <s v="Rent &amp; Utilities"/>
    <s v="Office"/>
    <n v="6000"/>
    <n v="11.206365215442371"/>
    <n v="535.41"/>
    <s v="Parfaite"/>
    <s v="CA-M-R24"/>
    <s v="PALF"/>
    <x v="3"/>
    <s v="CONGO"/>
    <m/>
    <m/>
    <m/>
  </r>
  <r>
    <x v="64"/>
    <s v="Reglement prestation de nettoyage  PALF du mois de Mars 2026"/>
    <s v="Services"/>
    <s v="Office"/>
    <n v="80000"/>
    <n v="149.41820287256496"/>
    <n v="535.41"/>
    <s v="Parfaite"/>
    <s v="CA-M-R25"/>
    <s v="PALF"/>
    <x v="3"/>
    <s v="CONGO"/>
    <m/>
    <m/>
    <m/>
  </r>
  <r>
    <x v="64"/>
    <s v=" Frais de prestation de nettoyage jardin PALF Mars 2026"/>
    <s v="Services"/>
    <s v="Office"/>
    <n v="40000"/>
    <n v="74.709101436282481"/>
    <n v="535.41"/>
    <s v="Parfaite"/>
    <s v="CA-M-R26"/>
    <s v="PALF"/>
    <x v="3"/>
    <s v="CONGO"/>
    <m/>
    <m/>
    <m/>
  </r>
  <r>
    <x v="64"/>
    <s v="Frais de tansfert d'argent  à P29 et T73 par par momo"/>
    <s v="Transfert fees"/>
    <s v="Office"/>
    <n v="5250"/>
    <n v="9.8055695635120763"/>
    <n v="535.41"/>
    <s v="Parfaite"/>
    <s v="CA-M-R27"/>
    <s v="PALF"/>
    <x v="3"/>
    <s v="CONGO"/>
    <m/>
    <m/>
    <m/>
  </r>
  <r>
    <x v="64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Bureau- L'Immeuble   / Formation à l'UE 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L'Immeuble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73 - CONGO Frais d'hotel du 22 au 30/03/2026 à Mboua (08 Nuitées)"/>
    <s v="Travel subsistence"/>
    <s v="Investigation"/>
    <n v="80000"/>
    <n v="149.41820287256496"/>
    <n v="535.41"/>
    <s v="T73"/>
    <s v="T73-M-R37"/>
    <s v="PALF"/>
    <x v="3"/>
    <s v="CONGO"/>
    <m/>
    <m/>
    <m/>
  </r>
  <r>
    <x v="64"/>
    <s v="location moto : Mboua - pokola(départ pour Mboua en prenant une autre moto au village ndoki)"/>
    <s v="Transport Interurbain"/>
    <s v="Investigation"/>
    <n v="20000"/>
    <n v="37.35455071814124"/>
    <n v="535.41"/>
    <s v="T73"/>
    <s v="T73-M-R38"/>
    <s v="PALF"/>
    <x v="3"/>
    <s v="CONGO"/>
    <m/>
    <m/>
    <m/>
  </r>
  <r>
    <x v="64"/>
    <s v="Taxi Bureau- Agence Trans Bony de la Frontière/ Resevation billets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Taxi  Agence Trans Bony de la Frontière-Bureau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Achat billet Brazzaville-Ouesso/ Donald-Roméo"/>
    <s v="Transport Interurbain"/>
    <s v="Legal"/>
    <n v="12000"/>
    <n v="22.412730430884743"/>
    <n v="535.41"/>
    <s v="Donald-Romeo"/>
    <s v="DR-M-R8"/>
    <s v="PALF"/>
    <x v="3"/>
    <s v="CONGO"/>
    <m/>
    <m/>
    <m/>
  </r>
  <r>
    <x v="64"/>
    <s v="Achat billet, Brazzaville-Ouesso/ Evariste"/>
    <s v="Transport Interurbain"/>
    <s v="Media"/>
    <n v="12000"/>
    <n v="22.412730430884743"/>
    <n v="535.41"/>
    <s v="Evariste"/>
    <s v="EV-M-R5"/>
    <s v="PALF"/>
    <x v="3"/>
    <s v="CONGO"/>
    <m/>
    <m/>
    <m/>
  </r>
  <r>
    <x v="64"/>
    <s v="Achat  billet Brazzaville-Ouesso/ Romain"/>
    <s v="Transport Interurbain"/>
    <s v="Legal"/>
    <n v="12000"/>
    <n v="22.412730430884743"/>
    <n v="535.41"/>
    <s v="Romain"/>
    <s v="RM-M-R8"/>
    <s v="PALF"/>
    <x v="3"/>
    <s v="CONGO"/>
    <m/>
    <m/>
    <m/>
  </r>
  <r>
    <x v="64"/>
    <s v="Reglement honoraire du mois de Mars 2026/IT87/3655259"/>
    <s v="Personnel"/>
    <s v="Investigation"/>
    <n v="225000"/>
    <n v="420.23869557908893"/>
    <n v="535.41"/>
    <s v="BCI"/>
    <s v="BQ-M-R39"/>
    <s v="PALF"/>
    <x v="3"/>
    <s v="CONGO"/>
    <m/>
    <m/>
    <m/>
  </r>
  <r>
    <x v="65"/>
    <s v="T73- CONGO Ration du 31/ 03/au 05 /04/ 2026 à Ouesso; Pokola et Mboua (05 nuitées)"/>
    <s v="Travel subsistence"/>
    <s v="Investigation"/>
    <n v="50000"/>
    <n v="93.386376795353101"/>
    <n v="535.41"/>
    <s v="T73"/>
    <s v="T73-M-D3"/>
    <s v="PALF"/>
    <x v="3"/>
    <s v="CONGO"/>
    <m/>
    <m/>
    <m/>
  </r>
  <r>
    <x v="65"/>
    <s v="P29 - CONGO Ration  du 31/03 au 05/04/2025 à ouesso,pokola (5 Nuitées)"/>
    <s v="Travel subsistence"/>
    <s v="Investigation"/>
    <n v="50000"/>
    <n v="93.386376795353101"/>
    <n v="535.41"/>
    <s v="P29"/>
    <s v="P29-M-D4"/>
    <s v="PALF"/>
    <x v="3"/>
    <s v="CONGO"/>
    <m/>
    <m/>
    <m/>
  </r>
  <r>
    <x v="65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Bureau-AOGC (Formation DUE)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AOGC 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65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Ration de ELOMBO Levy et NGASSAKI Davy à la maison d'arrêt  d'Owando/matin"/>
    <s v="jail visit"/>
    <s v="Legal"/>
    <n v="3000"/>
    <n v="5.6031826077211857"/>
    <n v="535.41"/>
    <s v="Crépin"/>
    <s v="CR-M-D3"/>
    <s v="PALF"/>
    <x v="3"/>
    <s v="CONGO"/>
    <m/>
    <m/>
    <m/>
  </r>
  <r>
    <x v="65"/>
    <s v="Taxi moto: Boutique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 moto: Maison d'arrêt-Gendarmerie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 moto: Gendarmerie-Hôte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Crépin-CONGO Frais d'hotel du   29 au 31/03/2026 à Owando ( 02 Nuitéés)"/>
    <s v="Travel subsistence"/>
    <s v="Legal"/>
    <n v="20000"/>
    <n v="37.35455071814124"/>
    <n v="535.41"/>
    <s v="Crépin"/>
    <s v="CR-M-R7"/>
    <s v="PALF"/>
    <x v="3"/>
    <s v="CONGO"/>
    <m/>
    <m/>
    <m/>
  </r>
  <r>
    <x v="65"/>
    <s v="Taxi moto: Hôtel-Agence Trans Bony à destination de Ouesso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: Agence Trans bony Ouesso-Hôtel Roya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: Bureau-Lieu de Formation UE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Bureau- Cabinet d'avocat Maitre Locko/récuperation des rapport mensuel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 Cabinet d'avocat Maitre Locko- Bureau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 moto hotel -parking,départ pour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Taxi port-hotel,arrivé à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P29 -CONGO Frais d'hotel du 20 au 31/03/2026 à pokola(11 Nuitées)"/>
    <s v="Travel subsistence"/>
    <s v="Investigation"/>
    <n v="110000"/>
    <n v="205.45002894977682"/>
    <n v="535.41"/>
    <s v="P29"/>
    <s v="P29-M-R23"/>
    <s v="PALF"/>
    <x v="3"/>
    <s v="CONGO"/>
    <m/>
    <m/>
    <m/>
  </r>
  <r>
    <x v="65"/>
    <s v="Achat billet pokola-ouesso"/>
    <s v="Transport Interurbain"/>
    <s v="Investigation"/>
    <n v="2000"/>
    <n v="3.735455071814124"/>
    <n v="535.41"/>
    <s v="P29"/>
    <s v="P29-M-R24"/>
    <s v="PALF"/>
    <x v="3"/>
    <s v="CONGO"/>
    <m/>
    <m/>
    <m/>
  </r>
  <r>
    <x v="65"/>
    <s v="Pirroque rive pokola-rive ouesso"/>
    <s v="Transport local"/>
    <s v="Investigation"/>
    <n v="1000"/>
    <n v="1.867727535907062"/>
    <n v="535.41"/>
    <s v="P29"/>
    <s v="P29-M-D1"/>
    <s v="PALF"/>
    <x v="3"/>
    <s v="CONGO"/>
    <m/>
    <m/>
    <m/>
  </r>
  <r>
    <x v="65"/>
    <s v="T73 - CONGO Frais d'hotel du 30 au 31/03/2026 à Pokola (01 Nuitée)"/>
    <s v="Travel subsistence"/>
    <s v="Investigation"/>
    <n v="10000"/>
    <n v="18.67727535907062"/>
    <n v="535.41"/>
    <s v="T73"/>
    <s v="T73-M-R39"/>
    <s v="PALF"/>
    <x v="3"/>
    <s v="CONGO"/>
    <m/>
    <m/>
    <m/>
  </r>
  <r>
    <x v="65"/>
    <s v="Taxi moto : hotel Marie bouanga - gare routière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Achat billet: Pokola - Ouesso/T73"/>
    <s v="Transport Interurbain"/>
    <s v="Investigation"/>
    <n v="2000"/>
    <n v="3.735455071814124"/>
    <n v="535.41"/>
    <s v="T73"/>
    <s v="T73-M-R40"/>
    <s v="PALF"/>
    <x v="3"/>
    <s v="CONGO"/>
    <m/>
    <m/>
    <m/>
  </r>
  <r>
    <x v="6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65"/>
    <s v="Taxi : port - hotel divine (arrivé à pokola)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Taxi Domicile- Agence Trans Bony de la Frontière/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5"/>
    <s v="Taxi  Agence Trans Bony de Ouesso-Hôtel Royal"/>
    <s v="Transport local"/>
    <s v="Legal"/>
    <n v="500"/>
    <n v="0.93386376795353099"/>
    <n v="535.41"/>
    <s v="Donald-Romeo"/>
    <s v="DR-M-D1"/>
    <s v="PALF"/>
    <x v="3"/>
    <s v="CONGO"/>
    <m/>
    <m/>
    <m/>
  </r>
  <r>
    <x v="65"/>
    <s v="Donald-Roméo-CONGO Ration  du  31 mars au 05/04/2026 à Ouesso"/>
    <s v="Travel subsistence"/>
    <s v="Legal"/>
    <n v="50000"/>
    <n v="93.386376795353101"/>
    <n v="535.41"/>
    <s v="Donald-Romeo"/>
    <s v="DR-M-D4"/>
    <s v="PALF"/>
    <x v="3"/>
    <s v="CONGO"/>
    <m/>
    <m/>
    <m/>
  </r>
  <r>
    <x v="65"/>
    <s v="Taxi, Domicile-Agence Trans Bony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65"/>
    <s v="Taxi, Agence Trans Bony de Ouesso-Royal Hôtel"/>
    <s v="Transport local"/>
    <s v="Media"/>
    <n v="500"/>
    <n v="0.93386376795353099"/>
    <n v="535.41"/>
    <s v="Evariste"/>
    <s v="EV-M-D1"/>
    <s v="PALF"/>
    <x v="3"/>
    <s v="CONGO"/>
    <m/>
    <m/>
    <m/>
  </r>
  <r>
    <x v="65"/>
    <s v="Evariste CONGO- Ration du 31 mars au 05 avril 2026 à Ouesso et Pokol ( 5 nuitées )"/>
    <s v="Travel subsistence"/>
    <s v="Media"/>
    <n v="50000"/>
    <n v="93.386376795353101"/>
    <n v="535.41"/>
    <s v="Evariste"/>
    <s v="EV-M-D2"/>
    <s v="PALF"/>
    <x v="3"/>
    <s v="CONGO"/>
    <m/>
    <m/>
    <m/>
  </r>
  <r>
    <x v="65"/>
    <s v="Taxi; Domicile-Agence Trans Bony de la Frontière"/>
    <s v="Transport local"/>
    <s v="Legal"/>
    <n v="2000"/>
    <n v="3.735455071814124"/>
    <n v="535.41"/>
    <s v="Romain"/>
    <s v="RM-M-D1"/>
    <s v="PALF"/>
    <x v="3"/>
    <s v="CONGO"/>
    <m/>
    <m/>
    <m/>
  </r>
  <r>
    <x v="65"/>
    <s v="Taxi: Agence Trans Bony  de Ouesso-Hotel Royal "/>
    <s v="Transport local"/>
    <s v="Legal"/>
    <n v="500"/>
    <n v="0.93386376795353099"/>
    <n v="535.41"/>
    <s v="Romain"/>
    <s v="RM-M-D1"/>
    <s v="PALF"/>
    <x v="3"/>
    <s v="CONGO"/>
    <m/>
    <m/>
    <m/>
  </r>
  <r>
    <x v="65"/>
    <s v="ROMAIN -CONGO: Ration du 31/05/2026 au 05/04/2026 à Ouesso"/>
    <s v="Travel subsistence"/>
    <s v="Legal"/>
    <n v="50000"/>
    <n v="93.386376795353101"/>
    <n v="535.41"/>
    <s v="Romain"/>
    <s v="RM-M-D4"/>
    <s v="PALF"/>
    <x v="3"/>
    <s v="CONGO"/>
    <m/>
    <m/>
    <m/>
  </r>
  <r>
    <x v="66"/>
    <s v="Maison-AOGC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66"/>
    <s v="AOGC-Bureau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66"/>
    <s v="Bureau-Maison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66"/>
    <s v="Credit telephonique MTN/PALF/ du 01 au 07 Avril 2026/ DOVI"/>
    <s v="Telephone"/>
    <s v="Management"/>
    <n v="10000"/>
    <n v="19.25480302035654"/>
    <n v="519.35093749999999"/>
    <s v="DOVI"/>
    <s v="DH-A-R1"/>
    <s v="PALF"/>
    <x v="3"/>
    <s v="CONGO"/>
    <m/>
    <m/>
    <m/>
  </r>
  <r>
    <x v="66"/>
    <s v="Taxi: Hôtel-DDEF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Taxi: DDEF-Parquet pour le chef et moi."/>
    <s v="Transport local"/>
    <s v="Legal"/>
    <n v="1000"/>
    <n v="1.867727535907062"/>
    <n v="535.41"/>
    <s v="Crépin"/>
    <s v="CR-A-D1"/>
    <s v="PALF"/>
    <x v="3"/>
    <s v="CONGO"/>
    <m/>
    <m/>
    <m/>
  </r>
  <r>
    <x v="66"/>
    <s v="Taxi: Parquet-Gendarmerie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Taxi: Gendarmerie-Hôtel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CREPIN-CONGO Ration du 31/03/ au 01/04/2026 à Owando et Ouesso"/>
    <s v="Travel subsistence"/>
    <s v="Legal"/>
    <n v="10000"/>
    <n v="18.771635173931283"/>
    <n v="532.71864210781655"/>
    <s v="Crépin"/>
    <s v="CR-A-D3"/>
    <s v="PALF"/>
    <x v="3"/>
    <s v="CONGO"/>
    <m/>
    <m/>
    <m/>
  </r>
  <r>
    <x v="66"/>
    <s v="Credit telephonique MTN PALF/du 01   au 07 Avril 2026/Legal/ crepin"/>
    <s v="Telephone"/>
    <s v="Legal"/>
    <n v="7500"/>
    <n v="14.007956519302965"/>
    <n v="535.41"/>
    <s v="Crépin"/>
    <s v="CR-A-R1"/>
    <s v="PALF"/>
    <x v="3"/>
    <s v="CONGO"/>
    <m/>
    <m/>
    <m/>
  </r>
  <r>
    <x v="66"/>
    <s v="Taxi: Domicile- Direction MTN / 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Taxi: Direction MTN-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Taxi: Immeuble AOGC- Domicile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Credit teléphonique MTN PALF/ du 01 au 07 avril 2026/Management/ Parfaite"/>
    <s v="Telephone"/>
    <s v="Management"/>
    <n v="5000"/>
    <n v="9.3386376795353101"/>
    <n v="535.41"/>
    <s v="Parfaite"/>
    <s v="P-A-R1"/>
    <s v="PALF"/>
    <x v="3"/>
    <s v="CONGO"/>
    <m/>
    <m/>
    <m/>
  </r>
  <r>
    <x v="66"/>
    <s v="Credit telephonique MTN PALF/ du 01 au 07 avril2026/ Investigation/P29"/>
    <s v="Telephone"/>
    <s v="Investigation"/>
    <n v="7500"/>
    <n v="14.007956519302965"/>
    <n v="535.41"/>
    <s v="P29"/>
    <s v="P29-A-R1"/>
    <s v="PALF"/>
    <x v="3"/>
    <s v="CONGO"/>
    <m/>
    <m/>
    <m/>
  </r>
  <r>
    <x v="66"/>
    <s v="Taxi : hotel divine - hotel corridor ( reunion avec l'équipe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Taxi : hotel corridor - charden farel (récupé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Taxi : charden farel - hotel divine (récupé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Credit telephonique MTN PALF/ du 01 au 07 avril 2026/ Investigation/T73"/>
    <s v="Telephone"/>
    <s v="Investigation"/>
    <n v="7500"/>
    <n v="14.007956519302965"/>
    <n v="535.41"/>
    <s v="T73"/>
    <s v="T73-A-R1"/>
    <s v="PALF"/>
    <x v="3"/>
    <s v="CONGO"/>
    <m/>
    <m/>
    <m/>
  </r>
  <r>
    <x v="66"/>
    <s v="Credit telephonique MTN PALF/du 01 au 07 avril 2026/Investigation /IT87"/>
    <s v="Telephone"/>
    <s v="Investigation"/>
    <n v="7500"/>
    <n v="14.007956519302965"/>
    <n v="535.41"/>
    <s v="IT87"/>
    <s v="IT87-A-R1"/>
    <s v="PALF"/>
    <x v="3"/>
    <s v="CONGO"/>
    <m/>
    <m/>
    <m/>
  </r>
  <r>
    <x v="66"/>
    <s v="Frais de tansfert d'argent  à P29 , T73, Donald-Roméo, Crepin, Romain et Evariste par par CF"/>
    <s v="Transfert fees"/>
    <s v="Office"/>
    <n v="21480"/>
    <n v="40.118787471283689"/>
    <n v="535.41"/>
    <s v="IT87"/>
    <s v="CA-A-R1"/>
    <s v="PALF"/>
    <x v="3"/>
    <s v="CONGO"/>
    <m/>
    <m/>
    <m/>
  </r>
  <r>
    <x v="66"/>
    <s v="Taxi Hôtel Royal-DDEF/ Rencontrer le DD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DDEF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TGI-Region de gendarmerie / Rencontrer le COMREG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Region de gendarmerie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Credit telephonique MTN PALF/ du 01 au 07 avril 2026/Legal//Donald-Roméo"/>
    <s v="Telephone"/>
    <s v="Legal"/>
    <n v="7500"/>
    <n v="14.007956519302965"/>
    <n v="535.41"/>
    <s v="Donald-Roméo"/>
    <s v="DR-A-R1"/>
    <s v="PALF"/>
    <x v="3"/>
    <s v="CONGO"/>
    <m/>
    <m/>
    <m/>
  </r>
  <r>
    <x v="66"/>
    <s v="Credit telephonique MTN PALF/du 01 au 07 avril 2026/Evariste/ Evariste"/>
    <s v="Telephone"/>
    <s v="Media"/>
    <n v="7500"/>
    <n v="14.007956519302965"/>
    <n v="535.41"/>
    <s v="Evariste"/>
    <s v="EV-A-R1"/>
    <s v="PALF"/>
    <x v="3"/>
    <s v="CONGO"/>
    <m/>
    <m/>
    <m/>
  </r>
  <r>
    <x v="66"/>
    <s v="Taxi: Hotel Royal-Agence Charden farel de Ouesso(pour le retrait des fonds)"/>
    <s v="Transport local"/>
    <s v="Legal"/>
    <n v="500"/>
    <n v="0.93386376795353099"/>
    <n v="535.41"/>
    <s v="Romain"/>
    <s v="RM-A-D1"/>
    <s v="PALF"/>
    <x v="3"/>
    <s v="CONGO"/>
    <m/>
    <m/>
    <m/>
  </r>
  <r>
    <x v="66"/>
    <s v="Taxi: Agence Charden Farel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66"/>
    <s v="Credit telephonique MTN PALF/du 01 au 07 Avril 2026/Legal/Romain"/>
    <s v="Telephone"/>
    <s v="Legal"/>
    <n v="5000"/>
    <n v="9.3386376795353101"/>
    <n v="535.41"/>
    <s v="Romain"/>
    <s v="RM-A-R1"/>
    <s v="PALF"/>
    <x v="3"/>
    <s v="CONGO"/>
    <m/>
    <m/>
    <m/>
  </r>
  <r>
    <x v="67"/>
    <s v="Maison-AOGC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AOGC-Bureau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CREPIN-CONGO Ration du 01 au 02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7"/>
    <s v="Taxi: Hôtel-Gendarmerie"/>
    <s v="Transport local"/>
    <s v="Legal"/>
    <n v="500"/>
    <n v="0.93386376795353099"/>
    <n v="535.41"/>
    <s v="Crépin"/>
    <s v="CR-A-D1"/>
    <s v="PALF"/>
    <x v="3"/>
    <s v="CONGO"/>
    <m/>
    <m/>
    <m/>
  </r>
  <r>
    <x v="67"/>
    <s v="Taxi: Gendarmerie-Hôtel"/>
    <s v="Transport local"/>
    <s v="Legal"/>
    <n v="500"/>
    <n v="0.93386376795353099"/>
    <n v="535.41"/>
    <s v="Crépin"/>
    <s v="CR-A-D1"/>
    <s v="PALF"/>
    <x v="3"/>
    <s v="CONGO"/>
    <m/>
    <m/>
    <m/>
  </r>
  <r>
    <x v="67"/>
    <s v="Taxi: Domicile- 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7"/>
    <s v="Taxi:  Immeuble AOGC Domicile"/>
    <s v="Transport local"/>
    <s v="Office"/>
    <n v="1000"/>
    <n v="1.867727535907062"/>
    <n v="535.41"/>
    <s v="Parfaite"/>
    <s v="P-A-D1"/>
    <s v="PALF"/>
    <x v="3"/>
    <s v="CONGO"/>
    <m/>
    <m/>
    <m/>
  </r>
  <r>
    <x v="67"/>
    <s v="Taxi : hotel divine - hotel corridor ( reunion avec l'équipe)"/>
    <s v="Transport local"/>
    <s v="Investigation"/>
    <n v="500"/>
    <n v="0.93386376795353099"/>
    <n v="535.41"/>
    <s v="T73"/>
    <s v="T73-A-D1"/>
    <s v="PALF"/>
    <x v="3"/>
    <s v="CONGO"/>
    <m/>
    <m/>
    <m/>
  </r>
  <r>
    <x v="67"/>
    <s v="Taxi : hotel corridor  - hotel divine ( retour et 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67"/>
    <s v="Taxi : Domicile - PK/ Prospection"/>
    <s v="Transport local"/>
    <s v="Investigation"/>
    <n v="1500"/>
    <n v="2.8015913038605929"/>
    <n v="535.41"/>
    <s v="IT87"/>
    <s v="IT87-A-D1"/>
    <s v="PALF"/>
    <x v="3"/>
    <s v="CONGO"/>
    <m/>
    <m/>
    <m/>
  </r>
  <r>
    <x v="67"/>
    <s v="Taxi : PK - Bifouiti/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7"/>
    <s v="Taxi : Bifouiti - Tenrikyo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7"/>
    <s v="Taxi : Tenrikyo - Marché Moueti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7"/>
    <s v="Taxi : Marché Moueti - Domicile/ Retour de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7"/>
    <s v="Taxi Hôtel Royal-Region de gendarmerie / Rencontrer le COMREG"/>
    <s v="Transport local"/>
    <s v="Legal"/>
    <n v="500"/>
    <n v="0.93386376795353099"/>
    <n v="535.41"/>
    <s v="Donald-Roméo"/>
    <s v="DR-A-D1"/>
    <s v="PALF"/>
    <x v="3"/>
    <s v="CONGO"/>
    <m/>
    <m/>
    <m/>
  </r>
  <r>
    <x v="67"/>
    <s v="Taxi Region de gendarmerie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Maison-AOGC"/>
    <s v="Transport local"/>
    <s v="Management"/>
    <n v="1000"/>
    <n v="1.867727535907062"/>
    <n v="535.41"/>
    <s v="DOVI"/>
    <s v="DH-A-D1"/>
    <s v="PALF"/>
    <x v="3"/>
    <s v="CONGO"/>
    <m/>
    <m/>
    <m/>
  </r>
  <r>
    <x v="6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68"/>
    <s v="CREPIN-CONGO Ration du 02 au 03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8"/>
    <s v="Taxi: Hôtel-Agence Océan du Nord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Billet: Ouesso-Pokola"/>
    <s v="Transport Interurbain"/>
    <s v="Legal"/>
    <n v="4000"/>
    <n v="7.4709101436282479"/>
    <n v="535.41"/>
    <s v="Crépin"/>
    <s v="CR-A-R2"/>
    <s v="PALF"/>
    <x v="3"/>
    <s v="CONGO"/>
    <m/>
    <m/>
    <m/>
  </r>
  <r>
    <x v="68"/>
    <s v="Taxi moto: Agnce Océan du Nord-Hôtel Cloé repérage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Taxi moto: Hôtel Cloé-Gare routière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Billet: Pokola-Port de Ouesso"/>
    <s v="Transport Interurbain"/>
    <s v="Legal"/>
    <n v="3000"/>
    <n v="5.6031826077211857"/>
    <n v="535.41"/>
    <s v="Crépin"/>
    <s v="CR-A-R3"/>
    <s v="PALF"/>
    <x v="3"/>
    <s v="CONGO"/>
    <m/>
    <m/>
    <m/>
  </r>
  <r>
    <x v="68"/>
    <s v="Taxi: Port-Hôtel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Taxi: Domicile- BCI / Approvisionnement Caiss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BCI-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Immeuble AOGC - Bureau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Frais de tansfert d'argent  à P29 , et Donald-Roméo,   par momo"/>
    <s v="Transfert fees"/>
    <s v="Office"/>
    <n v="14875"/>
    <n v="27.782447096617545"/>
    <n v="535.41"/>
    <s v="Parfaite"/>
    <s v="CA-A-R2"/>
    <s v="PALF"/>
    <x v="3"/>
    <s v="CONGO"/>
    <m/>
    <m/>
    <m/>
  </r>
  <r>
    <x v="68"/>
    <s v="P29 -CONGO Frais d'hotel du 31/03 au 03/04/2026 à ouesso (3 Nuitées)"/>
    <s v="Travel subsistence"/>
    <s v="Investigation"/>
    <n v="30000"/>
    <n v="56.031826077211861"/>
    <n v="535.41"/>
    <s v="P29"/>
    <s v="P29-A-R2"/>
    <s v="PALF"/>
    <x v="3"/>
    <s v="CONGO"/>
    <m/>
    <m/>
    <m/>
  </r>
  <r>
    <x v="68"/>
    <s v="Achat billet ouesso-pokola/ P29"/>
    <s v="Transport Interurbain"/>
    <s v="Investigation"/>
    <n v="4000"/>
    <n v="7.4709101436282479"/>
    <n v="535.41"/>
    <s v="P29"/>
    <s v="P29-A-R3"/>
    <s v="PALF"/>
    <x v="3"/>
    <s v="CONGO"/>
    <m/>
    <m/>
    <m/>
  </r>
  <r>
    <x v="68"/>
    <s v="Taxi hotel-agence,départ pour pokol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agence-hotel,arrivéà pokol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hotel mari-hotel chloé,réservation lieu op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hotel chloé-ngamakosso,croiser T73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ngamakosso-hotel mari bong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: hotel divine - agence océan du nord ( reservation billet)"/>
    <s v="Transport local"/>
    <s v="Investigation"/>
    <n v="500"/>
    <n v="0.93386376795353099"/>
    <n v="535.41"/>
    <s v="T73"/>
    <s v="T73-A-D1"/>
    <s v="PALF"/>
    <x v="3"/>
    <s v="CONGO"/>
    <m/>
    <m/>
    <m/>
  </r>
  <r>
    <x v="68"/>
    <s v="T73 - CONGO Frais d'hotel du 31 au 03/04/2026 à Ouesso (03 Nuitées)"/>
    <s v="Travel subsistence"/>
    <s v="Investigation"/>
    <n v="30000"/>
    <n v="56.031826077211861"/>
    <n v="535.41"/>
    <s v="T73"/>
    <s v="T73-A-R2"/>
    <s v="PALF"/>
    <x v="3"/>
    <s v="CONGO"/>
    <m/>
    <m/>
    <m/>
  </r>
  <r>
    <x v="68"/>
    <s v="Achat billet :  Ouesso - Pokola/T73"/>
    <s v="Transport Interurbain"/>
    <s v="Investigation"/>
    <n v="4000"/>
    <n v="7.4709101436282479"/>
    <n v="535.41"/>
    <s v="T73"/>
    <s v="T73-A-R3"/>
    <s v="PALF"/>
    <x v="3"/>
    <s v="CONGO"/>
    <m/>
    <m/>
    <m/>
  </r>
  <r>
    <x v="68"/>
    <s v="Taxi moto : gare routière - hotel cloé"/>
    <s v="Transport local"/>
    <s v="Investigation"/>
    <n v="500"/>
    <n v="0.93386376795353099"/>
    <n v="535.41"/>
    <s v="T73"/>
    <s v="T73-A-D1"/>
    <s v="PALF"/>
    <x v="3"/>
    <s v="CONGO"/>
    <m/>
    <m/>
    <m/>
  </r>
  <r>
    <x v="68"/>
    <s v="Taxi : Domicile - Total/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8"/>
    <s v="Taxi : Nganga Lingolo - Madibou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8"/>
    <s v="Taxi : Madibou - Domicile/ Retour de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8"/>
    <s v="Taxi Hôtel Royal-Agence Océan du Nord / Pour Pokola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Achat billet Ouesso-Pokola/ Donald-Roméo"/>
    <s v="Transport Interurbain"/>
    <s v="Legal"/>
    <n v="4000"/>
    <n v="7.4709101436282479"/>
    <n v="535.41"/>
    <s v="Donald-Roméo"/>
    <s v="DR-A-R2"/>
    <s v="PALF"/>
    <x v="3"/>
    <s v="CONGO"/>
    <m/>
    <m/>
    <m/>
  </r>
  <r>
    <x v="68"/>
    <s v="Taxi moto Agence Océan du Nord de Pokola-Hôtel Chloé/ Reperage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 moto Hôtel Chloé-Campagnie de gendarmerie de Pokola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 moto Campagnie de gendarmerie de Pokola-Gare routière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Achat billet Pokola-Ouesso/ Donald-Roméo"/>
    <s v="Transport Interurbain"/>
    <s v="Legal"/>
    <n v="3000"/>
    <n v="5.6031826077211857"/>
    <n v="535.41"/>
    <s v="Donald-Roméo"/>
    <s v="DR-A-R3"/>
    <s v="PALF"/>
    <x v="3"/>
    <s v="CONGO"/>
    <m/>
    <m/>
    <m/>
  </r>
  <r>
    <x v="68"/>
    <s v="Taxi Port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, Hôtel Royal-Agence Ocean du Nord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Achat billet Ouesso-Pokola/evariste"/>
    <s v="Transport Interurbain"/>
    <s v="Media"/>
    <n v="4000"/>
    <n v="7.4709101436282479"/>
    <n v="535.41"/>
    <s v="Evariste"/>
    <s v="EV-A-R2"/>
    <s v="PALF"/>
    <x v="3"/>
    <s v="CONGO"/>
    <m/>
    <m/>
    <m/>
  </r>
  <r>
    <x v="68"/>
    <s v="Taxi moto, Gare Routière de Pokola-Les environs de l'hôtel Chloé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Taxi moto, les environs de l'hôtel Chloé-Gare Routière de Pokola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Achat billet, Pokola-Ouesso/ Evariste"/>
    <s v="Transport Interurbain"/>
    <s v="Media"/>
    <n v="3000"/>
    <n v="5.6031826077211857"/>
    <n v="535.41"/>
    <s v="Evariste"/>
    <s v="EV-A-R3"/>
    <s v="PALF"/>
    <x v="3"/>
    <s v="CONGO"/>
    <m/>
    <m/>
    <m/>
  </r>
  <r>
    <x v="68"/>
    <s v="Taxi, Port de Ouesso-Hôtel Royal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Taxi moto: Hotel Royal-Agence Océan du Nord de Ouesso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Achat Billet:Ouesso-Pokola(pour le réperage)"/>
    <s v="Transport Interubain"/>
    <s v="Legal"/>
    <n v="4000"/>
    <n v="7.4709101436282479"/>
    <n v="535.41"/>
    <s v="Romain"/>
    <s v="RM-A-R2"/>
    <s v="PALF"/>
    <x v="3"/>
    <s v="CONGO"/>
    <m/>
    <m/>
    <m/>
  </r>
  <r>
    <x v="68"/>
    <s v="Taxi moto: Agence Océan de Pokola-Hotel Chloé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Taxi moto: Hotel Chloé-Gare Routière de Pokola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Achat billet Pokola-Ouesso (Retour du répérage)"/>
    <s v="Transport Interubain"/>
    <s v="Legal"/>
    <n v="3000"/>
    <n v="5.6031826077211857"/>
    <n v="535.41"/>
    <s v="Romain"/>
    <s v="RM-A-R3"/>
    <s v="PALF"/>
    <x v="3"/>
    <s v="CONGO"/>
    <m/>
    <m/>
    <m/>
  </r>
  <r>
    <x v="68"/>
    <s v="Taxi moto: Port sécondaire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69"/>
    <s v="CREPIN-CONGO Ration du 03 au 04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9"/>
    <s v="Taxi moto: hotel cloé - secteur marché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secteur marché - zone CIB (extraction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zone CIB - gare routère (extraction)"/>
    <s v="Transport local"/>
    <s v="Investigation"/>
    <n v="500"/>
    <n v="0.93858175869656413"/>
    <n v="532.71864210781655"/>
    <s v="T73"/>
    <s v="T73-A-D1"/>
    <s v="PALF"/>
    <x v="3"/>
    <s v="CONGO"/>
    <m/>
    <m/>
    <m/>
  </r>
  <r>
    <x v="69"/>
    <s v="Taxi moto: zone CIB - gare routère (extraction)"/>
    <s v="Transport local"/>
    <s v="Investigation"/>
    <n v="500"/>
    <n v="0.93858175869656413"/>
    <n v="532.71864210781655"/>
    <s v="T73"/>
    <s v="T73-A-D1"/>
    <s v="PALF"/>
    <x v="3"/>
    <s v="CONGO"/>
    <m/>
    <m/>
    <m/>
  </r>
  <r>
    <x v="69"/>
    <s v="Taxi moto: gare routère - hotel (fin de journée)"/>
    <s v="Transport local"/>
    <s v="Investigation"/>
    <n v="500"/>
    <n v="0.93386411679427606"/>
    <n v="535.40980000000002"/>
    <s v="T73"/>
    <s v="T73-A-D1"/>
    <s v="PALF"/>
    <x v="3"/>
    <s v="CONGO"/>
    <m/>
    <m/>
    <m/>
  </r>
  <r>
    <x v="69"/>
    <s v="Achat boisson et nourriture/une cibe"/>
    <s v="Trust building"/>
    <s v="Investigation"/>
    <n v="3500"/>
    <n v="6.5370488175599322"/>
    <n v="535.40980000000002"/>
    <s v="T73"/>
    <s v="T73-A-D2"/>
    <s v="PALF"/>
    <x v="3"/>
    <s v="CONGO"/>
    <m/>
    <m/>
    <m/>
  </r>
  <r>
    <x v="69"/>
    <s v="Taxi Hôtel Royal-Port de Ouesso/ Verifier la disponibilité du Bac"/>
    <s v="Transport local"/>
    <s v="Legal"/>
    <n v="500"/>
    <n v="0.93386376795353099"/>
    <n v="535.41"/>
    <s v="Donald-Roméo"/>
    <s v="DR-A-D1"/>
    <s v="PALF"/>
    <x v="3"/>
    <s v="CONGO"/>
    <m/>
    <m/>
    <m/>
  </r>
  <r>
    <x v="69"/>
    <s v="Taxi Port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9"/>
    <s v="Taxi: Hotel Royal-Port sécondaire de Ouesso pour le renseignement de la fonctionalité du bac le dimanche)"/>
    <s v="Transport local"/>
    <s v="Legal"/>
    <n v="500"/>
    <n v="0.93386376795353099"/>
    <n v="535.41"/>
    <s v="Romain"/>
    <s v="RM-A-D1"/>
    <s v="PALF"/>
    <x v="3"/>
    <s v="CONGO"/>
    <m/>
    <m/>
    <m/>
  </r>
  <r>
    <x v="69"/>
    <s v="Taxi: Port sécondaire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70"/>
    <s v="CREPIN-CONGO Ration du 04 au 05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0"/>
    <s v="Taxi:  Domicile- M2B services /transfert d'argent à crépin Evariste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0"/>
    <s v="Taxi:  M2B services- Domicile"/>
    <s v="Transport local"/>
    <s v="Office"/>
    <n v="1000"/>
    <n v="1.8677282335885521"/>
    <n v="535.40980000000002"/>
    <s v="Parfaite"/>
    <s v="P-A-D1"/>
    <s v="PALF"/>
    <x v="3"/>
    <s v="CONGO"/>
    <m/>
    <m/>
    <m/>
  </r>
  <r>
    <x v="70"/>
    <s v="Frais de tansfert d'argent  à P29 , T73, Donald-Roméo, Crepin, Romain et Evariste par  momo"/>
    <s v="Transfert fees"/>
    <s v="Office"/>
    <n v="14875"/>
    <n v="27.922807321222784"/>
    <n v="532.71864210781655"/>
    <s v="Parfaite"/>
    <s v="CA-A-R3"/>
    <s v="PALF"/>
    <x v="3"/>
    <s v="CONGO"/>
    <m/>
    <m/>
    <m/>
  </r>
  <r>
    <x v="70"/>
    <s v="P29 - CONGO Ration  du 05 au 06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0"/>
    <s v="T73-CONGO Ration du 05 au 06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0"/>
    <s v="Taxi moto: hotel cloé - secteur marché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Taxi moto: secteur marché - gare routière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Taxi moto: gare routière - hotel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Donald-Roméo-CONGO Ration  du  05 au 06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0"/>
    <s v="Evariste-CONGO Ration du 05 au 06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0"/>
    <s v="ROMAIN-CONGO: Ration du 05/04/ au 06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1"/>
    <s v="CREPIN-CONGO Ration du 05au 06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1"/>
    <s v="P29 - CONGO Ration  du 06 au 07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1"/>
    <s v="T73-CONGO Ration du 06 au 07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1"/>
    <s v="Donald-Roméo-CONGO Ration  du  06 au 07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1"/>
    <s v="Evariste-CONGO Ration du 06 au 07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1"/>
    <s v="ROMAIN-CONGO: Ration du 06/04/ au 07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2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2"/>
    <s v="CREPIN-CONGO Ration du 06 au 07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2"/>
    <s v="P29 - CONGO Ration  du 07 au 08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2"/>
    <s v="T73-CONGO Ration du 07 au 08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2"/>
    <s v="Taxi moto: hotel cloé - quartier nubelec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quartier nubelec - hotel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hotel cloé - quartier nubelec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quartier nubelec - hotel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: Bureau - Agence trans bony/ Achat billet"/>
    <s v="Transport local"/>
    <s v="Investigation"/>
    <n v="1000"/>
    <n v="1.867727535907062"/>
    <n v="535.41"/>
    <s v="IT87"/>
    <s v="IT87-A-D1"/>
    <s v="PALF"/>
    <x v="3"/>
    <s v="CONGO"/>
    <m/>
    <m/>
    <m/>
  </r>
  <r>
    <x v="72"/>
    <s v="Achat billet Brazzaville - Mouyondzi/ IT87"/>
    <s v="Transport Interurbain"/>
    <s v="Investigation"/>
    <n v="7000"/>
    <n v="13.478362114249578"/>
    <n v="519.35093749999999"/>
    <s v="IT87"/>
    <s v="IT87-A-R2"/>
    <s v="PALF"/>
    <x v="3"/>
    <s v="CONGO"/>
    <m/>
    <m/>
    <m/>
  </r>
  <r>
    <x v="72"/>
    <s v="Taxi : Agence trans bony - Domicile/ Retour d'achat billet"/>
    <s v="Transport local"/>
    <s v="Investigation"/>
    <n v="2000"/>
    <n v="3.8509606040713078"/>
    <n v="519.35093749999999"/>
    <s v="IT87"/>
    <s v="IT87-A-D1"/>
    <s v="PALF"/>
    <x v="3"/>
    <s v="CONGO"/>
    <m/>
    <m/>
    <m/>
  </r>
  <r>
    <x v="72"/>
    <s v="Donald-Roméo-CONGO Ration  du  07 au 08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2"/>
    <s v="Evariste-CONGO Ration du 07 au 08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2"/>
    <s v="ROMAIN-CONGO: Ration du 05/07/ au 08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2"/>
    <s v="Reglement loyer du mois de Mars 2026/3655261"/>
    <s v="Rent &amp; Utilities"/>
    <s v="Office"/>
    <n v="500000"/>
    <n v="895.39943768915316"/>
    <n v="558.41"/>
    <s v="BCI"/>
    <s v="BQ-A-R1"/>
    <s v="PALF"/>
    <x v="3"/>
    <s v="CONGO"/>
    <m/>
    <m/>
    <m/>
  </r>
  <r>
    <x v="73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3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73"/>
    <s v="Credit telephonique MTN/PALF/ du 08 au 14 avril 2026/ DOVI"/>
    <s v="Telephone"/>
    <s v="Management"/>
    <n v="10000"/>
    <n v="18.67727535907062"/>
    <n v="535.41"/>
    <s v="DOVI"/>
    <s v="DH-A-R2"/>
    <s v="PALF"/>
    <x v="3"/>
    <s v="CONGO"/>
    <m/>
    <m/>
    <m/>
  </r>
  <r>
    <x v="73"/>
    <s v="CREPIN-CONGO Ration du 07 au 08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3"/>
    <s v="Taxi: Hôtel-DDEF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Taxi: DDEF-Parquet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Taxii: Parquet-Hôtel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Billet: Ouesso-Brazzaville"/>
    <s v="Transport Interurbain"/>
    <s v="Legal"/>
    <n v="12000"/>
    <n v="22.412730430884743"/>
    <n v="535.41"/>
    <s v="Crépin"/>
    <s v="CR-A-R4"/>
    <s v="PALF"/>
    <x v="3"/>
    <s v="CONGO"/>
    <m/>
    <m/>
    <m/>
  </r>
  <r>
    <x v="73"/>
    <s v="Credit telephonique MTN PALF/du 08   au 14 avril 2026/Legal/ crepin"/>
    <s v="Telephone"/>
    <s v="Legal"/>
    <n v="7500"/>
    <n v="14.078726380448462"/>
    <n v="532.71864210781655"/>
    <s v="Crépin"/>
    <s v="CR-A-R5"/>
    <s v="PALF"/>
    <x v="3"/>
    <s v="CONGO"/>
    <m/>
    <m/>
    <m/>
  </r>
  <r>
    <x v="73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Bureau- Société de gardiennage (PGS) /remise de chèque du mois de Mars 2026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Frais de tansfert d'argent  à P29 , T73, Donald-Roméo, Crepin, Romain et Evariste par momo"/>
    <s v="Transfert fees"/>
    <s v="Office"/>
    <n v="6230"/>
    <n v="11.635942548700996"/>
    <n v="535.41"/>
    <s v="Parfaite"/>
    <s v="CA-A-R4"/>
    <s v="PALF"/>
    <x v="3"/>
    <s v="CONGO"/>
    <m/>
    <m/>
    <m/>
  </r>
  <r>
    <x v="73"/>
    <s v="Taxi:  Societé de gardiennage  - 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Bureau - Societé d'assurances SUNU/ Modification du reçu de paiement assurance Coordinateur  PALF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Societé d'assurances SUNU-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Credit teléphonique MTN PALF/ du 08 au 14 avril 2026/Management/ Parfaite"/>
    <s v="Telephone"/>
    <s v="Management"/>
    <n v="5000"/>
    <n v="9.3386376795353101"/>
    <n v="535.41"/>
    <s v="Parfaite"/>
    <s v="P-A-R2"/>
    <s v="PALF"/>
    <x v="3"/>
    <s v="CONGO"/>
    <m/>
    <m/>
    <m/>
  </r>
  <r>
    <x v="73"/>
    <s v="P29 - CONGO Ration  du 08 au 09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3"/>
    <s v="P29 -CONGO Frais d'hotel du 03 au 08/04/2026 à pokola ( 5 Nuitées)"/>
    <s v="Travel subsistence"/>
    <s v="Investigation"/>
    <n v="50000"/>
    <n v="93.386376795353101"/>
    <n v="535.41"/>
    <s v="P29"/>
    <s v="P29-A-R4"/>
    <s v="PALF"/>
    <x v="3"/>
    <s v="CONGO"/>
    <m/>
    <m/>
    <m/>
  </r>
  <r>
    <x v="73"/>
    <s v="Achat billet pokola-ouesso/ P29"/>
    <s v="Transport Interurbain"/>
    <s v="Investigation"/>
    <n v="2000"/>
    <n v="3.735455071814124"/>
    <n v="535.41"/>
    <s v="P29"/>
    <s v="P29-A-R5"/>
    <s v="PALF"/>
    <x v="3"/>
    <s v="CONGO"/>
    <m/>
    <m/>
    <m/>
  </r>
  <r>
    <x v="73"/>
    <s v="Pirrogue rive pokla ouesso"/>
    <s v="Transport local"/>
    <s v="Investigation"/>
    <n v="1000"/>
    <n v="1.867727535907062"/>
    <n v="535.41"/>
    <s v="P29"/>
    <s v="P29-A-D1"/>
    <s v="PALF"/>
    <x v="3"/>
    <s v="CONGO"/>
    <m/>
    <m/>
    <m/>
  </r>
  <r>
    <x v="73"/>
    <s v="Credit telephonique MTN PALF/ du 08 au 14 avril 2026/ Investigation/P29"/>
    <s v="Telephone"/>
    <s v="Investigation"/>
    <n v="7500"/>
    <n v="14.007956519302965"/>
    <n v="535.41"/>
    <s v="P29"/>
    <s v="P29-A-R6"/>
    <s v="PALF"/>
    <x v="3"/>
    <s v="CONGO"/>
    <m/>
    <m/>
    <m/>
  </r>
  <r>
    <x v="73"/>
    <s v="T73-CONGO Ration du 08 au 09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3"/>
    <s v="taxi moto : hotel - gare routière (départ pour Ouesso)"/>
    <s v="Transport local"/>
    <s v="Investigation"/>
    <n v="500"/>
    <n v="0.93386376795353099"/>
    <n v="535.41"/>
    <s v="T73"/>
    <s v="T73-A-D1"/>
    <s v="PALF"/>
    <x v="3"/>
    <s v="CONGO"/>
    <m/>
    <m/>
    <m/>
  </r>
  <r>
    <x v="73"/>
    <s v="Achat billet : pokola - ouesso/T73"/>
    <s v="Transport Interurbain"/>
    <s v="Investigation"/>
    <n v="2000"/>
    <n v="3.735455071814124"/>
    <n v="535.41"/>
    <s v="T73"/>
    <s v="T73-A-R5"/>
    <s v="PALF"/>
    <x v="3"/>
    <s v="CONGO"/>
    <m/>
    <m/>
    <m/>
  </r>
  <r>
    <x v="73"/>
    <s v="Traverser rivière sangha"/>
    <s v="Transport local"/>
    <s v="Investigation"/>
    <n v="1000"/>
    <n v="1.867727535907062"/>
    <n v="535.41"/>
    <s v="T73"/>
    <s v="T73-A-D1"/>
    <s v="PALF"/>
    <x v="3"/>
    <s v="CONGO"/>
    <m/>
    <m/>
    <m/>
  </r>
  <r>
    <x v="73"/>
    <s v="Taxi :  port - hotel divine"/>
    <s v="Transport local"/>
    <s v="Investigation"/>
    <n v="500"/>
    <n v="0.93386376795353099"/>
    <n v="535.41"/>
    <s v="T73"/>
    <s v="T73-A-D1"/>
    <s v="PALF"/>
    <x v="3"/>
    <s v="CONGO"/>
    <m/>
    <m/>
    <m/>
  </r>
  <r>
    <x v="73"/>
    <s v="Credit telephonique MTN PALF/ du 08 au 14 avril 2026/ Investigation/T73"/>
    <s v="Telephone"/>
    <s v="Investigation"/>
    <n v="7500"/>
    <n v="14.007956519302965"/>
    <n v="535.41"/>
    <s v="T73"/>
    <s v="T73-A-R6"/>
    <s v="PALF"/>
    <x v="3"/>
    <s v="CONGO"/>
    <m/>
    <m/>
    <m/>
  </r>
  <r>
    <x v="73"/>
    <s v="IT87-CONGO Ration du 08 au 09/04/2026 à Mouyondzi, Bouansa, Loutete"/>
    <s v="Travel subsistence"/>
    <s v="Investigation"/>
    <n v="10000"/>
    <n v="19.25480302035654"/>
    <n v="519.35093749999999"/>
    <s v="IT87"/>
    <s v="IT87-A-D3"/>
    <s v="PALF"/>
    <x v="3"/>
    <s v="CONGO"/>
    <m/>
    <m/>
    <m/>
  </r>
  <r>
    <x v="73"/>
    <s v="Taxi : Domicile - Agence Trans Bony/ Départ de Brazzaville pour Mouyondzi"/>
    <s v="Transport local"/>
    <s v="Investigation"/>
    <n v="2000"/>
    <n v="3.8509606040713078"/>
    <n v="519.35093749999999"/>
    <s v="IT87"/>
    <s v="IT87-A-D1"/>
    <s v="PALF"/>
    <x v="3"/>
    <s v="CONGO"/>
    <m/>
    <m/>
    <m/>
  </r>
  <r>
    <x v="73"/>
    <s v="Taxi tricycle : Agence trans bony - Hôtel DZA-MATSAKA/ Arrivé à Mouyondzi"/>
    <s v="Transport local"/>
    <s v="Investigation"/>
    <n v="700"/>
    <n v="1.3478362114249578"/>
    <n v="519.35093749999999"/>
    <s v="IT87"/>
    <s v="IT87-A-D1"/>
    <s v="PALF"/>
    <x v="3"/>
    <s v="CONGO"/>
    <m/>
    <m/>
    <m/>
  </r>
  <r>
    <x v="73"/>
    <s v="Credit telephonique MTN PALF/du 08 au 14 avril 2026/Investigation /IT87"/>
    <s v="Telephone"/>
    <s v="Investigation"/>
    <n v="7500"/>
    <n v="14.007956519302965"/>
    <n v="535.41"/>
    <s v="IT87"/>
    <s v="IT87-A-R3"/>
    <s v="PALF"/>
    <x v="3"/>
    <s v="CONGO"/>
    <m/>
    <m/>
    <m/>
  </r>
  <r>
    <x v="73"/>
    <s v="Donald-Roméo-CONGO Ration  du  08 au 09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3"/>
    <s v="Taxi Hôtel Royal-DDEF/ Rencontrer le DD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Taxi DDEF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Taxi TGI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Achat billet Ouesso-Brazzaville/ Donald-Roméo"/>
    <s v="Transport Interurbain"/>
    <s v="Legal"/>
    <n v="12000"/>
    <n v="22.412730430884743"/>
    <n v="535.41"/>
    <s v="Donald-Roméo"/>
    <s v="DR-A-R4"/>
    <s v="PALF"/>
    <x v="3"/>
    <s v="CONGO"/>
    <m/>
    <m/>
    <m/>
  </r>
  <r>
    <x v="73"/>
    <s v="Credit telephonique MTN PALF/ du 08 au 14 avril  2026/Legal//Donald-Roméo"/>
    <s v="Telephone"/>
    <s v="Legal"/>
    <n v="7500"/>
    <n v="14.007956519302965"/>
    <n v="535.41"/>
    <s v="Donald-Roméo"/>
    <s v="DR-A-R5"/>
    <s v="PALF"/>
    <x v="3"/>
    <s v="CONGO"/>
    <m/>
    <m/>
    <m/>
  </r>
  <r>
    <x v="73"/>
    <s v="Evariste-CONGO Ration du 08 au 09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3"/>
    <s v="Taxi, Hôtel Royal-Agence Trans Bony"/>
    <s v="Transport local"/>
    <s v="Media"/>
    <n v="500"/>
    <n v="0.93386376795353099"/>
    <n v="535.41"/>
    <s v="Evariste"/>
    <s v="EV-A-D1"/>
    <s v="PALF"/>
    <x v="3"/>
    <s v="CONGO"/>
    <m/>
    <m/>
    <m/>
  </r>
  <r>
    <x v="73"/>
    <s v="Achat billet Ouesso-Brazzaville/ Evariste"/>
    <s v="Transport Interurbain"/>
    <s v="Media"/>
    <n v="12000"/>
    <n v="22.412730430884743"/>
    <n v="535.41"/>
    <s v="Evariste"/>
    <s v="EV-A-R4"/>
    <s v="PALF"/>
    <x v="3"/>
    <s v="CONGO"/>
    <m/>
    <m/>
    <m/>
  </r>
  <r>
    <x v="73"/>
    <s v="Taxi, Agence Trans Bony-Hôtel Royal"/>
    <s v="Transport local"/>
    <s v="Media"/>
    <n v="500"/>
    <n v="0.93386376795353099"/>
    <n v="535.41"/>
    <s v="Evariste"/>
    <s v="EV-A-D1"/>
    <s v="PALF"/>
    <x v="3"/>
    <s v="CONGO"/>
    <m/>
    <m/>
    <m/>
  </r>
  <r>
    <x v="73"/>
    <s v="Credit telephonique MTN PALF/du 08 au 14 avril 2026/Evariste/ Evariste"/>
    <s v="Telephone"/>
    <s v="Media"/>
    <n v="7500"/>
    <n v="14.007956519302965"/>
    <n v="535.41"/>
    <s v="Evariste"/>
    <s v="EV-A-R5"/>
    <s v="PALF"/>
    <x v="3"/>
    <s v="CONGO"/>
    <m/>
    <m/>
    <m/>
  </r>
  <r>
    <x v="73"/>
    <s v="ROMAIN-CONGO: Ration du 08/04/ au 09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3"/>
    <s v="Taxi: Hotel Royal-Agence Trans Bony pour acheter le billet retour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Agence Trans Bony - Hotel Roral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Hotel Royal-Agence Trans Bony pour faire la reservation de billets de Crepin et Roméo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Agence Trans Bony-Hotel Royal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Achat Billet Ouesso- Brazzaville/Romain"/>
    <s v="Transport Interubain"/>
    <s v="Legal"/>
    <n v="12000"/>
    <n v="22.412730430884743"/>
    <n v="535.41"/>
    <s v="Romain"/>
    <s v="RM-A-R4"/>
    <s v="PALF"/>
    <x v="3"/>
    <s v="CONGO"/>
    <m/>
    <m/>
    <m/>
  </r>
  <r>
    <x v="73"/>
    <s v="Credit telephonique MTN PALF/du 08 au 14 Avril 2026/Legal/Romain"/>
    <s v="Telephone"/>
    <s v="Legal"/>
    <n v="5000"/>
    <n v="9.3386376795353101"/>
    <n v="535.41"/>
    <s v="Romain"/>
    <s v="RM-A-R5"/>
    <s v="PALF"/>
    <x v="3"/>
    <s v="CONGO"/>
    <m/>
    <m/>
    <m/>
  </r>
  <r>
    <x v="73"/>
    <s v="Reglement Facture Gardiennage Mois de Mars 2026/3655262"/>
    <s v="Services"/>
    <s v="Office"/>
    <n v="260000"/>
    <n v="464.77538835558897"/>
    <n v="559.41"/>
    <s v="BCI"/>
    <s v="BQ-A-R2"/>
    <s v="PALF"/>
    <x v="3"/>
    <s v="CONGO"/>
    <m/>
    <m/>
    <m/>
  </r>
  <r>
    <x v="74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Bureau-Direction Generale des Douanes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Direction Générale des Douanes - Aspinall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Aspinall-Bureau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Règlement loyer Mars 2026/ Coordinateur"/>
    <s v="Personnel"/>
    <s v="Management"/>
    <n v="250000"/>
    <n v="466.9318839767655"/>
    <n v="535.41"/>
    <s v="DOVI"/>
    <s v="DH-A-R3"/>
    <s v="PALF"/>
    <x v="2"/>
    <s v="CONGO"/>
    <m/>
    <m/>
    <m/>
  </r>
  <r>
    <x v="74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CREPIN-CONGO Ration du 08 au 09/04/2026 à Owando et Ouesso"/>
    <s v="Travel subsistence"/>
    <s v="Legal"/>
    <n v="10000"/>
    <n v="18.771635173931283"/>
    <n v="532.71864210781655"/>
    <s v="Crépin"/>
    <s v="CR-A-D3"/>
    <s v="PALF"/>
    <x v="3"/>
    <s v="CONGO"/>
    <m/>
    <m/>
    <m/>
  </r>
  <r>
    <x v="74"/>
    <s v="Taxi: Hôtel-Agence Trans Bony de Ouesso"/>
    <s v="Transport local"/>
    <s v="Legal"/>
    <n v="500"/>
    <n v="0.93858175869656413"/>
    <n v="532.71864210781655"/>
    <s v="Crépin"/>
    <s v="CR-A-D1"/>
    <s v="PALF"/>
    <x v="3"/>
    <s v="CONGO"/>
    <m/>
    <m/>
    <m/>
  </r>
  <r>
    <x v="74"/>
    <s v="Taxi: Agence trans bony-Hotel"/>
    <s v="Transport local"/>
    <s v="Legal"/>
    <n v="500"/>
    <n v="0.93858175869656413"/>
    <n v="532.71864210781655"/>
    <s v="Crépin"/>
    <s v="CR-A-D1"/>
    <s v="PALF"/>
    <x v="3"/>
    <s v="CONGO"/>
    <m/>
    <m/>
    <m/>
  </r>
  <r>
    <x v="74"/>
    <s v="Taxi: Hôtel-Parquet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Taxi: Parquet-Hôtel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Frais de tansfert d'argent  à Donald-Roméo, Crepin, IT87 par momo"/>
    <s v="Transfert fees"/>
    <s v="Office"/>
    <n v="4760"/>
    <n v="8.8903830709176148"/>
    <n v="535.41"/>
    <s v="Parfaite"/>
    <s v="CA-A-R5"/>
    <s v="PALF"/>
    <x v="3"/>
    <s v="CONGO"/>
    <m/>
    <m/>
    <m/>
  </r>
  <r>
    <x v="74"/>
    <s v="Achat carburant 100 littres groupe electrogène Bureau "/>
    <s v="Office Materiels"/>
    <s v="Office"/>
    <n v="62500"/>
    <n v="116.73297099419138"/>
    <n v="535.41"/>
    <s v="Parfaite"/>
    <s v="CA-A-R6"/>
    <s v="PALF"/>
    <x v="3"/>
    <s v="CONGO"/>
    <m/>
    <m/>
    <m/>
  </r>
  <r>
    <x v="74"/>
    <s v="Taxi:  M2B services-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Taxi: Bureau -Direction Energie Electrique du Congo/probleme d'electricite au 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Taxi: Direction Energie Electrique du Congo-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P29 - CONGO Ration  du 09 au 10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4"/>
    <s v="P29 -CONGO Frais d'hotel du 03 au 09/04/2026 à pokola lieu op(T73) (06 Nuitées)"/>
    <s v="Travel subsistence"/>
    <s v="Investigation"/>
    <n v="90000"/>
    <n v="168.09547823163558"/>
    <n v="535.41"/>
    <s v="P29"/>
    <s v="P29-A-R7"/>
    <s v="PALF"/>
    <x v="3"/>
    <s v="CONGO"/>
    <m/>
    <m/>
    <m/>
  </r>
  <r>
    <x v="74"/>
    <s v="P29 -CONGO Frais d'hotel du 03 au 09/04/2026 à pokola lieu op(crépin) (06 Nuitées)"/>
    <s v="Travel subsistence"/>
    <s v="Investigation"/>
    <n v="90000"/>
    <n v="168.09547823163558"/>
    <n v="535.41"/>
    <s v="P29"/>
    <s v="P29-A-R8"/>
    <s v="PALF"/>
    <x v="3"/>
    <s v="CONGO"/>
    <m/>
    <m/>
    <m/>
  </r>
  <r>
    <x v="74"/>
    <s v="Taxi hotel-marché,réperage magasin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4"/>
    <s v="T73 - CONGO Frais d'hotel du 08 au 09/04/2026 à Ouesso (01 Nuitée)"/>
    <s v="Travel subsistence"/>
    <s v="Investigation"/>
    <n v="10000"/>
    <n v="18.67727535907062"/>
    <n v="535.41"/>
    <s v="T73"/>
    <s v="T73-A-R7"/>
    <s v="PALF"/>
    <x v="3"/>
    <s v="CONGO"/>
    <m/>
    <m/>
    <m/>
  </r>
  <r>
    <x v="74"/>
    <s v="Taxi : hotel - agence océan du nord"/>
    <s v="Transport local"/>
    <s v="Investigation"/>
    <n v="500"/>
    <n v="0.93386376795353099"/>
    <n v="535.41"/>
    <s v="T73"/>
    <s v="T73-A-D1"/>
    <s v="PALF"/>
    <x v="3"/>
    <s v="CONGO"/>
    <m/>
    <m/>
    <m/>
  </r>
  <r>
    <x v="74"/>
    <s v="Achat billet : Ouesso - Brazzaville/T73"/>
    <s v="Transport Interurbain"/>
    <s v="Investigation"/>
    <n v="12000"/>
    <n v="22.412730430884743"/>
    <n v="535.41"/>
    <s v="T73"/>
    <s v="T73-A-R8"/>
    <s v="PALF"/>
    <x v="3"/>
    <s v="CONGO"/>
    <m/>
    <m/>
    <m/>
  </r>
  <r>
    <x v="74"/>
    <s v="Taxi : agence océan de mikalou - diata"/>
    <s v="Transport local"/>
    <s v="Investigation"/>
    <n v="2000"/>
    <n v="3.735455071814124"/>
    <n v="535.41"/>
    <s v="T73"/>
    <s v="T73-A-D1"/>
    <s v="PALF"/>
    <x v="3"/>
    <s v="CONGO"/>
    <m/>
    <m/>
    <m/>
  </r>
  <r>
    <x v="74"/>
    <s v="IT87-CONGO Ration du 09 au 10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4"/>
    <s v="Taxi tricycle : Hôtel - Nkila/ Rencontrer une cible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74"/>
    <s v="Taxi tricycle : Nkila - Place publique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Place publique - Midzingou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Midzingou - Rond point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Rond point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Donald-Roméo-CONGO Ration  du  09 au 10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4"/>
    <s v="Taxi Hôtel Royal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74"/>
    <s v="Taxi TGI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74"/>
    <s v="Evariste-CONGO Frais de l'hôtel du 31 mars au 09 avril 2026 à Ouesso (9 nuitées)"/>
    <s v="Travel subsistence"/>
    <s v="Media"/>
    <n v="90000"/>
    <n v="168.09547823163558"/>
    <n v="535.41"/>
    <s v="Evariste"/>
    <s v="EV-A-R6"/>
    <s v="PALF"/>
    <x v="3"/>
    <s v="CONGO"/>
    <m/>
    <m/>
    <m/>
  </r>
  <r>
    <x v="74"/>
    <s v="Taxi, Hôtel Royal-Agence Trans Bony de Ouesso"/>
    <s v="Transport local"/>
    <s v="Media"/>
    <n v="500"/>
    <n v="0.93386376795353099"/>
    <n v="535.41"/>
    <s v="Evariste"/>
    <s v="EV-A-D1"/>
    <s v="PALF"/>
    <x v="3"/>
    <s v="CONGO"/>
    <m/>
    <m/>
    <m/>
  </r>
  <r>
    <x v="74"/>
    <s v="ROMAIN-CONGO: Frais d'Hotel  du 31/03/ au 09/04/2026 à Ouesso"/>
    <s v="Travel subsistence"/>
    <s v="Legal"/>
    <n v="90000"/>
    <n v="168.09547823163558"/>
    <n v="535.41"/>
    <s v="Romain"/>
    <s v="RM-A-R6"/>
    <s v="PALF"/>
    <x v="3"/>
    <s v="CONGO"/>
    <m/>
    <m/>
    <m/>
  </r>
  <r>
    <x v="74"/>
    <s v="Taxi: Hotel Royal-Agence Trans Bony de Ouesso"/>
    <s v="Transport local"/>
    <s v="Legal"/>
    <n v="500"/>
    <n v="0.93386376795353099"/>
    <n v="535.41"/>
    <s v="Romain"/>
    <s v="RM-A-D1"/>
    <s v="PALF"/>
    <x v="3"/>
    <s v="CONGO"/>
    <m/>
    <m/>
    <m/>
  </r>
  <r>
    <x v="74"/>
    <s v="Taxi: Agence Trans Bony du Plateau des 15ans-Domicile"/>
    <s v="Transport local"/>
    <s v="Legal"/>
    <n v="4000"/>
    <n v="7.4709101436282479"/>
    <n v="535.41"/>
    <s v="Romain"/>
    <s v="RM-A-D1"/>
    <s v="PALF"/>
    <x v="3"/>
    <s v="CONGO"/>
    <m/>
    <m/>
    <m/>
  </r>
  <r>
    <x v="7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CREPIN-CONGO Ration du 09 au 10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5"/>
    <s v="Hébergement, 10 Nuitées à Ouesso du 31/03/ au 10/04/2026"/>
    <s v="Travel subsistence"/>
    <s v="Legal"/>
    <n v="100000"/>
    <n v="186.7727535907062"/>
    <n v="535.41"/>
    <s v="Crépin"/>
    <s v="CR-A-R6"/>
    <s v="PALF"/>
    <x v="3"/>
    <s v="CONGO"/>
    <m/>
    <m/>
    <m/>
  </r>
  <r>
    <x v="75"/>
    <s v="Taxi: Hôtel-Agence Trans Bony de Ouesso"/>
    <s v="Transport local"/>
    <s v="Legal"/>
    <n v="500"/>
    <n v="0.93386376795353099"/>
    <n v="535.41"/>
    <s v="Crépin"/>
    <s v="CR-A-D1"/>
    <s v="PALF"/>
    <x v="3"/>
    <s v="CONGO"/>
    <m/>
    <m/>
    <m/>
  </r>
  <r>
    <x v="75"/>
    <s v="Taxi: Agence trans bony Brazzaville-Domicile"/>
    <s v="Transport local"/>
    <s v="Legal"/>
    <n v="1000"/>
    <n v="1.867727535907062"/>
    <n v="535.41"/>
    <s v="Crépin"/>
    <s v="CR-A-D1"/>
    <s v="PALF"/>
    <x v="3"/>
    <s v="CONGO"/>
    <m/>
    <m/>
    <m/>
  </r>
  <r>
    <x v="75"/>
    <s v="Frais de tansfert d'argent  à P29    par momo"/>
    <s v="Transfert fees"/>
    <s v="Office"/>
    <n v="2765"/>
    <n v="5.1642666367830268"/>
    <n v="535.41"/>
    <s v="Parfaite"/>
    <s v="CA-A-R7"/>
    <s v="PALF"/>
    <x v="3"/>
    <s v="CONGO"/>
    <m/>
    <m/>
    <m/>
  </r>
  <r>
    <x v="75"/>
    <s v="Achat fournitures de bureau   10 Classeurs "/>
    <s v="Office Materiels"/>
    <s v="Office"/>
    <n v="25000"/>
    <n v="46.69318839767655"/>
    <n v="535.41"/>
    <s v="Parfaite"/>
    <s v="CA-A-R8"/>
    <s v="PALF"/>
    <x v="3"/>
    <s v="CONGO"/>
    <m/>
    <m/>
    <m/>
  </r>
  <r>
    <x v="75"/>
    <s v="Achat fournitures de bureau  02 carton de  RAME A4"/>
    <s v="Office Materiels"/>
    <s v="Office"/>
    <n v="34000"/>
    <n v="63.502736220840106"/>
    <n v="535.41"/>
    <s v="Parfaite"/>
    <s v="CA-A-R8"/>
    <s v="PALF"/>
    <x v="3"/>
    <s v="CONGO"/>
    <m/>
    <m/>
    <m/>
  </r>
  <r>
    <x v="75"/>
    <s v="Achat fournitures de bureau  01 paquet stylo bleu"/>
    <s v="Office Materiels"/>
    <s v="Office"/>
    <n v="5000"/>
    <n v="9.3386376795353101"/>
    <n v="535.41"/>
    <s v="Parfaite"/>
    <s v="CA-A-R8"/>
    <s v="PALF"/>
    <x v="3"/>
    <s v="CONGO"/>
    <m/>
    <m/>
    <m/>
  </r>
  <r>
    <x v="75"/>
    <s v="Achat fournitures de bureau un paquet d'Enveppo DL"/>
    <s v="Office Materiels"/>
    <s v="Office"/>
    <n v="2000"/>
    <n v="3.735455071814124"/>
    <n v="535.41"/>
    <s v="Parfaite"/>
    <s v="CA-A-R8"/>
    <s v="PALF"/>
    <x v="3"/>
    <s v="CONGO"/>
    <m/>
    <m/>
    <m/>
  </r>
  <r>
    <x v="75"/>
    <s v="Achat fournitures de bureau encre cachet numérique"/>
    <s v="Office Materiels"/>
    <s v="Office"/>
    <n v="7500"/>
    <n v="14.007956519302965"/>
    <n v="535.41"/>
    <s v="Parfaite"/>
    <s v="CA-A-R8"/>
    <s v="PALF"/>
    <x v="3"/>
    <s v="CONGO"/>
    <m/>
    <m/>
    <m/>
  </r>
  <r>
    <x v="75"/>
    <s v="Taxi: Bureau -Societé SDF/ Achat Fourniture de Bureau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Societé SDF-Bureau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P29 - CONGO Ration  du 10 au 11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5"/>
    <s v="Taxi marché-avenu indépendance,répérage magasin de la cibel"/>
    <s v="Transport local"/>
    <s v="Investigation"/>
    <n v="500"/>
    <n v="0.93386411679427606"/>
    <n v="535.40980000000002"/>
    <s v="P29"/>
    <s v="P29-A-D1"/>
    <s v="PALF"/>
    <x v="3"/>
    <s v="CONGO"/>
    <m/>
    <m/>
    <m/>
  </r>
  <r>
    <x v="75"/>
    <s v="Taxi avenu indépendance-hotel"/>
    <s v="Transport local"/>
    <s v="Investigation"/>
    <n v="500"/>
    <n v="0.93386411679427606"/>
    <n v="535.40980000000002"/>
    <s v="P29"/>
    <s v="P29-A-D1"/>
    <s v="PALF"/>
    <x v="3"/>
    <s v="CONGO"/>
    <m/>
    <m/>
    <m/>
  </r>
  <r>
    <x v="75"/>
    <s v="Taxi hotel-magasin,rencontre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magasin-stad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stade-pek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peke-marché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Achat boisson avec un cible"/>
    <s v="Trust building"/>
    <s v="Investigation"/>
    <n v="3500"/>
    <n v="6.5370463756747172"/>
    <n v="535.41"/>
    <s v="P29"/>
    <s v="P29-A-D3"/>
    <s v="PALF"/>
    <x v="3"/>
    <s v="CONGO"/>
    <m/>
    <m/>
    <m/>
  </r>
  <r>
    <x v="75"/>
    <s v="IT87-CONGO Ration du 10 au 11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5"/>
    <s v="Taxi tricycle : Hôtel - Marché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Achat boissons avec la cible"/>
    <s v="Trust building"/>
    <s v="Investigation"/>
    <n v="2300"/>
    <n v="4.2957733325862426"/>
    <n v="535.41"/>
    <s v="IT87"/>
    <s v="IT87-A-D2"/>
    <s v="PALF"/>
    <x v="3"/>
    <s v="CONGO"/>
    <m/>
    <m/>
    <m/>
  </r>
  <r>
    <x v="75"/>
    <s v="Taxi tricycle : Marché - Moukala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Taxi tricycle : Moukala - Av. Sassou Nguesso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Achat boisons avec la cible"/>
    <s v="Trust building"/>
    <s v="Investigation"/>
    <n v="1900"/>
    <n v="3.5666106830469437"/>
    <n v="532.71864210781655"/>
    <s v="IT87"/>
    <s v="IT87-A-D2"/>
    <s v="PALF"/>
    <x v="3"/>
    <s v="CONGO"/>
    <m/>
    <m/>
    <m/>
  </r>
  <r>
    <x v="75"/>
    <s v="Taxi tricycle : Av. Sassou Nguesso - Hôtel/ Retour de prospection"/>
    <s v="Transport local"/>
    <s v="Investigation"/>
    <n v="600"/>
    <n v="1.1552881812213924"/>
    <n v="519.35093749999999"/>
    <s v="IT87"/>
    <s v="IT87-A-D1"/>
    <s v="PALF"/>
    <x v="3"/>
    <s v="CONGO"/>
    <m/>
    <m/>
    <m/>
  </r>
  <r>
    <x v="75"/>
    <s v="Donald-Roméo-CONGO Frais d'hôtel   du  31/03/ au 10/04/2026 à Ouesso (10 nuitées)"/>
    <s v="Travel subsistence"/>
    <s v="Legal"/>
    <n v="100000"/>
    <n v="186.7727535907062"/>
    <n v="535.41"/>
    <s v="Donald-Roméo"/>
    <s v="DR-A-R6"/>
    <s v="PALF"/>
    <x v="3"/>
    <s v="CONGO"/>
    <m/>
    <m/>
    <m/>
  </r>
  <r>
    <x v="75"/>
    <s v="Taxi Hôtel Royal-Agence Trans Bony/ Pour Brazzaville"/>
    <s v="Transport local"/>
    <s v="Legal"/>
    <n v="500"/>
    <n v="0.93386376795353099"/>
    <n v="535.41"/>
    <s v="Donald-Roméo"/>
    <s v="DR-A-D1"/>
    <s v="PALF"/>
    <x v="3"/>
    <s v="CONGO"/>
    <m/>
    <m/>
    <m/>
  </r>
  <r>
    <x v="75"/>
    <s v="Taxi Agence Trans Bony de la Frontière-Domicile"/>
    <s v="Transport local"/>
    <s v="Legal"/>
    <n v="1000"/>
    <n v="1.867727535907062"/>
    <n v="535.41"/>
    <s v="Donald-Roméo"/>
    <s v="DR-A-D1"/>
    <s v="PALF"/>
    <x v="3"/>
    <s v="CONGO"/>
    <m/>
    <m/>
    <m/>
  </r>
  <r>
    <x v="76"/>
    <s v="P29 - CONGO Ration  du 11 au 12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6"/>
    <s v="Taxi hotel-magasin,rencontre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magasin-stade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stade-tako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tako-port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port-hotel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Achat boisson avec un cible"/>
    <s v="Trust building"/>
    <s v="Investigation"/>
    <n v="7000"/>
    <n v="13.074092751349434"/>
    <n v="535.41"/>
    <s v="P29"/>
    <s v="P29-A-D3"/>
    <s v="PALF"/>
    <x v="3"/>
    <s v="CONGO"/>
    <m/>
    <m/>
    <m/>
  </r>
  <r>
    <x v="76"/>
    <s v="IT87-CONGO Ration du 11 au 12/04/2026 à Mouyondzi, Bouansa, Loutete"/>
    <s v="Travel subsistence"/>
    <s v="Investigation"/>
    <n v="10000"/>
    <n v="19.25480302035654"/>
    <n v="519.35093749999999"/>
    <s v="IT87"/>
    <s v="IT87-A-D3"/>
    <s v="PALF"/>
    <x v="3"/>
    <s v="CONGO"/>
    <m/>
    <m/>
    <m/>
  </r>
  <r>
    <x v="76"/>
    <s v="IT87-CONGO Frais d'hôtel  du 08 au 11/04/2026 à Mouyondzi (03 nuitées)"/>
    <s v="Travel subsistence"/>
    <s v="Investigation"/>
    <n v="30000"/>
    <n v="57.764409061069621"/>
    <n v="519.35093749999999"/>
    <s v="IT87"/>
    <s v="IT87-A-R4"/>
    <s v="PALF"/>
    <x v="3"/>
    <s v="CONGO"/>
    <m/>
    <m/>
    <m/>
  </r>
  <r>
    <x v="76"/>
    <s v="Taxi tricycle : Hôtel - Gare routière/ Départ pour Bouansa"/>
    <s v="Transport local"/>
    <s v="Investigation"/>
    <n v="700"/>
    <n v="1.3074092751349433"/>
    <n v="535.41"/>
    <s v="IT87"/>
    <s v="IT87-A-D1"/>
    <s v="PALF"/>
    <x v="3"/>
    <s v="CONGO"/>
    <m/>
    <m/>
    <m/>
  </r>
  <r>
    <x v="76"/>
    <s v="Achat billet Mouyondzi - Bouansa/ IT87"/>
    <s v="Transport Interurbain"/>
    <s v="Investigation"/>
    <n v="5000"/>
    <n v="9.3386376795353101"/>
    <n v="535.41"/>
    <s v="IT87"/>
    <s v="IT87-A-R5"/>
    <s v="PALF"/>
    <x v="3"/>
    <s v="CONGO"/>
    <m/>
    <m/>
    <m/>
  </r>
  <r>
    <x v="76"/>
    <s v="Taxi moto : Gare routière - Hôtel Point de Repère/ Arrivé à Bouansa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Hôtel - Badondo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Badondo - Terrain gazonn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Terrain gazonné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P29 - CONGO Ration  du 12 au 13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7"/>
    <s v="P29 -CONGO Frais d'hotel du 08 au 11/04/2026 à ouesso ( 4 Nuitées)"/>
    <s v="Travel subsistence"/>
    <s v="Investigation"/>
    <n v="40000"/>
    <n v="74.709101436282481"/>
    <n v="535.41"/>
    <s v="P29"/>
    <s v="P29-A-R9"/>
    <s v="PALF"/>
    <x v="3"/>
    <s v="CONGO"/>
    <m/>
    <m/>
    <m/>
  </r>
  <r>
    <x v="77"/>
    <s v="Achat billet ouesso-tam/ P29"/>
    <s v="Transport Interurbain"/>
    <s v="Investigation"/>
    <n v="8000"/>
    <n v="14.941820287256496"/>
    <n v="535.41"/>
    <s v="P29"/>
    <s v="P29-A-R10"/>
    <s v="PALF"/>
    <x v="3"/>
    <s v="CONGO"/>
    <m/>
    <m/>
    <m/>
  </r>
  <r>
    <x v="77"/>
    <s v="Taxi hotel-parking,départ pour tam"/>
    <s v="Transport local"/>
    <s v="Investigation"/>
    <n v="500"/>
    <n v="0.93386376795353099"/>
    <n v="535.41"/>
    <s v="P29"/>
    <s v="P29-A-D1"/>
    <s v="PALF"/>
    <x v="3"/>
    <s v="CONGO"/>
    <m/>
    <m/>
    <m/>
  </r>
  <r>
    <x v="77"/>
    <s v="Taxi parking-hotel,arrivé à tam"/>
    <s v="Transport local"/>
    <s v="Investigation"/>
    <n v="500"/>
    <n v="0.93386376795353099"/>
    <n v="535.41"/>
    <s v="P29"/>
    <s v="P29-A-D1"/>
    <s v="PALF"/>
    <x v="3"/>
    <s v="CONGO"/>
    <m/>
    <m/>
    <m/>
  </r>
  <r>
    <x v="77"/>
    <s v="IT87-CONGO Ration du 12 au 13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7"/>
    <s v="Taxi moto : Hôtel - March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Taxi moto : Marché - RN1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77"/>
    <s v="Taxi moto : RN1 - Quartier Swini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Taxi moto : Quartier Swini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8"/>
    <s v="Entretien climatiseur bureau PALF"/>
    <s v="Office"/>
    <s v="Services"/>
    <n v="44500"/>
    <n v="83.113875347864266"/>
    <n v="535.41"/>
    <s v="Parfaite"/>
    <s v="CA-A-R9"/>
    <s v="PALF"/>
    <x v="3"/>
    <s v="CONGO"/>
    <m/>
    <m/>
    <m/>
  </r>
  <r>
    <x v="78"/>
    <s v="Frais de tansfert d'argent  à P29    par momo"/>
    <s v="Transfert fees"/>
    <s v="Office"/>
    <n v="2170"/>
    <n v="4.0529687529183249"/>
    <n v="535.41"/>
    <s v="Parfaite"/>
    <s v="CA-A-R10"/>
    <s v="PALF"/>
    <x v="3"/>
    <s v="CONGO"/>
    <m/>
    <m/>
    <m/>
  </r>
  <r>
    <x v="78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8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78"/>
    <s v="P29 - CONGO Ration  du 13 au 14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8"/>
    <s v="Taxi hotel-mayangui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mayangui-centr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centre-careffour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careffour-hotel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78"/>
    <s v="IT87-CONGO Ration du 13 au 14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8"/>
    <s v="IT87-CONGO Frais d'hôtel  du 11 au 13/04/2026 à Loutété (02 nuitées)"/>
    <s v="Travel subsistence"/>
    <s v="Investigation"/>
    <n v="20000"/>
    <n v="37.35455071814124"/>
    <n v="535.41"/>
    <s v="IT87"/>
    <s v="IT87-A-R6"/>
    <s v="PALF"/>
    <x v="3"/>
    <s v="CONGO"/>
    <m/>
    <m/>
    <m/>
  </r>
  <r>
    <x v="78"/>
    <s v="Taxi moto : Hôtel - Gare routière/ Départ pour Loutété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Achat billet Bouansa - Loutété/ IT87"/>
    <s v="Transport Interurbain"/>
    <s v="Investigation"/>
    <n v="3000"/>
    <n v="5.6031826077211857"/>
    <n v="535.41"/>
    <s v="IT87"/>
    <s v="IT87-A-R7"/>
    <s v="PALF"/>
    <x v="3"/>
    <s v="CONGO"/>
    <m/>
    <m/>
    <m/>
  </r>
  <r>
    <x v="78"/>
    <s v="Taxi moto : Gare routère - Hôtel/ Arrivé à Loutété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Taxi moto : Hôtel - March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Achat boissons avec la cible"/>
    <s v="Trust building"/>
    <s v="Investigation"/>
    <n v="1800"/>
    <n v="3.3619095646327115"/>
    <n v="535.41"/>
    <s v="IT87"/>
    <s v="IT87-A-D2"/>
    <s v="PALF"/>
    <x v="3"/>
    <s v="CONGO"/>
    <m/>
    <m/>
    <m/>
  </r>
  <r>
    <x v="78"/>
    <s v="Taxi moto : Marché - Quartier Makita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Taxi moto : Quartier Makita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Reglement honoraire du mois de Mars 2026/T73/3655263"/>
    <s v="Personnel"/>
    <s v="Investigation"/>
    <n v="225000"/>
    <n v="401.49176495779875"/>
    <n v="560.41"/>
    <s v="BCI"/>
    <s v="BQ-A-R3"/>
    <s v="PALF"/>
    <x v="2"/>
    <s v="CONGO"/>
    <m/>
    <m/>
    <m/>
  </r>
  <r>
    <x v="79"/>
    <s v="Maison - Bureau"/>
    <s v="Transport local"/>
    <s v="Management"/>
    <n v="1000"/>
    <n v="1.867727535907062"/>
    <n v="535.41"/>
    <s v="DOVI"/>
    <s v="DH-A-D1"/>
    <s v="PALF"/>
    <x v="3"/>
    <s v="CONGO"/>
    <m/>
    <m/>
    <m/>
  </r>
  <r>
    <x v="79"/>
    <s v="Bureau- Maison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79"/>
    <s v="P29 - CONGO Ration  du14 au 15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9"/>
    <s v="Achat billet tam-ouesso/ P29"/>
    <s v="Transport Interurbain"/>
    <s v="Investigation"/>
    <n v="8000"/>
    <n v="14.941820287256496"/>
    <n v="535.41"/>
    <s v="P29"/>
    <s v="P29-A-R11"/>
    <s v="PALF"/>
    <x v="3"/>
    <s v="CONGO"/>
    <m/>
    <m/>
    <m/>
  </r>
  <r>
    <x v="79"/>
    <s v="P29 -CONGO Frais d'hotel du 12 au14/04/2026 à Tam ( 2 Nuitées)"/>
    <s v="Travel subsistence"/>
    <s v="Investigation"/>
    <n v="20000"/>
    <n v="37.35455071814124"/>
    <n v="535.41"/>
    <s v="P29"/>
    <s v="P29-A-R12"/>
    <s v="PALF"/>
    <x v="3"/>
    <s v="CONGO"/>
    <m/>
    <m/>
    <m/>
  </r>
  <r>
    <x v="79"/>
    <s v="Taxi hotel-parking,départ pour ouesso"/>
    <s v="Transport local"/>
    <s v="Investigation"/>
    <n v="500"/>
    <n v="0.93386376795353099"/>
    <n v="535.41"/>
    <s v="P29"/>
    <s v="P29-A-D1"/>
    <s v="PALF"/>
    <x v="3"/>
    <s v="CONGO"/>
    <m/>
    <m/>
    <m/>
  </r>
  <r>
    <x v="79"/>
    <s v="Taxi parking-hotel,arrivé à ouesso"/>
    <s v="Transport local"/>
    <s v="Investigation"/>
    <n v="500"/>
    <n v="0.93386376795353099"/>
    <n v="535.41"/>
    <s v="P29"/>
    <s v="P29-A-D1"/>
    <s v="PALF"/>
    <x v="3"/>
    <s v="CONGO"/>
    <m/>
    <m/>
    <m/>
  </r>
  <r>
    <x v="79"/>
    <s v="IT87-CONGO Ration du 14 au 15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9"/>
    <s v="Taxi moto : Hôtel - Marché/ Rendez-vous avec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79"/>
    <s v="Achat boissons avec 02 cibles"/>
    <s v="Trust building"/>
    <s v="Investigation"/>
    <n v="3000"/>
    <n v="5.6031826077211857"/>
    <n v="535.41"/>
    <s v="IT87"/>
    <s v="IT87-A-D2"/>
    <s v="PALF"/>
    <x v="3"/>
    <s v="CONGO"/>
    <m/>
    <m/>
    <m/>
  </r>
  <r>
    <x v="79"/>
    <s v="Taxi moto : Marché - Quartier Mfouati/ rencontre avec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79"/>
    <s v="Achat boissons avec la cible"/>
    <s v="Trust building"/>
    <s v="Investigation"/>
    <n v="1200"/>
    <n v="2.2412730430884742"/>
    <n v="535.41"/>
    <s v="IT87"/>
    <s v="IT87-A-D2"/>
    <s v="PALF"/>
    <x v="3"/>
    <s v="CONGO"/>
    <m/>
    <m/>
    <m/>
  </r>
  <r>
    <x v="79"/>
    <s v="Taxi moto : Mfouati - Isende/ Prospection"/>
    <s v="Transport local"/>
    <s v="Investigation"/>
    <n v="500"/>
    <n v="0.96274015101782695"/>
    <n v="519.35093749999999"/>
    <s v="IT87"/>
    <s v="IT87-A-D1"/>
    <s v="PALF"/>
    <x v="3"/>
    <s v="CONGO"/>
    <m/>
    <m/>
    <m/>
  </r>
  <r>
    <x v="79"/>
    <s v="Taxi moto : Isende - Hôtel/ Retour du terrain"/>
    <s v="Transport local"/>
    <s v="Investigation"/>
    <n v="500"/>
    <n v="0.96274015101782695"/>
    <n v="519.35093749999999"/>
    <s v="IT87"/>
    <s v="IT87-A-D1"/>
    <s v="PALF"/>
    <x v="3"/>
    <s v="CONGO"/>
    <m/>
    <m/>
    <m/>
  </r>
  <r>
    <x v="80"/>
    <s v="Maison- Bureau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80"/>
    <s v="Bureau- Maison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80"/>
    <s v="Credit telephonique MTN/PALF/ du 15 au 21 avril 2026/ DOVI"/>
    <s v="Telephone"/>
    <s v="Management"/>
    <n v="10000"/>
    <n v="18.67727535907062"/>
    <n v="535.41"/>
    <s v="DOVI"/>
    <s v="DH-A-R4"/>
    <s v="PALF"/>
    <x v="3"/>
    <s v="CONGO"/>
    <m/>
    <m/>
    <m/>
  </r>
  <r>
    <x v="80"/>
    <s v="Taxi: Bureau-DDEF avec Roméo"/>
    <s v="Transport local"/>
    <s v="Legal"/>
    <n v="1000"/>
    <n v="1.867727535907062"/>
    <n v="535.41"/>
    <s v="Crépin"/>
    <s v="CR-A-D1"/>
    <s v="PALF"/>
    <x v="3"/>
    <s v="CONGO"/>
    <m/>
    <m/>
    <m/>
  </r>
  <r>
    <x v="80"/>
    <s v="Taxi: DDEF-Bureau"/>
    <s v="Transport local"/>
    <s v="Legal"/>
    <n v="1000"/>
    <n v="1.867727535907062"/>
    <n v="535.41"/>
    <s v="Crépin"/>
    <s v="CR-A-D1"/>
    <s v="PALF"/>
    <x v="3"/>
    <s v="CONGO"/>
    <m/>
    <m/>
    <m/>
  </r>
  <r>
    <x v="80"/>
    <s v="Credit telephonique MTN PALF/du 15   au 21 avril 2026/Legal/ crepin"/>
    <s v="Telephone"/>
    <s v="Legal"/>
    <n v="7500"/>
    <n v="14.007956519302965"/>
    <n v="535.41"/>
    <s v="Crépin"/>
    <s v="CR-A-R7"/>
    <s v="PALF"/>
    <x v="3"/>
    <s v="CONGO"/>
    <m/>
    <m/>
    <m/>
  </r>
  <r>
    <x v="80"/>
    <s v="Paiement CNSS Prémier trimestre/Mars 2026/Parfaite/le montant manquante sur le chèque delivrée pour la cnss"/>
    <s v="Office"/>
    <s v="Personnel"/>
    <n v="16"/>
    <n v="2.9883640574512992E-2"/>
    <n v="535.41"/>
    <s v="Parfaite"/>
    <s v="CA-A-R11"/>
    <s v="PALF"/>
    <x v="3"/>
    <s v="CONGO"/>
    <m/>
    <m/>
    <m/>
  </r>
  <r>
    <x v="80"/>
    <s v="Frais de tansfert d'argent  à P29    par momo"/>
    <s v="Transfert fees"/>
    <s v="Office"/>
    <n v="700"/>
    <n v="1.3074092751349433"/>
    <n v="535.41"/>
    <s v="Parfaite"/>
    <s v="CA-A-R12"/>
    <s v="PALF"/>
    <x v="3"/>
    <s v="CONGO"/>
    <m/>
    <m/>
    <m/>
  </r>
  <r>
    <x v="80"/>
    <s v="Taxi: Bureau -Banque BCI/ Retrait cheque pour le paiement de la cnss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Banque BCI-CNSS/Paiement CNSS premier  trimestre de l'année 2026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CNSS- Direction MTN/Achat crédit telephonique equipe PALF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 Direction MTN - Bureau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Bureau- M2B services /transfert d'argent à P29 et Donald-Roméo"/>
    <s v="Transport local"/>
    <s v="Office"/>
    <n v="1000"/>
    <n v="1.8771635173931283"/>
    <n v="532.71864210781655"/>
    <s v="Parfaite"/>
    <s v="P-A-D1"/>
    <s v="PALF"/>
    <x v="3"/>
    <s v="CONGO"/>
    <m/>
    <m/>
    <m/>
  </r>
  <r>
    <x v="80"/>
    <s v="Taxi:  M2B services- Domicile"/>
    <s v="Transport local"/>
    <s v="Office"/>
    <n v="1000"/>
    <n v="1.8771635173931283"/>
    <n v="532.71864210781655"/>
    <s v="Parfaite"/>
    <s v="P-A-D1"/>
    <s v="PALF"/>
    <x v="3"/>
    <s v="CONGO"/>
    <m/>
    <m/>
    <m/>
  </r>
  <r>
    <x v="80"/>
    <s v="Credit teléphonique MTN PALF/ du15 au 21 avril 2026/Management/ Parfaite"/>
    <s v="Telephone"/>
    <s v="Management"/>
    <n v="5000"/>
    <n v="9.338641167942761"/>
    <n v="535.40980000000002"/>
    <s v="Parfaite"/>
    <s v="P-A-R3"/>
    <s v="PALF"/>
    <x v="3"/>
    <s v="CONGO"/>
    <m/>
    <m/>
    <m/>
  </r>
  <r>
    <x v="80"/>
    <s v="Taxi hotel-mokeko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mokeko-ancienne pist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ancienne piste-marché,pour 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marché-baloy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baloye-agence,achat billet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agence-hotel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80"/>
    <s v="Credit telephonique MTN PALF/ du 15 au 21 avril 2026/ Investigation/P29"/>
    <s v="Telephone"/>
    <s v="Investigation"/>
    <n v="7500"/>
    <n v="14.007956519302965"/>
    <n v="535.41"/>
    <s v="P29"/>
    <s v="P29-A-R13"/>
    <s v="PALF"/>
    <x v="3"/>
    <s v="CONGO"/>
    <m/>
    <m/>
    <m/>
  </r>
  <r>
    <x v="80"/>
    <s v="Credit telephonique MTN PALF/ du 15 au 21 avril 2026/ Investigation/T73"/>
    <s v="Telephone"/>
    <s v="Investigation"/>
    <n v="7500"/>
    <n v="14.007956519302965"/>
    <n v="535.41"/>
    <s v="T73"/>
    <s v="T73-A-R9"/>
    <s v="PALF"/>
    <x v="3"/>
    <s v="CONGO"/>
    <m/>
    <m/>
    <m/>
  </r>
  <r>
    <x v="80"/>
    <s v="IT87-CONGO Frais d'hôtel  du 13 au 15/04/2026 à Loutété (02 nuitées)"/>
    <s v="Travel subsistence"/>
    <s v="Investigation"/>
    <n v="20000"/>
    <n v="38.509606040713081"/>
    <n v="519.35093749999999"/>
    <s v="IT87"/>
    <s v="IT87-A-R8"/>
    <s v="PALF"/>
    <x v="3"/>
    <s v="CONGO"/>
    <m/>
    <m/>
    <m/>
  </r>
  <r>
    <x v="80"/>
    <s v="Taxi : Hôtel - Agence trans bony/ Départ pour Brazzaville"/>
    <s v="Transport local"/>
    <s v="Investigation"/>
    <n v="1000"/>
    <n v="1.9254803020356539"/>
    <n v="519.35093749999999"/>
    <s v="IT87"/>
    <s v="IT87-A-D1"/>
    <s v="PALF"/>
    <x v="3"/>
    <s v="CONGO"/>
    <m/>
    <m/>
    <m/>
  </r>
  <r>
    <x v="80"/>
    <s v="Achat billet Loutété - Brazzaville/ IT87"/>
    <s v="Transport Interurbain"/>
    <s v="Investigation"/>
    <n v="7000"/>
    <n v="13.478362114249578"/>
    <n v="519.35093749999999"/>
    <s v="IT87"/>
    <s v="IT87-A-R9"/>
    <s v="PALF"/>
    <x v="3"/>
    <s v="CONGO"/>
    <m/>
    <m/>
    <m/>
  </r>
  <r>
    <x v="80"/>
    <s v="Taxi : Agence Trans bony - Domicile/ Arrivée à Brazzaville"/>
    <s v="Transport local"/>
    <s v="Investigation"/>
    <n v="2000"/>
    <n v="3.8509606040713078"/>
    <n v="519.35093749999999"/>
    <s v="IT87"/>
    <s v="IT87-A-D1"/>
    <s v="PALF"/>
    <x v="3"/>
    <s v="CONGO"/>
    <m/>
    <m/>
    <m/>
  </r>
  <r>
    <x v="80"/>
    <s v="Credit telephonique MTN PALF/du 15 au 21 avril 2026/Investigation /IT87"/>
    <s v="Telephone"/>
    <s v="Investigation"/>
    <n v="7500"/>
    <n v="14.007956519302965"/>
    <n v="535.41"/>
    <s v="IT87"/>
    <s v="IT87-A-R10"/>
    <s v="PALF"/>
    <x v="3"/>
    <s v="CONGO"/>
    <m/>
    <m/>
    <m/>
  </r>
  <r>
    <x v="80"/>
    <s v="Credit telephonique MTN PALF/ du 15 au 21 avril 2026/Legal//Donald-Roméo"/>
    <s v="Telephone"/>
    <s v="Legal"/>
    <n v="7500"/>
    <n v="14.007956519302965"/>
    <n v="535.41"/>
    <s v="Donald-Roméo"/>
    <s v="DR-A-R7"/>
    <s v="PALF"/>
    <x v="3"/>
    <s v="CONGO"/>
    <m/>
    <m/>
    <m/>
  </r>
  <r>
    <x v="80"/>
    <s v="Taxi, Agence Trans Bony de Brazzaville-Domicile"/>
    <s v="Transport local"/>
    <s v="Media"/>
    <n v="1000"/>
    <n v="1.867727535907062"/>
    <n v="535.41"/>
    <s v="Evariste"/>
    <s v="EV-A-D1"/>
    <s v="PALF"/>
    <x v="3"/>
    <s v="CONGO"/>
    <m/>
    <m/>
    <m/>
  </r>
  <r>
    <x v="80"/>
    <s v="Credit telephonique MTN PALF/du 15 au 21 avril 2026/Evariste/ Evariste"/>
    <s v="Telephone"/>
    <s v="Media"/>
    <n v="7500"/>
    <n v="14.007956519302965"/>
    <n v="535.41"/>
    <s v="Evariste"/>
    <s v="EV-A-R7"/>
    <s v="PALF"/>
    <x v="3"/>
    <s v="CONGO"/>
    <m/>
    <m/>
    <m/>
  </r>
  <r>
    <x v="80"/>
    <s v="Credit telephonique MTN PALF/du 15 au 21 Avril 2026/Legal/Romain"/>
    <s v="Telephone"/>
    <s v="Legal"/>
    <n v="5000"/>
    <n v="9.3386376795353101"/>
    <n v="535.41"/>
    <s v="Romain"/>
    <s v="RM-A-R7"/>
    <s v="PALF"/>
    <x v="3"/>
    <s v="CONGO"/>
    <m/>
    <m/>
    <m/>
  </r>
  <r>
    <x v="80"/>
    <s v="Paiement CNSS Premier trimestre/Janvier, Février, Mars 2026/Crepin /3655264"/>
    <s v="Personnel"/>
    <s v="Legal"/>
    <n v="391674"/>
    <n v="697.66124579184554"/>
    <n v="561.41"/>
    <s v="BCI"/>
    <s v="BQ-A-R4"/>
    <s v="PALF"/>
    <x v="2"/>
    <s v="CONGO"/>
    <m/>
    <m/>
    <m/>
  </r>
  <r>
    <x v="80"/>
    <s v="Paiement CNSS Premier trimestre/Janvier, Février, Mars 2026/Donald-Roméo/3655264"/>
    <s v="Personnel"/>
    <s v="Legal"/>
    <n v="258905"/>
    <n v="460.3492114293843"/>
    <n v="562.41"/>
    <s v="BCI"/>
    <s v="BQ-A-R5"/>
    <s v="PALF"/>
    <x v="2"/>
    <s v="CONGO"/>
    <m/>
    <m/>
    <m/>
  </r>
  <r>
    <x v="80"/>
    <s v="Paiement CNSS Premier trimestre/Janvier, Février, Mars 2026/Romain/3655264"/>
    <s v="Personnel"/>
    <s v="Legal"/>
    <n v="125346"/>
    <n v="222.47741431639483"/>
    <n v="563.41"/>
    <s v="BCI"/>
    <s v="BQ-A-R6"/>
    <s v="PALF"/>
    <x v="2"/>
    <s v="CONGO"/>
    <m/>
    <m/>
    <m/>
  </r>
  <r>
    <x v="80"/>
    <s v="Paiement CNSS Premier trimestre/Janvier, Février, Mars 2026/Parfaite/3655264"/>
    <s v="Personnel"/>
    <s v="Office"/>
    <n v="215575"/>
    <n v="381.9475204195532"/>
    <n v="564.41"/>
    <s v="BCI"/>
    <s v="BQ-A-R7"/>
    <s v="PALF"/>
    <x v="2"/>
    <s v="CONGO"/>
    <m/>
    <m/>
    <m/>
  </r>
  <r>
    <x v="80"/>
    <s v="Paiement CNSS Premier trimestre/Janvier, Février, Mars 2026/Evariste/3655264"/>
    <s v="Personnel"/>
    <s v="Media"/>
    <n v="150375"/>
    <n v="265.95744680851067"/>
    <n v="565.41"/>
    <s v="BCI"/>
    <s v="BQ-A-R8"/>
    <s v="PALF"/>
    <x v="2"/>
    <s v="CONGO"/>
    <m/>
    <m/>
    <m/>
  </r>
  <r>
    <x v="81"/>
    <s v="Maison--Bureau"/>
    <s v="Transport local"/>
    <s v="Management"/>
    <n v="1000"/>
    <n v="1.867727535907062"/>
    <n v="535.41"/>
    <s v="DOVI"/>
    <s v="DH-A-D1"/>
    <s v="PALF"/>
    <x v="3"/>
    <s v="CONGO"/>
    <m/>
    <m/>
    <m/>
  </r>
  <r>
    <x v="81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1"/>
    <s v="P29 - CONGO Ration  du 15 au 16/04/2026 à ouesso,pokola "/>
    <s v="Travel subsistence"/>
    <s v="Investigation"/>
    <n v="10000"/>
    <n v="18.677282335885522"/>
    <n v="535.40980000000002"/>
    <s v="P29"/>
    <s v="P29-A-D2"/>
    <s v="PALF"/>
    <x v="3"/>
    <s v="CONGO"/>
    <m/>
    <m/>
    <m/>
  </r>
  <r>
    <x v="81"/>
    <s v="Taxi : domicile - centre ville ( prospection sur Brazzaville)"/>
    <s v="Transport local"/>
    <s v="Investigation"/>
    <n v="1000"/>
    <n v="1.8677282335885521"/>
    <n v="535.40980000000002"/>
    <s v="T73"/>
    <s v="T73-A-D1"/>
    <s v="PALF"/>
    <x v="3"/>
    <s v="CONGO"/>
    <m/>
    <m/>
    <m/>
  </r>
  <r>
    <x v="81"/>
    <s v="Taxi : centre ville - poto poto ( prospection sur Brazzaville)"/>
    <s v="Transport local"/>
    <s v="Investigation"/>
    <n v="1000"/>
    <n v="1.9254803020356539"/>
    <n v="519.35093749999999"/>
    <s v="T73"/>
    <s v="T73-A-D1"/>
    <s v="PALF"/>
    <x v="3"/>
    <s v="CONGO"/>
    <m/>
    <m/>
    <m/>
  </r>
  <r>
    <x v="81"/>
    <s v="Taxi : poto poto - moungali ( prospection sur Brazzaville)"/>
    <s v="Transport local"/>
    <s v="Investigation"/>
    <n v="1000"/>
    <n v="1.9254803020356539"/>
    <n v="519.35093749999999"/>
    <s v="T73"/>
    <s v="T73-A-D1"/>
    <s v="PALF"/>
    <x v="3"/>
    <s v="CONGO"/>
    <m/>
    <m/>
    <m/>
  </r>
  <r>
    <x v="81"/>
    <s v="Taxi : moungali - moukoundo ( prospection sur Brazzaville)"/>
    <s v="Transport local"/>
    <s v="Investigation"/>
    <n v="1000"/>
    <n v="1.9254803020356539"/>
    <n v="519.35093749999999"/>
    <s v="T73"/>
    <s v="T73-A-D1"/>
    <s v="PALF"/>
    <x v="3"/>
    <s v="CONGO"/>
    <m/>
    <m/>
    <m/>
  </r>
  <r>
    <x v="81"/>
    <s v="Taxi : moukoundo - domicile (fin de journé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Achat boisson/T73"/>
    <s v="Trust building"/>
    <s v="Investigation"/>
    <n v="2000"/>
    <n v="3.735455071814124"/>
    <n v="535.41"/>
    <s v="T73"/>
    <s v="T73-A-D2"/>
    <s v="PALF"/>
    <x v="3"/>
    <s v="CONGO"/>
    <m/>
    <m/>
    <m/>
  </r>
  <r>
    <x v="8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2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2"/>
    <s v="Reglement facture internet periode du 18/04au 18/05/2026 bureau PALF"/>
    <s v="Internet"/>
    <s v="Office"/>
    <n v="45050"/>
    <n v="84.141125492613142"/>
    <n v="535.41"/>
    <s v="Parfaite"/>
    <s v="CA-A-R13"/>
    <s v="PALF"/>
    <x v="3"/>
    <s v="CONGO"/>
    <m/>
    <m/>
    <m/>
  </r>
  <r>
    <x v="82"/>
    <s v="Taxi: Bureau- Société mega service/ achat internet du 18 avril au 18 mai 2026 bureau PALF"/>
    <s v="Transport local"/>
    <s v="Office"/>
    <n v="1000"/>
    <n v="1.867727535907062"/>
    <n v="535.41"/>
    <s v="Parfaite"/>
    <s v="P-A-D1"/>
    <s v="PALF"/>
    <x v="3"/>
    <s v="CONGO"/>
    <m/>
    <m/>
    <m/>
  </r>
  <r>
    <x v="82"/>
    <s v="Taxi: Bureau- Société mega service- Bureau"/>
    <s v="Transport local"/>
    <s v="Office"/>
    <n v="1000"/>
    <n v="1.867727535907062"/>
    <n v="535.41"/>
    <s v="Parfaite"/>
    <s v="P-A-D1"/>
    <s v="PALF"/>
    <x v="3"/>
    <s v="CONGO"/>
    <m/>
    <m/>
    <m/>
  </r>
  <r>
    <x v="82"/>
    <s v="P29 - CONGO Ration  du 16 au 17/04/2026 à ouesso,pokola "/>
    <s v="Travel subsistence"/>
    <s v="Investigation"/>
    <n v="10000"/>
    <n v="18.677282335885522"/>
    <n v="535.40980000000002"/>
    <s v="P29"/>
    <s v="P29-A-D2"/>
    <s v="PALF"/>
    <x v="3"/>
    <s v="CONGO"/>
    <m/>
    <m/>
    <m/>
  </r>
  <r>
    <x v="82"/>
    <s v="Achat billet ouesso-brazzaville/ P29"/>
    <s v="Transport Interurbain"/>
    <s v="Investigation"/>
    <n v="12000"/>
    <n v="22.412730430884743"/>
    <n v="535.41"/>
    <s v="P29"/>
    <s v="P29-A-R14"/>
    <s v="PALF"/>
    <x v="3"/>
    <s v="CONGO"/>
    <m/>
    <m/>
    <m/>
  </r>
  <r>
    <x v="82"/>
    <s v="P29 -CONGO Frais d'hotel du 14 au17/04/2026 à ouesso ( 3 Nuitées)"/>
    <s v="Travel subsistence"/>
    <s v="Investigation"/>
    <n v="30000"/>
    <n v="56.031826077211861"/>
    <n v="535.41"/>
    <s v="P29"/>
    <s v="P29-A-R15"/>
    <s v="PALF"/>
    <x v="3"/>
    <s v="CONGO"/>
    <m/>
    <m/>
    <m/>
  </r>
  <r>
    <x v="82"/>
    <s v="Taxi hotel-agence,départ pour brazza"/>
    <s v="Transport local"/>
    <s v="Investigation"/>
    <n v="500"/>
    <n v="0.93386376795353099"/>
    <n v="535.41"/>
    <s v="P29"/>
    <s v="P29-A-D1"/>
    <s v="PALF"/>
    <x v="3"/>
    <s v="CONGO"/>
    <m/>
    <m/>
    <m/>
  </r>
  <r>
    <x v="82"/>
    <s v="Taxi agence-domicile,arrivé à brazzaville"/>
    <s v="Transport local"/>
    <s v="Investigation"/>
    <n v="1500"/>
    <n v="2.8015913038605929"/>
    <n v="535.41"/>
    <s v="P29"/>
    <s v="P29-A-D1"/>
    <s v="PALF"/>
    <x v="3"/>
    <s v="CONGO"/>
    <m/>
    <m/>
    <m/>
  </r>
  <r>
    <x v="82"/>
    <s v="T73-CONGO Ration du17 /04/2026 au 19/04/2026 à Kinkala"/>
    <s v="Travel subsistence"/>
    <s v="Investigation"/>
    <n v="20000"/>
    <n v="37.35455071814124"/>
    <n v="535.41"/>
    <s v="T73"/>
    <s v="T73-A-D4"/>
    <s v="PALF"/>
    <x v="3"/>
    <s v="CONGO"/>
    <m/>
    <m/>
    <m/>
  </r>
  <r>
    <x v="82"/>
    <s v="Taxi : bureau - domicile (préparer bagage pour départ kinkala)"/>
    <s v="Transport local"/>
    <s v="Investigation"/>
    <n v="1000"/>
    <n v="1.867727535907062"/>
    <n v="535.41"/>
    <s v="T73"/>
    <s v="T73-A-D1"/>
    <s v="PALF"/>
    <x v="3"/>
    <s v="CONGO"/>
    <m/>
    <m/>
    <m/>
  </r>
  <r>
    <x v="82"/>
    <s v="Taxi : domicile - total (départ kinkala)"/>
    <s v="Transport local"/>
    <s v="Investigation"/>
    <n v="1000"/>
    <n v="1.867727535907062"/>
    <n v="535.41"/>
    <s v="T73"/>
    <s v="T73-A-D1"/>
    <s v="PALF"/>
    <x v="3"/>
    <s v="CONGO"/>
    <m/>
    <m/>
    <m/>
  </r>
  <r>
    <x v="82"/>
    <s v="Achat billet : Brazzaville - kinkala/T73"/>
    <s v="Transport Interurbain"/>
    <s v="Investigation"/>
    <n v="3000"/>
    <n v="5.6031826077211857"/>
    <n v="535.41"/>
    <s v="T73"/>
    <s v="T73-A-R10"/>
    <s v="PALF"/>
    <x v="3"/>
    <s v="CONGO"/>
    <m/>
    <m/>
    <m/>
  </r>
  <r>
    <x v="82"/>
    <s v="taxi moto : gare routière - hotel crapp "/>
    <s v="Transport local"/>
    <s v="Investigation"/>
    <n v="500"/>
    <n v="0.93386376795353099"/>
    <n v="535.41"/>
    <s v="T73"/>
    <s v="T73-A-D1"/>
    <s v="PALF"/>
    <x v="3"/>
    <s v="CONGO"/>
    <m/>
    <m/>
    <m/>
  </r>
  <r>
    <x v="82"/>
    <s v="Taxi, Bureau PALF-Maison Op Service"/>
    <s v="Transport local"/>
    <s v="Media"/>
    <n v="1000"/>
    <n v="1.867727535907062"/>
    <n v="535.41"/>
    <s v="Evariste"/>
    <s v="EV-A-D1"/>
    <s v="PALF"/>
    <x v="3"/>
    <s v="CONGO"/>
    <m/>
    <m/>
    <m/>
  </r>
  <r>
    <x v="82"/>
    <s v="Taxi, Maison Op Service - Celeste Computer"/>
    <s v="Transport local"/>
    <s v="Media"/>
    <n v="1000"/>
    <n v="1.867727535907062"/>
    <n v="535.41"/>
    <s v="Evariste"/>
    <s v="EV-A-D1"/>
    <s v="PALF"/>
    <x v="3"/>
    <s v="CONGO"/>
    <m/>
    <m/>
    <m/>
  </r>
  <r>
    <x v="82"/>
    <s v="Taxi, Celeste Computer-Bureau PALF"/>
    <s v="Transport local"/>
    <s v="Media"/>
    <n v="1000"/>
    <n v="1.867727535907062"/>
    <n v="535.41"/>
    <s v="Evariste"/>
    <s v="EV-A-D1"/>
    <s v="PALF"/>
    <x v="3"/>
    <s v="CONGO"/>
    <m/>
    <m/>
    <m/>
  </r>
  <r>
    <x v="83"/>
    <s v="taxi moto : hotel crapp - quartier lizola ( vérifer l'informa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quartier lizola - centre ville (proso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centre ville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zone lycée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marché - zone hopita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zone hopital - quartier lizola (rendez vous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quartier lizola - hotel  (fin de la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achat boisons pour deux cibles differentes"/>
    <s v="Trust building"/>
    <s v="Investigation"/>
    <n v="4000"/>
    <n v="7.4709101436282479"/>
    <n v="535.41"/>
    <s v="T73"/>
    <s v="T73-A-D2"/>
    <s v="PALF"/>
    <x v="3"/>
    <s v="CONGO"/>
    <m/>
    <m/>
    <m/>
  </r>
  <r>
    <x v="84"/>
    <s v="T73 - CONGO Frais d'hotel du 17 au 19/04/2026 à Ouesso (02 Nuitées)"/>
    <s v="Travel subsistence"/>
    <s v="Investigation"/>
    <n v="20000"/>
    <n v="37.35455071814124"/>
    <n v="535.41"/>
    <s v="T73"/>
    <s v="T73-A-R11"/>
    <s v="PALF"/>
    <x v="3"/>
    <s v="CONGO"/>
    <m/>
    <m/>
    <m/>
  </r>
  <r>
    <x v="84"/>
    <s v="Taxi moto : hotel - gare routière"/>
    <s v="Transport local"/>
    <s v="Investigation"/>
    <n v="500"/>
    <n v="0.93386376795353099"/>
    <n v="535.41"/>
    <s v="T73"/>
    <s v="T73-A-D1"/>
    <s v="PALF"/>
    <x v="3"/>
    <s v="CONGO"/>
    <m/>
    <m/>
    <m/>
  </r>
  <r>
    <x v="84"/>
    <s v="Achat billet : Brazzaville - kinkala/T73"/>
    <s v="Transport Interurbain"/>
    <s v="Investigation"/>
    <n v="3000"/>
    <n v="5.6031826077211857"/>
    <n v="535.41"/>
    <s v="T73"/>
    <s v="T73-A-R12"/>
    <s v="PALF"/>
    <x v="3"/>
    <s v="CONGO"/>
    <m/>
    <m/>
    <m/>
  </r>
  <r>
    <x v="84"/>
    <s v="Taxi : parking total - domicile"/>
    <s v="Transport local"/>
    <s v="Investigation"/>
    <n v="1000"/>
    <n v="1.867727535907062"/>
    <n v="535.41"/>
    <s v="T73"/>
    <s v="T73-A-D1"/>
    <s v="PALF"/>
    <x v="3"/>
    <s v="CONGO"/>
    <m/>
    <m/>
    <m/>
  </r>
  <r>
    <x v="8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5"/>
    <s v="Billet: Brazzaville-Madingou"/>
    <s v="Transport Interurbain"/>
    <s v="Legal"/>
    <n v="7000"/>
    <n v="13.074092751349434"/>
    <n v="535.41"/>
    <s v="Crépin"/>
    <s v="CR-A-R8"/>
    <s v="PALF"/>
    <x v="3"/>
    <s v="CONGO"/>
    <m/>
    <m/>
    <m/>
  </r>
  <r>
    <x v="85"/>
    <s v="Taxi: Bureau-Agence Trans Bony de la Frontière"/>
    <s v="Transport local"/>
    <s v="Legal"/>
    <n v="1000"/>
    <n v="1.867727535907062"/>
    <n v="535.41"/>
    <s v="Romain"/>
    <s v="RM-A-D1"/>
    <s v="PALF"/>
    <x v="3"/>
    <s v="CONGO"/>
    <m/>
    <m/>
    <m/>
  </r>
  <r>
    <x v="85"/>
    <s v="Achat Billet-Brazzaville-Owando/ Romain"/>
    <s v="Transport Interubain"/>
    <s v="Legal"/>
    <n v="8000"/>
    <n v="14.941820287256496"/>
    <n v="535.41"/>
    <s v="Romain"/>
    <s v="RM-A-R8"/>
    <s v="PALF"/>
    <x v="3"/>
    <s v="CONGO"/>
    <m/>
    <m/>
    <m/>
  </r>
  <r>
    <x v="85"/>
    <s v="Taxi: Agence Trans Bony de la Frontière-Bureau"/>
    <s v="Transport local"/>
    <s v="Legal"/>
    <n v="1000"/>
    <n v="1.867727535907062"/>
    <n v="535.41"/>
    <s v="Romain"/>
    <s v="RM-A-D1"/>
    <s v="PALF"/>
    <x v="3"/>
    <s v="CONGO"/>
    <m/>
    <m/>
    <m/>
  </r>
  <r>
    <x v="85"/>
    <s v="Reglement honoraire du mois de Mars 2026/P29/3655265"/>
    <s v="Personnel"/>
    <s v="Investigation"/>
    <n v="370000"/>
    <n v="653.2370544305362"/>
    <n v="566.41"/>
    <s v="BCI"/>
    <s v="BQ-A-R9"/>
    <s v="PALF"/>
    <x v="2"/>
    <s v="CONGO"/>
    <m/>
    <m/>
    <m/>
  </r>
  <r>
    <x v="85"/>
    <s v="Paiement Honoraire Me LOCKO/Mois de Mars 2026 /3655266"/>
    <s v="Lawyer Fees"/>
    <s v="Legal"/>
    <n v="150000"/>
    <n v="264.35910540878729"/>
    <n v="567.41"/>
    <s v="BCI"/>
    <s v="BQ-A-R10"/>
    <s v="PALF"/>
    <x v="3"/>
    <s v="CONGO"/>
    <m/>
    <m/>
    <m/>
  </r>
  <r>
    <x v="86"/>
    <s v="Maison-Bureau"/>
    <s v="Transport local"/>
    <s v="Management"/>
    <n v="1000"/>
    <n v="1.8771635173931283"/>
    <n v="532.71864210781655"/>
    <s v="DOVI"/>
    <s v="DH-A-D1"/>
    <s v="PALF"/>
    <x v="3"/>
    <s v="CONGO"/>
    <m/>
    <m/>
    <m/>
  </r>
  <r>
    <x v="86"/>
    <s v="Bureau-Aspinall"/>
    <s v="Transport local"/>
    <s v="Management"/>
    <n v="1000"/>
    <n v="1.9254803020356539"/>
    <n v="519.35093749999999"/>
    <s v="DOVI"/>
    <s v="DH-A-D1"/>
    <s v="PALF"/>
    <x v="3"/>
    <s v="CONGO"/>
    <m/>
    <m/>
    <m/>
  </r>
  <r>
    <x v="86"/>
    <s v="Aspinall-Bureau"/>
    <s v="Transport local"/>
    <s v="Management"/>
    <n v="1000"/>
    <n v="1.9254803020356539"/>
    <n v="519.35093749999999"/>
    <s v="DOVI"/>
    <s v="DH-A-D1"/>
    <s v="PALF"/>
    <x v="3"/>
    <s v="CONGO"/>
    <m/>
    <m/>
    <m/>
  </r>
  <r>
    <x v="86"/>
    <s v="Bureau-Maison"/>
    <s v="Transport local"/>
    <s v="Management"/>
    <n v="1000"/>
    <n v="1.9254803020356539"/>
    <n v="519.35093749999999"/>
    <s v="DOVI"/>
    <s v="DH-A-D1"/>
    <s v="PALF"/>
    <x v="3"/>
    <s v="CONGO"/>
    <m/>
    <m/>
    <m/>
  </r>
  <r>
    <x v="86"/>
    <s v="CREPIN-CONGO Ration du 21 au 22/04/2026 à Madingou/Crépin"/>
    <s v="Travel subsistence"/>
    <s v="Legal"/>
    <n v="40000"/>
    <n v="74.709101436282481"/>
    <n v="535.41"/>
    <s v="Crépin"/>
    <s v="CR-A-D4"/>
    <s v="PALF"/>
    <x v="3"/>
    <s v="CONGO"/>
    <m/>
    <m/>
    <m/>
  </r>
  <r>
    <x v="86"/>
    <s v="Taxi: Domicile Mfilou marché Ngambio-Agence trans Bony la Frontière"/>
    <s v="Transport local"/>
    <s v="Legal"/>
    <n v="1000"/>
    <n v="1.867727535907062"/>
    <n v="535.41"/>
    <s v="Crépin"/>
    <s v="CR-A-D1"/>
    <s v="PALF"/>
    <x v="3"/>
    <s v="CONGO"/>
    <m/>
    <m/>
    <m/>
  </r>
  <r>
    <x v="86"/>
    <s v=" Tricycle: Agence Trans Bony Madingou-Hôtel Nzongo et fils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6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Tricycle: Commissariat-Hôtel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Taxi bureau-agence,achat billet"/>
    <s v="Transport local"/>
    <s v="Investigation"/>
    <n v="1000"/>
    <n v="1.867727535907062"/>
    <n v="535.41"/>
    <s v="P29"/>
    <s v="P29-A-D1"/>
    <s v="PALF"/>
    <x v="3"/>
    <s v="CONGO"/>
    <m/>
    <m/>
    <m/>
  </r>
  <r>
    <x v="86"/>
    <s v="Taxi agence-domicile"/>
    <s v="Transport local"/>
    <s v="Investigation"/>
    <n v="1000"/>
    <n v="1.867727535907062"/>
    <n v="535.41"/>
    <s v="P29"/>
    <s v="P29-A-D1"/>
    <s v="PALF"/>
    <x v="3"/>
    <s v="CONGO"/>
    <m/>
    <m/>
    <m/>
  </r>
  <r>
    <x v="86"/>
    <s v="Achat billet Brazzavrille-dolisie/ P29"/>
    <s v="Transport Interurbain"/>
    <s v="Investigation"/>
    <n v="9000"/>
    <n v="16.809547823163559"/>
    <n v="535.41"/>
    <s v="P29"/>
    <s v="P29-A-R16"/>
    <s v="PALF"/>
    <x v="3"/>
    <s v="CONGO"/>
    <m/>
    <m/>
    <m/>
  </r>
  <r>
    <x v="86"/>
    <s v="Taxi : bureau - moungali ( reparation téléphone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moungali - bureau ( retour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bureau - agence trans bony (achat billet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Achat billet : Brazzaville - Ouesso/T73"/>
    <s v="Transport Interurbain"/>
    <s v="Investigation"/>
    <n v="12000"/>
    <n v="22.412730430884743"/>
    <n v="535.41"/>
    <s v="T73"/>
    <s v="T73-A-R13"/>
    <s v="PALF"/>
    <x v="3"/>
    <s v="CONGO"/>
    <m/>
    <m/>
    <m/>
  </r>
  <r>
    <x v="86"/>
    <s v="Taxi : agence trans bony - domicile ( achat billet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Bureau - Agence trans bony/ Achat billet"/>
    <s v="Transport local"/>
    <s v="Investigation"/>
    <n v="1000"/>
    <n v="1.867727535907062"/>
    <n v="535.41"/>
    <s v="IT87"/>
    <s v="IT87-A-D1"/>
    <s v="PALF"/>
    <x v="3"/>
    <s v="CONGO"/>
    <m/>
    <m/>
    <m/>
  </r>
  <r>
    <x v="86"/>
    <s v="Achat billet Brazzaville - Ewo/ IT87"/>
    <s v="Transport Interurbain"/>
    <s v="Investigation"/>
    <n v="12000"/>
    <n v="22.412730430884743"/>
    <n v="535.41"/>
    <s v="IT87"/>
    <s v="IT87-A-R11"/>
    <s v="PALF"/>
    <x v="3"/>
    <s v="CONGO"/>
    <m/>
    <m/>
    <m/>
  </r>
  <r>
    <x v="86"/>
    <s v="Taxi : Agence trans bony - Domicile/ Retour d'achat billet"/>
    <s v="Transport local"/>
    <s v="Investigation"/>
    <n v="2000"/>
    <n v="3.735455071814124"/>
    <n v="535.41"/>
    <s v="IT87"/>
    <s v="IT87-A-D1"/>
    <s v="PALF"/>
    <x v="3"/>
    <s v="CONGO"/>
    <m/>
    <m/>
    <m/>
  </r>
  <r>
    <x v="86"/>
    <s v="Taxi Bureau-Parc Zoologique"/>
    <s v="Transport local"/>
    <s v="Legal"/>
    <n v="1000"/>
    <n v="1.867727535907062"/>
    <n v="535.41"/>
    <s v="Donald-Roméo"/>
    <s v="DR-A-D1"/>
    <s v="PALF"/>
    <x v="3"/>
    <s v="CONGO"/>
    <m/>
    <m/>
    <m/>
  </r>
  <r>
    <x v="86"/>
    <s v="Taxi Parc Zoologique-Bureau"/>
    <s v="Transport local"/>
    <s v="Legal"/>
    <n v="1000"/>
    <n v="1.867727535907062"/>
    <n v="535.41"/>
    <s v="Donald-Roméo"/>
    <s v="DR-A-D1"/>
    <s v="PALF"/>
    <x v="3"/>
    <s v="CONGO"/>
    <m/>
    <m/>
    <m/>
  </r>
  <r>
    <x v="86"/>
    <s v="Taxi: Domicile-Agence Trans Bony de la Frontière"/>
    <s v="Transport local"/>
    <s v="Legal"/>
    <n v="2500"/>
    <n v="4.669318839767655"/>
    <n v="535.41"/>
    <s v="Romain"/>
    <s v="RM-A-D1"/>
    <s v="PALF"/>
    <x v="3"/>
    <s v="CONGO"/>
    <m/>
    <m/>
    <m/>
  </r>
  <r>
    <x v="86"/>
    <s v="Taxi moto: Agence Trans Bony d'Owando-Hotel Case Mbali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Hotel Case Mbali-Hotel Savouret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Hotel Savouret-Marché d'Owando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Achat de la ration des détenus (ELOMBO Levy et NGASSAKI Dany) à la maison d'arrêt d'Owando"/>
    <s v="jail visit"/>
    <s v="Legal"/>
    <n v="3000"/>
    <n v="5.6031826077211857"/>
    <n v="535.41"/>
    <s v="Romain"/>
    <s v="RM-A-D3"/>
    <s v="PALF"/>
    <x v="3"/>
    <s v="CONGO"/>
    <m/>
    <m/>
    <m/>
  </r>
  <r>
    <x v="86"/>
    <s v="Taxi moto: Marché -d'Owando-Maison d'arret d'Owando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Maison d'arret d'Owando-Hotel Savouret 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ROMAIN-CONGO: Ration du 21 au 23/04/2026 à Owando"/>
    <s v="Travel subsistence"/>
    <s v="Legal"/>
    <n v="20000"/>
    <n v="37.35455071814124"/>
    <n v="535.41"/>
    <s v="Romain"/>
    <s v="RM-A-D4"/>
    <s v="PALF"/>
    <x v="3"/>
    <s v="CONGO"/>
    <m/>
    <m/>
    <m/>
  </r>
  <r>
    <x v="87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7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7"/>
    <s v="Credit telephonique MTN/PALF/ du 22 au 28 avril 2026/ DOVI"/>
    <s v="Telephone"/>
    <s v="Management"/>
    <n v="10000"/>
    <n v="18.67727535907062"/>
    <n v="535.41"/>
    <s v="DOVI"/>
    <s v="DH-A-R5"/>
    <s v="PALF"/>
    <x v="3"/>
    <s v="CONGO"/>
    <m/>
    <m/>
    <m/>
  </r>
  <r>
    <x v="87"/>
    <s v="Ration de NTONDELE Fulgence /Commissariat de Madingou/Matin"/>
    <s v="Jail visits"/>
    <s v="Legal"/>
    <n v="1500"/>
    <n v="2.8015913038605929"/>
    <n v="535.41"/>
    <s v="Crépin"/>
    <s v="CR-A-D2"/>
    <s v="PALF"/>
    <x v="3"/>
    <s v="CONGO"/>
    <m/>
    <m/>
    <m/>
  </r>
  <r>
    <x v="87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Commisssariat-DDEF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DDEF-TGI pour rencontre avec le VP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TGI-Hôtel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Ration de NTONDELE Fulgence /Commissariat de Madingou/Soir"/>
    <s v="Jail visits"/>
    <s v="Legal"/>
    <n v="1500"/>
    <n v="2.8015913038605929"/>
    <n v="535.41"/>
    <s v="Crépin"/>
    <s v="CR-A-D2"/>
    <s v="PALF"/>
    <x v="3"/>
    <s v="CONGO"/>
    <m/>
    <m/>
    <m/>
  </r>
  <r>
    <x v="87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Commissariat-Hôtel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Credit telephonique MTN PALF/du 22   au 28 avril 2026/Legal/ crepin"/>
    <s v="Telephone"/>
    <s v="Legal"/>
    <n v="7500"/>
    <n v="14.007956519302965"/>
    <n v="535.41"/>
    <s v="Crépin"/>
    <s v="CR-A-R9"/>
    <s v="PALF"/>
    <x v="3"/>
    <s v="CONGO"/>
    <m/>
    <m/>
    <m/>
  </r>
  <r>
    <x v="87"/>
    <s v="Frais de notification contrat parfaite"/>
    <s v="Personnel"/>
    <s v="Office"/>
    <n v="10500"/>
    <n v="19.611139127024153"/>
    <n v="535.41"/>
    <s v="Parfaite"/>
    <s v="CA-A-R16"/>
    <s v="PALF"/>
    <x v="2"/>
    <s v="CONGO"/>
    <m/>
    <m/>
    <m/>
  </r>
  <r>
    <x v="87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Banque Postale- Bureau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Bureau- Banque Postale/ Paiement frais de notification contrat parfaite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Bureau- Cabinet d'avocat Maitre Locko/Remise du chèque du mois de mars 2026 et contrat Parfaite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Cabinet d'avocat Maitre Locko- Bureau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Credit teléphonique MTN PALF/ du 22 au 28 avril 2026/Management/ Parfaite"/>
    <s v="Telephone"/>
    <s v="Management"/>
    <n v="5000"/>
    <n v="9.3386376795353101"/>
    <n v="535.41"/>
    <s v="Parfaite"/>
    <s v="P-A-R4"/>
    <s v="PALF"/>
    <x v="3"/>
    <s v="CONGO"/>
    <m/>
    <m/>
    <m/>
  </r>
  <r>
    <x v="87"/>
    <s v="P29 - CONGO Ration  du 22 au 23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7"/>
    <s v="Taxi domicile-agence,départ mission"/>
    <s v="Transport local"/>
    <s v="Investigation"/>
    <n v="1500"/>
    <n v="2.8015913038605929"/>
    <n v="535.41"/>
    <s v="P29"/>
    <s v="P29-A-D1"/>
    <s v="PALF"/>
    <x v="3"/>
    <s v="CONGO"/>
    <m/>
    <m/>
    <m/>
  </r>
  <r>
    <x v="87"/>
    <s v="Taxi agence-hotel"/>
    <s v="Transport local"/>
    <s v="Investigation"/>
    <n v="1000"/>
    <n v="1.867727535907062"/>
    <n v="535.41"/>
    <s v="P29"/>
    <s v="P29-A-D1"/>
    <s v="PALF"/>
    <x v="3"/>
    <s v="CONGO"/>
    <m/>
    <m/>
    <m/>
  </r>
  <r>
    <x v="87"/>
    <s v="Credit telephonique MTN PALF/ du 22 au 28 avril 2026/ Investigation/P29"/>
    <s v="Telephone"/>
    <s v="Investigation"/>
    <n v="7500"/>
    <n v="14.007956519302965"/>
    <n v="535.41"/>
    <s v="P29"/>
    <s v="P29-A-R17"/>
    <s v="PALF"/>
    <x v="3"/>
    <s v="CONGO"/>
    <m/>
    <m/>
    <m/>
  </r>
  <r>
    <x v="87"/>
    <s v="T73 CONGO Ration du 22 au 23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7"/>
    <s v="Taxi : domicile - agence trans bony ( départ pour ouesso)"/>
    <s v="Transport local"/>
    <s v="Investigation"/>
    <n v="1000"/>
    <n v="1.9254803020356539"/>
    <n v="519.35093749999999"/>
    <s v="T73"/>
    <s v="T73-A-D1"/>
    <s v="PALF"/>
    <x v="3"/>
    <s v="CONGO"/>
    <m/>
    <m/>
    <m/>
  </r>
  <r>
    <x v="87"/>
    <s v="Taxi : gence trans bony - hotel divine (fin de journée)"/>
    <s v="Transport local"/>
    <s v="Investigation"/>
    <n v="500"/>
    <n v="0.96274015101782695"/>
    <n v="519.35093749999999"/>
    <s v="T73"/>
    <s v="T73-A-D1"/>
    <s v="PALF"/>
    <x v="3"/>
    <s v="CONGO"/>
    <m/>
    <m/>
    <m/>
  </r>
  <r>
    <x v="87"/>
    <s v="Credit telephonique MTN PALF/ du 21 au 28 avril2026/ Investigation/T73"/>
    <s v="Telephone"/>
    <s v="Investigation"/>
    <n v="7500"/>
    <n v="14.007956519302965"/>
    <n v="535.41"/>
    <s v="T73"/>
    <s v="T73-A-R15"/>
    <s v="PALF"/>
    <x v="3"/>
    <s v="CONGO"/>
    <m/>
    <m/>
    <m/>
  </r>
  <r>
    <x v="87"/>
    <s v="IT87-CONGO Ration du 22 au 23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87"/>
    <s v="Taxi : Domicile - Agence trans bony/ Départ pour Ewo"/>
    <s v="Transport local"/>
    <s v="Investigation"/>
    <n v="2000"/>
    <n v="3.735455071814124"/>
    <n v="535.41"/>
    <s v="IT87"/>
    <s v="IT87-A-D1"/>
    <s v="PALF"/>
    <x v="3"/>
    <s v="CONGO"/>
    <m/>
    <m/>
    <m/>
  </r>
  <r>
    <x v="87"/>
    <s v="Taxi moto : Agence trans bony - Hôtel Elonda/ Arrivé à Ewo"/>
    <s v="Transport local"/>
    <s v="Investigation"/>
    <n v="600"/>
    <n v="1.1206365215442371"/>
    <n v="535.41"/>
    <s v="IT87"/>
    <s v="IT87-A-D1"/>
    <s v="PALF"/>
    <x v="3"/>
    <s v="CONGO"/>
    <m/>
    <m/>
    <m/>
  </r>
  <r>
    <x v="87"/>
    <s v="Credit telephonique MTN PALF/du 01 au 07 avril 2026/Investigation /IT87"/>
    <s v="Telephone"/>
    <s v="Investigation"/>
    <n v="7500"/>
    <n v="14.007956519302965"/>
    <n v="535.41"/>
    <s v="IT87"/>
    <s v="IT87-A-R12"/>
    <s v="PALF"/>
    <x v="3"/>
    <s v="CONGO"/>
    <m/>
    <m/>
    <m/>
  </r>
  <r>
    <x v="87"/>
    <s v="Taxi Bureau-Mazala/ Rencontrer Maître Hélène"/>
    <s v="Transport local"/>
    <s v="Legal"/>
    <n v="1500"/>
    <n v="2.8015913038605929"/>
    <n v="535.41"/>
    <s v="Donald-Roméo"/>
    <s v="DR-A-D1"/>
    <s v="PALF"/>
    <x v="3"/>
    <s v="CONGO"/>
    <m/>
    <m/>
    <m/>
  </r>
  <r>
    <x v="87"/>
    <s v="Taxi Mazala-Diata/ Domicile"/>
    <s v="Transport local"/>
    <s v="Legal"/>
    <n v="1500"/>
    <n v="2.8015913038605929"/>
    <n v="535.41"/>
    <s v="Donald-Roméo"/>
    <s v="DR-A-D1"/>
    <s v="PALF"/>
    <x v="3"/>
    <s v="CONGO"/>
    <m/>
    <m/>
    <m/>
  </r>
  <r>
    <x v="87"/>
    <s v="Credit telephonique MTN PALF/ du 22 au 28 avril 2026/Legal//Donald-Roméo"/>
    <s v="Telephone"/>
    <s v="Legal"/>
    <n v="7500"/>
    <n v="14.007956519302965"/>
    <n v="535.41"/>
    <s v="Donald-Roméo"/>
    <s v="DR-A-R8"/>
    <s v="PALF"/>
    <x v="3"/>
    <s v="CONGO"/>
    <m/>
    <m/>
    <m/>
  </r>
  <r>
    <x v="87"/>
    <s v="Credit telephonique MTN PALF/du 22 au 28 avril 2026/Evariste/ Evariste"/>
    <s v="Telephone"/>
    <s v="Media"/>
    <n v="7500"/>
    <n v="14.007956519302965"/>
    <n v="535.41"/>
    <s v="Evariste"/>
    <s v="EV-A-R8"/>
    <s v="PALF"/>
    <x v="3"/>
    <s v="CONGO"/>
    <m/>
    <m/>
    <m/>
  </r>
  <r>
    <x v="87"/>
    <s v="Taxi moto: Hotel Savouret- marché d'owando pour l'achat de la ration des détenus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Achat de la ration des détenus (ELOMBO Levy et NGASSAKI Dany) à la maison d'arrêt d'Owando"/>
    <s v="jail visit"/>
    <s v="Legal"/>
    <n v="3000"/>
    <n v="5.6031826077211857"/>
    <n v="535.41"/>
    <s v="Romain"/>
    <s v="RM-A-D3"/>
    <s v="PALF"/>
    <x v="3"/>
    <s v="CONGO"/>
    <m/>
    <m/>
    <m/>
  </r>
  <r>
    <x v="87"/>
    <s v="Taxi moto: Marché -maison d'arret d'owando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maison d'arret-DDEF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DDEF-TGI d'owando"/>
    <s v="Transport local"/>
    <s v="Legal"/>
    <n v="300"/>
    <n v="0.55927368990138149"/>
    <n v="536.41"/>
    <s v="Romain"/>
    <s v="RM-A-D1"/>
    <s v="PALF"/>
    <x v="3"/>
    <s v="CONGO"/>
    <m/>
    <m/>
    <m/>
  </r>
  <r>
    <x v="87"/>
    <s v="Taxi moto: TGI- Maison d'arrêt d'Owando"/>
    <s v="Transport local"/>
    <s v="Legal"/>
    <n v="300"/>
    <n v="0.55823300645689511"/>
    <n v="537.41"/>
    <s v="Romain"/>
    <s v="RM-A-D1"/>
    <s v="PALF"/>
    <x v="3"/>
    <s v="CONGO"/>
    <m/>
    <m/>
    <m/>
  </r>
  <r>
    <x v="87"/>
    <s v="Taxi moto: Maison d'arret-Agence Trans Bony "/>
    <s v="Transport local"/>
    <s v="Legal"/>
    <n v="300"/>
    <n v="0.55719618877806876"/>
    <n v="538.41"/>
    <s v="Romain"/>
    <s v="RM-A-D1"/>
    <s v="PALF"/>
    <x v="3"/>
    <s v="CONGO"/>
    <m/>
    <m/>
    <m/>
  </r>
  <r>
    <x v="87"/>
    <s v="Achat  Billet  Owando-Brazzaville/romain"/>
    <s v="Transport Interubain"/>
    <s v="Legal"/>
    <n v="7000"/>
    <n v="12.977141691848502"/>
    <n v="539.41"/>
    <s v="Romain"/>
    <s v="RM-A-R9"/>
    <s v="PALF"/>
    <x v="3"/>
    <s v="CONGO"/>
    <m/>
    <m/>
    <m/>
  </r>
  <r>
    <x v="87"/>
    <s v="Taxi moto: Agence Trans Bony-Hotel Savouret"/>
    <s v="Transport local"/>
    <s v="Legal"/>
    <n v="300"/>
    <n v="0.55513406487666772"/>
    <n v="540.41"/>
    <s v="Romain"/>
    <s v="RM-A-D1"/>
    <s v="PALF"/>
    <x v="3"/>
    <s v="CONGO"/>
    <m/>
    <m/>
    <m/>
  </r>
  <r>
    <x v="87"/>
    <s v="Taxi moto: Hotel Savouret-Marché d'Owando"/>
    <s v="Transport local"/>
    <s v="Legal"/>
    <n v="300"/>
    <n v="0.55410871613010471"/>
    <n v="541.41"/>
    <s v="Romain"/>
    <s v="RM-A-D1"/>
    <s v="PALF"/>
    <x v="3"/>
    <s v="CONGO"/>
    <m/>
    <m/>
    <m/>
  </r>
  <r>
    <x v="87"/>
    <s v="Achat de la ration des détenus (ELOMBO Levy et NGASSAKI Dany) à la maison d'arrêt d'Owando"/>
    <s v="jail visit"/>
    <s v="Legal"/>
    <n v="3000"/>
    <n v="5.5308714809830208"/>
    <n v="542.41"/>
    <s v="Romain"/>
    <s v="RM-A-D3"/>
    <s v="PALF"/>
    <x v="3"/>
    <s v="CONGO"/>
    <m/>
    <m/>
    <m/>
  </r>
  <r>
    <x v="87"/>
    <s v="Taxi moto: marché d'Owando-maison d'arret"/>
    <s v="Transport local"/>
    <s v="Legal"/>
    <n v="300"/>
    <n v="0.55206933990909257"/>
    <n v="543.41"/>
    <s v="Romain"/>
    <s v="RM-A-D1"/>
    <s v="PALF"/>
    <x v="3"/>
    <s v="CONGO"/>
    <m/>
    <m/>
    <m/>
  </r>
  <r>
    <x v="87"/>
    <s v="Taxi: moto: Maison d'arret-Hôtel Savouret"/>
    <s v="Transport local"/>
    <s v="Legal"/>
    <n v="300"/>
    <n v="0.55105527084366568"/>
    <n v="544.41"/>
    <s v="Romain"/>
    <s v="RM-A-D1"/>
    <s v="PALF"/>
    <x v="3"/>
    <s v="CONGO"/>
    <m/>
    <m/>
    <m/>
  </r>
  <r>
    <x v="87"/>
    <s v="Credit telephonique MTN PALF/du 22 au 28 Avril 2026/Legal/Romain"/>
    <s v="Telephone"/>
    <s v="Legal"/>
    <n v="5000"/>
    <n v="9.167415338919346"/>
    <n v="545.41"/>
    <s v="Romain"/>
    <s v="RM-A-R10"/>
    <s v="PALF"/>
    <x v="3"/>
    <s v="CONGO"/>
    <m/>
    <m/>
    <m/>
  </r>
  <r>
    <x v="87"/>
    <s v="Frais de transport mission Maitre Helene à Madingou du 23 au 25/04/2026"/>
    <s v="Transport"/>
    <s v="Legal"/>
    <n v="20000"/>
    <n v="34.57754879756574"/>
    <n v="578.41"/>
    <s v="Donald-Roméo"/>
    <s v="CA-A-R14"/>
    <s v="PALF"/>
    <x v="3"/>
    <s v="CONGO"/>
    <m/>
    <m/>
    <m/>
  </r>
  <r>
    <x v="87"/>
    <s v="Ration et frais d'hotel mission maitre Helène à Madingou du 23 au 25/04/2026"/>
    <s v="Travel subsistence"/>
    <s v="Legal"/>
    <n v="40000"/>
    <n v="69.03574325607083"/>
    <n v="579.41"/>
    <s v="Donald-Roméo"/>
    <s v="CA-A-R15"/>
    <s v="PALF"/>
    <x v="3"/>
    <s v="CONGO"/>
    <m/>
    <m/>
    <m/>
  </r>
  <r>
    <x v="88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8"/>
    <s v="Ration de NTONDELE Fulgence /Commissariat de Madingou/ Matin"/>
    <s v="Jail visits"/>
    <s v="Legal"/>
    <n v="1500"/>
    <n v="2.8015913038605929"/>
    <n v="535.41"/>
    <s v="Crépin"/>
    <s v="CR-A-D2"/>
    <s v="PALF"/>
    <x v="3"/>
    <s v="CONGO"/>
    <m/>
    <m/>
    <m/>
  </r>
  <r>
    <x v="88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8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Frais de tansfert d'argent  à P29, T73 et IT87   par Charden Farell"/>
    <s v="Transfert fees"/>
    <s v="Office"/>
    <n v="14880"/>
    <n v="27.791785734297083"/>
    <n v="535.41"/>
    <s v="Parfaite"/>
    <s v="CA-A-R17"/>
    <s v="PALF"/>
    <x v="3"/>
    <s v="CONGO"/>
    <m/>
    <m/>
    <m/>
  </r>
  <r>
    <x v="88"/>
    <s v="Frais de tansfert d'argent  à Crépin    par momo"/>
    <s v="Transfert fees"/>
    <s v="Office"/>
    <n v="1768"/>
    <n v="3.3021422834836858"/>
    <n v="535.41"/>
    <s v="Parfaite"/>
    <s v="CA-A-R18"/>
    <s v="PALF"/>
    <x v="3"/>
    <s v="CONGO"/>
    <m/>
    <m/>
    <m/>
  </r>
  <r>
    <x v="88"/>
    <s v="Frais de maintenance des 03 machines ordinateur PC bureau PALF"/>
    <s v="Office Materiels"/>
    <s v="Office"/>
    <n v="30000"/>
    <n v="56.031826077211861"/>
    <n v="535.41"/>
    <s v="Parfaite"/>
    <s v="CA-A-R19"/>
    <s v="PALF"/>
    <x v="3"/>
    <s v="CONGO"/>
    <m/>
    <m/>
    <m/>
  </r>
  <r>
    <x v="88"/>
    <s v="Taxi: Bureau -Banque BCI/Rétrait espèces et depot d'ordre de virement salaire du mois de mars 2026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Banque BCI-Bureau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 Bureau- Charden farell/ transfert d'argent à  T73"/>
    <s v="Transport local"/>
    <s v="Office"/>
    <n v="500"/>
    <n v="0.93386376795353099"/>
    <n v="535.41"/>
    <s v="Parfaite"/>
    <s v="P-A-D1"/>
    <s v="PALF"/>
    <x v="3"/>
    <s v="CONGO"/>
    <m/>
    <m/>
    <m/>
  </r>
  <r>
    <x v="88"/>
    <s v="Taxi: Charden Farell-Bureau"/>
    <s v="Transport local"/>
    <s v="Office"/>
    <n v="500"/>
    <n v="0.93386376795353099"/>
    <n v="535.41"/>
    <s v="Parfaite"/>
    <s v="P-A-D1"/>
    <s v="PALF"/>
    <x v="3"/>
    <s v="CONGO"/>
    <m/>
    <m/>
    <m/>
  </r>
  <r>
    <x v="88"/>
    <s v="Taxi:  Bureau- M2B services /transfert d'argent à crépin 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P29 - CONGO Ration  du 23 au 24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8"/>
    <s v="Taxi hotel-gare routière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gare routière-capable,prospection"/>
    <s v="Transport local"/>
    <s v="Investigation"/>
    <n v="1500"/>
    <n v="2.8015913038605929"/>
    <n v="535.41"/>
    <s v="P29"/>
    <s v="P29-A-D1"/>
    <s v="PALF"/>
    <x v="3"/>
    <s v="CONGO"/>
    <m/>
    <m/>
    <m/>
  </r>
  <r>
    <x v="88"/>
    <s v="Taxi capable-bacongo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bacongo-CF,retrait des fonds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CF-aeroport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aeroport-hotel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88"/>
    <s v="T73 CONGO Ration du 23 au 24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8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gare routière - port ATC de Ouesso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port ATC de Ouesso -charden farel (récupe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charden far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centre ville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achat boisson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88"/>
    <s v="IT87-CONGO Ration du 23 au 24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88"/>
    <s v="Taxi moto : Hôtel - la gare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88"/>
    <s v="Achat repas et boissons avec la cible"/>
    <s v="Trust building"/>
    <s v="Investigation"/>
    <n v="3000"/>
    <n v="5.6031826077211857"/>
    <n v="535.41"/>
    <s v="IT87"/>
    <s v="IT87-A-D2"/>
    <s v="PALF"/>
    <x v="3"/>
    <s v="CONGO"/>
    <m/>
    <m/>
    <m/>
  </r>
  <r>
    <x v="88"/>
    <s v="Taxi moto : La gare - Charden Farell/ Retrait Charden Farell"/>
    <s v="Transport local"/>
    <s v="Investigation"/>
    <n v="350"/>
    <n v="0.65370463756747166"/>
    <n v="535.41"/>
    <s v="IT87"/>
    <s v="IT87-A-D1"/>
    <s v="PALF"/>
    <x v="3"/>
    <s v="CONGO"/>
    <m/>
    <m/>
    <m/>
  </r>
  <r>
    <x v="88"/>
    <s v="Taxi moto : Charden Farell - Marché/ Prospection"/>
    <s v="Transport local"/>
    <s v="Investigation"/>
    <n v="350"/>
    <n v="0.65370463756747166"/>
    <n v="535.41"/>
    <s v="IT87"/>
    <s v="IT87-A-D1"/>
    <s v="PALF"/>
    <x v="3"/>
    <s v="CONGO"/>
    <m/>
    <m/>
    <m/>
  </r>
  <r>
    <x v="88"/>
    <s v="Achat boissons avec la cible"/>
    <s v="Trust building"/>
    <s v="Investigation"/>
    <n v="1600"/>
    <n v="3.0807684832570463"/>
    <n v="519.35093749999999"/>
    <s v="IT87"/>
    <s v="IT87-A-D2"/>
    <s v="PALF"/>
    <x v="3"/>
    <s v="CONGO"/>
    <m/>
    <m/>
    <m/>
  </r>
  <r>
    <x v="88"/>
    <s v="Taxi moto : Marché - Hôtel/ Retour de prospection"/>
    <s v="Transport local"/>
    <s v="Investigation"/>
    <n v="500"/>
    <n v="0.96274015101782695"/>
    <n v="519.35093749999999"/>
    <s v="IT87"/>
    <s v="IT87-A-D1"/>
    <s v="PALF"/>
    <x v="3"/>
    <s v="CONGO"/>
    <m/>
    <m/>
    <m/>
  </r>
  <r>
    <x v="88"/>
    <s v="ROMAIN -CONGO: Frais d'hotel du 21/04/au 23/04/2026 à Owando(02 nuitées)"/>
    <s v="Travel subsistence"/>
    <s v="Legal"/>
    <n v="20000"/>
    <n v="36.602551197818492"/>
    <n v="546.41"/>
    <s v="Romain"/>
    <s v="RM-A-R11"/>
    <s v="PALF"/>
    <x v="3"/>
    <s v="CONGO"/>
    <m/>
    <m/>
    <m/>
  </r>
  <r>
    <x v="88"/>
    <s v="Taxi moto: Hotel Savouret-Agence Trans Bony d'Owando"/>
    <s v="Transport local"/>
    <s v="Legal"/>
    <n v="300"/>
    <n v="0.5480352934728997"/>
    <n v="547.41"/>
    <s v="Romain"/>
    <s v="RM-A-D1"/>
    <s v="PALF"/>
    <x v="3"/>
    <s v="CONGO"/>
    <m/>
    <m/>
    <m/>
  </r>
  <r>
    <x v="88"/>
    <s v="Taxi: Agence Trans Bony du Plateau des 15ans-Domicile"/>
    <s v="Transport local"/>
    <s v="Legal"/>
    <n v="2500"/>
    <n v="4.558633139439471"/>
    <n v="548.41"/>
    <s v="Romain"/>
    <s v="RM-A-D1"/>
    <s v="PALF"/>
    <x v="3"/>
    <s v="CONGO"/>
    <m/>
    <m/>
    <m/>
  </r>
  <r>
    <x v="89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Bureau-MEF(rencontre avec le Conseiller Faune)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MEF-Bureau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Ration de NTONDELE Fulgence /Commissariat de Madingou/ Matin"/>
    <s v="Jail visits"/>
    <s v="Legal"/>
    <n v="1500"/>
    <n v="2.8015913038605929"/>
    <n v="535.41"/>
    <s v="Crépin"/>
    <s v="CR-A-D2"/>
    <s v="PALF"/>
    <x v="3"/>
    <s v="CONGO"/>
    <m/>
    <m/>
    <m/>
  </r>
  <r>
    <x v="89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Tricycle: Commissariat de Police-TGI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Billet: Madingou-Brazzaville/Crepin"/>
    <s v="Transport Interurbain"/>
    <s v="Legal"/>
    <n v="7000"/>
    <n v="13.074092751349434"/>
    <n v="535.41"/>
    <s v="Crépin"/>
    <s v="CR-A-R10"/>
    <s v="PALF"/>
    <x v="3"/>
    <s v="CONGO"/>
    <m/>
    <m/>
    <m/>
  </r>
  <r>
    <x v="89"/>
    <s v="Tricycle: Agence Trans Bony de Madingou-Hôtel  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9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P29 - CONGO Ration  du 24 au 25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9"/>
    <s v="Taxi hotel-gare routière"/>
    <s v="Transport local"/>
    <s v="Investigation"/>
    <n v="1500"/>
    <n v="2.8015913038605929"/>
    <n v="535.41"/>
    <s v="P29"/>
    <s v="P29-A-D1"/>
    <s v="PALF"/>
    <x v="3"/>
    <s v="CONGO"/>
    <m/>
    <m/>
    <m/>
  </r>
  <r>
    <x v="89"/>
    <s v="Achat billet dolisie-banda/ P29"/>
    <s v="Transport Interurbain"/>
    <s v="Investigation"/>
    <n v="13000"/>
    <n v="24.280467036651178"/>
    <n v="535.40980000000002"/>
    <s v="P29"/>
    <s v="P29-A-R18"/>
    <s v="PALF"/>
    <x v="3"/>
    <s v="CONGO"/>
    <m/>
    <m/>
    <m/>
  </r>
  <r>
    <x v="89"/>
    <s v="Taxi moto gare routière-hotel"/>
    <s v="Transport local"/>
    <s v="Investigation"/>
    <n v="500"/>
    <n v="0.93386411679427606"/>
    <n v="535.40980000000002"/>
    <s v="P29"/>
    <s v="P29-A-D1"/>
    <s v="PALF"/>
    <x v="3"/>
    <s v="CONGO"/>
    <m/>
    <m/>
    <m/>
  </r>
  <r>
    <x v="89"/>
    <s v="P29 -CONGO Frais d'hotel du 22 au 24/04/2026 à dolisie ( 2 Nuitées)"/>
    <s v="Travel subsistence"/>
    <s v="Investigation"/>
    <n v="20000"/>
    <n v="37.354564671771044"/>
    <n v="535.40980000000002"/>
    <s v="P29"/>
    <s v="P29-A-R19"/>
    <s v="PALF"/>
    <x v="3"/>
    <s v="CONGO"/>
    <m/>
    <m/>
    <m/>
  </r>
  <r>
    <x v="89"/>
    <s v="T73 CONGO Ration du 24 au 25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9"/>
    <s v="T73 - CONGO Frais d'hotel du 22 au 24/04/2026 à Ouesso (02 Nuitées)"/>
    <s v="Travel subsistence"/>
    <s v="Investigation"/>
    <n v="20000"/>
    <n v="37.35455071814124"/>
    <n v="535.41"/>
    <s v="T73"/>
    <s v="T73-A-R16"/>
    <s v="PALF"/>
    <x v="3"/>
    <s v="CONGO"/>
    <m/>
    <m/>
    <m/>
  </r>
  <r>
    <x v="89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Achat billet : Ouesso - Suanké/T73"/>
    <s v="Transport Interurbain"/>
    <s v="Investigation"/>
    <n v="8000"/>
    <n v="14.941820287256496"/>
    <n v="535.41"/>
    <s v="T73"/>
    <s v="T73-A-R17"/>
    <s v="PALF"/>
    <x v="3"/>
    <s v="CONGO"/>
    <m/>
    <m/>
    <m/>
  </r>
  <r>
    <x v="89"/>
    <s v="Taxi moto : parking - hotel Mbani (arriver à Saunké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hotel Mbani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marché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centre ville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IT87-CONGO Ration du 24 au 25/04/2026 à Ewo, Boundji, Oyo"/>
    <s v="Travel subsistence"/>
    <s v="Investigation"/>
    <n v="10000"/>
    <n v="19.25480302035654"/>
    <n v="519.35093749999999"/>
    <s v="IT87"/>
    <s v="IT87-A-D4"/>
    <s v="PALF"/>
    <x v="3"/>
    <s v="CONGO"/>
    <m/>
    <m/>
    <m/>
  </r>
  <r>
    <x v="89"/>
    <s v="Taxi moto : Hôtel - la gare/ Rencontrer une cible"/>
    <s v="Transport local"/>
    <s v="Investigation"/>
    <n v="500"/>
    <n v="0.96274015101782695"/>
    <n v="519.35093749999999"/>
    <s v="IT87"/>
    <s v="IT87-A-D1"/>
    <s v="PALF"/>
    <x v="3"/>
    <s v="CONGO"/>
    <m/>
    <m/>
    <m/>
  </r>
  <r>
    <x v="89"/>
    <s v="Taxi moto : La gare - quartier Kangamitema/ Ensemble avec la cible "/>
    <s v="Transport local"/>
    <s v="Investigation"/>
    <n v="800"/>
    <n v="1.4941820287256495"/>
    <n v="535.41"/>
    <s v="IT87"/>
    <s v="IT87-A-D1"/>
    <s v="PALF"/>
    <x v="3"/>
    <s v="CONGO"/>
    <m/>
    <m/>
    <m/>
  </r>
  <r>
    <x v="89"/>
    <s v="Taxi moto : Quartier Kangamitema - La gare/ Retour chez une cible"/>
    <s v="Transport local"/>
    <s v="Investigation"/>
    <n v="800"/>
    <n v="1.4941820287256495"/>
    <n v="535.41"/>
    <s v="IT87"/>
    <s v="IT87-A-D1"/>
    <s v="PALF"/>
    <x v="3"/>
    <s v="CONGO"/>
    <m/>
    <m/>
    <m/>
  </r>
  <r>
    <x v="89"/>
    <s v="Taxi moto : La gare - Marché/ Rencontrer une cible"/>
    <s v="Transport local"/>
    <s v="Investigation"/>
    <n v="300"/>
    <n v="0.56031826077211855"/>
    <n v="535.41"/>
    <s v="IT87"/>
    <s v="IT87-A-D1"/>
    <s v="PALF"/>
    <x v="3"/>
    <s v="CONGO"/>
    <m/>
    <m/>
    <m/>
  </r>
  <r>
    <x v="89"/>
    <s v="Achat boissons avec la cible"/>
    <s v="Trust building"/>
    <s v="Investigation"/>
    <n v="1800"/>
    <n v="3.3619095646327115"/>
    <n v="535.41"/>
    <s v="IT87"/>
    <s v="IT87-A-D2"/>
    <s v="PALF"/>
    <x v="3"/>
    <s v="CONGO"/>
    <m/>
    <m/>
    <m/>
  </r>
  <r>
    <x v="89"/>
    <s v="Taxi moto : Marché - Quartier Bogu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Taxi moto : Quartier Bogué - Centr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Taxi moto : Centre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Achat billet Brazzaville-Imfondo/ Donald-Roméo"/>
    <s v="Transport Interurbain"/>
    <s v="Legal"/>
    <n v="37000"/>
    <n v="69.1059188285613"/>
    <n v="535.41"/>
    <s v="Donald-Roméo"/>
    <s v="DR-A-R9"/>
    <s v="PALF"/>
    <x v="3"/>
    <s v="CONGO"/>
    <m/>
    <m/>
    <m/>
  </r>
  <r>
    <x v="89"/>
    <s v="Taxi Bureau-Agence Océan du Nord de Talangai/ Faire la reservation du billet"/>
    <s v="Transport local"/>
    <s v="Legal"/>
    <n v="1500"/>
    <n v="2.8015913038605929"/>
    <n v="535.41"/>
    <s v="Donald-Roméo"/>
    <s v="DR-A-D1"/>
    <s v="PALF"/>
    <x v="3"/>
    <s v="CONGO"/>
    <m/>
    <m/>
    <m/>
  </r>
  <r>
    <x v="89"/>
    <s v="Taxi Agence Océan du Nord de Talangai-Bureau"/>
    <s v="Transport local"/>
    <s v="Legal"/>
    <n v="1500"/>
    <n v="2.8015913038605929"/>
    <n v="535.41"/>
    <s v="Donald-Roméo"/>
    <s v="DR-A-D1"/>
    <s v="PALF"/>
    <x v="3"/>
    <s v="CONGO"/>
    <m/>
    <m/>
    <m/>
  </r>
  <r>
    <x v="89"/>
    <s v="Taxi Bureau-DDEF/ Donner les guides juridique "/>
    <s v="Transport local"/>
    <s v="Legal"/>
    <n v="1000"/>
    <n v="1.867727535907062"/>
    <n v="535.41"/>
    <s v="Donald-Roméo"/>
    <s v="DR-A-D1"/>
    <s v="PALF"/>
    <x v="3"/>
    <s v="CONGO"/>
    <m/>
    <m/>
    <m/>
  </r>
  <r>
    <x v="89"/>
    <s v="Taxi DDEF-Bureau"/>
    <s v="Transport local"/>
    <s v="Legal"/>
    <n v="1000"/>
    <n v="1.867727535907062"/>
    <n v="535.41"/>
    <s v="Donald-Roméo"/>
    <s v="DR-A-D1"/>
    <s v="PALF"/>
    <x v="3"/>
    <s v="CONGO"/>
    <m/>
    <m/>
    <m/>
  </r>
  <r>
    <x v="89"/>
    <s v="Reglement loyer du mois de d'Avril 2026/3655268"/>
    <s v="Rent &amp; Utilities"/>
    <s v="Office"/>
    <n v="500000"/>
    <n v="878.10189494388931"/>
    <n v="569.41"/>
    <s v="BCI"/>
    <s v="BQ-A-R11"/>
    <s v="PALF"/>
    <x v="3"/>
    <s v="CONGO"/>
    <m/>
    <m/>
    <m/>
  </r>
  <r>
    <x v="90"/>
    <s v="Frais d'hôtel Crépin Congo/04 Nuitées du 21 au 25/04/2025 à Madingou"/>
    <s v="Travel subsistence"/>
    <s v="Legal"/>
    <n v="40000"/>
    <n v="75.086540695725134"/>
    <n v="532.71864210781655"/>
    <s v="Crépin"/>
    <s v="CR-A-R11"/>
    <s v="PALF"/>
    <x v="3"/>
    <s v="CONGO"/>
    <m/>
    <m/>
    <m/>
  </r>
  <r>
    <x v="90"/>
    <s v="Tricycle: Hôtel-Agence Trans bony de Madingou"/>
    <s v="Transport local"/>
    <s v="Legal"/>
    <n v="500"/>
    <n v="0.9527371310640339"/>
    <n v="524.80372990353703"/>
    <s v="Crépin"/>
    <s v="CR-A-D1"/>
    <s v="PALF"/>
    <x v="3"/>
    <s v="CONGO"/>
    <m/>
    <m/>
    <m/>
  </r>
  <r>
    <x v="90"/>
    <s v="Taxi: Agence trans bony Brazzaville-Domicile Camp militaire"/>
    <s v="Transport local"/>
    <s v="Legal"/>
    <n v="1500"/>
    <n v="2.8157452760896926"/>
    <n v="532.71864210781655"/>
    <s v="Crépin"/>
    <s v="CR-A-D1"/>
    <s v="PALF"/>
    <x v="3"/>
    <s v="CONGO"/>
    <m/>
    <m/>
    <m/>
  </r>
  <r>
    <x v="90"/>
    <s v="P29 - CONGO Ration  du 25 au 26 /04/2026 à Dolisie,tsembo,binda (1 Nuitée)"/>
    <s v="Travel subsistence"/>
    <s v="Investigation"/>
    <n v="10000"/>
    <n v="18.677282335885522"/>
    <n v="535.40980000000002"/>
    <s v="P29"/>
    <s v="P29-A-D4"/>
    <s v="PALF"/>
    <x v="3"/>
    <s v="CONGO"/>
    <m/>
    <m/>
    <m/>
  </r>
  <r>
    <x v="90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90"/>
    <s v="P29 -CONGO Frais d'hotel du 24 au 25/04/2026 à banda ( 1 Nuitée)"/>
    <s v="Travel subsistence"/>
    <s v="Investigation"/>
    <n v="10000"/>
    <n v="18.67727535907062"/>
    <n v="535.41"/>
    <s v="P29"/>
    <s v="P29-A-R20"/>
    <s v="PALF"/>
    <x v="3"/>
    <s v="CONGO"/>
    <m/>
    <m/>
    <m/>
  </r>
  <r>
    <x v="90"/>
    <s v="Achat billet (moto) banda-tsembo/ P29"/>
    <s v="Transport Interurbain"/>
    <s v="Investigation"/>
    <n v="8000"/>
    <n v="14.941820287256496"/>
    <n v="535.41"/>
    <s v="P29"/>
    <s v="P29-A-R21"/>
    <s v="PALF"/>
    <x v="3"/>
    <s v="CONGO"/>
    <m/>
    <m/>
    <m/>
  </r>
  <r>
    <x v="90"/>
    <s v="T73 CONGO Ration du 25 au 26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0"/>
    <s v="Taxi moto : hot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centre ville - gare routièr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gare routière - zone église catholiqu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zone église catholique - place roug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place rouge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zone lycée - hotel (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achat boisson : une cible"/>
    <s v="Trust building"/>
    <s v="Investigation"/>
    <n v="2500"/>
    <n v="4.669318839767655"/>
    <n v="535.41"/>
    <s v="T73"/>
    <s v="T73-A-D2"/>
    <s v="PALF"/>
    <x v="3"/>
    <s v="CONGO"/>
    <m/>
    <m/>
    <m/>
  </r>
  <r>
    <x v="90"/>
    <s v="IT87-CONGO Ration du 25 au 26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0"/>
    <s v="Taxi moto : Hôtel - Marché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90"/>
    <s v="Taxi moto : Marché - Quartier Kangamitema/ Rencontrer la cible"/>
    <s v="Transport local"/>
    <s v="Investigation"/>
    <n v="800"/>
    <n v="1.4941820287256495"/>
    <n v="535.41"/>
    <s v="IT87"/>
    <s v="IT87-A-D1"/>
    <s v="PALF"/>
    <x v="3"/>
    <s v="CONGO"/>
    <m/>
    <m/>
    <m/>
  </r>
  <r>
    <x v="90"/>
    <s v="Taxi moto : Quartier Kangamitema - Quartier Bogué/ Rencontrer une cible"/>
    <s v="Transport local"/>
    <s v="Investigation"/>
    <n v="1000"/>
    <n v="1.867727535907062"/>
    <n v="535.41"/>
    <s v="IT87"/>
    <s v="IT87-A-D1"/>
    <s v="PALF"/>
    <x v="3"/>
    <s v="CONGO"/>
    <m/>
    <m/>
    <m/>
  </r>
  <r>
    <x v="90"/>
    <s v="Achat boissons avec 2 cibles"/>
    <s v="Trust building"/>
    <s v="Investigation"/>
    <n v="2500"/>
    <n v="4.669318839767655"/>
    <n v="535.41"/>
    <s v="IT87"/>
    <s v="IT87-A-D2"/>
    <s v="PALF"/>
    <x v="3"/>
    <s v="CONGO"/>
    <m/>
    <m/>
    <m/>
  </r>
  <r>
    <x v="90"/>
    <s v="Taxi moto : Quartier Bogué - Quartier Flacaril/ Prospection"/>
    <s v="Transport local"/>
    <s v="Investigation"/>
    <n v="600"/>
    <n v="1.1206365215442371"/>
    <n v="535.41"/>
    <s v="IT87"/>
    <s v="IT87-A-D1"/>
    <s v="PALF"/>
    <x v="3"/>
    <s v="CONGO"/>
    <m/>
    <m/>
    <m/>
  </r>
  <r>
    <x v="90"/>
    <s v="Taxi moto : Quartier Flacaril - Centr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0"/>
    <s v="Taxi moto : Centre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P29 - CONGO Ration  du 26 au 27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1"/>
    <s v="Achat boisson avec un cible"/>
    <s v="Trust building"/>
    <s v="Investigation"/>
    <n v="3500"/>
    <n v="6.5370463756747172"/>
    <n v="535.41"/>
    <s v="P29"/>
    <s v="P29-A-D3"/>
    <s v="PALF"/>
    <x v="3"/>
    <s v="CONGO"/>
    <m/>
    <m/>
    <m/>
  </r>
  <r>
    <x v="91"/>
    <s v="T73 CONGO Ration du 26 au 27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1"/>
    <s v="T73 - CONGO Frais d'hotel du 24 au 26/04/2026 à Suanké (02 Nuitées)"/>
    <s v="Travel subsistence"/>
    <s v="Investigation"/>
    <n v="20000"/>
    <n v="38.509606040713081"/>
    <n v="519.35093749999999"/>
    <s v="T73"/>
    <s v="T73-A-R18"/>
    <s v="PALF"/>
    <x v="3"/>
    <s v="CONGO"/>
    <m/>
    <m/>
    <m/>
  </r>
  <r>
    <x v="91"/>
    <s v="Taxi moto : hotel - gare routière (départ pour Sembé)"/>
    <s v="Transport local"/>
    <s v="Investigation"/>
    <n v="500"/>
    <n v="0.93858175869656413"/>
    <n v="532.71864210781655"/>
    <s v="T73"/>
    <s v="T73-A-D1"/>
    <s v="PALF"/>
    <x v="3"/>
    <s v="CONGO"/>
    <m/>
    <m/>
    <m/>
  </r>
  <r>
    <x v="91"/>
    <s v="Achat billet : Suanké - Sembé"/>
    <s v="Transport Interurbain"/>
    <s v="Investigation"/>
    <n v="5000"/>
    <n v="9.3386376795353101"/>
    <n v="535.41"/>
    <s v="T73"/>
    <s v="T73-A-R19"/>
    <s v="PALF"/>
    <x v="3"/>
    <s v="CONGO"/>
    <m/>
    <m/>
    <m/>
  </r>
  <r>
    <x v="91"/>
    <s v="Taxi moto : parking - hotel Brisse (arriver à Sembé)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hotel Brisse - zone du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zone du marché - zone du CEG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zone du CEG  - hotel (fin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IT87-CONGO Ration du 26 au 27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1"/>
    <s v="IT87-CONGO Frais d'hôtel  du 22 au 26/04/2026 à Ewo (04 nuitées)"/>
    <s v="Travel subsistence"/>
    <s v="Investigation"/>
    <n v="40000"/>
    <n v="74.709101436282481"/>
    <n v="535.41"/>
    <s v="IT87"/>
    <s v="IT87-A-R13"/>
    <s v="PALF"/>
    <x v="3"/>
    <s v="CONGO"/>
    <m/>
    <m/>
    <m/>
  </r>
  <r>
    <x v="91"/>
    <s v="Taxi moto : Hôtel - Gare routière/ Départ pour Boundji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Achat billet Ewo - Boundji/ IT87"/>
    <s v="Transport Interurbain"/>
    <s v="Investigation"/>
    <n v="5000"/>
    <n v="9.3386376795353101"/>
    <n v="535.41"/>
    <s v="IT87"/>
    <s v="IT87-A-R14"/>
    <s v="PALF"/>
    <x v="3"/>
    <s v="CONGO"/>
    <m/>
    <m/>
    <m/>
  </r>
  <r>
    <x v="91"/>
    <s v="Taxi moto : Parking - Hôtel Le Paradiso/ Arrivé à Boundji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Hôtel - Marché Okimbi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Achat boissons avec la cible"/>
    <s v="Trust building"/>
    <s v="Investigation"/>
    <n v="1400"/>
    <n v="2.6148185502698866"/>
    <n v="535.41"/>
    <s v="IT87"/>
    <s v="IT87-A-D2"/>
    <s v="PALF"/>
    <x v="3"/>
    <s v="CONGO"/>
    <m/>
    <m/>
    <m/>
  </r>
  <r>
    <x v="91"/>
    <s v="Taxi moto : Marché Okimbi - Château d'eau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Château d'eau - Quartier Obongui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Quartier Obongui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Domicile-Agence Océan du Nord de Talangai/ Pour Ouesso"/>
    <s v="Transport local"/>
    <s v="Legal"/>
    <n v="2500"/>
    <n v="4.669318839767655"/>
    <n v="535.41"/>
    <s v="Donald-Roméo"/>
    <s v="DR-A-D1"/>
    <s v="PALF"/>
    <x v="3"/>
    <s v="CONGO"/>
    <m/>
    <m/>
    <m/>
  </r>
  <r>
    <x v="91"/>
    <s v="Donald-Roméo-CONGO Ration  du  26 au 27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1"/>
    <s v="Taxi Agence Océan du Nord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Bureau-DDEF/Brazzaville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DDEF/Brazzaville -Bureau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Taxi: Bureau-DDEF avec le Coordinateur"/>
    <s v="Transport local"/>
    <s v="Legal"/>
    <n v="1000"/>
    <n v="1.8771635173931283"/>
    <n v="532.71864210781655"/>
    <s v="Crépin"/>
    <s v="CR-A-D1"/>
    <s v="PALF"/>
    <x v="3"/>
    <s v="CONGO"/>
    <m/>
    <m/>
    <m/>
  </r>
  <r>
    <x v="92"/>
    <s v="Taxi: DDEF avec le Coordinateur-Bureau"/>
    <s v="Transport local"/>
    <s v="Legal"/>
    <n v="1000"/>
    <n v="1.8771635173931283"/>
    <n v="532.71864210781655"/>
    <s v="Crépin"/>
    <s v="CR-A-D1"/>
    <s v="PALF"/>
    <x v="3"/>
    <s v="CONGO"/>
    <m/>
    <m/>
    <m/>
  </r>
  <r>
    <x v="92"/>
    <s v="Billet: Brazzaville-Dolisie"/>
    <s v="Transport Interurbain"/>
    <s v="Legal"/>
    <n v="9000"/>
    <n v="16.809547823163559"/>
    <n v="535.41"/>
    <s v="Crépin"/>
    <s v="CR-A-R12"/>
    <s v="PALF"/>
    <x v="3"/>
    <s v="CONGO"/>
    <m/>
    <m/>
    <m/>
  </r>
  <r>
    <x v="92"/>
    <s v="Reglement prestation de nettoyage  PALF du mois d'Avril 2026"/>
    <s v="Services"/>
    <s v="Office"/>
    <n v="80000"/>
    <n v="149.41820287256496"/>
    <n v="535.41"/>
    <s v="Parfaite"/>
    <s v="CA-A-R20"/>
    <s v="PALF"/>
    <x v="3"/>
    <s v="CONGO"/>
    <m/>
    <m/>
    <m/>
  </r>
  <r>
    <x v="92"/>
    <s v=" Frais de prestation de nettoyage jardin PALF d'Avril 2026"/>
    <s v="Services"/>
    <s v="Office"/>
    <n v="40000"/>
    <n v="74.709101436282481"/>
    <n v="535.41"/>
    <s v="Parfaite"/>
    <s v="CA-A-R21"/>
    <s v="PALF"/>
    <x v="3"/>
    <s v="CONGO"/>
    <m/>
    <m/>
    <m/>
  </r>
  <r>
    <x v="92"/>
    <s v="Taxi: Bureau -Banque BCI/ depot d'ordre de virement salaire du mois d'Avril 2026"/>
    <s v="Transport local"/>
    <s v="Office"/>
    <n v="1000"/>
    <n v="1.867727535907062"/>
    <n v="535.41"/>
    <s v="Parfaite"/>
    <s v="P-A-D1"/>
    <s v="PALF"/>
    <x v="3"/>
    <s v="CONGO"/>
    <m/>
    <m/>
    <m/>
  </r>
  <r>
    <x v="92"/>
    <s v="Taxi: Banque BCI-Bureau"/>
    <s v="Transport local"/>
    <s v="Office"/>
    <n v="1000"/>
    <n v="1.867727535907062"/>
    <n v="535.41"/>
    <s v="Parfaite"/>
    <s v="P-A-D1"/>
    <s v="PALF"/>
    <x v="3"/>
    <s v="CONGO"/>
    <m/>
    <m/>
    <m/>
  </r>
  <r>
    <x v="92"/>
    <s v="P29 - CONGO Ration  du 27 au 28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2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92"/>
    <s v="T73 CONGO Ration du 27 au 28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2"/>
    <s v="Taxi moto : hotel Brisse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centre ville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marché - zone hopita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zone hopital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zone lycée - hotel (liberer hotel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hotel - parking (départ pour Ouesso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achat boisson 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92"/>
    <s v="T73 - CONGO Frais d'hotel du 26 au 27/04/2026 à Ouesso (01 Nuitée)"/>
    <s v="Travel subsistence"/>
    <s v="Investigation"/>
    <n v="10000"/>
    <n v="18.67727535907062"/>
    <n v="535.41"/>
    <s v="T73"/>
    <s v="T73-A-R20"/>
    <s v="PALF"/>
    <x v="3"/>
    <s v="CONGO"/>
    <m/>
    <m/>
    <m/>
  </r>
  <r>
    <x v="92"/>
    <s v="Achat billet : Sembé - Ouesso"/>
    <s v="Transport Interurbain"/>
    <s v="Investigation"/>
    <n v="5000"/>
    <n v="9.3386376795353101"/>
    <n v="535.41"/>
    <s v="T73"/>
    <s v="T73-A-R21"/>
    <s v="PALF"/>
    <x v="3"/>
    <s v="CONGO"/>
    <m/>
    <m/>
    <m/>
  </r>
  <r>
    <x v="92"/>
    <s v="Taxi moto : parking - hotel (arrivé à Ouesso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IT87-CONGO Ration du 27 au 28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2"/>
    <s v="IT87-CONGO Frais d'hôtel du 26 au 27/04/2026 à Boundji (01 nuitée)"/>
    <s v="Travel subsistence"/>
    <s v="Investigation"/>
    <n v="10000"/>
    <n v="18.67727535907062"/>
    <n v="535.41"/>
    <s v="IT87"/>
    <s v="IT87-A-R15"/>
    <s v="PALF"/>
    <x v="3"/>
    <s v="CONGO"/>
    <m/>
    <m/>
    <m/>
  </r>
  <r>
    <x v="92"/>
    <s v="Taxi moto : Hôtel - Parking/ Départ pour Oyo"/>
    <s v="Transport local"/>
    <s v="Investigation"/>
    <n v="500"/>
    <n v="0.96274015101782695"/>
    <n v="519.35093749999999"/>
    <s v="IT87"/>
    <s v="IT87-A-D1"/>
    <s v="PALF"/>
    <x v="3"/>
    <s v="CONGO"/>
    <m/>
    <m/>
    <m/>
  </r>
  <r>
    <x v="92"/>
    <s v="Achat billet Boundji - Oyo/ IT87"/>
    <s v="Transport Interurbain"/>
    <s v="Investigation"/>
    <n v="3000"/>
    <n v="5.7764409061069619"/>
    <n v="519.35093749999999"/>
    <s v="IT87"/>
    <s v="IT87-A-R16"/>
    <s v="PALF"/>
    <x v="3"/>
    <s v="CONGO"/>
    <m/>
    <m/>
    <m/>
  </r>
  <r>
    <x v="92"/>
    <s v="Taxi tricycle : Gare routière - Hôtel Mama Bety/ Arrivé à Oyo"/>
    <s v="Transport local"/>
    <s v="Investigation"/>
    <n v="700"/>
    <n v="1.3074092751349433"/>
    <n v="535.41"/>
    <s v="IT87"/>
    <s v="IT87-A-D1"/>
    <s v="PALF"/>
    <x v="3"/>
    <s v="CONGO"/>
    <m/>
    <m/>
    <m/>
  </r>
  <r>
    <x v="92"/>
    <s v="Taxi : Hôtel - Port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92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92"/>
    <s v="Taxi : Port - Quartier Obangui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92"/>
    <s v="Taxi tricycle : Quartier Obangui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2"/>
    <s v="Donald-Roméo-CONGO Ration  du  27 au 28/04/ 2026 à Ouesso/Impfondo"/>
    <s v="Travel subsistence"/>
    <s v="Legal"/>
    <n v="10000"/>
    <n v="19.25480302035654"/>
    <n v="519.35093749999999"/>
    <s v="Donald-Roméo"/>
    <s v="DR-A-D3"/>
    <s v="PALF"/>
    <x v="3"/>
    <s v="CONGO"/>
    <m/>
    <m/>
    <m/>
  </r>
  <r>
    <x v="92"/>
    <s v="Taxi Hôtel Royal-Agence Océan du Nord de Ouesso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Donald-Roméo-CONGO Frais d'hôtel   du  26 au 27/04/2026 à Ouesso (01 nuitée)"/>
    <s v="Travel subsistence"/>
    <s v="Legal"/>
    <n v="10000"/>
    <n v="18.67727535907062"/>
    <n v="535.41"/>
    <s v="Donald-Roméo"/>
    <s v="DR-A-R10"/>
    <s v="PALF"/>
    <x v="3"/>
    <s v="CONGO"/>
    <m/>
    <m/>
    <m/>
  </r>
  <r>
    <x v="92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Taxi, Bureau PALF-Maison Celeste Computer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Taxi, Maison Celeste Computer-ABA Brazza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Achat Micro Cravatte pour la camera PALF"/>
    <s v="Office Materials"/>
    <s v="Media"/>
    <n v="20000"/>
    <n v="37.35455071814124"/>
    <n v="535.41"/>
    <s v="Evariste"/>
    <s v="EV-A-R9"/>
    <s v="PALF"/>
    <x v="3"/>
    <s v="CONGO"/>
    <m/>
    <m/>
    <m/>
  </r>
  <r>
    <x v="92"/>
    <s v="Taxi, ABA Brazza-Bureau PALF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Taxi, Bureau PALF-Agence Trans Bony 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Achat billet Brazzaville-Dolisie/ Evariste"/>
    <s v="Transport Interurbain"/>
    <s v="Media"/>
    <n v="9000"/>
    <n v="16.809547823163559"/>
    <n v="535.41"/>
    <s v="Evariste"/>
    <s v="EV-A-R10"/>
    <s v="PALF"/>
    <x v="3"/>
    <s v="CONGO"/>
    <m/>
    <m/>
    <m/>
  </r>
  <r>
    <x v="92"/>
    <s v="Frais de l'expédition de la cage de Brazzaville-Dolisie"/>
    <s v="Service"/>
    <s v="Media"/>
    <n v="4000"/>
    <n v="7.4709101436282479"/>
    <n v="535.41"/>
    <s v="Evariste"/>
    <s v="EV-A-R11"/>
    <s v="PALF"/>
    <x v="3"/>
    <s v="CONGO"/>
    <m/>
    <m/>
    <m/>
  </r>
  <r>
    <x v="92"/>
    <s v="Paiement salaire du mois d'Avril 2026/LOUNDOU Jean Romain/3655270"/>
    <s v="Personnel"/>
    <s v="Legal"/>
    <n v="228800"/>
    <n v="401.11498746515667"/>
    <n v="570.41"/>
    <s v="BCI"/>
    <s v="BQ-A-R12"/>
    <s v="PALF"/>
    <x v="2"/>
    <s v="CONGO"/>
    <m/>
    <m/>
    <m/>
  </r>
  <r>
    <x v="92"/>
    <s v="Paiement salaire du mois d'Avril 2026/Crepin IBOUILI-IBOUILI"/>
    <s v="Personnel"/>
    <s v="Legal"/>
    <n v="581764"/>
    <n v="1018.1200889028894"/>
    <n v="571.41"/>
    <s v="BCI"/>
    <s v="BQ-A-R13"/>
    <s v="PALF"/>
    <x v="2"/>
    <s v="CONGO"/>
    <m/>
    <m/>
    <m/>
  </r>
  <r>
    <x v="92"/>
    <s v="Paiement salaire du mois d'Avril  2026 et congé /PINDI BINGA Donald- Roméo"/>
    <s v="Personnel"/>
    <s v="Legal"/>
    <n v="332459"/>
    <n v="580.80571618245665"/>
    <n v="572.41"/>
    <s v="BCI"/>
    <s v="BQ-A-R14"/>
    <s v="PALF"/>
    <x v="2"/>
    <s v="CONGO"/>
    <m/>
    <m/>
    <m/>
  </r>
  <r>
    <x v="92"/>
    <s v="Paiement salaire du mois d'Avril 2026/Evariste LELOUSSI"/>
    <s v="Personnel"/>
    <s v="Media"/>
    <n v="268210"/>
    <n v="467.74559215918805"/>
    <n v="573.41"/>
    <s v="BCI"/>
    <s v="BQ-A-R15"/>
    <s v="PALF"/>
    <x v="2"/>
    <s v="CONGO"/>
    <m/>
    <m/>
    <m/>
  </r>
  <r>
    <x v="92"/>
    <s v="Paiement salaire du mois d'Avril 2026/Homéfa DOVI/3655269"/>
    <s v="Personnel"/>
    <s v="Management"/>
    <n v="1311000"/>
    <n v="2282.3418812346581"/>
    <n v="574.41"/>
    <s v="BCI"/>
    <s v="BQ-A-R16"/>
    <s v="PALF"/>
    <x v="2"/>
    <s v="CONGO"/>
    <m/>
    <m/>
    <m/>
  </r>
  <r>
    <x v="92"/>
    <s v="Paiement salaire du mois d'Avril 2026/BAVOUMINA NZOUSSI Dina Parfaite/3655271"/>
    <s v="Personnel"/>
    <s v="Office"/>
    <n v="328800"/>
    <n v="571.41864062146999"/>
    <n v="575.41"/>
    <s v="BCI"/>
    <s v="BQ-A-R17"/>
    <s v="PALF"/>
    <x v="2"/>
    <s v="CONGO"/>
    <m/>
    <m/>
    <m/>
  </r>
  <r>
    <x v="92"/>
    <s v="Frais de virement salaire du mois d'Avril 2026"/>
    <s v="Bank fees"/>
    <s v="Office"/>
    <n v="10665"/>
    <n v="18.502454849846465"/>
    <n v="576.41"/>
    <s v="BCI"/>
    <s v="BQ-A-R18"/>
    <s v="PALF"/>
    <x v="3"/>
    <s v="CONGO"/>
    <m/>
    <m/>
    <m/>
  </r>
  <r>
    <x v="93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3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3"/>
    <s v="Credit telephonique MTN/PALF/ du 29 avril au 05 mai 2026/ DOVI"/>
    <s v="Telephone"/>
    <s v="Management"/>
    <n v="10000"/>
    <n v="18.67727535907062"/>
    <n v="535.41"/>
    <s v="DOVI"/>
    <s v="DH-A-R6"/>
    <s v="PALF"/>
    <x v="3"/>
    <s v="CONGO"/>
    <m/>
    <m/>
    <m/>
  </r>
  <r>
    <x v="93"/>
    <s v="CREPIN-CONGO Ration du 28 au 30/04/2026 à Dolisie"/>
    <s v="Travel subsistence"/>
    <s v="Legal"/>
    <n v="20000"/>
    <n v="37.35455071814124"/>
    <n v="535.41"/>
    <s v="Crépin"/>
    <s v="CR-A-D5"/>
    <s v="PALF"/>
    <x v="3"/>
    <s v="CONGO"/>
    <m/>
    <m/>
    <m/>
  </r>
  <r>
    <x v="93"/>
    <s v="Taxi: Domicile camp militaire-Agence Trans  Bony de la frontière"/>
    <s v="Transport local"/>
    <s v="Legal"/>
    <n v="1500"/>
    <n v="2.8015913038605929"/>
    <n v="535.41"/>
    <s v="Crépin"/>
    <s v="CR-A-D1"/>
    <s v="PALF"/>
    <x v="3"/>
    <s v="CONGO"/>
    <m/>
    <m/>
    <m/>
  </r>
  <r>
    <x v="93"/>
    <s v="Credit telephonique MTN PALF/du 29 avril   au 05 mai 2026/Legal/ crepin"/>
    <s v="Telephone"/>
    <s v="Legal"/>
    <n v="7500"/>
    <n v="14.007956519302965"/>
    <n v="535.41"/>
    <s v="Crépin"/>
    <s v="CR-A-R13"/>
    <s v="PALF"/>
    <x v="3"/>
    <s v="CONGO"/>
    <m/>
    <m/>
    <m/>
  </r>
  <r>
    <x v="93"/>
    <s v="Frais de tansfert d'argent  à P29    par momo"/>
    <s v="Transfert fees"/>
    <s v="Office"/>
    <n v="2730"/>
    <n v="5.0988961730262794"/>
    <n v="535.41"/>
    <s v="Parfaite"/>
    <s v="CA-A-R23"/>
    <s v="PALF"/>
    <x v="3"/>
    <s v="CONGO"/>
    <m/>
    <m/>
    <m/>
  </r>
  <r>
    <x v="93"/>
    <s v="Taxi:  Bureau- M2B services /transfert d'argent à P29 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Credit teléphonique MTN PALF/ du 29 avril au 05 mai 2026/Management/ Parfaite"/>
    <s v="Telephone"/>
    <s v="Management"/>
    <n v="5000"/>
    <n v="9.338641167942761"/>
    <n v="535.40980000000002"/>
    <s v="Parfaite"/>
    <s v="P-A-R5"/>
    <s v="PALF"/>
    <x v="3"/>
    <s v="CONGO"/>
    <m/>
    <m/>
    <m/>
  </r>
  <r>
    <x v="93"/>
    <s v="P29 - CONGO Ration  du 28 au 29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3"/>
    <s v="P29 -CONGO Frais d'hotel du 25 au 28/04/2026 à Tsembo ( 3 Nuitées)"/>
    <s v="Travel subsistence"/>
    <s v="Investigation"/>
    <n v="30000"/>
    <n v="56.031826077211861"/>
    <n v="535.41"/>
    <s v="P29"/>
    <s v="P29-A-R22"/>
    <s v="PALF"/>
    <x v="3"/>
    <s v="CONGO"/>
    <m/>
    <m/>
    <m/>
  </r>
  <r>
    <x v="93"/>
    <s v="Achat billet tsembo-mila mila/ P29"/>
    <s v="Transport Interurbain"/>
    <s v="Investigation"/>
    <n v="9000"/>
    <n v="16.809547823163559"/>
    <n v="535.41"/>
    <s v="P29"/>
    <s v="P29-A-R23"/>
    <s v="PALF"/>
    <x v="3"/>
    <s v="CONGO"/>
    <m/>
    <m/>
    <m/>
  </r>
  <r>
    <x v="93"/>
    <s v="Credit telephonique MTN PALF/ du 29 avril au 05 mai 2026/ Investigation/P30"/>
    <s v="Telephone"/>
    <s v="Investigation"/>
    <n v="7500"/>
    <n v="14.007956519302965"/>
    <n v="535.41"/>
    <s v="P29"/>
    <s v="P29-A-R24"/>
    <s v="PALF"/>
    <x v="3"/>
    <s v="CONGO"/>
    <m/>
    <m/>
    <m/>
  </r>
  <r>
    <x v="93"/>
    <s v="T73 CONGO Ration du 28 au 29/04/2026 à Ouesso; Suanké et Sembé "/>
    <s v="Travel subsistence"/>
    <s v="Investigation"/>
    <n v="10000"/>
    <n v="19.25480302035654"/>
    <n v="519.35093749999999"/>
    <s v="T73"/>
    <s v="T73-A-D5"/>
    <s v="PALF"/>
    <x v="3"/>
    <s v="CONGO"/>
    <m/>
    <m/>
    <m/>
  </r>
  <r>
    <x v="93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gare routière - port ATC de Ouesso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port ATC de Ouesso -charden farel (récupe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charden far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centre ville - zone aeroport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zone aeroport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achat boisson 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93"/>
    <s v="Credit telephonique MTN PALF/ du 29 avril au 05 mai 2026/ Investigation/T73"/>
    <s v="Telephone"/>
    <s v="Investigation"/>
    <n v="7500"/>
    <n v="14.007956519302965"/>
    <n v="535.41"/>
    <s v="T73"/>
    <s v="T73-A-R22"/>
    <s v="PALF"/>
    <x v="3"/>
    <s v="CONGO"/>
    <m/>
    <m/>
    <m/>
  </r>
  <r>
    <x v="93"/>
    <s v="IT87-CONGO Ration du 28 au 29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3"/>
    <s v="Taxi tricycle : Hôtel - Okongo/ Rencontrer une cible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ycle : Okongo - Meddy chanc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3"/>
    <s v="Taxi tricycle : Meddy chance - Marché central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3"/>
    <s v="Taxi tricycle : Marché central - Av. Obouya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icle : Av. Obouya - Agence trans bony/ Achat billet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ycle : Agence trans bony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Credit telephonique MTN PALF/du 29 avril au 05 mai 2026/Investigation /IT87"/>
    <s v="Telephone"/>
    <s v="Investigation"/>
    <n v="7500"/>
    <n v="14.007956519302965"/>
    <n v="535.41"/>
    <s v="IT87"/>
    <s v="IT87-A-R17"/>
    <s v="PALF"/>
    <x v="3"/>
    <s v="CONGO"/>
    <m/>
    <m/>
    <m/>
  </r>
  <r>
    <x v="93"/>
    <s v="Donald-Roméo-CONGO Ration  du  28 au 29/04/ 2026 à Ouesso/Impfondo"/>
    <s v="Travel subsistence"/>
    <s v="Legal"/>
    <n v="10000"/>
    <n v="18.771635173931283"/>
    <n v="532.71864210781655"/>
    <s v="Donald-Roméo"/>
    <s v="DR-A-D3"/>
    <s v="PALF"/>
    <x v="3"/>
    <s v="CONGO"/>
    <m/>
    <m/>
    <m/>
  </r>
  <r>
    <x v="93"/>
    <s v="Taxi moto HÖTEL Mithé- Agence Océan du Nord/ Retirer les billets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Hôtel Mithé- Maison d'arrêt/ Pour la visite geôle du 28/04/2026 matin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3"/>
    <s v="Taxi moto Maison d'arrêt- Charden farell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Charden farell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Credit telephonique MTN PALF/ du 29 avril  au 05 Mai 2026/Legal//Donald-Roméo"/>
    <s v="Telephone"/>
    <s v="Legal"/>
    <n v="7500"/>
    <n v="14.007956519302965"/>
    <n v="535.41"/>
    <s v="Donald-Roméo"/>
    <s v="DR-A-R11"/>
    <s v="PALF"/>
    <x v="3"/>
    <s v="CONGO"/>
    <m/>
    <m/>
    <m/>
  </r>
  <r>
    <x v="93"/>
    <s v="Taxi, Domicile - Agence Trans Bony de Brazzaville"/>
    <s v="Transport local"/>
    <s v="Media"/>
    <n v="1000"/>
    <n v="1.867727535907062"/>
    <n v="535.41"/>
    <s v="Evariste"/>
    <s v="EV-A-D1"/>
    <s v="PALF"/>
    <x v="3"/>
    <s v="CONGO"/>
    <m/>
    <m/>
    <m/>
  </r>
  <r>
    <x v="93"/>
    <s v="Evariste-CONGO Ration du 28 avril au 01 mai 2026"/>
    <s v="Travel subsistence"/>
    <s v="Media"/>
    <n v="30000"/>
    <n v="56.031826077211861"/>
    <n v="535.41"/>
    <s v="Evariste"/>
    <s v="EV-A-D3"/>
    <s v="PALF"/>
    <x v="3"/>
    <s v="CONGO"/>
    <m/>
    <m/>
    <m/>
  </r>
  <r>
    <x v="93"/>
    <s v="Taxi, Agence Trans Bony de Dolisie - Hôtel Moukondo"/>
    <s v="Transport local"/>
    <s v="Media"/>
    <n v="1000"/>
    <n v="1.867727535907062"/>
    <n v="535.41"/>
    <s v="Evariste"/>
    <s v="EV-A-D1"/>
    <s v="PALF"/>
    <x v="3"/>
    <s v="CONGO"/>
    <m/>
    <m/>
    <m/>
  </r>
  <r>
    <x v="93"/>
    <s v="Credit telephonique MTN PALF/du 29 avril au 05 mai 2026/Evariste/ Evariste"/>
    <s v="Telephone"/>
    <s v="Media"/>
    <n v="7500"/>
    <n v="14.007956519302965"/>
    <n v="535.41"/>
    <s v="Evariste"/>
    <s v="EV-A-R12"/>
    <s v="PALF"/>
    <x v="3"/>
    <s v="CONGO"/>
    <m/>
    <m/>
    <m/>
  </r>
  <r>
    <x v="93"/>
    <s v="Frais de tansfert d'argent  à Donald-Roméo   par Charden Farell"/>
    <s v="Transfert fees"/>
    <s v="Office"/>
    <n v="3390"/>
    <n v="6.170255364845926"/>
    <n v="549.41"/>
    <s v="Romain"/>
    <s v="CA-A-R22"/>
    <s v="PALF"/>
    <x v="3"/>
    <s v="CONGO"/>
    <m/>
    <m/>
    <m/>
  </r>
  <r>
    <x v="93"/>
    <s v="Achat carburant 100 littres groupe electrogène Bureau "/>
    <s v="Office Materiels"/>
    <s v="Office"/>
    <n v="62500"/>
    <n v="113.5517159935321"/>
    <n v="550.41"/>
    <s v="Romain"/>
    <s v="CA-A-R24"/>
    <s v="PALF"/>
    <x v="3"/>
    <s v="CONGO"/>
    <m/>
    <m/>
    <m/>
  </r>
  <r>
    <x v="93"/>
    <s v="Taxi: Bureau-Charden Farel(pour le transfert des fonds)"/>
    <s v="Transport local"/>
    <s v="Legal"/>
    <n v="500"/>
    <n v="0.90676629005640097"/>
    <n v="551.41"/>
    <s v="Romain"/>
    <s v="RM-A-D1"/>
    <s v="PALF"/>
    <x v="3"/>
    <s v="CONGO"/>
    <m/>
    <m/>
    <m/>
  </r>
  <r>
    <x v="93"/>
    <s v="Taxi: Charden Farell-Bureau"/>
    <s v="Transport local"/>
    <s v="Legal"/>
    <n v="500"/>
    <n v="0.90512481671222467"/>
    <n v="552.41"/>
    <s v="Romain"/>
    <s v="RM-A-D1"/>
    <s v="PALF"/>
    <x v="3"/>
    <s v="CONGO"/>
    <m/>
    <m/>
    <m/>
  </r>
  <r>
    <x v="93"/>
    <s v="Credit telephonique MTN PALF/du 29 Avril  au 05 Mai 2026/Legal/Romain"/>
    <s v="Telephone"/>
    <s v="Legal"/>
    <n v="5000"/>
    <n v="9.0348927558229892"/>
    <n v="553.41"/>
    <s v="Romain"/>
    <s v="RM-A-R12"/>
    <s v="PALF"/>
    <x v="3"/>
    <s v="CONGO"/>
    <m/>
    <m/>
    <m/>
  </r>
  <r>
    <x v="94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4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4"/>
    <s v="Taxi: Hôtel-DDEF"/>
    <s v="Transport local"/>
    <s v="Legal"/>
    <n v="1000"/>
    <n v="1.867727535907062"/>
    <n v="535.41"/>
    <s v="Crépin"/>
    <s v="CR-A-D1"/>
    <s v="PALF"/>
    <x v="3"/>
    <s v="CONGO"/>
    <m/>
    <m/>
    <m/>
  </r>
  <r>
    <x v="94"/>
    <s v="Taxi: Gare routière-Hôtel."/>
    <s v="Transport local"/>
    <s v="Legal"/>
    <n v="1000"/>
    <n v="1.867727535907062"/>
    <n v="535.41"/>
    <s v="Crépin"/>
    <s v="CR-A-D1"/>
    <s v="PALF"/>
    <x v="3"/>
    <s v="CONGO"/>
    <m/>
    <m/>
    <m/>
  </r>
  <r>
    <x v="94"/>
    <s v="Taxi:  Bureau- M2B services /transfert d'argent à P29 "/>
    <s v="Transport local"/>
    <s v="Office"/>
    <n v="1000"/>
    <n v="1.8677282335885521"/>
    <n v="535.40980000000002"/>
    <s v="Parfaite"/>
    <s v="P-A-D1"/>
    <s v="PALF"/>
    <x v="3"/>
    <s v="CONGO"/>
    <m/>
    <m/>
    <m/>
  </r>
  <r>
    <x v="94"/>
    <s v="Taxi:  M2B services- Bureau"/>
    <s v="Transport local"/>
    <s v="Office"/>
    <n v="1000"/>
    <n v="1.8677282335885521"/>
    <n v="535.40980000000002"/>
    <s v="Parfaite"/>
    <s v="P-A-D1"/>
    <s v="PALF"/>
    <x v="3"/>
    <s v="CONGO"/>
    <m/>
    <m/>
    <m/>
  </r>
  <r>
    <x v="94"/>
    <s v="P29 - CONGO Ration  du 29 au 30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4"/>
    <s v="T73 - CONGO Frais d'hotel du 27 au 29/04/2026 à Ouesso (02 Nuitées)"/>
    <s v="Travel subsistence"/>
    <s v="Investigation"/>
    <n v="20000"/>
    <n v="37.35455071814124"/>
    <n v="535.41"/>
    <s v="T73"/>
    <s v="T73-A-R23"/>
    <s v="PALF"/>
    <x v="3"/>
    <s v="CONGO"/>
    <m/>
    <m/>
    <m/>
  </r>
  <r>
    <x v="94"/>
    <s v="Taxi : hotel - agence océan du nord (départ pour Brazzaville)"/>
    <s v="Transport local"/>
    <s v="Investigation"/>
    <n v="500"/>
    <n v="0.93386376795353099"/>
    <n v="535.41"/>
    <s v="T73"/>
    <s v="T73-A-D1"/>
    <s v="PALF"/>
    <x v="3"/>
    <s v="CONGO"/>
    <m/>
    <m/>
    <m/>
  </r>
  <r>
    <x v="94"/>
    <s v="Achat billet : Ouesso - Brazzaville/T73"/>
    <s v="Transport Interurbain"/>
    <s v="Investigation"/>
    <n v="12000"/>
    <n v="22.412730430884743"/>
    <n v="535.41"/>
    <s v="T73"/>
    <s v="T73-A-R24"/>
    <s v="PALF"/>
    <x v="3"/>
    <s v="CONGO"/>
    <m/>
    <m/>
    <m/>
  </r>
  <r>
    <x v="94"/>
    <s v="Taxi : agence océan du nord de mikalou - domicile (arriver à brazzaville)"/>
    <s v="Transport local"/>
    <s v="Investigation"/>
    <n v="2000"/>
    <n v="3.735455071814124"/>
    <n v="535.41"/>
    <s v="T73"/>
    <s v="T73-A-D1"/>
    <s v="PALF"/>
    <x v="3"/>
    <s v="CONGO"/>
    <m/>
    <m/>
    <m/>
  </r>
  <r>
    <x v="94"/>
    <s v="IT87-CONGO Frais d'hôtel  du 27 au 29/04/2026 à Oyo (02 nuitées)"/>
    <s v="Travel subsistence"/>
    <s v="Investigation"/>
    <n v="20000"/>
    <n v="37.35455071814124"/>
    <n v="535.41"/>
    <s v="IT87"/>
    <s v="IT87-A-R18"/>
    <s v="PALF"/>
    <x v="3"/>
    <s v="CONGO"/>
    <m/>
    <m/>
    <m/>
  </r>
  <r>
    <x v="94"/>
    <s v="Taxi tricycle : Hôtel - Agence trans bony/ Départ pour Brazzaville"/>
    <s v="Transport local"/>
    <s v="Investigation"/>
    <n v="700"/>
    <n v="1.3074092751349433"/>
    <n v="535.41"/>
    <s v="IT87"/>
    <s v="IT87-A-D1"/>
    <s v="PALF"/>
    <x v="3"/>
    <s v="CONGO"/>
    <m/>
    <m/>
    <m/>
  </r>
  <r>
    <x v="94"/>
    <s v="Achat billet Oyo - Brazzaville/ IT87"/>
    <s v="Transport Interurbain"/>
    <s v="Investigation"/>
    <n v="6000"/>
    <n v="11.206365215442371"/>
    <n v="535.41"/>
    <s v="IT87"/>
    <s v="IT87-A-R19"/>
    <s v="PALF"/>
    <x v="3"/>
    <s v="CONGO"/>
    <m/>
    <m/>
    <m/>
  </r>
  <r>
    <x v="94"/>
    <s v="Taxi : Agence trans bony Plateau - Domicile Massina/ Arrivé à Brazzaville"/>
    <s v="Transport local"/>
    <s v="Investigation"/>
    <n v="2500"/>
    <n v="4.669318839767655"/>
    <n v="535.41"/>
    <s v="IT87"/>
    <s v="IT87-A-D1"/>
    <s v="PALF"/>
    <x v="3"/>
    <s v="CONGO"/>
    <m/>
    <m/>
    <m/>
  </r>
  <r>
    <x v="94"/>
    <s v="Donald-Roméo-CONGO Ration  du  29 au 30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4"/>
    <s v="Taxi moto Hôtel Mithé- Maison d'arrêt/ Pour la visite geôle du 29/04/2026 matin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4"/>
    <s v="Taxi moto Maison d'arrêt- DDEF/ Rencontrer la DDPI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DDEF-TGI/ Suivi du dossier Moukao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TGI-Agence Océan du Nord/ Reservation du billet retour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Achat billet Imfondo-Brazzaville/ Donald-Roméo"/>
    <s v="Transport Interurbain"/>
    <s v="Legal"/>
    <n v="37000"/>
    <n v="69.1059188285613"/>
    <n v="535.41"/>
    <s v="Donald-Roméo"/>
    <s v="DR-A-R12"/>
    <s v="PALF"/>
    <x v="3"/>
    <s v="CONGO"/>
    <m/>
    <m/>
    <m/>
  </r>
  <r>
    <x v="94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Hôtel Mithé- Maison d'arrêt/ Pour la visite geôle du 29/04/2026 après-midi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4"/>
    <s v="Taxi moto Maison d'arrêt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, DDEF Niari-Gare routière"/>
    <s v="Transport local"/>
    <s v="Media"/>
    <n v="1000"/>
    <n v="1.867727535907062"/>
    <n v="535.41"/>
    <s v="Evariste"/>
    <s v="EV-A-D1"/>
    <s v="PALF"/>
    <x v="3"/>
    <s v="CONGO"/>
    <m/>
    <m/>
    <m/>
  </r>
  <r>
    <x v="94"/>
    <s v="Taixi, Gare Routière - Hôtel Moukondo"/>
    <s v="Transport local"/>
    <s v="Media"/>
    <n v="1000"/>
    <n v="1.867727535907062"/>
    <n v="535.41"/>
    <s v="Evariste"/>
    <s v="EV-A-D1"/>
    <s v="PALF"/>
    <x v="3"/>
    <s v="CONGO"/>
    <m/>
    <m/>
    <m/>
  </r>
  <r>
    <x v="94"/>
    <s v="Frais de tansfert d'argent  à crépin et evariste    par cf"/>
    <s v="Transfert fees"/>
    <s v="Office"/>
    <n v="7110"/>
    <n v="12.824444003535291"/>
    <n v="554.41"/>
    <s v="Romain"/>
    <s v="CA-A-R25"/>
    <s v="PALF"/>
    <x v="3"/>
    <s v="CONGO"/>
    <m/>
    <m/>
    <m/>
  </r>
  <r>
    <x v="94"/>
    <s v="Taxi: Bureau-Charden Farel pour le transfert des fonds"/>
    <s v="Transport local"/>
    <s v="Legal"/>
    <n v="500"/>
    <n v="0.90023586179579052"/>
    <n v="555.41"/>
    <s v="Romain"/>
    <s v="RM-A-D1"/>
    <s v="PALF"/>
    <x v="3"/>
    <s v="CONGO"/>
    <m/>
    <m/>
    <m/>
  </r>
  <r>
    <x v="94"/>
    <s v="Taxi: Charden Farell-Bureau"/>
    <s v="Transport local"/>
    <s v="Legal"/>
    <n v="500"/>
    <n v="0.89861792563038057"/>
    <n v="556.41"/>
    <s v="Romain"/>
    <s v="RM-A-D1"/>
    <s v="PALF"/>
    <x v="3"/>
    <s v="CONGO"/>
    <m/>
    <m/>
    <m/>
  </r>
  <r>
    <x v="9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5"/>
    <s v="Frais d'hôtel Crépin Congo/02 Nuitées du 28 au 30/04/2025 à Dolisie"/>
    <s v="Travel subsistence"/>
    <s v="Legal"/>
    <n v="20000"/>
    <n v="37.35455071814124"/>
    <n v="535.41"/>
    <s v="Crépin"/>
    <s v="CR-A-R14"/>
    <s v="PALF"/>
    <x v="3"/>
    <s v="CONGO"/>
    <m/>
    <m/>
    <m/>
  </r>
  <r>
    <x v="95"/>
    <s v="Taxi: Hôtel-Gare routière"/>
    <s v="Transport local"/>
    <s v="Legal"/>
    <n v="1000"/>
    <n v="1.867727535907062"/>
    <n v="535.41"/>
    <s v="Crépin"/>
    <s v="CR-A-D1"/>
    <s v="PALF"/>
    <x v="3"/>
    <s v="CONGO"/>
    <m/>
    <m/>
    <m/>
  </r>
  <r>
    <x v="95"/>
    <s v="Location du véhicule Dolisie-Tsémbo"/>
    <s v="Transport Interurbain"/>
    <s v="Legal"/>
    <n v="200000"/>
    <n v="373.5455071814124"/>
    <n v="535.41"/>
    <s v="Crépin"/>
    <s v="CR-A-R15"/>
    <s v="PALF"/>
    <x v="3"/>
    <s v="CONGO"/>
    <m/>
    <m/>
    <m/>
  </r>
  <r>
    <x v="95"/>
    <s v="Frais de ramassage Ordure Avrils 2026"/>
    <s v="Rent &amp; Utilities"/>
    <s v="Office"/>
    <n v="6000"/>
    <n v="11.206365215442371"/>
    <n v="535.41"/>
    <s v="Parfaite"/>
    <s v="CA-A-R26"/>
    <s v="PALF"/>
    <x v="3"/>
    <s v="CONGO"/>
    <m/>
    <m/>
    <m/>
  </r>
  <r>
    <x v="95"/>
    <s v="Frais de tansfert d'argent  à crépin par momo"/>
    <s v="Transfert fees"/>
    <s v="Office"/>
    <n v="5250"/>
    <n v="9.8055695635120763"/>
    <n v="535.41"/>
    <s v="Parfaite"/>
    <s v="CA-A-R27"/>
    <s v="PALF"/>
    <x v="3"/>
    <s v="CONGO"/>
    <m/>
    <m/>
    <m/>
  </r>
  <r>
    <x v="95"/>
    <s v="Taxi:  Bureau- M2B services /transfert d'argent à crépin "/>
    <s v="Transport local"/>
    <s v="Office"/>
    <n v="1000"/>
    <n v="1.867727535907062"/>
    <n v="535.41"/>
    <s v="Parfaite"/>
    <s v="P-A-D1"/>
    <s v="PALF"/>
    <x v="3"/>
    <s v="CONGO"/>
    <m/>
    <m/>
    <m/>
  </r>
  <r>
    <x v="95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95"/>
    <s v="P29 - CONGO Ration  du 30/ 04 au 04 /05/2026 à Dolisie,tsembo,binda (4 Nuitées)"/>
    <s v="Travel subsistence"/>
    <s v="Investigation"/>
    <n v="40000"/>
    <n v="74.709101436282481"/>
    <n v="535.41"/>
    <s v="P29"/>
    <s v="P29-A-D4"/>
    <s v="PALF"/>
    <x v="3"/>
    <s v="CONGO"/>
    <m/>
    <m/>
    <m/>
  </r>
  <r>
    <x v="95"/>
    <s v="Achat billlet mila mila-tsembo/ P29"/>
    <s v="Transport Interurbain"/>
    <s v="Investigation"/>
    <n v="9000"/>
    <n v="16.809547823163559"/>
    <n v="535.41"/>
    <s v="P29"/>
    <s v="P29-A-R25"/>
    <s v="PALF"/>
    <x v="3"/>
    <s v="CONGO"/>
    <m/>
    <m/>
    <m/>
  </r>
  <r>
    <x v="95"/>
    <s v="P29 -CONGO Frais d'hotel du 28 au 30/04/2026 à mila mila ( 2 Nuitées)"/>
    <s v="Travel subsistence"/>
    <s v="Investigation"/>
    <n v="20000"/>
    <n v="37.35455071814124"/>
    <n v="535.41"/>
    <s v="P29"/>
    <s v="P29-A-R26"/>
    <s v="PALF"/>
    <x v="3"/>
    <s v="CONGO"/>
    <m/>
    <m/>
    <m/>
  </r>
  <r>
    <x v="95"/>
    <s v="Taxi moto hotel- parking,départ pour tsembo"/>
    <s v="Transport local"/>
    <s v="Investigation"/>
    <n v="500"/>
    <n v="0.93386376795353099"/>
    <n v="535.41"/>
    <s v="P29"/>
    <s v="P29-A-D1"/>
    <s v="PALF"/>
    <x v="3"/>
    <s v="CONGO"/>
    <m/>
    <m/>
    <m/>
  </r>
  <r>
    <x v="95"/>
    <s v="Taxi : Bureau - Moukondo/ Rendez-vous avec une cible"/>
    <s v="Transport local"/>
    <s v="Investigation"/>
    <n v="1500"/>
    <n v="2.8015913038605929"/>
    <n v="535.41"/>
    <s v="IT87"/>
    <s v="IT87-A-D1"/>
    <s v="PALF"/>
    <x v="3"/>
    <s v="CONGO"/>
    <m/>
    <m/>
    <m/>
  </r>
  <r>
    <x v="95"/>
    <s v="Achat boissons et repas avec la cible"/>
    <s v="Trust building"/>
    <s v="Investigation"/>
    <n v="7000"/>
    <n v="13.074092751349434"/>
    <n v="535.41"/>
    <s v="IT87"/>
    <s v="IT87-A-D2"/>
    <s v="PALF"/>
    <x v="3"/>
    <s v="CONGO"/>
    <m/>
    <m/>
    <m/>
  </r>
  <r>
    <x v="95"/>
    <s v="Taxi : Moukondo - Moungali/ Extraction"/>
    <s v="Transport local"/>
    <s v="Investigation"/>
    <n v="2500"/>
    <n v="4.669318839767655"/>
    <n v="535.41"/>
    <s v="IT87"/>
    <s v="IT87-A-D1"/>
    <s v="PALF"/>
    <x v="3"/>
    <s v="CONGO"/>
    <m/>
    <m/>
    <m/>
  </r>
  <r>
    <x v="95"/>
    <s v="Taxi : Moungali - Marché Total/ Extraction"/>
    <s v="Transport local"/>
    <s v="Investigation"/>
    <n v="1500"/>
    <n v="2.8015913038605929"/>
    <n v="535.41"/>
    <s v="IT87"/>
    <s v="IT87-A-D1"/>
    <s v="PALF"/>
    <x v="3"/>
    <s v="CONGO"/>
    <m/>
    <m/>
    <m/>
  </r>
  <r>
    <x v="95"/>
    <s v="Taxi : Marché total - Domicile/ Retour de la rencontre avec la cible"/>
    <s v="Transport local"/>
    <s v="Investigation"/>
    <n v="2000"/>
    <n v="3.735455071814124"/>
    <n v="535.41"/>
    <s v="IT87"/>
    <s v="IT87-A-D1"/>
    <s v="PALF"/>
    <x v="3"/>
    <s v="CONGO"/>
    <m/>
    <m/>
    <m/>
  </r>
  <r>
    <x v="95"/>
    <s v="Donald-Roméo-CONGO Ration  du  30/04 au 01 au 05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5"/>
    <s v="Taxi moto Hôtel Mithé- Maison d'arrêt/ Pour la visite geôle du 30/04/2026 matin"/>
    <s v="Transport local"/>
    <s v="Legal"/>
    <n v="500"/>
    <n v="0.96274015101782695"/>
    <n v="519.35093749999999"/>
    <s v="Donald-Roméo"/>
    <s v="DR-A-D1"/>
    <s v="PALF"/>
    <x v="3"/>
    <s v="CONGO"/>
    <m/>
    <m/>
    <m/>
  </r>
  <r>
    <x v="95"/>
    <s v="Ration des deux prevenus/ Parfait et Jodel/ Maison d'arrêt d'Impfondo"/>
    <s v="jail visit"/>
    <s v="Legal"/>
    <n v="3000"/>
    <n v="5.7764409061069619"/>
    <n v="519.35093749999999"/>
    <s v="Donald-Roméo"/>
    <s v="DR-A-D4"/>
    <s v="PALF"/>
    <x v="3"/>
    <s v="CONGO"/>
    <m/>
    <m/>
    <m/>
  </r>
  <r>
    <x v="95"/>
    <s v="Taxi moto Maison d'arrêt- Hôtel Mithé"/>
    <s v="Transport local"/>
    <s v="Legal"/>
    <n v="500"/>
    <n v="0.9527371310640339"/>
    <n v="524.80372990353703"/>
    <s v="Donald-Roméo"/>
    <s v="DR-A-D1"/>
    <s v="PALF"/>
    <x v="3"/>
    <s v="CONGO"/>
    <m/>
    <m/>
    <m/>
  </r>
  <r>
    <x v="95"/>
    <s v="Taxi moto Hôtel Mithé- Maison d'arrêt/ Pour la visite geôle du 30/04/2026 après-midi"/>
    <s v="Transport local"/>
    <s v="Legal"/>
    <n v="500"/>
    <n v="0.96274015101782695"/>
    <n v="519.35093749999999"/>
    <s v="Donald-Roméo"/>
    <s v="DR-A-D1"/>
    <s v="PALF"/>
    <x v="3"/>
    <s v="CONGO"/>
    <m/>
    <m/>
    <m/>
  </r>
  <r>
    <x v="95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5"/>
    <s v="Taxi moto Maison d'arrêt-agence océan du nord/ Faire constater la disponibilité de la place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EVariste-CONGO Frais de l'hôtel du 28 au 30 avril 2026 (2 nuitées) "/>
    <s v="Travel subsistence"/>
    <s v="Media"/>
    <n v="20000"/>
    <n v="37.35455071814124"/>
    <n v="535.41"/>
    <s v="Evariste"/>
    <s v="EV-A-R13"/>
    <s v="PALF"/>
    <x v="3"/>
    <s v="CONGO"/>
    <m/>
    <m/>
    <m/>
  </r>
  <r>
    <x v="95"/>
    <s v="Reglement honoraire du mois d'Avril 2026/IT87/3655272"/>
    <s v="Personnel"/>
    <s v="Investigation"/>
    <n v="225000"/>
    <n v="389.67111757676525"/>
    <n v="577.41"/>
    <s v="BCI"/>
    <s v="BQ-A-R19"/>
    <s v="PALF"/>
    <x v="2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6">
  <r>
    <d v="2026-04-01T00:00:00"/>
    <s v="Maison-AOGC"/>
    <x v="0"/>
    <x v="0"/>
    <n v="1000"/>
    <n v="1.867727535907062"/>
    <n v="535.41"/>
    <x v="0"/>
    <s v="DH-A-D1"/>
    <s v="PALF"/>
    <s v="Aspinall"/>
    <s v="CONGO"/>
    <m/>
    <m/>
    <m/>
  </r>
  <r>
    <d v="2026-04-01T00:00:00"/>
    <s v="AOGC-Bureau"/>
    <x v="0"/>
    <x v="0"/>
    <n v="1000"/>
    <n v="1.867727535907062"/>
    <n v="535.41"/>
    <x v="0"/>
    <s v="DH-A-D1"/>
    <s v="PALF"/>
    <s v="Aspinall"/>
    <s v="CONGO"/>
    <m/>
    <m/>
    <m/>
  </r>
  <r>
    <d v="2026-04-01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01T00:00:00"/>
    <s v="Credit telephonique MTN/PALF/ du 01 au 07 Avril 2026/ DOVI"/>
    <x v="1"/>
    <x v="0"/>
    <n v="10000"/>
    <n v="18.67727535907062"/>
    <n v="535.41"/>
    <x v="0"/>
    <s v="DH-A-R1"/>
    <s v="PALF"/>
    <s v="Aspinall"/>
    <s v="CONGO"/>
    <m/>
    <m/>
    <m/>
  </r>
  <r>
    <d v="2026-04-01T00:00:00"/>
    <s v="Taxi: Hôtel-DDEF"/>
    <x v="0"/>
    <x v="1"/>
    <n v="500"/>
    <n v="0.93386376795353099"/>
    <n v="535.41"/>
    <x v="1"/>
    <s v="CR-A-D1"/>
    <s v="PALF"/>
    <s v="Aspinall"/>
    <s v="CONGO"/>
    <m/>
    <m/>
    <m/>
  </r>
  <r>
    <d v="2026-04-01T00:00:00"/>
    <s v="Taxi: DDEF-Parquet pour le chef et moi."/>
    <x v="0"/>
    <x v="1"/>
    <n v="1000"/>
    <n v="1.867727535907062"/>
    <n v="535.41"/>
    <x v="1"/>
    <s v="CR-A-D1"/>
    <s v="PALF"/>
    <s v="Aspinall"/>
    <s v="CONGO"/>
    <m/>
    <m/>
    <m/>
  </r>
  <r>
    <d v="2026-04-01T00:00:00"/>
    <s v="Taxi: Parquet-Gendarmerie"/>
    <x v="0"/>
    <x v="1"/>
    <n v="500"/>
    <n v="0.93386376795353099"/>
    <n v="535.41"/>
    <x v="1"/>
    <s v="CR-A-D1"/>
    <s v="PALF"/>
    <s v="Aspinall"/>
    <s v="CONGO"/>
    <m/>
    <m/>
    <m/>
  </r>
  <r>
    <d v="2026-04-01T00:00:00"/>
    <s v="Taxi: Gendarmerie-Hôtel"/>
    <x v="0"/>
    <x v="1"/>
    <n v="500"/>
    <n v="0.93386376795353099"/>
    <n v="535.41"/>
    <x v="1"/>
    <s v="CR-A-D1"/>
    <s v="PALF"/>
    <s v="Aspinall"/>
    <s v="CONGO"/>
    <m/>
    <m/>
    <m/>
  </r>
  <r>
    <d v="2026-04-01T00:00:00"/>
    <s v="CREPIN-CONGO Ration du 31/03/ au 01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1T00:00:00"/>
    <s v="Credit telephonique MTN PALF/du 01   au 07 Avril 2026/Legal/ crepin"/>
    <x v="1"/>
    <x v="1"/>
    <n v="7500"/>
    <n v="14.007956519302965"/>
    <n v="535.41"/>
    <x v="1"/>
    <s v="CR-A-R1"/>
    <s v="PALF"/>
    <s v="Aspinall"/>
    <s v="CONGO"/>
    <m/>
    <m/>
    <m/>
  </r>
  <r>
    <d v="2026-04-01T00:00:00"/>
    <s v="Taxi: Domicile- Direction MTN / Achat credit equipe PALF"/>
    <x v="0"/>
    <x v="2"/>
    <n v="1000"/>
    <n v="1.867727535907062"/>
    <n v="535.41"/>
    <x v="2"/>
    <s v="P-A-D1"/>
    <s v="PALF"/>
    <s v="Aspinall"/>
    <s v="CONGO"/>
    <m/>
    <m/>
    <m/>
  </r>
  <r>
    <d v="2026-04-01T00:00:00"/>
    <s v="Taxi: Direction MTN- Immeuble AOGC/ Formation à L'UE"/>
    <x v="0"/>
    <x v="2"/>
    <n v="1000"/>
    <n v="1.867727535907062"/>
    <n v="535.41"/>
    <x v="2"/>
    <s v="P-A-D1"/>
    <s v="PALF"/>
    <s v="Aspinall"/>
    <s v="CONGO"/>
    <m/>
    <m/>
    <m/>
  </r>
  <r>
    <d v="2026-04-01T00:00:00"/>
    <s v="Taxi: Immeuble AOGC- Domicile"/>
    <x v="0"/>
    <x v="2"/>
    <n v="1000"/>
    <n v="1.867727535907062"/>
    <n v="535.41"/>
    <x v="2"/>
    <s v="P-A-D1"/>
    <s v="PALF"/>
    <s v="Aspinall"/>
    <s v="CONGO"/>
    <m/>
    <m/>
    <m/>
  </r>
  <r>
    <d v="2026-04-01T00:00:00"/>
    <s v="Credit teléphonique MTN PALF/ du 01 au 07 avril 2026/Management/ Parfaite"/>
    <x v="1"/>
    <x v="0"/>
    <n v="5000"/>
    <n v="9.3386376795353101"/>
    <n v="535.41"/>
    <x v="2"/>
    <s v="P-A-R1"/>
    <s v="PALF"/>
    <s v="Aspinall"/>
    <s v="CONGO"/>
    <m/>
    <m/>
    <m/>
  </r>
  <r>
    <d v="2026-04-01T00:00:00"/>
    <s v="Credit telephonique MTN PALF/ du 01 au 07 avril2026/ Investigation/P29"/>
    <x v="1"/>
    <x v="3"/>
    <n v="7500"/>
    <n v="14.007956519302965"/>
    <n v="535.41"/>
    <x v="3"/>
    <s v="P29-A-R1"/>
    <s v="PALF"/>
    <s v="Aspinall"/>
    <s v="CONGO"/>
    <m/>
    <m/>
    <m/>
  </r>
  <r>
    <d v="2026-04-01T00:00:00"/>
    <s v="Taxi : hotel divine - hotel corridor ( reunion avec l'équipe)"/>
    <x v="0"/>
    <x v="3"/>
    <n v="500"/>
    <n v="0.93386376795353099"/>
    <n v="535.41"/>
    <x v="4"/>
    <s v="T73-A-D1"/>
    <s v="PALF"/>
    <s v="Aspinall"/>
    <s v="CONGO"/>
    <m/>
    <m/>
    <m/>
  </r>
  <r>
    <d v="2026-04-01T00:00:00"/>
    <s v="Taxi : hotel corridor - charden farel (récupérer fond)"/>
    <x v="0"/>
    <x v="3"/>
    <n v="500"/>
    <n v="0.93386376795353099"/>
    <n v="535.41"/>
    <x v="4"/>
    <s v="T73-A-D1"/>
    <s v="PALF"/>
    <s v="Aspinall"/>
    <s v="CONGO"/>
    <m/>
    <m/>
    <m/>
  </r>
  <r>
    <d v="2026-04-01T00:00:00"/>
    <s v="Taxi : charden farel - hotel divine (récupérer fond)"/>
    <x v="0"/>
    <x v="3"/>
    <n v="500"/>
    <n v="0.93386376795353099"/>
    <n v="535.41"/>
    <x v="4"/>
    <s v="T73-A-D1"/>
    <s v="PALF"/>
    <s v="Aspinall"/>
    <s v="CONGO"/>
    <m/>
    <m/>
    <m/>
  </r>
  <r>
    <d v="2026-04-01T00:00:00"/>
    <s v="Credit telephonique MTN PALF/ du 01 au 07 avril 2026/ Investigation/T73"/>
    <x v="1"/>
    <x v="3"/>
    <n v="7500"/>
    <n v="14.007956519302965"/>
    <n v="535.41"/>
    <x v="4"/>
    <s v="T73-A-R1"/>
    <s v="PALF"/>
    <s v="Aspinall"/>
    <s v="CONGO"/>
    <m/>
    <m/>
    <m/>
  </r>
  <r>
    <d v="2026-04-01T00:00:00"/>
    <s v="Credit telephonique MTN PALF/du 01 au 07 avril 2026/Investigation /IT87"/>
    <x v="1"/>
    <x v="3"/>
    <n v="7500"/>
    <n v="14.007956519302965"/>
    <n v="535.41"/>
    <x v="5"/>
    <s v="IT87-A-R1"/>
    <s v="PALF"/>
    <s v="Aspinall"/>
    <s v="CONGO"/>
    <m/>
    <m/>
    <m/>
  </r>
  <r>
    <d v="2026-04-01T00:00:00"/>
    <s v="Frais de tansfert d'argent  à P29 , T73, Donald-Roméo, Crepin, Romain et Evariste par par CF"/>
    <x v="3"/>
    <x v="2"/>
    <n v="21480"/>
    <n v="40.118787471283689"/>
    <n v="535.41"/>
    <x v="5"/>
    <s v="CA-A-R1"/>
    <s v="PALF"/>
    <s v="Aspinall"/>
    <s v="CONGO"/>
    <m/>
    <m/>
    <m/>
  </r>
  <r>
    <d v="2026-04-01T00:00:00"/>
    <s v="Taxi Hôtel Royal-DDEF/ Rencontrer le DD"/>
    <x v="0"/>
    <x v="1"/>
    <n v="500"/>
    <n v="0.93386376795353099"/>
    <n v="535.41"/>
    <x v="6"/>
    <s v="DR-A-D1"/>
    <s v="PALF"/>
    <s v="Aspinall"/>
    <s v="CONGO"/>
    <m/>
    <m/>
    <m/>
  </r>
  <r>
    <d v="2026-04-01T00:00:00"/>
    <s v="Taxi DDEF-TGI/ Rencontrer le Procureur"/>
    <x v="0"/>
    <x v="1"/>
    <n v="500"/>
    <n v="0.93386376795353099"/>
    <n v="535.41"/>
    <x v="6"/>
    <s v="DR-A-D1"/>
    <s v="PALF"/>
    <s v="Aspinall"/>
    <s v="CONGO"/>
    <m/>
    <m/>
    <m/>
  </r>
  <r>
    <d v="2026-04-01T00:00:00"/>
    <s v="Taxi TGI-Region de gendarmerie / Rencontrer le COMREG"/>
    <x v="0"/>
    <x v="1"/>
    <n v="500"/>
    <n v="0.93386376795353099"/>
    <n v="535.41"/>
    <x v="6"/>
    <s v="DR-A-D1"/>
    <s v="PALF"/>
    <s v="Aspinall"/>
    <s v="CONGO"/>
    <m/>
    <m/>
    <m/>
  </r>
  <r>
    <d v="2026-04-01T00:00:00"/>
    <s v="Taxi Region de gendarmerie-Hôtel Royal"/>
    <x v="0"/>
    <x v="1"/>
    <n v="500"/>
    <n v="0.93386376795353099"/>
    <n v="535.41"/>
    <x v="6"/>
    <s v="DR-A-D1"/>
    <s v="PALF"/>
    <s v="Aspinall"/>
    <s v="CONGO"/>
    <m/>
    <m/>
    <m/>
  </r>
  <r>
    <d v="2026-04-01T00:00:00"/>
    <s v="Credit telephonique MTN PALF/ du 01 au 07 avril 2026/Legal//Donald-Roméo"/>
    <x v="1"/>
    <x v="1"/>
    <n v="7500"/>
    <n v="14.007956519302965"/>
    <n v="535.41"/>
    <x v="6"/>
    <s v="DR-A-R1"/>
    <s v="PALF"/>
    <s v="Aspinall"/>
    <s v="CONGO"/>
    <m/>
    <m/>
    <m/>
  </r>
  <r>
    <d v="2026-04-01T00:00:00"/>
    <s v="Credit telephonique MTN PALF/du 01 au 07 avril 2026/Evariste/ Evariste"/>
    <x v="1"/>
    <x v="4"/>
    <n v="7500"/>
    <n v="14.007956519302965"/>
    <n v="535.41"/>
    <x v="7"/>
    <s v="EV-A-R1"/>
    <s v="PALF"/>
    <s v="Aspinall"/>
    <s v="CONGO"/>
    <m/>
    <m/>
    <m/>
  </r>
  <r>
    <d v="2026-04-01T00:00:00"/>
    <s v="Taxi: Hotel Royal-Agence Charden farel de Ouesso(pour le retrait des fonds)"/>
    <x v="0"/>
    <x v="1"/>
    <n v="500"/>
    <n v="0.93386376795353099"/>
    <n v="535.41"/>
    <x v="8"/>
    <s v="RM-A-D1"/>
    <s v="PALF"/>
    <s v="Aspinall"/>
    <s v="CONGO"/>
    <m/>
    <m/>
    <m/>
  </r>
  <r>
    <d v="2026-04-01T00:00:00"/>
    <s v="Taxi: Agence Charden Farel de Ouesso-Hotel Royal"/>
    <x v="0"/>
    <x v="1"/>
    <n v="500"/>
    <n v="0.93386376795353099"/>
    <n v="535.41"/>
    <x v="8"/>
    <s v="RM-A-D1"/>
    <s v="PALF"/>
    <s v="Aspinall"/>
    <s v="CONGO"/>
    <m/>
    <m/>
    <m/>
  </r>
  <r>
    <d v="2026-04-01T00:00:00"/>
    <s v="Credit telephonique MTN PALF/du 01 au 07 Avril 2026/Legal/Romain"/>
    <x v="1"/>
    <x v="1"/>
    <n v="5000"/>
    <n v="9.3386376795353101"/>
    <n v="535.41"/>
    <x v="8"/>
    <s v="RM-A-R1"/>
    <s v="PALF"/>
    <s v="Aspinall"/>
    <s v="CONGO"/>
    <m/>
    <m/>
    <m/>
  </r>
  <r>
    <d v="2026-04-02T00:00:00"/>
    <s v="Maison-AOGC"/>
    <x v="0"/>
    <x v="0"/>
    <n v="1000"/>
    <n v="1.867727535907062"/>
    <n v="535.41"/>
    <x v="0"/>
    <s v="DH-A-D1"/>
    <s v="PALF"/>
    <s v="Aspinall"/>
    <s v="CONGO"/>
    <m/>
    <m/>
    <m/>
  </r>
  <r>
    <d v="2026-04-02T00:00:00"/>
    <s v="AOGC-Bureau"/>
    <x v="0"/>
    <x v="0"/>
    <n v="1000"/>
    <n v="1.867727535907062"/>
    <n v="535.41"/>
    <x v="0"/>
    <s v="DH-A-D1"/>
    <s v="PALF"/>
    <s v="Aspinall"/>
    <s v="CONGO"/>
    <m/>
    <m/>
    <m/>
  </r>
  <r>
    <d v="2026-04-02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02T00:00:00"/>
    <s v="CREPIN-CONGO Ration du 01 au 02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2T00:00:00"/>
    <s v="Taxi: Hôtel-Gendarmerie"/>
    <x v="0"/>
    <x v="1"/>
    <n v="500"/>
    <n v="0.93386376795353099"/>
    <n v="535.41"/>
    <x v="1"/>
    <s v="CR-A-D1"/>
    <s v="PALF"/>
    <s v="Aspinall"/>
    <s v="CONGO"/>
    <m/>
    <m/>
    <m/>
  </r>
  <r>
    <d v="2026-04-02T00:00:00"/>
    <s v="Taxi: Gendarmerie-Hôtel"/>
    <x v="0"/>
    <x v="1"/>
    <n v="500"/>
    <n v="0.93386376795353099"/>
    <n v="535.41"/>
    <x v="1"/>
    <s v="CR-A-D1"/>
    <s v="PALF"/>
    <s v="Aspinall"/>
    <s v="CONGO"/>
    <m/>
    <m/>
    <m/>
  </r>
  <r>
    <d v="2026-04-02T00:00:00"/>
    <s v="Taxi: Domicile-  Immeuble AOGC/ Formation à L'UE"/>
    <x v="0"/>
    <x v="2"/>
    <n v="1000"/>
    <n v="1.867727535907062"/>
    <n v="535.41"/>
    <x v="2"/>
    <s v="P-A-D1"/>
    <s v="PALF"/>
    <s v="Aspinall"/>
    <s v="CONGO"/>
    <m/>
    <m/>
    <m/>
  </r>
  <r>
    <d v="2026-04-02T00:00:00"/>
    <s v="Taxi:  Immeuble AOGC Domicile"/>
    <x v="0"/>
    <x v="2"/>
    <n v="1000"/>
    <n v="1.867727535907062"/>
    <n v="535.41"/>
    <x v="2"/>
    <s v="P-A-D1"/>
    <s v="PALF"/>
    <s v="Aspinall"/>
    <s v="CONGO"/>
    <m/>
    <m/>
    <m/>
  </r>
  <r>
    <d v="2026-04-02T00:00:00"/>
    <s v="Taxi : hotel divine - hotel corridor ( reunion avec l'équipe)"/>
    <x v="0"/>
    <x v="3"/>
    <n v="500"/>
    <n v="0.93386376795353099"/>
    <n v="535.41"/>
    <x v="4"/>
    <s v="T73-A-D1"/>
    <s v="PALF"/>
    <s v="Aspinall"/>
    <s v="CONGO"/>
    <m/>
    <m/>
    <m/>
  </r>
  <r>
    <d v="2026-04-02T00:00:00"/>
    <s v="Taxi : hotel corridor  - hotel divine ( retour et fin de journée)"/>
    <x v="0"/>
    <x v="3"/>
    <n v="500"/>
    <n v="0.93386376795353099"/>
    <n v="535.41"/>
    <x v="4"/>
    <s v="T73-A-D1"/>
    <s v="PALF"/>
    <s v="Aspinall"/>
    <s v="CONGO"/>
    <m/>
    <m/>
    <m/>
  </r>
  <r>
    <d v="2026-04-02T00:00:00"/>
    <s v="Taxi : Domicile - PK/ Prospection"/>
    <x v="0"/>
    <x v="3"/>
    <n v="1500"/>
    <n v="2.8015913038605929"/>
    <n v="535.41"/>
    <x v="5"/>
    <s v="IT87-A-D1"/>
    <s v="PALF"/>
    <s v="Aspinall"/>
    <s v="CONGO"/>
    <m/>
    <m/>
    <m/>
  </r>
  <r>
    <d v="2026-04-02T00:00:00"/>
    <s v="Taxi : PK - Bifouiti/ Prospection"/>
    <x v="0"/>
    <x v="3"/>
    <n v="2000"/>
    <n v="3.735455071814124"/>
    <n v="535.41"/>
    <x v="5"/>
    <s v="IT87-A-D1"/>
    <s v="PALF"/>
    <s v="Aspinall"/>
    <s v="CONGO"/>
    <m/>
    <m/>
    <m/>
  </r>
  <r>
    <d v="2026-04-02T00:00:00"/>
    <s v="Taxi : Bifouiti - Tenrikyo/ Prospection"/>
    <x v="0"/>
    <x v="3"/>
    <n v="1000"/>
    <n v="1.867727535907062"/>
    <n v="535.41"/>
    <x v="5"/>
    <s v="IT87-A-D1"/>
    <s v="PALF"/>
    <s v="Aspinall"/>
    <s v="CONGO"/>
    <m/>
    <m/>
    <m/>
  </r>
  <r>
    <d v="2026-04-02T00:00:00"/>
    <s v="Taxi : Tenrikyo - Marché Moueti/ Prospection"/>
    <x v="0"/>
    <x v="3"/>
    <n v="1000"/>
    <n v="1.867727535907062"/>
    <n v="535.41"/>
    <x v="5"/>
    <s v="IT87-A-D1"/>
    <s v="PALF"/>
    <s v="Aspinall"/>
    <s v="CONGO"/>
    <m/>
    <m/>
    <m/>
  </r>
  <r>
    <d v="2026-04-02T00:00:00"/>
    <s v="Taxi : Marché Moueti - Domicile/ Retour de prospection"/>
    <x v="0"/>
    <x v="3"/>
    <n v="2000"/>
    <n v="3.735455071814124"/>
    <n v="535.41"/>
    <x v="5"/>
    <s v="IT87-A-D1"/>
    <s v="PALF"/>
    <s v="Aspinall"/>
    <s v="CONGO"/>
    <m/>
    <m/>
    <m/>
  </r>
  <r>
    <d v="2026-04-02T00:00:00"/>
    <s v="Taxi Hôtel Royal-Region de gendarmerie / Rencontrer le COMREG"/>
    <x v="0"/>
    <x v="1"/>
    <n v="500"/>
    <n v="0.93386376795353099"/>
    <n v="535.41"/>
    <x v="6"/>
    <s v="DR-A-D1"/>
    <s v="PALF"/>
    <s v="Aspinall"/>
    <s v="CONGO"/>
    <m/>
    <m/>
    <m/>
  </r>
  <r>
    <d v="2026-04-02T00:00:00"/>
    <s v="Taxi Region de gendarmerie-Hôtel Royal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Maison-AOGC"/>
    <x v="0"/>
    <x v="0"/>
    <n v="1000"/>
    <n v="1.867727535907062"/>
    <n v="535.41"/>
    <x v="0"/>
    <s v="DH-A-D1"/>
    <s v="PALF"/>
    <s v="Aspinall"/>
    <s v="CONGO"/>
    <m/>
    <m/>
    <m/>
  </r>
  <r>
    <d v="2026-04-03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03T00:00:00"/>
    <s v="CREPIN-CONGO Ration du 02 au 03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3T00:00:00"/>
    <s v="Taxi: Hôtel-Agence Océan du Nord"/>
    <x v="0"/>
    <x v="1"/>
    <n v="500"/>
    <n v="0.93386376795353099"/>
    <n v="535.41"/>
    <x v="1"/>
    <s v="CR-A-D1"/>
    <s v="PALF"/>
    <s v="Aspinall"/>
    <s v="CONGO"/>
    <m/>
    <m/>
    <m/>
  </r>
  <r>
    <d v="2026-04-03T00:00:00"/>
    <s v="Billet: Ouesso-Pokola"/>
    <x v="4"/>
    <x v="1"/>
    <n v="4000"/>
    <n v="7.4709101436282479"/>
    <n v="535.41"/>
    <x v="1"/>
    <s v="CR-A-R2"/>
    <s v="PALF"/>
    <s v="Aspinall"/>
    <s v="CONGO"/>
    <m/>
    <m/>
    <m/>
  </r>
  <r>
    <d v="2026-04-03T00:00:00"/>
    <s v="Taxi moto: Agnce Océan du Nord-Hôtel Cloé repérage"/>
    <x v="0"/>
    <x v="1"/>
    <n v="500"/>
    <n v="0.93386376795353099"/>
    <n v="535.41"/>
    <x v="1"/>
    <s v="CR-A-D1"/>
    <s v="PALF"/>
    <s v="Aspinall"/>
    <s v="CONGO"/>
    <m/>
    <m/>
    <m/>
  </r>
  <r>
    <d v="2026-04-03T00:00:00"/>
    <s v="Taxi moto: Hôtel Cloé-Gare routière"/>
    <x v="0"/>
    <x v="1"/>
    <n v="500"/>
    <n v="0.93386376795353099"/>
    <n v="535.41"/>
    <x v="1"/>
    <s v="CR-A-D1"/>
    <s v="PALF"/>
    <s v="Aspinall"/>
    <s v="CONGO"/>
    <m/>
    <m/>
    <m/>
  </r>
  <r>
    <d v="2026-04-03T00:00:00"/>
    <s v="Billet: Pokola-Port de Ouesso"/>
    <x v="4"/>
    <x v="1"/>
    <n v="3000"/>
    <n v="5.6031826077211857"/>
    <n v="535.41"/>
    <x v="1"/>
    <s v="CR-A-R3"/>
    <s v="PALF"/>
    <s v="Aspinall"/>
    <s v="CONGO"/>
    <m/>
    <m/>
    <m/>
  </r>
  <r>
    <d v="2026-04-03T00:00:00"/>
    <s v="Taxi: Port-Hôtel"/>
    <x v="0"/>
    <x v="1"/>
    <n v="500"/>
    <n v="0.93386376795353099"/>
    <n v="535.41"/>
    <x v="1"/>
    <s v="CR-A-D1"/>
    <s v="PALF"/>
    <s v="Aspinall"/>
    <s v="CONGO"/>
    <m/>
    <m/>
    <m/>
  </r>
  <r>
    <d v="2026-04-03T00:00:00"/>
    <s v="Taxi: Domicile- BCI / Approvisionnement Caisse"/>
    <x v="0"/>
    <x v="2"/>
    <n v="1000"/>
    <n v="1.867727535907062"/>
    <n v="535.41"/>
    <x v="2"/>
    <s v="P-A-D1"/>
    <s v="PALF"/>
    <s v="Aspinall"/>
    <s v="CONGO"/>
    <m/>
    <m/>
    <m/>
  </r>
  <r>
    <d v="2026-04-03T00:00:00"/>
    <s v="Taxi: BCI- Immeuble AOGC/ Formation à L'UE"/>
    <x v="0"/>
    <x v="2"/>
    <n v="1000"/>
    <n v="1.867727535907062"/>
    <n v="535.41"/>
    <x v="2"/>
    <s v="P-A-D1"/>
    <s v="PALF"/>
    <s v="Aspinall"/>
    <s v="CONGO"/>
    <m/>
    <m/>
    <m/>
  </r>
  <r>
    <d v="2026-04-03T00:00:00"/>
    <s v="Taxi: Immeuble AOGC - Bureau"/>
    <x v="0"/>
    <x v="2"/>
    <n v="1000"/>
    <n v="1.867727535907062"/>
    <n v="535.41"/>
    <x v="2"/>
    <s v="P-A-D1"/>
    <s v="PALF"/>
    <s v="Aspinall"/>
    <s v="CONGO"/>
    <m/>
    <m/>
    <m/>
  </r>
  <r>
    <d v="2026-04-03T00:00:00"/>
    <s v="Taxi:  Bureau- M2B services /transfert d'argent à P29 et Donald-Roméo"/>
    <x v="0"/>
    <x v="2"/>
    <n v="1000"/>
    <n v="1.867727535907062"/>
    <n v="535.41"/>
    <x v="2"/>
    <s v="P-A-D1"/>
    <s v="PALF"/>
    <s v="Aspinall"/>
    <s v="CONGO"/>
    <m/>
    <m/>
    <m/>
  </r>
  <r>
    <d v="2026-04-03T00:00:00"/>
    <s v="Taxi:  M2B services- Domicile"/>
    <x v="0"/>
    <x v="2"/>
    <n v="1000"/>
    <n v="1.867727535907062"/>
    <n v="535.41"/>
    <x v="2"/>
    <s v="P-A-D1"/>
    <s v="PALF"/>
    <s v="Aspinall"/>
    <s v="CONGO"/>
    <m/>
    <m/>
    <m/>
  </r>
  <r>
    <d v="2026-04-03T00:00:00"/>
    <s v="Frais de tansfert d'argent  à P29 , et Donald-Roméo,   par momo"/>
    <x v="3"/>
    <x v="2"/>
    <n v="14875"/>
    <n v="27.782447096617545"/>
    <n v="535.41"/>
    <x v="2"/>
    <s v="CA-A-R2"/>
    <s v="PALF"/>
    <s v="Aspinall"/>
    <s v="CONGO"/>
    <m/>
    <m/>
    <m/>
  </r>
  <r>
    <d v="2026-04-03T00:00:00"/>
    <s v="P29 -CONGO Frais d'hotel du 31/03 au 03/04/2026 à ouesso (3 Nuitées)"/>
    <x v="2"/>
    <x v="3"/>
    <n v="30000"/>
    <n v="56.031826077211861"/>
    <n v="535.41"/>
    <x v="3"/>
    <s v="P29-A-R2"/>
    <s v="PALF"/>
    <s v="Aspinall"/>
    <s v="CONGO"/>
    <m/>
    <m/>
    <m/>
  </r>
  <r>
    <d v="2026-04-03T00:00:00"/>
    <s v="Achat billet ouesso-pokola/ P29"/>
    <x v="4"/>
    <x v="3"/>
    <n v="4000"/>
    <n v="7.4709101436282479"/>
    <n v="535.41"/>
    <x v="3"/>
    <s v="P29-A-R3"/>
    <s v="PALF"/>
    <s v="Aspinall"/>
    <s v="CONGO"/>
    <m/>
    <m/>
    <m/>
  </r>
  <r>
    <d v="2026-04-03T00:00:00"/>
    <s v="Taxi hotel-agence,départ pour pokola"/>
    <x v="0"/>
    <x v="3"/>
    <n v="500"/>
    <n v="0.93386376795353099"/>
    <n v="535.41"/>
    <x v="3"/>
    <s v="P29-A-D1"/>
    <s v="PALF"/>
    <s v="Aspinall"/>
    <s v="CONGO"/>
    <m/>
    <m/>
    <m/>
  </r>
  <r>
    <d v="2026-04-03T00:00:00"/>
    <s v="Taxi moto agence-hotel,arrivéà pokola"/>
    <x v="0"/>
    <x v="3"/>
    <n v="500"/>
    <n v="0.93386376795353099"/>
    <n v="535.41"/>
    <x v="3"/>
    <s v="P29-A-D1"/>
    <s v="PALF"/>
    <s v="Aspinall"/>
    <s v="CONGO"/>
    <m/>
    <m/>
    <m/>
  </r>
  <r>
    <d v="2026-04-03T00:00:00"/>
    <s v="Taxi moto hotel mari-hotel chloé,réservation lieu op"/>
    <x v="0"/>
    <x v="3"/>
    <n v="500"/>
    <n v="0.93386376795353099"/>
    <n v="535.41"/>
    <x v="3"/>
    <s v="P29-A-D1"/>
    <s v="PALF"/>
    <s v="Aspinall"/>
    <s v="CONGO"/>
    <m/>
    <m/>
    <m/>
  </r>
  <r>
    <d v="2026-04-03T00:00:00"/>
    <s v="Taxi moto hotel chloé-ngamakosso,croiser T73"/>
    <x v="0"/>
    <x v="3"/>
    <n v="500"/>
    <n v="0.93386376795353099"/>
    <n v="535.41"/>
    <x v="3"/>
    <s v="P29-A-D1"/>
    <s v="PALF"/>
    <s v="Aspinall"/>
    <s v="CONGO"/>
    <m/>
    <m/>
    <m/>
  </r>
  <r>
    <d v="2026-04-03T00:00:00"/>
    <s v="Taxi moto ngamakosso-hotel mari bonga"/>
    <x v="0"/>
    <x v="3"/>
    <n v="500"/>
    <n v="0.93386376795353099"/>
    <n v="535.41"/>
    <x v="3"/>
    <s v="P29-A-D1"/>
    <s v="PALF"/>
    <s v="Aspinall"/>
    <s v="CONGO"/>
    <m/>
    <m/>
    <m/>
  </r>
  <r>
    <d v="2026-04-03T00:00:00"/>
    <s v="taxi : hotel divine - agence océan du nord ( reservation billet)"/>
    <x v="0"/>
    <x v="3"/>
    <n v="500"/>
    <n v="0.93386376795353099"/>
    <n v="535.41"/>
    <x v="4"/>
    <s v="T73-A-D1"/>
    <s v="PALF"/>
    <s v="Aspinall"/>
    <s v="CONGO"/>
    <m/>
    <m/>
    <m/>
  </r>
  <r>
    <d v="2026-04-03T00:00:00"/>
    <s v="T73 - CONGO Frais d'hotel du 31 au 03/04/2026 à Ouesso (03 Nuitées)"/>
    <x v="2"/>
    <x v="3"/>
    <n v="30000"/>
    <n v="56.031826077211861"/>
    <n v="535.41"/>
    <x v="4"/>
    <s v="T73-A-R2"/>
    <s v="PALF"/>
    <s v="Aspinall"/>
    <s v="CONGO"/>
    <m/>
    <m/>
    <m/>
  </r>
  <r>
    <d v="2026-04-03T00:00:00"/>
    <s v="Achat billet :  Ouesso - Pokola/T73"/>
    <x v="4"/>
    <x v="3"/>
    <n v="4000"/>
    <n v="7.4709101436282479"/>
    <n v="535.41"/>
    <x v="4"/>
    <s v="T73-A-R3"/>
    <s v="PALF"/>
    <s v="Aspinall"/>
    <s v="CONGO"/>
    <m/>
    <m/>
    <m/>
  </r>
  <r>
    <d v="2026-04-03T00:00:00"/>
    <s v="Taxi moto : gare routière - hotel cloé"/>
    <x v="0"/>
    <x v="3"/>
    <n v="500"/>
    <n v="0.93386376795353099"/>
    <n v="535.41"/>
    <x v="4"/>
    <s v="T73-A-D1"/>
    <s v="PALF"/>
    <s v="Aspinall"/>
    <s v="CONGO"/>
    <m/>
    <m/>
    <m/>
  </r>
  <r>
    <d v="2026-04-03T00:00:00"/>
    <s v="Taxi : Domicile - Total/ Prospection"/>
    <x v="0"/>
    <x v="3"/>
    <n v="2000"/>
    <n v="3.735455071814124"/>
    <n v="535.41"/>
    <x v="5"/>
    <s v="IT87-A-D1"/>
    <s v="PALF"/>
    <s v="Aspinall"/>
    <s v="CONGO"/>
    <m/>
    <m/>
    <m/>
  </r>
  <r>
    <d v="2026-04-03T00:00:00"/>
    <s v="Taxi : Nganga Lingolo - Madibou/ Prospection"/>
    <x v="0"/>
    <x v="3"/>
    <n v="1000"/>
    <n v="1.867727535907062"/>
    <n v="535.41"/>
    <x v="5"/>
    <s v="IT87-A-D1"/>
    <s v="PALF"/>
    <s v="Aspinall"/>
    <s v="CONGO"/>
    <m/>
    <m/>
    <m/>
  </r>
  <r>
    <d v="2026-04-03T00:00:00"/>
    <s v="Taxi : Madibou - Domicile/ Retour de prospection"/>
    <x v="0"/>
    <x v="3"/>
    <n v="2000"/>
    <n v="3.735455071814124"/>
    <n v="535.41"/>
    <x v="5"/>
    <s v="IT87-A-D1"/>
    <s v="PALF"/>
    <s v="Aspinall"/>
    <s v="CONGO"/>
    <m/>
    <m/>
    <m/>
  </r>
  <r>
    <d v="2026-04-03T00:00:00"/>
    <s v="Taxi Hôtel Royal-Agence Océan du Nord / Pour Pokola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Achat billet Ouesso-Pokola/ Donald-Roméo"/>
    <x v="4"/>
    <x v="1"/>
    <n v="4000"/>
    <n v="7.4709101436282479"/>
    <n v="535.41"/>
    <x v="6"/>
    <s v="DR-A-R2"/>
    <s v="PALF"/>
    <s v="Aspinall"/>
    <s v="CONGO"/>
    <m/>
    <m/>
    <m/>
  </r>
  <r>
    <d v="2026-04-03T00:00:00"/>
    <s v="Taxi moto Agence Océan du Nord de Pokola-Hôtel Chloé/ Reperage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Taxi moto Hôtel Chloé-Campagnie de gendarmerie de Pokola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Taxi moto Campagnie de gendarmerie de Pokola-Gare routière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Achat billet Pokola-Ouesso/ Donald-Roméo"/>
    <x v="4"/>
    <x v="1"/>
    <n v="3000"/>
    <n v="5.6031826077211857"/>
    <n v="535.41"/>
    <x v="6"/>
    <s v="DR-A-R3"/>
    <s v="PALF"/>
    <s v="Aspinall"/>
    <s v="CONGO"/>
    <m/>
    <m/>
    <m/>
  </r>
  <r>
    <d v="2026-04-03T00:00:00"/>
    <s v="Taxi Port de Ouesso-Hôtel Royal"/>
    <x v="0"/>
    <x v="1"/>
    <n v="500"/>
    <n v="0.93386376795353099"/>
    <n v="535.41"/>
    <x v="6"/>
    <s v="DR-A-D1"/>
    <s v="PALF"/>
    <s v="Aspinall"/>
    <s v="CONGO"/>
    <m/>
    <m/>
    <m/>
  </r>
  <r>
    <d v="2026-04-03T00:00:00"/>
    <s v="Taxi, Hôtel Royal-Agence Ocean du Nord"/>
    <x v="0"/>
    <x v="4"/>
    <n v="500"/>
    <n v="0.93386376795353099"/>
    <n v="535.41"/>
    <x v="7"/>
    <s v="EV-A-D1"/>
    <s v="PALF"/>
    <s v="Aspinall"/>
    <s v="CONGO"/>
    <m/>
    <m/>
    <m/>
  </r>
  <r>
    <d v="2026-04-03T00:00:00"/>
    <s v="Achat billet Ouesso-Pokola/evariste"/>
    <x v="4"/>
    <x v="4"/>
    <n v="4000"/>
    <n v="7.4709101436282479"/>
    <n v="535.41"/>
    <x v="7"/>
    <s v="EV-A-R2"/>
    <s v="PALF"/>
    <s v="Aspinall"/>
    <s v="CONGO"/>
    <m/>
    <m/>
    <m/>
  </r>
  <r>
    <d v="2026-04-03T00:00:00"/>
    <s v="Taxi moto, Gare Routière de Pokola-Les environs de l'hôtel Chloé"/>
    <x v="0"/>
    <x v="4"/>
    <n v="500"/>
    <n v="0.93386376795353099"/>
    <n v="535.41"/>
    <x v="7"/>
    <s v="EV-A-D1"/>
    <s v="PALF"/>
    <s v="Aspinall"/>
    <s v="CONGO"/>
    <m/>
    <m/>
    <m/>
  </r>
  <r>
    <d v="2026-04-03T00:00:00"/>
    <s v="Taxi moto, les environs de l'hôtel Chloé-Gare Routière de Pokola"/>
    <x v="0"/>
    <x v="4"/>
    <n v="500"/>
    <n v="0.93386376795353099"/>
    <n v="535.41"/>
    <x v="7"/>
    <s v="EV-A-D1"/>
    <s v="PALF"/>
    <s v="Aspinall"/>
    <s v="CONGO"/>
    <m/>
    <m/>
    <m/>
  </r>
  <r>
    <d v="2026-04-03T00:00:00"/>
    <s v="Achat billet, Pokola-Ouesso/ Evariste"/>
    <x v="4"/>
    <x v="4"/>
    <n v="3000"/>
    <n v="5.6031826077211857"/>
    <n v="535.41"/>
    <x v="7"/>
    <s v="EV-A-R3"/>
    <s v="PALF"/>
    <s v="Aspinall"/>
    <s v="CONGO"/>
    <m/>
    <m/>
    <m/>
  </r>
  <r>
    <d v="2026-04-03T00:00:00"/>
    <s v="Taxi, Port de Ouesso-Hôtel Royal"/>
    <x v="0"/>
    <x v="4"/>
    <n v="500"/>
    <n v="0.93386376795353099"/>
    <n v="535.41"/>
    <x v="7"/>
    <s v="EV-A-D1"/>
    <s v="PALF"/>
    <s v="Aspinall"/>
    <s v="CONGO"/>
    <m/>
    <m/>
    <m/>
  </r>
  <r>
    <d v="2026-04-03T00:00:00"/>
    <s v="Taxi moto: Hotel Royal-Agence Océan du Nord de Ouesso"/>
    <x v="0"/>
    <x v="1"/>
    <n v="500"/>
    <n v="0.93386376795353099"/>
    <n v="535.41"/>
    <x v="8"/>
    <s v="RM-A-D1"/>
    <s v="PALF"/>
    <s v="Aspinall"/>
    <s v="CONGO"/>
    <m/>
    <m/>
    <m/>
  </r>
  <r>
    <d v="2026-04-03T00:00:00"/>
    <s v="Achat Billet:Ouesso-Pokola"/>
    <x v="4"/>
    <x v="1"/>
    <n v="4000"/>
    <n v="7.4709101436282479"/>
    <n v="535.41"/>
    <x v="8"/>
    <s v="RM-A-R2"/>
    <s v="PALF"/>
    <s v="Aspinall"/>
    <s v="CONGO"/>
    <m/>
    <m/>
    <m/>
  </r>
  <r>
    <d v="2026-04-03T00:00:00"/>
    <s v="Taxi moto: Agence Océan de Pokola-Hotel Chloé"/>
    <x v="0"/>
    <x v="1"/>
    <n v="500"/>
    <n v="0.93386376795353099"/>
    <n v="535.41"/>
    <x v="8"/>
    <s v="RM-A-D1"/>
    <s v="PALF"/>
    <s v="Aspinall"/>
    <s v="CONGO"/>
    <m/>
    <m/>
    <m/>
  </r>
  <r>
    <d v="2026-04-03T00:00:00"/>
    <s v="Taxi moto: Hotel Chloé-Gare Routière de Pokola"/>
    <x v="0"/>
    <x v="1"/>
    <n v="500"/>
    <n v="0.93386376795353099"/>
    <n v="535.41"/>
    <x v="8"/>
    <s v="RM-A-D1"/>
    <s v="PALF"/>
    <s v="Aspinall"/>
    <s v="CONGO"/>
    <m/>
    <m/>
    <m/>
  </r>
  <r>
    <d v="2026-04-03T00:00:00"/>
    <s v="Achat billet Pokola-Ouesso "/>
    <x v="4"/>
    <x v="1"/>
    <n v="3000"/>
    <n v="5.6031826077211857"/>
    <n v="535.41"/>
    <x v="8"/>
    <s v="RM-A-R3"/>
    <s v="PALF"/>
    <s v="Aspinall"/>
    <s v="CONGO"/>
    <m/>
    <m/>
    <m/>
  </r>
  <r>
    <d v="2026-04-03T00:00:00"/>
    <s v="Taxi moto: Port sécondaire de Ouesso-Hotel Royal"/>
    <x v="0"/>
    <x v="1"/>
    <n v="500"/>
    <n v="0.93386376795353099"/>
    <n v="535.41"/>
    <x v="8"/>
    <s v="RM-A-D1"/>
    <s v="PALF"/>
    <s v="Aspinall"/>
    <s v="CONGO"/>
    <m/>
    <m/>
    <m/>
  </r>
  <r>
    <d v="2026-04-04T00:00:00"/>
    <s v="CREPIN-CONGO Ration du 03 au 04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4T00:00:00"/>
    <s v="Taxi moto: hotel cloé - secteur marché ( rendez avec la cible)"/>
    <x v="0"/>
    <x v="3"/>
    <n v="500"/>
    <n v="0.93386376795353099"/>
    <n v="535.41"/>
    <x v="4"/>
    <s v="T73-A-D1"/>
    <s v="PALF"/>
    <s v="Aspinall"/>
    <s v="CONGO"/>
    <m/>
    <m/>
    <m/>
  </r>
  <r>
    <d v="2026-04-04T00:00:00"/>
    <s v="Taxi moto: secteur marché - zone CIB (extraction)"/>
    <x v="0"/>
    <x v="3"/>
    <n v="500"/>
    <n v="0.93386376795353099"/>
    <n v="535.41"/>
    <x v="4"/>
    <s v="T73-A-D1"/>
    <s v="PALF"/>
    <s v="Aspinall"/>
    <s v="CONGO"/>
    <m/>
    <m/>
    <m/>
  </r>
  <r>
    <d v="2026-04-04T00:00:00"/>
    <s v="Taxi moto: zone CIB - gare routère (extraction)"/>
    <x v="0"/>
    <x v="3"/>
    <n v="500"/>
    <n v="0.93386376795353099"/>
    <n v="535.41"/>
    <x v="4"/>
    <s v="T73-A-D1"/>
    <s v="PALF"/>
    <s v="Aspinall"/>
    <s v="CONGO"/>
    <m/>
    <m/>
    <m/>
  </r>
  <r>
    <d v="2026-04-04T00:00:00"/>
    <s v="Taxi moto: zone CIB - gare routère (extraction)"/>
    <x v="0"/>
    <x v="3"/>
    <n v="500"/>
    <n v="0.93386376795353099"/>
    <n v="535.41"/>
    <x v="4"/>
    <s v="T73-A-D1"/>
    <s v="PALF"/>
    <s v="Aspinall"/>
    <s v="CONGO"/>
    <m/>
    <m/>
    <m/>
  </r>
  <r>
    <d v="2026-04-04T00:00:00"/>
    <s v="Taxi moto: gare routère - hotel (fin de journée)"/>
    <x v="0"/>
    <x v="3"/>
    <n v="500"/>
    <n v="0.93386376795353099"/>
    <n v="535.41"/>
    <x v="4"/>
    <s v="T73-A-D1"/>
    <s v="PALF"/>
    <s v="Aspinall"/>
    <s v="CONGO"/>
    <m/>
    <m/>
    <m/>
  </r>
  <r>
    <d v="2026-04-04T00:00:00"/>
    <s v="Achat boisson et nourriture/une cibe"/>
    <x v="5"/>
    <x v="3"/>
    <n v="3500"/>
    <n v="6.5370463756747172"/>
    <n v="535.41"/>
    <x v="4"/>
    <s v="T73-A-D2"/>
    <s v="PALF"/>
    <s v="Aspinall"/>
    <s v="CONGO"/>
    <m/>
    <m/>
    <m/>
  </r>
  <r>
    <d v="2026-04-04T00:00:00"/>
    <s v="Taxi Hôtel Royal-Port de Ouesso/ Verifier la disponibilité du Bac"/>
    <x v="0"/>
    <x v="1"/>
    <n v="500"/>
    <n v="0.93386376795353099"/>
    <n v="535.41"/>
    <x v="6"/>
    <s v="DR-A-D1"/>
    <s v="PALF"/>
    <s v="Aspinall"/>
    <s v="CONGO"/>
    <m/>
    <m/>
    <m/>
  </r>
  <r>
    <d v="2026-04-04T00:00:00"/>
    <s v="Taxi Port de Ouesso-Hôtel Royal"/>
    <x v="0"/>
    <x v="1"/>
    <n v="500"/>
    <n v="0.93386376795353099"/>
    <n v="535.41"/>
    <x v="6"/>
    <s v="DR-A-D1"/>
    <s v="PALF"/>
    <s v="Aspinall"/>
    <s v="CONGO"/>
    <m/>
    <m/>
    <m/>
  </r>
  <r>
    <d v="2026-04-04T00:00:00"/>
    <s v="Taxi: Hotel Royal-Port sécondaire de Ouesso pour le renseignement de la fonctionalité du bac le dimanche)"/>
    <x v="0"/>
    <x v="1"/>
    <n v="500"/>
    <n v="0.93386376795353099"/>
    <n v="535.41"/>
    <x v="8"/>
    <s v="RM-A-D1"/>
    <s v="PALF"/>
    <s v="Aspinall"/>
    <s v="CONGO"/>
    <m/>
    <m/>
    <m/>
  </r>
  <r>
    <d v="2026-04-04T00:00:00"/>
    <s v="Taxi: Port sécondaire de Ouesso-Hotel Royal"/>
    <x v="0"/>
    <x v="1"/>
    <n v="500"/>
    <n v="0.93386376795353099"/>
    <n v="535.41"/>
    <x v="8"/>
    <s v="RM-A-D1"/>
    <s v="PALF"/>
    <s v="Aspinall"/>
    <s v="CONGO"/>
    <m/>
    <m/>
    <m/>
  </r>
  <r>
    <d v="2026-04-05T00:00:00"/>
    <s v="CREPIN-CONGO Ration du 04 au 05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5T00:00:00"/>
    <s v="Taxi:  Domicile- M2B services /transfert d'argent à crépin Evariste et Donald-Roméo"/>
    <x v="0"/>
    <x v="2"/>
    <n v="1000"/>
    <n v="1.867727535907062"/>
    <n v="535.41"/>
    <x v="2"/>
    <s v="P-A-D1"/>
    <s v="PALF"/>
    <s v="Aspinall"/>
    <s v="CONGO"/>
    <m/>
    <m/>
    <m/>
  </r>
  <r>
    <d v="2026-04-05T00:00:00"/>
    <s v="Taxi:  M2B services- Domicile"/>
    <x v="0"/>
    <x v="2"/>
    <n v="1000"/>
    <n v="1.867727535907062"/>
    <n v="535.41"/>
    <x v="2"/>
    <s v="P-A-D1"/>
    <s v="PALF"/>
    <s v="Aspinall"/>
    <s v="CONGO"/>
    <m/>
    <m/>
    <m/>
  </r>
  <r>
    <d v="2026-04-05T00:00:00"/>
    <s v="Frais de tansfert d'argent  à P29 , T73, Donald-Roméo, Crepin, Romain et Evariste par  momo"/>
    <x v="3"/>
    <x v="2"/>
    <n v="14875"/>
    <n v="27.782447096617545"/>
    <n v="535.41"/>
    <x v="2"/>
    <s v="CA-A-R3"/>
    <s v="PALF"/>
    <s v="Aspinall"/>
    <s v="CONGO"/>
    <m/>
    <m/>
    <m/>
  </r>
  <r>
    <d v="2026-04-05T00:00:00"/>
    <s v="P29 - CONGO Ration  du 05 au 06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05T00:00:00"/>
    <s v="T73-CONGO Ration du 05 au 06/04/2026 à Ouesso; Pokola et Mboua "/>
    <x v="2"/>
    <x v="3"/>
    <n v="10000"/>
    <n v="18.67727535907062"/>
    <n v="535.41"/>
    <x v="4"/>
    <s v="T73-A-D3"/>
    <s v="PALF"/>
    <s v="Aspinall"/>
    <s v="CONGO"/>
    <m/>
    <m/>
    <m/>
  </r>
  <r>
    <d v="2026-04-05T00:00:00"/>
    <s v="Taxi moto: hotel cloé - secteur marché ( rendez avec la cible)"/>
    <x v="0"/>
    <x v="3"/>
    <n v="500"/>
    <n v="0.93386376795353099"/>
    <n v="535.41"/>
    <x v="4"/>
    <s v="T73-A-D1"/>
    <s v="PALF"/>
    <s v="Aspinall"/>
    <s v="CONGO"/>
    <m/>
    <m/>
    <m/>
  </r>
  <r>
    <d v="2026-04-05T00:00:00"/>
    <s v="Taxi moto: secteur marché - gare routière ( rendez avec la cible)"/>
    <x v="0"/>
    <x v="3"/>
    <n v="500"/>
    <n v="0.93386376795353099"/>
    <n v="535.41"/>
    <x v="4"/>
    <s v="T73-A-D1"/>
    <s v="PALF"/>
    <s v="Aspinall"/>
    <s v="CONGO"/>
    <m/>
    <m/>
    <m/>
  </r>
  <r>
    <d v="2026-04-05T00:00:00"/>
    <s v="Taxi moto: gare routière - hotel ( rendez avec la cible)"/>
    <x v="0"/>
    <x v="3"/>
    <n v="500"/>
    <n v="0.93386376795353099"/>
    <n v="535.41"/>
    <x v="4"/>
    <s v="T73-A-D1"/>
    <s v="PALF"/>
    <s v="Aspinall"/>
    <s v="CONGO"/>
    <m/>
    <m/>
    <m/>
  </r>
  <r>
    <d v="2026-04-05T00:00:00"/>
    <s v="Donald-Roméo-CONGO Ration  du  05 au 06/04/2026 à Ouesso"/>
    <x v="2"/>
    <x v="1"/>
    <n v="10000"/>
    <n v="18.67727535907062"/>
    <n v="535.41"/>
    <x v="6"/>
    <s v="DR-A-D2"/>
    <s v="PALF"/>
    <s v="Aspinall"/>
    <s v="CONGO"/>
    <m/>
    <m/>
    <m/>
  </r>
  <r>
    <d v="2026-04-05T00:00:00"/>
    <s v="Evariste-CONGO Ration du 05 au 06 avril 2026 à Ousso ( 1 nuitée ) "/>
    <x v="2"/>
    <x v="4"/>
    <n v="10000"/>
    <n v="18.67727535907062"/>
    <n v="535.41"/>
    <x v="7"/>
    <s v="EV-A-D2"/>
    <s v="PALF"/>
    <s v="Aspinall"/>
    <s v="CONGO"/>
    <m/>
    <m/>
    <m/>
  </r>
  <r>
    <d v="2026-04-05T00:00:00"/>
    <s v="ROMAIN-CONGO: Ration du 05/04/ au 06/04/2026 à Ouesso"/>
    <x v="2"/>
    <x v="1"/>
    <n v="10000"/>
    <n v="18.67727535907062"/>
    <n v="535.41"/>
    <x v="8"/>
    <s v="RM-A-D2"/>
    <s v="PALF"/>
    <s v="Aspinall"/>
    <s v="CONGO"/>
    <m/>
    <m/>
    <m/>
  </r>
  <r>
    <d v="2026-04-06T00:00:00"/>
    <s v="CREPIN-CONGO Ration du 05au 06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6T00:00:00"/>
    <s v="P29 - CONGO Ration  du 06 au 07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06T00:00:00"/>
    <s v="T73-CONGO Ration du 06 au 07/04/2026 à Ouesso; Pokola et Mboua "/>
    <x v="2"/>
    <x v="3"/>
    <n v="10000"/>
    <n v="18.67727535907062"/>
    <n v="535.41"/>
    <x v="4"/>
    <s v="T73-A-D3"/>
    <s v="PALF"/>
    <s v="Aspinall"/>
    <s v="CONGO"/>
    <m/>
    <m/>
    <m/>
  </r>
  <r>
    <d v="2026-04-06T00:00:00"/>
    <s v="Donald-Roméo-CONGO Ration  du  06 au 07/04/2026 à Ouesso"/>
    <x v="2"/>
    <x v="1"/>
    <n v="10000"/>
    <n v="18.67727535907062"/>
    <n v="535.41"/>
    <x v="6"/>
    <s v="DR-A-D2"/>
    <s v="PALF"/>
    <s v="Aspinall"/>
    <s v="CONGO"/>
    <m/>
    <m/>
    <m/>
  </r>
  <r>
    <d v="2026-04-06T00:00:00"/>
    <s v="Evariste-CONGO Ration du 06 au 07 avril 2026 à Ousso ( 1 nuitée ) "/>
    <x v="2"/>
    <x v="4"/>
    <n v="10000"/>
    <n v="18.67727535907062"/>
    <n v="535.41"/>
    <x v="7"/>
    <s v="EV-A-D2"/>
    <s v="PALF"/>
    <s v="Aspinall"/>
    <s v="CONGO"/>
    <m/>
    <m/>
    <m/>
  </r>
  <r>
    <d v="2026-04-06T00:00:00"/>
    <s v="ROMAIN-CONGO: Ration du 06/04/ au 07/04/2026 à Ouesso"/>
    <x v="2"/>
    <x v="1"/>
    <n v="10000"/>
    <n v="18.67727535907062"/>
    <n v="535.41"/>
    <x v="8"/>
    <s v="RM-A-D2"/>
    <s v="PALF"/>
    <s v="Aspinall"/>
    <s v="CONGO"/>
    <m/>
    <m/>
    <m/>
  </r>
  <r>
    <d v="2026-04-07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07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07T00:00:00"/>
    <s v="CREPIN-CONGO Ration du 06 au 07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7T00:00:00"/>
    <s v="P29 - CONGO Ration  du 07 au 08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07T00:00:00"/>
    <s v="T73-CONGO Ration du 07 au 08/04/2026 à Ouesso; Pokola et Mboua "/>
    <x v="2"/>
    <x v="3"/>
    <n v="10000"/>
    <n v="18.67727535907062"/>
    <n v="535.41"/>
    <x v="4"/>
    <s v="T73-A-D3"/>
    <s v="PALF"/>
    <s v="Aspinall"/>
    <s v="CONGO"/>
    <m/>
    <m/>
    <m/>
  </r>
  <r>
    <d v="2026-04-07T00:00:00"/>
    <s v="Taxi moto: hotel cloé - quartier nubelec (vérifier le domicile de la cible)"/>
    <x v="0"/>
    <x v="3"/>
    <n v="500"/>
    <n v="0.93386376795353099"/>
    <n v="535.41"/>
    <x v="4"/>
    <s v="T73-A-D1"/>
    <s v="PALF"/>
    <s v="Aspinall"/>
    <s v="CONGO"/>
    <m/>
    <m/>
    <m/>
  </r>
  <r>
    <d v="2026-04-07T00:00:00"/>
    <s v="Taxi moto: quartier nubelec - hotel (vérifier le domicile de la cible)"/>
    <x v="0"/>
    <x v="3"/>
    <n v="500"/>
    <n v="0.93386376795353099"/>
    <n v="535.41"/>
    <x v="4"/>
    <s v="T73-A-D1"/>
    <s v="PALF"/>
    <s v="Aspinall"/>
    <s v="CONGO"/>
    <m/>
    <m/>
    <m/>
  </r>
  <r>
    <d v="2026-04-07T00:00:00"/>
    <s v="Taxi moto: hotel cloé - quartier nubelec (vérifier le domicile de la cible)"/>
    <x v="0"/>
    <x v="3"/>
    <n v="500"/>
    <n v="0.93386376795353099"/>
    <n v="535.41"/>
    <x v="4"/>
    <s v="T73-A-D1"/>
    <s v="PALF"/>
    <s v="Aspinall"/>
    <s v="CONGO"/>
    <m/>
    <m/>
    <m/>
  </r>
  <r>
    <d v="2026-04-07T00:00:00"/>
    <s v="Taxi moto: quartier nubelec - hotel (vérifier le domicile de la cible)"/>
    <x v="0"/>
    <x v="3"/>
    <n v="500"/>
    <n v="0.93386376795353099"/>
    <n v="535.41"/>
    <x v="4"/>
    <s v="T73-A-D1"/>
    <s v="PALF"/>
    <s v="Aspinall"/>
    <s v="CONGO"/>
    <m/>
    <m/>
    <m/>
  </r>
  <r>
    <d v="2026-04-07T00:00:00"/>
    <s v="Taxi : Bureau - Agence trans bony/ Achat billet"/>
    <x v="0"/>
    <x v="3"/>
    <n v="1000"/>
    <n v="1.867727535907062"/>
    <n v="535.41"/>
    <x v="5"/>
    <s v="IT87-A-D1"/>
    <s v="PALF"/>
    <s v="Aspinall"/>
    <s v="CONGO"/>
    <m/>
    <m/>
    <m/>
  </r>
  <r>
    <d v="2026-04-07T00:00:00"/>
    <s v="Achat billet Brazzaville - Mouyondzi/ IT87"/>
    <x v="4"/>
    <x v="3"/>
    <n v="7000"/>
    <n v="13.074092751349434"/>
    <n v="535.41"/>
    <x v="5"/>
    <s v="IT87-A-R2"/>
    <s v="PALF"/>
    <s v="Aspinall"/>
    <s v="CONGO"/>
    <m/>
    <m/>
    <m/>
  </r>
  <r>
    <d v="2026-04-07T00:00:00"/>
    <s v="Taxi : Agence trans bony - Domicile/ Retour d'achat billet"/>
    <x v="0"/>
    <x v="3"/>
    <n v="2000"/>
    <n v="3.735455071814124"/>
    <n v="535.41"/>
    <x v="5"/>
    <s v="IT87-A-D1"/>
    <s v="PALF"/>
    <s v="Aspinall"/>
    <s v="CONGO"/>
    <m/>
    <m/>
    <m/>
  </r>
  <r>
    <d v="2026-04-07T00:00:00"/>
    <s v="Donald-Roméo-CONGO Ration  du  07 au 08/04/2026 à Ouesso"/>
    <x v="2"/>
    <x v="1"/>
    <n v="10000"/>
    <n v="18.67727535907062"/>
    <n v="535.41"/>
    <x v="6"/>
    <s v="DR-A-D2"/>
    <s v="PALF"/>
    <s v="Aspinall"/>
    <s v="CONGO"/>
    <m/>
    <m/>
    <m/>
  </r>
  <r>
    <d v="2026-04-07T00:00:00"/>
    <s v="Evariste-CONGO Ration du 07 au 08 avril 2026 à Ousso ( 1 nuitée ) "/>
    <x v="2"/>
    <x v="4"/>
    <n v="10000"/>
    <n v="18.67727535907062"/>
    <n v="535.41"/>
    <x v="7"/>
    <s v="EV-A-D2"/>
    <s v="PALF"/>
    <s v="Aspinall"/>
    <s v="CONGO"/>
    <m/>
    <m/>
    <m/>
  </r>
  <r>
    <d v="2026-04-07T00:00:00"/>
    <s v="ROMAIN-CONGO: Ration du 05/07/ au 08/04/2026 à Ouesso"/>
    <x v="2"/>
    <x v="1"/>
    <n v="10000"/>
    <n v="18.67727535907062"/>
    <n v="535.41"/>
    <x v="8"/>
    <s v="RM-A-D2"/>
    <s v="PALF"/>
    <s v="Aspinall"/>
    <s v="CONGO"/>
    <m/>
    <m/>
    <m/>
  </r>
  <r>
    <d v="2026-04-07T00:00:00"/>
    <s v="Reglement loyer du mois de Mars 2026/3655261"/>
    <x v="6"/>
    <x v="2"/>
    <n v="500000"/>
    <n v="933.86376795353101"/>
    <n v="535.41"/>
    <x v="9"/>
    <s v="BQ-A-R1"/>
    <s v="PALF"/>
    <s v="Aspinall"/>
    <s v="CONGO"/>
    <m/>
    <m/>
    <m/>
  </r>
  <r>
    <d v="2026-04-08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08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08T00:00:00"/>
    <s v="Credit telephonique MTN/PALF/ du 08 au 14 avril 2026/ DOVI"/>
    <x v="1"/>
    <x v="0"/>
    <n v="10000"/>
    <n v="18.67727535907062"/>
    <n v="535.41"/>
    <x v="0"/>
    <s v="DH-A-R2"/>
    <s v="PALF"/>
    <s v="Aspinall"/>
    <s v="CONGO"/>
    <m/>
    <m/>
    <m/>
  </r>
  <r>
    <d v="2026-04-08T00:00:00"/>
    <s v="CREPIN-CONGO Ration du 07 au 08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8T00:00:00"/>
    <s v="Taxi: Hôtel-DDEF"/>
    <x v="0"/>
    <x v="1"/>
    <n v="500"/>
    <n v="0.93386376795353099"/>
    <n v="535.41"/>
    <x v="1"/>
    <s v="CR-A-D1"/>
    <s v="PALF"/>
    <s v="Aspinall"/>
    <s v="CONGO"/>
    <m/>
    <m/>
    <m/>
  </r>
  <r>
    <d v="2026-04-08T00:00:00"/>
    <s v="Taxi: DDEF-Parquet"/>
    <x v="0"/>
    <x v="1"/>
    <n v="500"/>
    <n v="0.93386376795353099"/>
    <n v="535.41"/>
    <x v="1"/>
    <s v="CR-A-D1"/>
    <s v="PALF"/>
    <s v="Aspinall"/>
    <s v="CONGO"/>
    <m/>
    <m/>
    <m/>
  </r>
  <r>
    <d v="2026-04-08T00:00:00"/>
    <s v="Taxii: Parquet-Hôtel"/>
    <x v="0"/>
    <x v="1"/>
    <n v="500"/>
    <n v="0.93386376795353099"/>
    <n v="535.41"/>
    <x v="1"/>
    <s v="CR-A-D1"/>
    <s v="PALF"/>
    <s v="Aspinall"/>
    <s v="CONGO"/>
    <m/>
    <m/>
    <m/>
  </r>
  <r>
    <d v="2026-04-08T00:00:00"/>
    <s v="Billet: Ouesso-Brazzaville"/>
    <x v="4"/>
    <x v="1"/>
    <n v="12000"/>
    <n v="22.412730430884743"/>
    <n v="535.41"/>
    <x v="1"/>
    <s v="CR-A-R4"/>
    <s v="PALF"/>
    <s v="Aspinall"/>
    <s v="CONGO"/>
    <m/>
    <m/>
    <m/>
  </r>
  <r>
    <d v="2026-04-08T00:00:00"/>
    <s v="Credit telephonique MTN PALF/du 08   au 14 avril 2026/Legal/ crepin"/>
    <x v="1"/>
    <x v="1"/>
    <n v="7500"/>
    <n v="14.007956519302965"/>
    <n v="535.41"/>
    <x v="1"/>
    <s v="CR-A-R5"/>
    <s v="PALF"/>
    <s v="Aspinall"/>
    <s v="CONGO"/>
    <m/>
    <m/>
    <m/>
  </r>
  <r>
    <d v="2026-04-08T00:00:00"/>
    <s v="Taxi:  Bureau- Direction MTN /Achat credit equipe PALF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  Direction MTN- Bureau 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 Bureau- Société de gardiennage (PGS) /remise de chèque du mois de Mars 2026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Frais de tansfert d'argent  à P29 , T73, Donald-Roméo, Crepin, Romain et Evariste par momo"/>
    <x v="3"/>
    <x v="2"/>
    <n v="6230"/>
    <n v="11.635942548700996"/>
    <n v="535.41"/>
    <x v="2"/>
    <s v="CA-A-R4"/>
    <s v="PALF"/>
    <s v="Aspinall"/>
    <s v="CONGO"/>
    <m/>
    <m/>
    <m/>
  </r>
  <r>
    <d v="2026-04-08T00:00:00"/>
    <s v="Taxi:  Societé de gardiennage  - Bureau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 Bureau- M2B services /transfert d'argent à P29 et Donald-Roméo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 M2B services- Bureau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Bureau - Societé d'assurances SUNU/ Modification du reçu de paiement assurance Coordinateur  PALF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Taxi:  Societé d'assurances SUNU-Bureau"/>
    <x v="0"/>
    <x v="2"/>
    <n v="1000"/>
    <n v="1.867727535907062"/>
    <n v="535.41"/>
    <x v="2"/>
    <s v="P-A-D1"/>
    <s v="PALF"/>
    <s v="Aspinall"/>
    <s v="CONGO"/>
    <m/>
    <m/>
    <m/>
  </r>
  <r>
    <d v="2026-04-08T00:00:00"/>
    <s v="Credit teléphonique MTN PALF/ du 08 au 14 avril 2026/Management/ Parfaite"/>
    <x v="1"/>
    <x v="0"/>
    <n v="5000"/>
    <n v="9.3386376795353101"/>
    <n v="535.41"/>
    <x v="2"/>
    <s v="P-A-R2"/>
    <s v="PALF"/>
    <s v="Aspinall"/>
    <s v="CONGO"/>
    <m/>
    <m/>
    <m/>
  </r>
  <r>
    <d v="2026-04-08T00:00:00"/>
    <s v="P29 - CONGO Ration  du 08 au 09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08T00:00:00"/>
    <s v="P29 -CONGO Frais d'hotel du 03 au 08/04/2026 à pokola ( 5 Nuitées)"/>
    <x v="2"/>
    <x v="3"/>
    <n v="50000"/>
    <n v="93.386376795353101"/>
    <n v="535.41"/>
    <x v="3"/>
    <s v="P29-A-R4"/>
    <s v="PALF"/>
    <s v="Aspinall"/>
    <s v="CONGO"/>
    <m/>
    <m/>
    <m/>
  </r>
  <r>
    <d v="2026-04-08T00:00:00"/>
    <s v="Achat billet pokola-ouesso/ P29"/>
    <x v="4"/>
    <x v="3"/>
    <n v="2000"/>
    <n v="3.735455071814124"/>
    <n v="535.41"/>
    <x v="3"/>
    <s v="P29-A-R5"/>
    <s v="PALF"/>
    <s v="Aspinall"/>
    <s v="CONGO"/>
    <m/>
    <m/>
    <m/>
  </r>
  <r>
    <d v="2026-04-08T00:00:00"/>
    <s v="Pirrogue rive pokla ouesso"/>
    <x v="0"/>
    <x v="3"/>
    <n v="1000"/>
    <n v="1.867727535907062"/>
    <n v="535.41"/>
    <x v="3"/>
    <s v="P29-A-D1"/>
    <s v="PALF"/>
    <s v="Aspinall"/>
    <s v="CONGO"/>
    <m/>
    <m/>
    <m/>
  </r>
  <r>
    <d v="2026-04-08T00:00:00"/>
    <s v="Credit telephonique MTN PALF/ du 08 au 14 avril 2026/ Investigation/P29"/>
    <x v="1"/>
    <x v="3"/>
    <n v="7500"/>
    <n v="14.007956519302965"/>
    <n v="535.41"/>
    <x v="3"/>
    <s v="P29-A-R6"/>
    <s v="PALF"/>
    <s v="Aspinall"/>
    <s v="CONGO"/>
    <m/>
    <m/>
    <m/>
  </r>
  <r>
    <d v="2026-04-08T00:00:00"/>
    <s v="T73-CONGO Ration du 08 au 09/04/2026 à Ouesso; Pokola et Mboua "/>
    <x v="2"/>
    <x v="3"/>
    <n v="10000"/>
    <n v="18.67727535907062"/>
    <n v="535.41"/>
    <x v="4"/>
    <s v="T73-A-D3"/>
    <s v="PALF"/>
    <s v="Aspinall"/>
    <s v="CONGO"/>
    <m/>
    <m/>
    <m/>
  </r>
  <r>
    <d v="2026-04-08T00:00:00"/>
    <s v="taxi moto : hotel - gare routière (départ pour Ouesso)"/>
    <x v="0"/>
    <x v="3"/>
    <n v="500"/>
    <n v="0.93386376795353099"/>
    <n v="535.41"/>
    <x v="4"/>
    <s v="T73-A-D1"/>
    <s v="PALF"/>
    <s v="Aspinall"/>
    <s v="CONGO"/>
    <m/>
    <m/>
    <m/>
  </r>
  <r>
    <d v="2026-04-08T00:00:00"/>
    <s v="Achat billet : pokola - ouesso/T73"/>
    <x v="4"/>
    <x v="3"/>
    <n v="2000"/>
    <n v="3.735455071814124"/>
    <n v="535.41"/>
    <x v="4"/>
    <s v="T73-A-R4"/>
    <s v="PALF"/>
    <s v="Aspinall"/>
    <s v="CONGO"/>
    <m/>
    <m/>
    <m/>
  </r>
  <r>
    <d v="2026-04-08T00:00:00"/>
    <s v="Traverser rivière sangha"/>
    <x v="0"/>
    <x v="3"/>
    <n v="1000"/>
    <n v="1.867727535907062"/>
    <n v="535.41"/>
    <x v="4"/>
    <s v="T73-A-D1"/>
    <s v="PALF"/>
    <s v="Aspinall"/>
    <s v="CONGO"/>
    <m/>
    <m/>
    <m/>
  </r>
  <r>
    <d v="2026-04-08T00:00:00"/>
    <s v="Taxi :  port - hotel divine"/>
    <x v="0"/>
    <x v="3"/>
    <n v="500"/>
    <n v="0.93386376795353099"/>
    <n v="535.41"/>
    <x v="4"/>
    <s v="T73-A-D1"/>
    <s v="PALF"/>
    <s v="Aspinall"/>
    <s v="CONGO"/>
    <m/>
    <m/>
    <m/>
  </r>
  <r>
    <d v="2026-04-08T00:00:00"/>
    <s v="Credit telephonique MTN PALF/ du 08 au 14 avril 2026/ Investigation/T73"/>
    <x v="1"/>
    <x v="3"/>
    <n v="7500"/>
    <n v="14.007956519302965"/>
    <n v="535.41"/>
    <x v="4"/>
    <s v="T73-A-R5"/>
    <s v="PALF"/>
    <s v="Aspinall"/>
    <s v="CONGO"/>
    <m/>
    <m/>
    <m/>
  </r>
  <r>
    <d v="2026-04-08T00:00:00"/>
    <s v="IT87-CONGO Ration du 08 au 09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08T00:00:00"/>
    <s v="Taxi : Domicile - Agence Trans Bony/ Départ de Brazzaville pour Mouyondzi"/>
    <x v="0"/>
    <x v="3"/>
    <n v="2000"/>
    <n v="3.735455071814124"/>
    <n v="535.41"/>
    <x v="5"/>
    <s v="IT87-A-D1"/>
    <s v="PALF"/>
    <s v="Aspinall"/>
    <s v="CONGO"/>
    <m/>
    <m/>
    <m/>
  </r>
  <r>
    <d v="2026-04-08T00:00:00"/>
    <s v="Taxi tricycle : Agence trans bony - Hôtel DZA-MATSAKA/ Arrivé à Mouyondzi"/>
    <x v="0"/>
    <x v="3"/>
    <n v="700"/>
    <n v="1.3074092751349433"/>
    <n v="535.41"/>
    <x v="5"/>
    <s v="IT87-A-D1"/>
    <s v="PALF"/>
    <s v="Aspinall"/>
    <s v="CONGO"/>
    <m/>
    <m/>
    <m/>
  </r>
  <r>
    <d v="2026-04-08T00:00:00"/>
    <s v="Credit telephonique MTN PALF/du 08 au 14 avril 2026/Investigation /IT87"/>
    <x v="1"/>
    <x v="3"/>
    <n v="7500"/>
    <n v="14.007956519302965"/>
    <n v="535.41"/>
    <x v="5"/>
    <s v="IT87-A-R3"/>
    <s v="PALF"/>
    <s v="Aspinall"/>
    <s v="CONGO"/>
    <m/>
    <m/>
    <m/>
  </r>
  <r>
    <d v="2026-04-08T00:00:00"/>
    <s v="Donald-Roméo-CONGO Ration  du  08 au 09/04/2026 à Ouesso"/>
    <x v="2"/>
    <x v="1"/>
    <n v="10000"/>
    <n v="18.67727535907062"/>
    <n v="535.41"/>
    <x v="6"/>
    <s v="DR-A-D2"/>
    <s v="PALF"/>
    <s v="Aspinall"/>
    <s v="CONGO"/>
    <m/>
    <m/>
    <m/>
  </r>
  <r>
    <d v="2026-04-08T00:00:00"/>
    <s v="Taxi Hôtel Royal-DDEF/ Rencontrer le DD"/>
    <x v="0"/>
    <x v="1"/>
    <n v="500"/>
    <n v="0.93386376795353099"/>
    <n v="535.41"/>
    <x v="6"/>
    <s v="DR-A-D1"/>
    <s v="PALF"/>
    <s v="Aspinall"/>
    <s v="CONGO"/>
    <m/>
    <m/>
    <m/>
  </r>
  <r>
    <d v="2026-04-08T00:00:00"/>
    <s v="Taxi DDEF-TGI/ Rencontrer le Procureur"/>
    <x v="0"/>
    <x v="1"/>
    <n v="500"/>
    <n v="0.93386376795353099"/>
    <n v="535.41"/>
    <x v="6"/>
    <s v="DR-A-D1"/>
    <s v="PALF"/>
    <s v="Aspinall"/>
    <s v="CONGO"/>
    <m/>
    <m/>
    <m/>
  </r>
  <r>
    <d v="2026-04-08T00:00:00"/>
    <s v="Taxi TGI-Hôtel Royal"/>
    <x v="0"/>
    <x v="1"/>
    <n v="500"/>
    <n v="0.93386376795353099"/>
    <n v="535.41"/>
    <x v="6"/>
    <s v="DR-A-D1"/>
    <s v="PALF"/>
    <s v="Aspinall"/>
    <s v="CONGO"/>
    <m/>
    <m/>
    <m/>
  </r>
  <r>
    <d v="2026-04-08T00:00:00"/>
    <s v="Achat billet Ouesso-Brazzaville/ Donald-Roméo"/>
    <x v="4"/>
    <x v="1"/>
    <n v="12000"/>
    <n v="22.412730430884743"/>
    <n v="535.41"/>
    <x v="6"/>
    <s v="DR-A-R4"/>
    <s v="PALF"/>
    <s v="Aspinall"/>
    <s v="CONGO"/>
    <m/>
    <m/>
    <m/>
  </r>
  <r>
    <d v="2026-04-08T00:00:00"/>
    <s v="Credit telephonique MTN PALF/ du 08 au 14 avril  2026/Legal//Donald-Roméo"/>
    <x v="1"/>
    <x v="1"/>
    <n v="7500"/>
    <n v="14.007956519302965"/>
    <n v="535.41"/>
    <x v="6"/>
    <s v="DR-A-R5"/>
    <s v="PALF"/>
    <s v="Aspinall"/>
    <s v="CONGO"/>
    <m/>
    <m/>
    <m/>
  </r>
  <r>
    <d v="2026-04-08T00:00:00"/>
    <s v="Evariste-CONGO Ration du 08 au 09 avril 2026 à Ousso ( 1 nuitée ) "/>
    <x v="2"/>
    <x v="4"/>
    <n v="10000"/>
    <n v="18.67727535907062"/>
    <n v="535.41"/>
    <x v="7"/>
    <s v="EV-A-D2"/>
    <s v="PALF"/>
    <s v="Aspinall"/>
    <s v="CONGO"/>
    <m/>
    <m/>
    <m/>
  </r>
  <r>
    <d v="2026-04-08T00:00:00"/>
    <s v="Taxi, Hôtel Royal-Agence Trans Bony"/>
    <x v="0"/>
    <x v="4"/>
    <n v="500"/>
    <n v="0.93386376795353099"/>
    <n v="535.41"/>
    <x v="7"/>
    <s v="EV-A-D1"/>
    <s v="PALF"/>
    <s v="Aspinall"/>
    <s v="CONGO"/>
    <m/>
    <m/>
    <m/>
  </r>
  <r>
    <d v="2026-04-08T00:00:00"/>
    <s v="Achat billet Ouesso-Brazzaville/ Evariste"/>
    <x v="4"/>
    <x v="4"/>
    <n v="12000"/>
    <n v="22.412730430884743"/>
    <n v="535.41"/>
    <x v="7"/>
    <s v="EV-A-R4"/>
    <s v="PALF"/>
    <s v="Aspinall"/>
    <s v="CONGO"/>
    <m/>
    <m/>
    <m/>
  </r>
  <r>
    <d v="2026-04-08T00:00:00"/>
    <s v="Taxi, Agence Trans Bony-Hôtel Royal"/>
    <x v="0"/>
    <x v="4"/>
    <n v="500"/>
    <n v="0.93386376795353099"/>
    <n v="535.41"/>
    <x v="7"/>
    <s v="EV-A-D1"/>
    <s v="PALF"/>
    <s v="Aspinall"/>
    <s v="CONGO"/>
    <m/>
    <m/>
    <m/>
  </r>
  <r>
    <d v="2026-04-08T00:00:00"/>
    <s v="Credit telephonique MTN PALF/du 08 au 14 avril 2026/Evariste/ Evariste"/>
    <x v="1"/>
    <x v="4"/>
    <n v="7500"/>
    <n v="14.007956519302965"/>
    <n v="535.41"/>
    <x v="7"/>
    <s v="EV-A-R5"/>
    <s v="PALF"/>
    <s v="Aspinall"/>
    <s v="CONGO"/>
    <m/>
    <m/>
    <m/>
  </r>
  <r>
    <d v="2026-04-08T00:00:00"/>
    <s v="ROMAIN-CONGO: Ration du 08/04/ au 09/04/2026 à Ouesso"/>
    <x v="2"/>
    <x v="1"/>
    <n v="10000"/>
    <n v="18.67727535907062"/>
    <n v="535.41"/>
    <x v="8"/>
    <s v="RM-A-D2"/>
    <s v="PALF"/>
    <s v="Aspinall"/>
    <s v="CONGO"/>
    <m/>
    <m/>
    <m/>
  </r>
  <r>
    <d v="2026-04-08T00:00:00"/>
    <s v="Taxi: Hotel Royal-Agence Trans Bony pour acheter le billet retour"/>
    <x v="0"/>
    <x v="1"/>
    <n v="500"/>
    <n v="0.93386376795353099"/>
    <n v="535.41"/>
    <x v="8"/>
    <s v="RM-A-D1"/>
    <s v="PALF"/>
    <s v="Aspinall"/>
    <s v="CONGO"/>
    <m/>
    <m/>
    <m/>
  </r>
  <r>
    <d v="2026-04-08T00:00:00"/>
    <s v="Taxi: Agence Trans Bony - Hotel Roral"/>
    <x v="0"/>
    <x v="1"/>
    <n v="500"/>
    <n v="0.93386376795353099"/>
    <n v="535.41"/>
    <x v="8"/>
    <s v="RM-A-D1"/>
    <s v="PALF"/>
    <s v="Aspinall"/>
    <s v="CONGO"/>
    <m/>
    <m/>
    <m/>
  </r>
  <r>
    <d v="2026-04-08T00:00:00"/>
    <s v="Taxi: Hotel Royal-Agence Trans Bony pour faire la reservation de billets de Crepin et Roméo"/>
    <x v="0"/>
    <x v="1"/>
    <n v="500"/>
    <n v="0.93386376795353099"/>
    <n v="535.41"/>
    <x v="8"/>
    <s v="RM-A-D1"/>
    <s v="PALF"/>
    <s v="Aspinall"/>
    <s v="CONGO"/>
    <m/>
    <m/>
    <m/>
  </r>
  <r>
    <d v="2026-04-08T00:00:00"/>
    <s v="Taxi: Agence Trans Bony-Hotel Royal"/>
    <x v="0"/>
    <x v="1"/>
    <n v="500"/>
    <n v="0.93386376795353099"/>
    <n v="535.41"/>
    <x v="8"/>
    <s v="RM-A-D1"/>
    <s v="PALF"/>
    <s v="Aspinall"/>
    <s v="CONGO"/>
    <m/>
    <m/>
    <m/>
  </r>
  <r>
    <d v="2026-04-08T00:00:00"/>
    <s v="Achat Billet Ouesso- Brazzaville/Romain"/>
    <x v="4"/>
    <x v="1"/>
    <n v="12000"/>
    <n v="22.412730430884743"/>
    <n v="535.41"/>
    <x v="8"/>
    <s v="RM-A-R4"/>
    <s v="PALF"/>
    <s v="Aspinall"/>
    <s v="CONGO"/>
    <m/>
    <m/>
    <m/>
  </r>
  <r>
    <d v="2026-04-08T00:00:00"/>
    <s v="Credit telephonique MTN PALF/du 08 au 14 Avril 2026/Legal/Romain"/>
    <x v="1"/>
    <x v="1"/>
    <n v="5000"/>
    <n v="9.3386376795353101"/>
    <n v="535.41"/>
    <x v="8"/>
    <s v="RM-A-R5"/>
    <s v="PALF"/>
    <s v="Aspinall"/>
    <s v="CONGO"/>
    <m/>
    <m/>
    <m/>
  </r>
  <r>
    <d v="2026-04-08T00:00:00"/>
    <s v="Reglement Facture Gardiennage Mois de Mars 2026/3655262"/>
    <x v="7"/>
    <x v="2"/>
    <n v="260000"/>
    <n v="485.60915933583613"/>
    <n v="535.41"/>
    <x v="9"/>
    <s v="BQ-A-R2"/>
    <s v="PALF"/>
    <s v="Aspinall"/>
    <s v="CONGO"/>
    <m/>
    <m/>
    <m/>
  </r>
  <r>
    <d v="2026-04-09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09T00:00:00"/>
    <s v="Bureau-Direction Generale des Douanes"/>
    <x v="0"/>
    <x v="0"/>
    <n v="1000"/>
    <n v="1.867727535907062"/>
    <n v="535.41"/>
    <x v="0"/>
    <s v="DH-A-D1"/>
    <s v="PALF"/>
    <s v="Aspinall"/>
    <s v="CONGO"/>
    <m/>
    <m/>
    <m/>
  </r>
  <r>
    <d v="2026-04-09T00:00:00"/>
    <s v="Direction Générale des Douanes - Aspinall"/>
    <x v="0"/>
    <x v="0"/>
    <n v="1000"/>
    <n v="1.867727535907062"/>
    <n v="535.41"/>
    <x v="0"/>
    <s v="DH-A-D1"/>
    <s v="PALF"/>
    <s v="Aspinall"/>
    <s v="CONGO"/>
    <m/>
    <m/>
    <m/>
  </r>
  <r>
    <d v="2026-04-09T00:00:00"/>
    <s v="Aspinall-Bureau"/>
    <x v="0"/>
    <x v="0"/>
    <n v="1000"/>
    <n v="1.867727535907062"/>
    <n v="535.41"/>
    <x v="0"/>
    <s v="DH-A-D1"/>
    <s v="PALF"/>
    <s v="Aspinall"/>
    <s v="CONGO"/>
    <m/>
    <m/>
    <m/>
  </r>
  <r>
    <d v="2026-04-09T00:00:00"/>
    <s v="Règlement loyer Mars 2026/ Coordinateur"/>
    <x v="8"/>
    <x v="0"/>
    <n v="250000"/>
    <n v="466.9318839767655"/>
    <n v="535.41"/>
    <x v="0"/>
    <s v="DH-A-R3"/>
    <s v="PALF"/>
    <s v="Amis"/>
    <s v="CONGO"/>
    <m/>
    <m/>
    <m/>
  </r>
  <r>
    <d v="2026-04-09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09T00:00:00"/>
    <s v="CREPIN-CONGO Ration du 08 au 09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09T00:00:00"/>
    <s v="Taxi: Hôtel-Agence Trans Bony de Ouesso"/>
    <x v="0"/>
    <x v="1"/>
    <n v="500"/>
    <n v="0.93386376795353099"/>
    <n v="535.41"/>
    <x v="1"/>
    <s v="CR-A-D1"/>
    <s v="PALF"/>
    <s v="Aspinall"/>
    <s v="CONGO"/>
    <m/>
    <m/>
    <m/>
  </r>
  <r>
    <d v="2026-04-09T00:00:00"/>
    <s v="Taxi: Agence trans bony-Hotel"/>
    <x v="0"/>
    <x v="1"/>
    <n v="500"/>
    <n v="0.93386376795353099"/>
    <n v="535.41"/>
    <x v="1"/>
    <s v="CR-A-D1"/>
    <s v="PALF"/>
    <s v="Aspinall"/>
    <s v="CONGO"/>
    <m/>
    <m/>
    <m/>
  </r>
  <r>
    <d v="2026-04-09T00:00:00"/>
    <s v="Taxi: Hôtel-Parquet"/>
    <x v="0"/>
    <x v="1"/>
    <n v="500"/>
    <n v="0.93386376795353099"/>
    <n v="535.41"/>
    <x v="1"/>
    <s v="CR-A-D1"/>
    <s v="PALF"/>
    <s v="Aspinall"/>
    <s v="CONGO"/>
    <m/>
    <m/>
    <m/>
  </r>
  <r>
    <d v="2026-04-09T00:00:00"/>
    <s v="Taxi: Parquet-Hôtel"/>
    <x v="0"/>
    <x v="1"/>
    <n v="500"/>
    <n v="0.93386376795353099"/>
    <n v="535.41"/>
    <x v="1"/>
    <s v="CR-A-D1"/>
    <s v="PALF"/>
    <s v="Aspinall"/>
    <s v="CONGO"/>
    <m/>
    <m/>
    <m/>
  </r>
  <r>
    <d v="2026-04-09T00:00:00"/>
    <s v="Frais de tansfert d'argent  à Donald-Roméo, Crepin, IT87 par momo"/>
    <x v="3"/>
    <x v="2"/>
    <n v="4760"/>
    <n v="8.8903830709176148"/>
    <n v="535.41"/>
    <x v="2"/>
    <s v="CA-A-R5"/>
    <s v="PALF"/>
    <s v="Aspinall"/>
    <s v="CONGO"/>
    <m/>
    <m/>
    <m/>
  </r>
  <r>
    <d v="2026-04-09T00:00:00"/>
    <s v="Achat carburant 100 littres groupe electrogène Bureau "/>
    <x v="9"/>
    <x v="2"/>
    <n v="62500"/>
    <n v="116.73297099419138"/>
    <n v="535.41"/>
    <x v="2"/>
    <s v="CA-A-R6"/>
    <s v="PALF"/>
    <s v="Aspinall"/>
    <s v="CONGO"/>
    <m/>
    <m/>
    <m/>
  </r>
  <r>
    <d v="2026-04-09T00:00:00"/>
    <s v="Taxi:  M2B services-Bureau"/>
    <x v="0"/>
    <x v="2"/>
    <n v="1000"/>
    <n v="1.867727535907062"/>
    <n v="535.41"/>
    <x v="2"/>
    <s v="P-A-D1"/>
    <s v="PALF"/>
    <s v="Aspinall"/>
    <s v="CONGO"/>
    <m/>
    <m/>
    <m/>
  </r>
  <r>
    <d v="2026-04-09T00:00:00"/>
    <s v="Taxi: Bureau -Direction Energie Electrique du Congo/probleme d'electricite au bureau"/>
    <x v="0"/>
    <x v="2"/>
    <n v="1000"/>
    <n v="1.867727535907062"/>
    <n v="535.41"/>
    <x v="2"/>
    <s v="P-A-D1"/>
    <s v="PALF"/>
    <s v="Aspinall"/>
    <s v="CONGO"/>
    <m/>
    <m/>
    <m/>
  </r>
  <r>
    <d v="2026-04-09T00:00:00"/>
    <s v="Taxi: Direction Energie Electrique du Congo-Bureau"/>
    <x v="0"/>
    <x v="2"/>
    <n v="1000"/>
    <n v="1.867727535907062"/>
    <n v="535.41"/>
    <x v="2"/>
    <s v="P-A-D1"/>
    <s v="PALF"/>
    <s v="Aspinall"/>
    <s v="CONGO"/>
    <m/>
    <m/>
    <m/>
  </r>
  <r>
    <d v="2026-04-09T00:00:00"/>
    <s v="P29 - CONGO Ration  du 09 au 10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09T00:00:00"/>
    <s v="P29 -CONGO Frais d'hotel du 03 au 09/04/2026 à pokola lieu op(T73) (06 Nuitées)"/>
    <x v="2"/>
    <x v="3"/>
    <n v="90000"/>
    <n v="168.09547823163558"/>
    <n v="535.41"/>
    <x v="3"/>
    <s v="P29-A-R7"/>
    <s v="PALF"/>
    <s v="Aspinall"/>
    <s v="CONGO"/>
    <m/>
    <m/>
    <m/>
  </r>
  <r>
    <d v="2026-04-09T00:00:00"/>
    <s v="P29 -CONGO Frais d'hotel du 03 au 09/04/2026 à pokola lieu op(crépin) (06 Nuitées)"/>
    <x v="2"/>
    <x v="3"/>
    <n v="90000"/>
    <n v="168.09547823163558"/>
    <n v="535.41"/>
    <x v="3"/>
    <s v="P29-A-R8"/>
    <s v="PALF"/>
    <s v="Aspinall"/>
    <s v="CONGO"/>
    <m/>
    <m/>
    <m/>
  </r>
  <r>
    <d v="2026-04-09T00:00:00"/>
    <s v="Taxi hotel-marché,réperage magasin de la cible"/>
    <x v="0"/>
    <x v="3"/>
    <n v="500"/>
    <n v="0.93386376795353099"/>
    <n v="535.41"/>
    <x v="3"/>
    <s v="P29-A-D1"/>
    <s v="PALF"/>
    <s v="Aspinall"/>
    <s v="CONGO"/>
    <m/>
    <m/>
    <m/>
  </r>
  <r>
    <d v="2026-04-09T00:00:00"/>
    <s v="T73 - CONGO Frais d'hotel du 08 au 09/04/2026 à Ouesso (01 Nuitée)"/>
    <x v="2"/>
    <x v="3"/>
    <n v="10000"/>
    <n v="18.67727535907062"/>
    <n v="535.41"/>
    <x v="4"/>
    <s v="T73-A-R6"/>
    <s v="PALF"/>
    <s v="Aspinall"/>
    <s v="CONGO"/>
    <m/>
    <m/>
    <m/>
  </r>
  <r>
    <d v="2026-04-09T00:00:00"/>
    <s v="Taxi : hotel - agence océan du nord"/>
    <x v="0"/>
    <x v="3"/>
    <n v="500"/>
    <n v="0.93386376795353099"/>
    <n v="535.41"/>
    <x v="4"/>
    <s v="T73-A-D1"/>
    <s v="PALF"/>
    <s v="Aspinall"/>
    <s v="CONGO"/>
    <m/>
    <m/>
    <m/>
  </r>
  <r>
    <d v="2026-04-09T00:00:00"/>
    <s v="Achat billet : Ouesso - Brazzaville/T73"/>
    <x v="4"/>
    <x v="3"/>
    <n v="12000"/>
    <n v="22.412730430884743"/>
    <n v="535.41"/>
    <x v="4"/>
    <s v="T73-A-R7"/>
    <s v="PALF"/>
    <s v="Aspinall"/>
    <s v="CONGO"/>
    <m/>
    <m/>
    <m/>
  </r>
  <r>
    <d v="2026-04-09T00:00:00"/>
    <s v="Taxi : agence océan de mikalou - diata"/>
    <x v="0"/>
    <x v="3"/>
    <n v="2000"/>
    <n v="3.735455071814124"/>
    <n v="535.41"/>
    <x v="4"/>
    <s v="T73-A-D1"/>
    <s v="PALF"/>
    <s v="Aspinall"/>
    <s v="CONGO"/>
    <m/>
    <m/>
    <m/>
  </r>
  <r>
    <d v="2026-04-09T00:00:00"/>
    <s v="IT87-CONGO Ration du 09 au 10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09T00:00:00"/>
    <s v="Taxi tricycle : Hôtel - Nkila/ Rencontrer une cible"/>
    <x v="0"/>
    <x v="3"/>
    <n v="700"/>
    <n v="1.3074092751349433"/>
    <n v="535.41"/>
    <x v="5"/>
    <s v="IT87-A-D1"/>
    <s v="PALF"/>
    <s v="Aspinall"/>
    <s v="CONGO"/>
    <m/>
    <m/>
    <m/>
  </r>
  <r>
    <d v="2026-04-09T00:00:00"/>
    <s v="Achat boissons avec la cible"/>
    <x v="5"/>
    <x v="3"/>
    <n v="2000"/>
    <n v="3.735455071814124"/>
    <n v="535.41"/>
    <x v="5"/>
    <s v="IT87-A-D2"/>
    <s v="PALF"/>
    <s v="Aspinall"/>
    <s v="CONGO"/>
    <m/>
    <m/>
    <m/>
  </r>
  <r>
    <d v="2026-04-09T00:00:00"/>
    <s v="Taxi tricycle : Nkila - Place publique/ Prospection"/>
    <x v="0"/>
    <x v="3"/>
    <n v="700"/>
    <n v="1.3074092751349433"/>
    <n v="535.41"/>
    <x v="5"/>
    <s v="IT87-A-D1"/>
    <s v="PALF"/>
    <s v="Aspinall"/>
    <s v="CONGO"/>
    <m/>
    <m/>
    <m/>
  </r>
  <r>
    <d v="2026-04-09T00:00:00"/>
    <s v="Taxi tricycle : Place publique - Midzingou/ Prospection"/>
    <x v="0"/>
    <x v="3"/>
    <n v="700"/>
    <n v="1.3074092751349433"/>
    <n v="535.41"/>
    <x v="5"/>
    <s v="IT87-A-D1"/>
    <s v="PALF"/>
    <s v="Aspinall"/>
    <s v="CONGO"/>
    <m/>
    <m/>
    <m/>
  </r>
  <r>
    <d v="2026-04-09T00:00:00"/>
    <s v="Taxi tricycle : Midzingou - Rond point/ Prospection"/>
    <x v="0"/>
    <x v="3"/>
    <n v="700"/>
    <n v="1.3074092751349433"/>
    <n v="535.41"/>
    <x v="5"/>
    <s v="IT87-A-D1"/>
    <s v="PALF"/>
    <s v="Aspinall"/>
    <s v="CONGO"/>
    <m/>
    <m/>
    <m/>
  </r>
  <r>
    <d v="2026-04-09T00:00:00"/>
    <s v="Taxi tricycle : Rond point - Hôtel/ Retour de prospection"/>
    <x v="0"/>
    <x v="3"/>
    <n v="700"/>
    <n v="1.3074092751349433"/>
    <n v="535.41"/>
    <x v="5"/>
    <s v="IT87-A-D1"/>
    <s v="PALF"/>
    <s v="Aspinall"/>
    <s v="CONGO"/>
    <m/>
    <m/>
    <m/>
  </r>
  <r>
    <d v="2026-04-09T00:00:00"/>
    <s v="Donald-Roméo-CONGO Ration  du  09 au 10/04/2026 à Ouesso"/>
    <x v="2"/>
    <x v="1"/>
    <n v="10000"/>
    <n v="18.67727535907062"/>
    <n v="535.41"/>
    <x v="6"/>
    <s v="DR-A-D2"/>
    <s v="PALF"/>
    <s v="Aspinall"/>
    <s v="CONGO"/>
    <m/>
    <m/>
    <m/>
  </r>
  <r>
    <d v="2026-04-09T00:00:00"/>
    <s v="Taxi Hôtel Royal-TGI/ Rencontrer le Procureur"/>
    <x v="0"/>
    <x v="1"/>
    <n v="500"/>
    <n v="0.93386376795353099"/>
    <n v="535.41"/>
    <x v="6"/>
    <s v="DR-A-D1"/>
    <s v="PALF"/>
    <s v="Aspinall"/>
    <s v="CONGO"/>
    <m/>
    <m/>
    <m/>
  </r>
  <r>
    <d v="2026-04-09T00:00:00"/>
    <s v="Taxi TGI-Hôtel Royal"/>
    <x v="0"/>
    <x v="1"/>
    <n v="500"/>
    <n v="0.93386376795353099"/>
    <n v="535.41"/>
    <x v="6"/>
    <s v="DR-A-D1"/>
    <s v="PALF"/>
    <s v="Aspinall"/>
    <s v="CONGO"/>
    <m/>
    <m/>
    <m/>
  </r>
  <r>
    <d v="2026-04-09T00:00:00"/>
    <s v="Evariste-CONGO Frais de l'hôtel du 31 mars au 09 avril 2026 à Ouesso (9 nuitées)"/>
    <x v="2"/>
    <x v="4"/>
    <n v="90000"/>
    <n v="168.09547823163558"/>
    <n v="535.41"/>
    <x v="7"/>
    <s v="EV-A-R6"/>
    <s v="PALF"/>
    <s v="Aspinall"/>
    <s v="CONGO"/>
    <m/>
    <m/>
    <m/>
  </r>
  <r>
    <d v="2026-04-09T00:00:00"/>
    <s v="Taxi, Hôtel Royal-Agence Trans Bony de Ouesso"/>
    <x v="0"/>
    <x v="4"/>
    <n v="500"/>
    <n v="0.93386376795353099"/>
    <n v="535.41"/>
    <x v="7"/>
    <s v="EV-A-D1"/>
    <s v="PALF"/>
    <s v="Aspinall"/>
    <s v="CONGO"/>
    <m/>
    <m/>
    <m/>
  </r>
  <r>
    <d v="2026-04-09T00:00:00"/>
    <s v="ROMAIN-CONGO: Frais d'Hotel  du 31/03/ au 09/04/2026 à Ouesso"/>
    <x v="2"/>
    <x v="1"/>
    <n v="90000"/>
    <n v="168.09547823163558"/>
    <n v="535.41"/>
    <x v="8"/>
    <s v="RM-A-R6"/>
    <s v="PALF"/>
    <s v="Aspinall"/>
    <s v="CONGO"/>
    <m/>
    <m/>
    <m/>
  </r>
  <r>
    <d v="2026-04-09T00:00:00"/>
    <s v="Taxi: Hotel Royal-Agence Trans Bony de Ouesso"/>
    <x v="0"/>
    <x v="1"/>
    <n v="500"/>
    <n v="0.93386376795353099"/>
    <n v="535.41"/>
    <x v="8"/>
    <s v="RM-A-D1"/>
    <s v="PALF"/>
    <s v="Aspinall"/>
    <s v="CONGO"/>
    <m/>
    <m/>
    <m/>
  </r>
  <r>
    <d v="2026-04-09T00:00:00"/>
    <s v="Taxi: Agence Trans Bony du Plateau des 15ans-Domicile"/>
    <x v="0"/>
    <x v="1"/>
    <n v="4000"/>
    <n v="7.4709101436282479"/>
    <n v="535.41"/>
    <x v="8"/>
    <s v="RM-A-D1"/>
    <s v="PALF"/>
    <s v="Aspinall"/>
    <s v="CONGO"/>
    <m/>
    <m/>
    <m/>
  </r>
  <r>
    <d v="2026-04-10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10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10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10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10T00:00:00"/>
    <s v="CREPIN-CONGO Ration du 09 au 10/04/2026 à Owando et Ouesso"/>
    <x v="2"/>
    <x v="1"/>
    <n v="10000"/>
    <n v="18.67727535907062"/>
    <n v="535.41"/>
    <x v="1"/>
    <s v="CR-A-D3"/>
    <s v="PALF"/>
    <s v="Aspinall"/>
    <s v="CONGO"/>
    <m/>
    <m/>
    <m/>
  </r>
  <r>
    <d v="2026-04-10T00:00:00"/>
    <s v="CREPIN-CONGO Frais d'hotel du du 31/03/ au 10/04/2026 à Ouesso (10 Nuitées)"/>
    <x v="2"/>
    <x v="1"/>
    <n v="100000"/>
    <n v="186.7727535907062"/>
    <n v="535.41"/>
    <x v="1"/>
    <s v="CR-A-R6"/>
    <s v="PALF"/>
    <s v="Aspinall"/>
    <s v="CONGO"/>
    <m/>
    <m/>
    <m/>
  </r>
  <r>
    <d v="2026-04-10T00:00:00"/>
    <s v="Taxi: Hôtel-Agence Trans Bony de Ouesso"/>
    <x v="0"/>
    <x v="1"/>
    <n v="500"/>
    <n v="0.93386376795353099"/>
    <n v="535.41"/>
    <x v="1"/>
    <s v="CR-A-D1"/>
    <s v="PALF"/>
    <s v="Aspinall"/>
    <s v="CONGO"/>
    <m/>
    <m/>
    <m/>
  </r>
  <r>
    <d v="2026-04-10T00:00:00"/>
    <s v="Taxi: Agence trans bony Brazzaville-Domicile"/>
    <x v="0"/>
    <x v="1"/>
    <n v="1000"/>
    <n v="1.867727535907062"/>
    <n v="535.41"/>
    <x v="1"/>
    <s v="CR-A-D1"/>
    <s v="PALF"/>
    <s v="Aspinall"/>
    <s v="CONGO"/>
    <m/>
    <m/>
    <m/>
  </r>
  <r>
    <d v="2026-04-10T00:00:00"/>
    <s v="Frais de tansfert d'argent  à P29    par momo"/>
    <x v="3"/>
    <x v="2"/>
    <n v="2765"/>
    <n v="5.1642666367830268"/>
    <n v="535.41"/>
    <x v="2"/>
    <s v="CA-A-R7"/>
    <s v="PALF"/>
    <s v="Aspinall"/>
    <s v="CONGO"/>
    <m/>
    <m/>
    <m/>
  </r>
  <r>
    <d v="2026-04-10T00:00:00"/>
    <s v="Achat fournitures de bureau   10 Classeurs "/>
    <x v="9"/>
    <x v="2"/>
    <n v="25000"/>
    <n v="46.69318839767655"/>
    <n v="535.41"/>
    <x v="2"/>
    <s v="CA-A-R8"/>
    <s v="PALF"/>
    <s v="Aspinall"/>
    <s v="CONGO"/>
    <m/>
    <m/>
    <m/>
  </r>
  <r>
    <d v="2026-04-10T00:00:00"/>
    <s v="Achat fournitures de bureau  02 carton de  RAME A4"/>
    <x v="9"/>
    <x v="2"/>
    <n v="34000"/>
    <n v="63.502736220840106"/>
    <n v="535.41"/>
    <x v="2"/>
    <s v="CA-A-R8"/>
    <s v="PALF"/>
    <s v="Aspinall"/>
    <s v="CONGO"/>
    <m/>
    <m/>
    <m/>
  </r>
  <r>
    <d v="2026-04-10T00:00:00"/>
    <s v="Achat fournitures de bureau  01 paquet stylo bleu"/>
    <x v="9"/>
    <x v="2"/>
    <n v="5000"/>
    <n v="9.3386376795353101"/>
    <n v="535.41"/>
    <x v="2"/>
    <s v="CA-A-R8"/>
    <s v="PALF"/>
    <s v="Aspinall"/>
    <s v="CONGO"/>
    <m/>
    <m/>
    <m/>
  </r>
  <r>
    <d v="2026-04-10T00:00:00"/>
    <s v="Achat fournitures de bureau un paquet d'Enveppo DL"/>
    <x v="9"/>
    <x v="2"/>
    <n v="2000"/>
    <n v="3.735455071814124"/>
    <n v="535.41"/>
    <x v="2"/>
    <s v="CA-A-R8"/>
    <s v="PALF"/>
    <s v="Aspinall"/>
    <s v="CONGO"/>
    <m/>
    <m/>
    <m/>
  </r>
  <r>
    <d v="2026-04-10T00:00:00"/>
    <s v="Achat fournitures de bureau encre cachet numérique"/>
    <x v="9"/>
    <x v="2"/>
    <n v="7500"/>
    <n v="14.007956519302965"/>
    <n v="535.41"/>
    <x v="2"/>
    <s v="CA-A-R8"/>
    <s v="PALF"/>
    <s v="Aspinall"/>
    <s v="CONGO"/>
    <m/>
    <m/>
    <m/>
  </r>
  <r>
    <d v="2026-04-10T00:00:00"/>
    <s v="Taxi: Bureau -Societé SDF/ Achat Fourniture de Bureau"/>
    <x v="0"/>
    <x v="2"/>
    <n v="1000"/>
    <n v="1.867727535907062"/>
    <n v="535.41"/>
    <x v="2"/>
    <s v="P-A-D1"/>
    <s v="PALF"/>
    <s v="Aspinall"/>
    <s v="CONGO"/>
    <m/>
    <m/>
    <m/>
  </r>
  <r>
    <d v="2026-04-10T00:00:00"/>
    <s v="Taxi: Societé SDF-Bureau"/>
    <x v="0"/>
    <x v="2"/>
    <n v="1000"/>
    <n v="1.867727535907062"/>
    <n v="535.41"/>
    <x v="2"/>
    <s v="P-A-D1"/>
    <s v="PALF"/>
    <s v="Aspinall"/>
    <s v="CONGO"/>
    <m/>
    <m/>
    <m/>
  </r>
  <r>
    <d v="2026-04-10T00:00:00"/>
    <s v="Taxi:  Bureau- M2B services /transfert d'argent à P29 et Donald-Roméo"/>
    <x v="0"/>
    <x v="2"/>
    <n v="1000"/>
    <n v="1.867727535907062"/>
    <n v="535.41"/>
    <x v="2"/>
    <s v="P-A-D1"/>
    <s v="PALF"/>
    <s v="Aspinall"/>
    <s v="CONGO"/>
    <m/>
    <m/>
    <m/>
  </r>
  <r>
    <d v="2026-04-10T00:00:00"/>
    <s v="Taxi:  M2B services- Domicile"/>
    <x v="0"/>
    <x v="2"/>
    <n v="1000"/>
    <n v="1.867727535907062"/>
    <n v="535.41"/>
    <x v="2"/>
    <s v="P-A-D1"/>
    <s v="PALF"/>
    <s v="Aspinall"/>
    <s v="CONGO"/>
    <m/>
    <m/>
    <m/>
  </r>
  <r>
    <d v="2026-04-10T00:00:00"/>
    <s v="P29 - CONGO Ration  du 10 au 11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0T00:00:00"/>
    <s v="Taxi marché-avenu indépendance,répérage magasin de la cibel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Taxi avenu indépendance-hotel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Taxi hotel-magasin,rencontre de la cible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Taxi magasin-stade,prospection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Taxi stade-peke,prospection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Taxi peke-marché,prospection"/>
    <x v="0"/>
    <x v="3"/>
    <n v="500"/>
    <n v="0.93386376795353099"/>
    <n v="535.41"/>
    <x v="3"/>
    <s v="P29-A-D1"/>
    <s v="PALF"/>
    <s v="Aspinall"/>
    <s v="CONGO"/>
    <m/>
    <m/>
    <m/>
  </r>
  <r>
    <d v="2026-04-10T00:00:00"/>
    <s v="Achat boisson avec un cible"/>
    <x v="5"/>
    <x v="3"/>
    <n v="3500"/>
    <n v="6.5370463756747172"/>
    <n v="535.41"/>
    <x v="3"/>
    <s v="P29-A-D3"/>
    <s v="PALF"/>
    <s v="Aspinall"/>
    <s v="CONGO"/>
    <m/>
    <m/>
    <m/>
  </r>
  <r>
    <d v="2026-04-10T00:00:00"/>
    <s v="IT87-CONGO Ration du 10 au 11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10T00:00:00"/>
    <s v="Taxi tricycle : Hôtel - Marché/ Prospection"/>
    <x v="0"/>
    <x v="3"/>
    <n v="700"/>
    <n v="1.3074092751349433"/>
    <n v="535.41"/>
    <x v="5"/>
    <s v="IT87-A-D1"/>
    <s v="PALF"/>
    <s v="Aspinall"/>
    <s v="CONGO"/>
    <m/>
    <m/>
    <m/>
  </r>
  <r>
    <d v="2026-04-10T00:00:00"/>
    <s v="Achat boissons avec la cible"/>
    <x v="5"/>
    <x v="3"/>
    <n v="2300"/>
    <n v="4.2957733325862426"/>
    <n v="535.41"/>
    <x v="5"/>
    <s v="IT87-A-D2"/>
    <s v="PALF"/>
    <s v="Aspinall"/>
    <s v="CONGO"/>
    <m/>
    <m/>
    <m/>
  </r>
  <r>
    <d v="2026-04-10T00:00:00"/>
    <s v="Taxi tricycle : Marché - Moukala/ Prospection"/>
    <x v="0"/>
    <x v="3"/>
    <n v="700"/>
    <n v="1.3074092751349433"/>
    <n v="535.41"/>
    <x v="5"/>
    <s v="IT87-A-D1"/>
    <s v="PALF"/>
    <s v="Aspinall"/>
    <s v="CONGO"/>
    <m/>
    <m/>
    <m/>
  </r>
  <r>
    <d v="2026-04-10T00:00:00"/>
    <s v="Taxi tricycle : Moukala - Av. Sassou Nguesso/ Prospection"/>
    <x v="0"/>
    <x v="3"/>
    <n v="700"/>
    <n v="1.3074092751349433"/>
    <n v="535.41"/>
    <x v="5"/>
    <s v="IT87-A-D1"/>
    <s v="PALF"/>
    <s v="Aspinall"/>
    <s v="CONGO"/>
    <m/>
    <m/>
    <m/>
  </r>
  <r>
    <d v="2026-04-10T00:00:00"/>
    <s v="Achat boisons avec la cible"/>
    <x v="5"/>
    <x v="3"/>
    <n v="1900"/>
    <n v="3.5486823182234177"/>
    <n v="535.41"/>
    <x v="5"/>
    <s v="IT87-A-D2"/>
    <s v="PALF"/>
    <s v="Aspinall"/>
    <s v="CONGO"/>
    <m/>
    <m/>
    <m/>
  </r>
  <r>
    <d v="2026-04-10T00:00:00"/>
    <s v="Taxi tricycle : Av. Sassou Nguesso - Hôtel/ Retour de prospection"/>
    <x v="0"/>
    <x v="3"/>
    <n v="600"/>
    <n v="1.1206365215442371"/>
    <n v="535.41"/>
    <x v="5"/>
    <s v="IT87-A-D1"/>
    <s v="PALF"/>
    <s v="Aspinall"/>
    <s v="CONGO"/>
    <m/>
    <m/>
    <m/>
  </r>
  <r>
    <d v="2026-04-10T00:00:00"/>
    <s v="Donald-Roméo-CONGO Frais d'hôtel   du  31/03/ au 10/04/2026 à Ouesso (10 nuitées)"/>
    <x v="2"/>
    <x v="1"/>
    <n v="100000"/>
    <n v="186.7727535907062"/>
    <n v="535.41"/>
    <x v="6"/>
    <s v="DR-A-R6"/>
    <s v="PALF"/>
    <s v="Aspinall"/>
    <s v="CONGO"/>
    <m/>
    <m/>
    <m/>
  </r>
  <r>
    <d v="2026-04-10T00:00:00"/>
    <s v="Taxi Hôtel Royal-Agence Trans Bony/ Pour Brazzaville"/>
    <x v="0"/>
    <x v="1"/>
    <n v="500"/>
    <n v="0.93386376795353099"/>
    <n v="535.41"/>
    <x v="6"/>
    <s v="DR-A-D1"/>
    <s v="PALF"/>
    <s v="Aspinall"/>
    <s v="CONGO"/>
    <m/>
    <m/>
    <m/>
  </r>
  <r>
    <d v="2026-04-10T00:00:00"/>
    <s v="Taxi Agence Trans Bony de la Frontière-Domicile"/>
    <x v="0"/>
    <x v="1"/>
    <n v="1000"/>
    <n v="1.867727535907062"/>
    <n v="535.41"/>
    <x v="6"/>
    <s v="DR-A-D1"/>
    <s v="PALF"/>
    <s v="Aspinall"/>
    <s v="CONGO"/>
    <m/>
    <m/>
    <m/>
  </r>
  <r>
    <d v="2026-04-11T00:00:00"/>
    <s v="P29 - CONGO Ration  du 11 au 12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1T00:00:00"/>
    <s v="Taxi hotel-magasin,rencontre de la cible"/>
    <x v="0"/>
    <x v="3"/>
    <n v="500"/>
    <n v="0.93386376795353099"/>
    <n v="535.41"/>
    <x v="3"/>
    <s v="P29-A-D1"/>
    <s v="PALF"/>
    <s v="Aspinall"/>
    <s v="CONGO"/>
    <m/>
    <m/>
    <m/>
  </r>
  <r>
    <d v="2026-04-11T00:00:00"/>
    <s v="Taxi magasin-stade,extraction"/>
    <x v="0"/>
    <x v="3"/>
    <n v="500"/>
    <n v="0.93386376795353099"/>
    <n v="535.41"/>
    <x v="3"/>
    <s v="P29-A-D1"/>
    <s v="PALF"/>
    <s v="Aspinall"/>
    <s v="CONGO"/>
    <m/>
    <m/>
    <m/>
  </r>
  <r>
    <d v="2026-04-11T00:00:00"/>
    <s v="Taxi stade-tako,extraction"/>
    <x v="0"/>
    <x v="3"/>
    <n v="500"/>
    <n v="0.93386376795353099"/>
    <n v="535.41"/>
    <x v="3"/>
    <s v="P29-A-D1"/>
    <s v="PALF"/>
    <s v="Aspinall"/>
    <s v="CONGO"/>
    <m/>
    <m/>
    <m/>
  </r>
  <r>
    <d v="2026-04-11T00:00:00"/>
    <s v="Taxi tako-port,extraction"/>
    <x v="0"/>
    <x v="3"/>
    <n v="500"/>
    <n v="0.93386376795353099"/>
    <n v="535.41"/>
    <x v="3"/>
    <s v="P29-A-D1"/>
    <s v="PALF"/>
    <s v="Aspinall"/>
    <s v="CONGO"/>
    <m/>
    <m/>
    <m/>
  </r>
  <r>
    <d v="2026-04-11T00:00:00"/>
    <s v="Taxi port-hotel"/>
    <x v="0"/>
    <x v="3"/>
    <n v="500"/>
    <n v="0.93386376795353099"/>
    <n v="535.41"/>
    <x v="3"/>
    <s v="P29-A-D1"/>
    <s v="PALF"/>
    <s v="Aspinall"/>
    <s v="CONGO"/>
    <m/>
    <m/>
    <m/>
  </r>
  <r>
    <d v="2026-04-11T00:00:00"/>
    <s v="Achat boisson avec un cible"/>
    <x v="5"/>
    <x v="3"/>
    <n v="7000"/>
    <n v="13.074092751349434"/>
    <n v="535.41"/>
    <x v="3"/>
    <s v="P29-A-D3"/>
    <s v="PALF"/>
    <s v="Aspinall"/>
    <s v="CONGO"/>
    <m/>
    <m/>
    <m/>
  </r>
  <r>
    <d v="2026-04-11T00:00:00"/>
    <s v="IT87-CONGO Ration du 11 au 12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11T00:00:00"/>
    <s v="IT87-CONGO Frais d'hôtel  du 08 au 11/04/2026 à Mouyondzi (03 nuitées)"/>
    <x v="2"/>
    <x v="3"/>
    <n v="30000"/>
    <n v="56.031826077211861"/>
    <n v="535.41"/>
    <x v="5"/>
    <s v="IT87-A-R4"/>
    <s v="PALF"/>
    <s v="Aspinall"/>
    <s v="CONGO"/>
    <m/>
    <m/>
    <m/>
  </r>
  <r>
    <d v="2026-04-11T00:00:00"/>
    <s v="Taxi tricycle : Hôtel - Gare routière/ Départ pour Bouansa"/>
    <x v="0"/>
    <x v="3"/>
    <n v="700"/>
    <n v="1.3074092751349433"/>
    <n v="535.41"/>
    <x v="5"/>
    <s v="IT87-A-D1"/>
    <s v="PALF"/>
    <s v="Aspinall"/>
    <s v="CONGO"/>
    <m/>
    <m/>
    <m/>
  </r>
  <r>
    <d v="2026-04-11T00:00:00"/>
    <s v="Achat billet Mouyondzi - Bouansa/ IT87"/>
    <x v="4"/>
    <x v="3"/>
    <n v="5000"/>
    <n v="9.3386376795353101"/>
    <n v="535.41"/>
    <x v="5"/>
    <s v="IT87-A-R5"/>
    <s v="PALF"/>
    <s v="Aspinall"/>
    <s v="CONGO"/>
    <m/>
    <m/>
    <m/>
  </r>
  <r>
    <d v="2026-04-11T00:00:00"/>
    <s v="Taxi moto : Gare routière - Hôtel Point de Repère/ Arrivé à Bouansa"/>
    <x v="0"/>
    <x v="3"/>
    <n v="500"/>
    <n v="0.93386376795353099"/>
    <n v="535.41"/>
    <x v="5"/>
    <s v="IT87-A-D1"/>
    <s v="PALF"/>
    <s v="Aspinall"/>
    <s v="CONGO"/>
    <m/>
    <m/>
    <m/>
  </r>
  <r>
    <d v="2026-04-11T00:00:00"/>
    <s v="Taxi moto : Hôtel - Badondo/ Prospection"/>
    <x v="0"/>
    <x v="3"/>
    <n v="500"/>
    <n v="0.93386376795353099"/>
    <n v="535.41"/>
    <x v="5"/>
    <s v="IT87-A-D1"/>
    <s v="PALF"/>
    <s v="Aspinall"/>
    <s v="CONGO"/>
    <m/>
    <m/>
    <m/>
  </r>
  <r>
    <d v="2026-04-11T00:00:00"/>
    <s v="Taxi moto : Badondo - Terrain gazonné/ Prospection"/>
    <x v="0"/>
    <x v="3"/>
    <n v="500"/>
    <n v="0.93386376795353099"/>
    <n v="535.41"/>
    <x v="5"/>
    <s v="IT87-A-D1"/>
    <s v="PALF"/>
    <s v="Aspinall"/>
    <s v="CONGO"/>
    <m/>
    <m/>
    <m/>
  </r>
  <r>
    <d v="2026-04-11T00:00:00"/>
    <s v="Taxi moto : Terrain gazonné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12T00:00:00"/>
    <s v="P29 - CONGO Ration  du 12 au 13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2T00:00:00"/>
    <s v="P29 -CONGO Frais d'hotel du 08 au 12/04/2026 à ouesso ( 4 Nuitées)"/>
    <x v="2"/>
    <x v="3"/>
    <n v="40000"/>
    <n v="74.709101436282481"/>
    <n v="535.41"/>
    <x v="3"/>
    <s v="P29-A-R9"/>
    <s v="PALF"/>
    <s v="Aspinall"/>
    <s v="CONGO"/>
    <m/>
    <m/>
    <m/>
  </r>
  <r>
    <d v="2026-04-12T00:00:00"/>
    <s v="Achat billet ouesso-tam/ P29"/>
    <x v="4"/>
    <x v="3"/>
    <n v="8000"/>
    <n v="14.941820287256496"/>
    <n v="535.41"/>
    <x v="3"/>
    <s v="P29-A-R10"/>
    <s v="PALF"/>
    <s v="Aspinall"/>
    <s v="CONGO"/>
    <m/>
    <m/>
    <m/>
  </r>
  <r>
    <d v="2026-04-12T00:00:00"/>
    <s v="Taxi hotel-parking,départ pour tam"/>
    <x v="0"/>
    <x v="3"/>
    <n v="500"/>
    <n v="0.93386376795353099"/>
    <n v="535.41"/>
    <x v="3"/>
    <s v="P29-A-D1"/>
    <s v="PALF"/>
    <s v="Aspinall"/>
    <s v="CONGO"/>
    <m/>
    <m/>
    <m/>
  </r>
  <r>
    <d v="2026-04-12T00:00:00"/>
    <s v="Taxi parking-hotel,arrivé à tam"/>
    <x v="0"/>
    <x v="3"/>
    <n v="500"/>
    <n v="0.93386376795353099"/>
    <n v="535.41"/>
    <x v="3"/>
    <s v="P29-A-D1"/>
    <s v="PALF"/>
    <s v="Aspinall"/>
    <s v="CONGO"/>
    <m/>
    <m/>
    <m/>
  </r>
  <r>
    <d v="2026-04-12T00:00:00"/>
    <s v="IT87-CONGO Ration du 12 au 13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12T00:00:00"/>
    <s v="Taxi moto : Hôtel - Marché/ Prospection"/>
    <x v="0"/>
    <x v="3"/>
    <n v="500"/>
    <n v="0.93386376795353099"/>
    <n v="535.41"/>
    <x v="5"/>
    <s v="IT87-A-D1"/>
    <s v="PALF"/>
    <s v="Aspinall"/>
    <s v="CONGO"/>
    <m/>
    <m/>
    <m/>
  </r>
  <r>
    <d v="2026-04-12T00:00:00"/>
    <s v="Taxi moto : Marché - RN1/ Prospection"/>
    <x v="0"/>
    <x v="3"/>
    <n v="500"/>
    <n v="0.93386376795353099"/>
    <n v="535.41"/>
    <x v="5"/>
    <s v="IT87-A-D1"/>
    <s v="PALF"/>
    <s v="Aspinall"/>
    <s v="CONGO"/>
    <m/>
    <m/>
    <m/>
  </r>
  <r>
    <d v="2026-04-12T00:00:00"/>
    <s v="Achat boissons avec la cible"/>
    <x v="5"/>
    <x v="3"/>
    <n v="2000"/>
    <n v="3.735455071814124"/>
    <n v="535.41"/>
    <x v="5"/>
    <s v="IT87-A-D2"/>
    <s v="PALF"/>
    <s v="Aspinall"/>
    <s v="CONGO"/>
    <m/>
    <m/>
    <m/>
  </r>
  <r>
    <d v="2026-04-12T00:00:00"/>
    <s v="Taxi moto : RN1 - Quartier Swini/ Prospection"/>
    <x v="0"/>
    <x v="3"/>
    <n v="500"/>
    <n v="0.93386376795353099"/>
    <n v="535.41"/>
    <x v="5"/>
    <s v="IT87-A-D1"/>
    <s v="PALF"/>
    <s v="Aspinall"/>
    <s v="CONGO"/>
    <m/>
    <m/>
    <m/>
  </r>
  <r>
    <d v="2026-04-12T00:00:00"/>
    <s v="Taxi moto : Quartier Swini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13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13T00:00:00"/>
    <s v="Entretien climatiseur bureau PALF"/>
    <x v="7"/>
    <x v="2"/>
    <n v="44500"/>
    <n v="83.113875347864266"/>
    <n v="535.41"/>
    <x v="2"/>
    <s v="CA-A-R9"/>
    <s v="PALF"/>
    <s v="Aspinall"/>
    <s v="CONGO"/>
    <m/>
    <m/>
    <m/>
  </r>
  <r>
    <d v="2026-04-13T00:00:00"/>
    <s v="Frais de tansfert d'argent  à P29    par momo"/>
    <x v="8"/>
    <x v="2"/>
    <n v="2170"/>
    <n v="4.0529687529183249"/>
    <n v="535.41"/>
    <x v="2"/>
    <s v="CA-A-R10"/>
    <s v="PALF"/>
    <s v="Aspinall"/>
    <s v="CONGO"/>
    <m/>
    <m/>
    <m/>
  </r>
  <r>
    <d v="2026-04-13T00:00:00"/>
    <s v="Taxi:  Bureau- M2B services /transfert d'argent à P29 et Donald-Roméo"/>
    <x v="0"/>
    <x v="2"/>
    <n v="1000"/>
    <n v="1.867727535907062"/>
    <n v="535.41"/>
    <x v="2"/>
    <s v="P-A-D1"/>
    <s v="PALF"/>
    <s v="Aspinall"/>
    <s v="CONGO"/>
    <m/>
    <m/>
    <m/>
  </r>
  <r>
    <d v="2026-04-13T00:00:00"/>
    <s v="Taxi:  M2B services- Domicile"/>
    <x v="0"/>
    <x v="2"/>
    <n v="1000"/>
    <n v="1.867727535907062"/>
    <n v="535.41"/>
    <x v="2"/>
    <s v="P-A-D1"/>
    <s v="PALF"/>
    <s v="Aspinall"/>
    <s v="CONGO"/>
    <m/>
    <m/>
    <m/>
  </r>
  <r>
    <d v="2026-04-13T00:00:00"/>
    <s v="P29 - CONGO Ration  du 13 au 14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3T00:00:00"/>
    <s v="Taxi hotel-mayangui,prospection"/>
    <x v="0"/>
    <x v="3"/>
    <n v="500"/>
    <n v="0.93386376795353099"/>
    <n v="535.41"/>
    <x v="3"/>
    <s v="P29-A-D1"/>
    <s v="PALF"/>
    <s v="Aspinall"/>
    <s v="CONGO"/>
    <m/>
    <m/>
    <m/>
  </r>
  <r>
    <d v="2026-04-13T00:00:00"/>
    <s v="Taxi mayangui-centre,prospection"/>
    <x v="0"/>
    <x v="3"/>
    <n v="500"/>
    <n v="0.93386376795353099"/>
    <n v="535.41"/>
    <x v="3"/>
    <s v="P29-A-D1"/>
    <s v="PALF"/>
    <s v="Aspinall"/>
    <s v="CONGO"/>
    <m/>
    <m/>
    <m/>
  </r>
  <r>
    <d v="2026-04-13T00:00:00"/>
    <s v="Taxi centre-careffour,prospection"/>
    <x v="0"/>
    <x v="3"/>
    <n v="500"/>
    <n v="0.93386376795353099"/>
    <n v="535.41"/>
    <x v="3"/>
    <s v="P29-A-D1"/>
    <s v="PALF"/>
    <s v="Aspinall"/>
    <s v="CONGO"/>
    <m/>
    <m/>
    <m/>
  </r>
  <r>
    <d v="2026-04-13T00:00:00"/>
    <s v="Taxi careffour-hotel"/>
    <x v="0"/>
    <x v="3"/>
    <n v="500"/>
    <n v="0.93386376795353099"/>
    <n v="535.41"/>
    <x v="3"/>
    <s v="P29-A-D1"/>
    <s v="PALF"/>
    <s v="Aspinall"/>
    <s v="CONGO"/>
    <m/>
    <m/>
    <m/>
  </r>
  <r>
    <d v="2026-04-13T00:00:00"/>
    <s v="Achat boisson avec un cible"/>
    <x v="5"/>
    <x v="3"/>
    <n v="2000"/>
    <n v="3.735455071814124"/>
    <n v="535.41"/>
    <x v="3"/>
    <s v="P29-A-D3"/>
    <s v="PALF"/>
    <s v="Aspinall"/>
    <s v="CONGO"/>
    <m/>
    <m/>
    <m/>
  </r>
  <r>
    <d v="2026-04-13T00:00:00"/>
    <s v="IT87-CONGO Ration du 13 au 14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13T00:00:00"/>
    <s v="IT87-CONGO Frais d'hôtel  du 11 au 13/04/2026 à Bouansa (02 nuitées)"/>
    <x v="2"/>
    <x v="3"/>
    <n v="20000"/>
    <n v="37.35455071814124"/>
    <n v="535.41"/>
    <x v="5"/>
    <s v="IT87-A-R6"/>
    <s v="PALF"/>
    <s v="Aspinall"/>
    <s v="CONGO"/>
    <m/>
    <m/>
    <m/>
  </r>
  <r>
    <d v="2026-04-13T00:00:00"/>
    <s v="Taxi moto : Hôtel - Gare routière/ Départ pour Loutété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Achat billet Bouansa - Loutété/ IT87"/>
    <x v="4"/>
    <x v="3"/>
    <n v="3000"/>
    <n v="5.6031826077211857"/>
    <n v="535.41"/>
    <x v="5"/>
    <s v="IT87-A-R7"/>
    <s v="PALF"/>
    <s v="Aspinall"/>
    <s v="CONGO"/>
    <m/>
    <m/>
    <m/>
  </r>
  <r>
    <d v="2026-04-13T00:00:00"/>
    <s v="Taxi moto : Gare routère - Hôtel/ Arrivé à Loutété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Taxi moto : Hôtel - Marché/ Prospection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Achat boissons avec la cible"/>
    <x v="5"/>
    <x v="3"/>
    <n v="1800"/>
    <n v="3.3619095646327115"/>
    <n v="535.41"/>
    <x v="5"/>
    <s v="IT87-A-D2"/>
    <s v="PALF"/>
    <s v="Aspinall"/>
    <s v="CONGO"/>
    <m/>
    <m/>
    <m/>
  </r>
  <r>
    <d v="2026-04-13T00:00:00"/>
    <s v="Taxi moto : Marché - Quartier Makita/ Prospection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Taxi moto : Quartier Makita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13T00:00:00"/>
    <s v="Reglement honoraire du mois de Mars 2026/T73/3655263"/>
    <x v="8"/>
    <x v="3"/>
    <n v="225000"/>
    <n v="433.23309923983953"/>
    <n v="519.35090000000002"/>
    <x v="9"/>
    <s v="BQ-A-R3"/>
    <s v="PALF"/>
    <s v="Amis"/>
    <s v="CONGO"/>
    <m/>
    <m/>
    <m/>
  </r>
  <r>
    <d v="2026-04-14T00:00:00"/>
    <s v="Maison - Bureau"/>
    <x v="0"/>
    <x v="0"/>
    <n v="1000"/>
    <n v="1.867727535907062"/>
    <n v="535.41"/>
    <x v="0"/>
    <s v="DH-A-D1"/>
    <s v="PALF"/>
    <s v="Aspinall"/>
    <s v="CONGO"/>
    <m/>
    <m/>
    <m/>
  </r>
  <r>
    <d v="2026-04-14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14T00:00:00"/>
    <s v="P29 - CONGO Ration  du14 au 15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4T00:00:00"/>
    <s v="Achat billet tam-ouesso/ P29"/>
    <x v="4"/>
    <x v="3"/>
    <n v="8000"/>
    <n v="14.941820287256496"/>
    <n v="535.41"/>
    <x v="3"/>
    <s v="P29-A-R11"/>
    <s v="PALF"/>
    <s v="Aspinall"/>
    <s v="CONGO"/>
    <m/>
    <m/>
    <m/>
  </r>
  <r>
    <d v="2026-04-14T00:00:00"/>
    <s v="P29 -CONGO Frais d'hotel du 12 au14/04/2026 à Tam ( 2 Nuitées)"/>
    <x v="2"/>
    <x v="3"/>
    <n v="20000"/>
    <n v="37.35455071814124"/>
    <n v="535.41"/>
    <x v="3"/>
    <s v="P29-A-R12"/>
    <s v="PALF"/>
    <s v="Aspinall"/>
    <s v="CONGO"/>
    <m/>
    <m/>
    <m/>
  </r>
  <r>
    <d v="2026-04-14T00:00:00"/>
    <s v="Taxi hotel-parking,départ pour ouesso"/>
    <x v="0"/>
    <x v="3"/>
    <n v="500"/>
    <n v="0.93386376795353099"/>
    <n v="535.41"/>
    <x v="3"/>
    <s v="P29-A-D1"/>
    <s v="PALF"/>
    <s v="Aspinall"/>
    <s v="CONGO"/>
    <m/>
    <m/>
    <m/>
  </r>
  <r>
    <d v="2026-04-14T00:00:00"/>
    <s v="Taxi parking-hotel,arrivé à ouesso"/>
    <x v="0"/>
    <x v="3"/>
    <n v="500"/>
    <n v="0.93386376795353099"/>
    <n v="535.41"/>
    <x v="3"/>
    <s v="P29-A-D1"/>
    <s v="PALF"/>
    <s v="Aspinall"/>
    <s v="CONGO"/>
    <m/>
    <m/>
    <m/>
  </r>
  <r>
    <d v="2026-04-14T00:00:00"/>
    <s v="IT87-CONGO Ration du 14 au 15/04/2026 à Mouyondzi, Bouansa, Loutete"/>
    <x v="2"/>
    <x v="3"/>
    <n v="10000"/>
    <n v="18.67727535907062"/>
    <n v="535.41"/>
    <x v="5"/>
    <s v="IT87-A-D3"/>
    <s v="PALF"/>
    <s v="Aspinall"/>
    <s v="CONGO"/>
    <m/>
    <m/>
    <m/>
  </r>
  <r>
    <d v="2026-04-14T00:00:00"/>
    <s v="Taxi moto : Hôtel - Marché/ Rendez-vous avec une cible"/>
    <x v="0"/>
    <x v="3"/>
    <n v="500"/>
    <n v="0.93386376795353099"/>
    <n v="535.41"/>
    <x v="5"/>
    <s v="IT87-A-D1"/>
    <s v="PALF"/>
    <s v="Aspinall"/>
    <s v="CONGO"/>
    <m/>
    <m/>
    <m/>
  </r>
  <r>
    <d v="2026-04-14T00:00:00"/>
    <s v="Achat boissons avec 02 cibles"/>
    <x v="5"/>
    <x v="3"/>
    <n v="3000"/>
    <n v="5.6031826077211857"/>
    <n v="535.41"/>
    <x v="5"/>
    <s v="IT87-A-D2"/>
    <s v="PALF"/>
    <s v="Aspinall"/>
    <s v="CONGO"/>
    <m/>
    <m/>
    <m/>
  </r>
  <r>
    <d v="2026-04-14T00:00:00"/>
    <s v="Taxi moto : Marché - Quartier Mfouati/ rencontre avec une cible"/>
    <x v="0"/>
    <x v="3"/>
    <n v="500"/>
    <n v="0.93386376795353099"/>
    <n v="535.41"/>
    <x v="5"/>
    <s v="IT87-A-D1"/>
    <s v="PALF"/>
    <s v="Aspinall"/>
    <s v="CONGO"/>
    <m/>
    <m/>
    <m/>
  </r>
  <r>
    <d v="2026-04-14T00:00:00"/>
    <s v="Achat boissons avec la cible"/>
    <x v="5"/>
    <x v="3"/>
    <n v="1200"/>
    <n v="2.2412730430884742"/>
    <n v="535.41"/>
    <x v="5"/>
    <s v="IT87-A-D2"/>
    <s v="PALF"/>
    <s v="Aspinall"/>
    <s v="CONGO"/>
    <m/>
    <m/>
    <m/>
  </r>
  <r>
    <d v="2026-04-14T00:00:00"/>
    <s v="Taxi moto : Mfouati - Isende/ Prospection"/>
    <x v="0"/>
    <x v="3"/>
    <n v="500"/>
    <n v="0.93386376795353099"/>
    <n v="535.41"/>
    <x v="5"/>
    <s v="IT87-A-D1"/>
    <s v="PALF"/>
    <s v="Aspinall"/>
    <s v="CONGO"/>
    <m/>
    <m/>
    <m/>
  </r>
  <r>
    <d v="2026-04-14T00:00:00"/>
    <s v="Taxi moto : Isende - Hôtel/ Retour du terrain"/>
    <x v="0"/>
    <x v="3"/>
    <n v="500"/>
    <n v="0.93386376795353099"/>
    <n v="535.41"/>
    <x v="5"/>
    <s v="IT87-A-D1"/>
    <s v="PALF"/>
    <s v="Aspinall"/>
    <s v="CONGO"/>
    <m/>
    <m/>
    <m/>
  </r>
  <r>
    <d v="2026-04-15T00:00:00"/>
    <s v="Maison- Bureau"/>
    <x v="0"/>
    <x v="0"/>
    <n v="1000"/>
    <n v="1.867727535907062"/>
    <n v="535.41"/>
    <x v="0"/>
    <s v="DH-A-D1"/>
    <s v="PALF"/>
    <s v="Aspinall"/>
    <s v="CONGO"/>
    <m/>
    <m/>
    <m/>
  </r>
  <r>
    <d v="2026-04-15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15T00:00:00"/>
    <s v="Credit telephonique MTN/PALF/ du 15 au 21 avril 2026/ DOVI"/>
    <x v="1"/>
    <x v="0"/>
    <n v="10000"/>
    <n v="18.67727535907062"/>
    <n v="535.41"/>
    <x v="0"/>
    <s v="DH-A-R4"/>
    <s v="PALF"/>
    <s v="Aspinall"/>
    <s v="CONGO"/>
    <m/>
    <m/>
    <m/>
  </r>
  <r>
    <d v="2026-04-15T00:00:00"/>
    <s v="Taxi: Bureau-DDEF avec Roméo"/>
    <x v="0"/>
    <x v="1"/>
    <n v="1000"/>
    <n v="1.867727535907062"/>
    <n v="535.41"/>
    <x v="1"/>
    <s v="CR-A-D1"/>
    <s v="PALF"/>
    <s v="Aspinall"/>
    <s v="CONGO"/>
    <m/>
    <m/>
    <m/>
  </r>
  <r>
    <d v="2026-04-15T00:00:00"/>
    <s v="Taxi: DDEF-Bureau"/>
    <x v="0"/>
    <x v="1"/>
    <n v="1000"/>
    <n v="1.867727535907062"/>
    <n v="535.41"/>
    <x v="1"/>
    <s v="CR-A-D1"/>
    <s v="PALF"/>
    <s v="Aspinall"/>
    <s v="CONGO"/>
    <m/>
    <m/>
    <m/>
  </r>
  <r>
    <d v="2026-04-15T00:00:00"/>
    <s v="Credit telephonique MTN PALF/du 15   au 21 avril 2026/Legal/ crepin"/>
    <x v="1"/>
    <x v="1"/>
    <n v="7500"/>
    <n v="14.007956519302965"/>
    <n v="535.41"/>
    <x v="1"/>
    <s v="CR-A-R7"/>
    <s v="PALF"/>
    <s v="Aspinall"/>
    <s v="CONGO"/>
    <m/>
    <m/>
    <m/>
  </r>
  <r>
    <d v="2026-04-15T00:00:00"/>
    <s v="Paiement CNSS Prémier trimestre/Mars 2026/Parfaite/le montant manquante sur le chèque delivrée pour la cnss"/>
    <x v="8"/>
    <x v="2"/>
    <n v="16"/>
    <n v="2.9883640574512992E-2"/>
    <n v="535.41"/>
    <x v="2"/>
    <s v="CA-A-R11"/>
    <s v="PALF"/>
    <s v="Aspinall"/>
    <s v="CONGO"/>
    <m/>
    <m/>
    <m/>
  </r>
  <r>
    <d v="2026-04-15T00:00:00"/>
    <s v="Frais de tansfert d'argent  à P29    par momo"/>
    <x v="3"/>
    <x v="2"/>
    <n v="700"/>
    <n v="1.3074092751349433"/>
    <n v="535.41"/>
    <x v="2"/>
    <s v="CA-A-R12"/>
    <s v="PALF"/>
    <s v="Aspinall"/>
    <s v="CONGO"/>
    <m/>
    <m/>
    <m/>
  </r>
  <r>
    <d v="2026-04-15T00:00:00"/>
    <s v="Taxi: Bureau -Banque BCI/ Retrait cheque pour le paiement de la cnss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Taxi: Banque BCI-CNSS/Paiement CNSS premier  trimestre de l'année 2026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Taxi:  CNSS- Direction MTN/Achat crédit telephonique equipe PALF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Taxi:   Direction MTN - Bureau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Taxi:  Bureau- M2B services /transfert d'argent à P29 et Donald-Roméo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Taxi:  M2B services- Domicile"/>
    <x v="0"/>
    <x v="2"/>
    <n v="1000"/>
    <n v="1.867727535907062"/>
    <n v="535.41"/>
    <x v="2"/>
    <s v="P-A-D1"/>
    <s v="PALF"/>
    <s v="Aspinall"/>
    <s v="CONGO"/>
    <m/>
    <m/>
    <m/>
  </r>
  <r>
    <d v="2026-04-15T00:00:00"/>
    <s v="Credit teléphonique MTN PALF/ du15 au 21 avril 2026/Management/ Parfaite"/>
    <x v="1"/>
    <x v="0"/>
    <n v="5000"/>
    <n v="9.3386376795353101"/>
    <n v="535.41"/>
    <x v="2"/>
    <s v="P-A-R3"/>
    <s v="PALF"/>
    <s v="Aspinall"/>
    <s v="CONGO"/>
    <m/>
    <m/>
    <m/>
  </r>
  <r>
    <d v="2026-04-15T00:00:00"/>
    <s v="Taxi hotel-mokeko,prospection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Taxi mokeko-ancienne piste,prospection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Taxi ancienne piste-marché,pour prospection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Taxi marché-baloye,prospection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Taxi baloye-agence,achat billet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Taxi agence-hotel"/>
    <x v="0"/>
    <x v="3"/>
    <n v="500"/>
    <n v="0.93386376795353099"/>
    <n v="535.41"/>
    <x v="3"/>
    <s v="P29-A-D1"/>
    <s v="PALF"/>
    <s v="Aspinall"/>
    <s v="CONGO"/>
    <m/>
    <m/>
    <m/>
  </r>
  <r>
    <d v="2026-04-15T00:00:00"/>
    <s v="Achat boisson avec un cible"/>
    <x v="5"/>
    <x v="3"/>
    <n v="2000"/>
    <n v="3.735455071814124"/>
    <n v="535.41"/>
    <x v="3"/>
    <s v="P29-A-D3"/>
    <s v="PALF"/>
    <s v="Aspinall"/>
    <s v="CONGO"/>
    <m/>
    <m/>
    <m/>
  </r>
  <r>
    <d v="2026-04-15T00:00:00"/>
    <s v="Credit telephonique MTN PALF/ du 15 au 21 avril 2026/ Investigation/P29"/>
    <x v="1"/>
    <x v="3"/>
    <n v="7500"/>
    <n v="14.007956519302965"/>
    <n v="535.41"/>
    <x v="3"/>
    <s v="P29-A-R13"/>
    <s v="PALF"/>
    <s v="Aspinall"/>
    <s v="CONGO"/>
    <m/>
    <m/>
    <m/>
  </r>
  <r>
    <d v="2026-04-15T00:00:00"/>
    <s v="Credit telephonique MTN PALF/ du 15 au 21 avril 2026/ Investigation/T73"/>
    <x v="1"/>
    <x v="3"/>
    <n v="7500"/>
    <n v="14.007956519302965"/>
    <n v="535.41"/>
    <x v="4"/>
    <s v="T73-A-R8"/>
    <s v="PALF"/>
    <s v="Aspinall"/>
    <s v="CONGO"/>
    <m/>
    <m/>
    <m/>
  </r>
  <r>
    <d v="2026-04-15T00:00:00"/>
    <s v="IT87-CONGO Frais d'hôtel  du 13 au 15/04/2026 à Loutété (02 nuitées)"/>
    <x v="2"/>
    <x v="3"/>
    <n v="20000"/>
    <n v="37.35455071814124"/>
    <n v="535.41"/>
    <x v="5"/>
    <s v="IT87-A-R8"/>
    <s v="PALF"/>
    <s v="Aspinall"/>
    <s v="CONGO"/>
    <m/>
    <m/>
    <m/>
  </r>
  <r>
    <d v="2026-04-15T00:00:00"/>
    <s v="Taxi : Hôtel - Agence trans bony/ Départ pour Brazzaville"/>
    <x v="0"/>
    <x v="3"/>
    <n v="1000"/>
    <n v="1.867727535907062"/>
    <n v="535.41"/>
    <x v="5"/>
    <s v="IT87-A-D1"/>
    <s v="PALF"/>
    <s v="Aspinall"/>
    <s v="CONGO"/>
    <m/>
    <m/>
    <m/>
  </r>
  <r>
    <d v="2026-04-15T00:00:00"/>
    <s v="Achat billet Loutété - Brazzaville/ IT87"/>
    <x v="4"/>
    <x v="3"/>
    <n v="7000"/>
    <n v="13.074092751349434"/>
    <n v="535.41"/>
    <x v="5"/>
    <s v="IT87-A-R9"/>
    <s v="PALF"/>
    <s v="Aspinall"/>
    <s v="CONGO"/>
    <m/>
    <m/>
    <m/>
  </r>
  <r>
    <d v="2026-04-15T00:00:00"/>
    <s v="Taxi : Agence Trans bony - Domicile/ Arrivée à Brazzaville"/>
    <x v="0"/>
    <x v="3"/>
    <n v="2000"/>
    <n v="3.735455071814124"/>
    <n v="535.41"/>
    <x v="5"/>
    <s v="IT87-A-D1"/>
    <s v="PALF"/>
    <s v="Aspinall"/>
    <s v="CONGO"/>
    <m/>
    <m/>
    <m/>
  </r>
  <r>
    <d v="2026-04-15T00:00:00"/>
    <s v="Credit telephonique MTN PALF/du 15 au 21 avril 2026/Investigation /IT87"/>
    <x v="1"/>
    <x v="3"/>
    <n v="7500"/>
    <n v="14.007956519302965"/>
    <n v="535.41"/>
    <x v="5"/>
    <s v="IT87-A-R10"/>
    <s v="PALF"/>
    <s v="Aspinall"/>
    <s v="CONGO"/>
    <m/>
    <m/>
    <m/>
  </r>
  <r>
    <d v="2026-04-15T00:00:00"/>
    <s v="Credit telephonique MTN PALF/ du 15 au 21 avril 2026/Legal//Donald-Roméo"/>
    <x v="1"/>
    <x v="1"/>
    <n v="7500"/>
    <n v="14.007956519302965"/>
    <n v="535.41"/>
    <x v="6"/>
    <s v="DR-A-R7"/>
    <s v="PALF"/>
    <s v="Aspinall"/>
    <s v="CONGO"/>
    <m/>
    <m/>
    <m/>
  </r>
  <r>
    <d v="2026-04-15T00:00:00"/>
    <s v="Taxi, Agence Trans Bony de Brazzaville-Domicile"/>
    <x v="0"/>
    <x v="4"/>
    <n v="1000"/>
    <n v="1.867727535907062"/>
    <n v="535.41"/>
    <x v="7"/>
    <s v="EV-A-D1"/>
    <s v="PALF"/>
    <s v="Aspinall"/>
    <s v="CONGO"/>
    <m/>
    <m/>
    <m/>
  </r>
  <r>
    <d v="2026-04-15T00:00:00"/>
    <s v="Credit telephonique MTN PALF/du 15 au 21 avril 2026/Evariste/ Evariste"/>
    <x v="1"/>
    <x v="4"/>
    <n v="7500"/>
    <n v="14.007956519302965"/>
    <n v="535.41"/>
    <x v="7"/>
    <s v="EV-A-R7"/>
    <s v="PALF"/>
    <s v="Aspinall"/>
    <s v="CONGO"/>
    <m/>
    <m/>
    <m/>
  </r>
  <r>
    <d v="2026-04-15T00:00:00"/>
    <s v="Credit telephonique MTN PALF/du 15 au 21 Avril 2026/Legal/Romain"/>
    <x v="1"/>
    <x v="1"/>
    <n v="5000"/>
    <n v="9.3386376795353101"/>
    <n v="535.41"/>
    <x v="8"/>
    <s v="RM-A-R7"/>
    <s v="PALF"/>
    <s v="Aspinall"/>
    <s v="CONGO"/>
    <m/>
    <m/>
    <m/>
  </r>
  <r>
    <d v="2026-04-15T00:00:00"/>
    <s v="Paiement CNSS Premier trimestre/Janvier, Février, Mars 2026/Crepin /3655264"/>
    <x v="8"/>
    <x v="1"/>
    <n v="391674"/>
    <n v="754.16062627406632"/>
    <n v="519.35090000000002"/>
    <x v="9"/>
    <s v="BQ-A-R4"/>
    <s v="PALF"/>
    <s v="Amis"/>
    <s v="CONGO"/>
    <m/>
    <m/>
    <m/>
  </r>
  <r>
    <d v="2026-04-15T00:00:00"/>
    <s v="Paiement CNSS Premier trimestre/Janvier, Février, Mars 2026/Donald-Roméo/3655264"/>
    <x v="8"/>
    <x v="1"/>
    <n v="258905"/>
    <n v="498.51651359418071"/>
    <n v="519.35090000000002"/>
    <x v="9"/>
    <s v="BQ-A-R5"/>
    <s v="PALF"/>
    <s v="Amis"/>
    <s v="CONGO"/>
    <m/>
    <m/>
    <m/>
  </r>
  <r>
    <d v="2026-04-15T00:00:00"/>
    <s v="Paiement CNSS Premier trimestre/Janvier, Février, Mars 2026/Romain/3655264"/>
    <x v="8"/>
    <x v="1"/>
    <n v="125346"/>
    <n v="241.35127136585302"/>
    <n v="519.35090000000002"/>
    <x v="9"/>
    <s v="BQ-A-R6"/>
    <s v="PALF"/>
    <s v="Amis"/>
    <s v="CONGO"/>
    <m/>
    <m/>
    <m/>
  </r>
  <r>
    <d v="2026-04-15T00:00:00"/>
    <s v="Paiement CNSS Premier trimestre/Janvier, Février, Mars 2026/Parfaite/3655264"/>
    <x v="8"/>
    <x v="2"/>
    <n v="215575"/>
    <n v="415.08544608279294"/>
    <n v="519.35090000000002"/>
    <x v="9"/>
    <s v="BQ-A-R7"/>
    <s v="PALF"/>
    <s v="Amis"/>
    <s v="CONGO"/>
    <m/>
    <m/>
    <m/>
  </r>
  <r>
    <d v="2026-04-15T00:00:00"/>
    <s v="Paiement CNSS Premier trimestre/Janvier, Février, Mars 2026/Evariste/3655264"/>
    <x v="8"/>
    <x v="4"/>
    <n v="150375"/>
    <n v="289.54412132529279"/>
    <n v="519.35090000000002"/>
    <x v="9"/>
    <s v="BQ-A-R8"/>
    <s v="PALF"/>
    <s v="Amis"/>
    <s v="CONGO"/>
    <m/>
    <m/>
    <m/>
  </r>
  <r>
    <d v="2026-04-16T00:00:00"/>
    <s v="Maison--Bureau"/>
    <x v="0"/>
    <x v="0"/>
    <n v="1000"/>
    <n v="1.867727535907062"/>
    <n v="535.41"/>
    <x v="0"/>
    <s v="DH-A-D1"/>
    <s v="PALF"/>
    <s v="Aspinall"/>
    <s v="CONGO"/>
    <m/>
    <m/>
    <m/>
  </r>
  <r>
    <d v="2026-04-16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16T00:00:00"/>
    <s v="P29 - CONGO Ration  du 15 au 16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6T00:00:00"/>
    <s v="Taxi : domicile - centre ville ( prospection sur Brazzaville)"/>
    <x v="0"/>
    <x v="3"/>
    <n v="1000"/>
    <n v="1.867727535907062"/>
    <n v="535.41"/>
    <x v="4"/>
    <s v="T73-A-D1"/>
    <s v="PALF"/>
    <s v="Aspinall"/>
    <s v="CONGO"/>
    <m/>
    <m/>
    <m/>
  </r>
  <r>
    <d v="2026-04-16T00:00:00"/>
    <s v="Taxi : centre ville - poto poto ( prospection sur Brazzaville)"/>
    <x v="0"/>
    <x v="3"/>
    <n v="1000"/>
    <n v="1.867727535907062"/>
    <n v="535.41"/>
    <x v="4"/>
    <s v="T73-A-D1"/>
    <s v="PALF"/>
    <s v="Aspinall"/>
    <s v="CONGO"/>
    <m/>
    <m/>
    <m/>
  </r>
  <r>
    <d v="2026-04-16T00:00:00"/>
    <s v="Taxi : poto poto - moungali ( prospection sur Brazzaville)"/>
    <x v="0"/>
    <x v="3"/>
    <n v="1000"/>
    <n v="1.867727535907062"/>
    <n v="535.41"/>
    <x v="4"/>
    <s v="T73-A-D1"/>
    <s v="PALF"/>
    <s v="Aspinall"/>
    <s v="CONGO"/>
    <m/>
    <m/>
    <m/>
  </r>
  <r>
    <d v="2026-04-16T00:00:00"/>
    <s v="Taxi : moungali - moukoundo ( prospection sur Brazzaville)"/>
    <x v="0"/>
    <x v="3"/>
    <n v="1000"/>
    <n v="1.867727535907062"/>
    <n v="535.41"/>
    <x v="4"/>
    <s v="T73-A-D1"/>
    <s v="PALF"/>
    <s v="Aspinall"/>
    <s v="CONGO"/>
    <m/>
    <m/>
    <m/>
  </r>
  <r>
    <d v="2026-04-16T00:00:00"/>
    <s v="Taxi : moukoundo - domicile (fin de journée)"/>
    <x v="0"/>
    <x v="3"/>
    <n v="1000"/>
    <n v="1.867727535907062"/>
    <n v="535.41"/>
    <x v="4"/>
    <s v="T73-A-D1"/>
    <s v="PALF"/>
    <s v="Aspinall"/>
    <s v="CONGO"/>
    <m/>
    <m/>
    <m/>
  </r>
  <r>
    <d v="2026-04-16T00:00:00"/>
    <s v="Achat boisson/T73"/>
    <x v="5"/>
    <x v="3"/>
    <n v="2000"/>
    <n v="3.735455071814124"/>
    <n v="535.41"/>
    <x v="4"/>
    <s v="T73-A-D2"/>
    <s v="PALF"/>
    <s v="Aspinall"/>
    <s v="CONGO"/>
    <m/>
    <m/>
    <m/>
  </r>
  <r>
    <d v="2026-04-17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17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17T00:00:00"/>
    <s v="Reglement facture internet periode du 18/04au 18/05/2026 bureau PALF"/>
    <x v="10"/>
    <x v="2"/>
    <n v="45050"/>
    <n v="84.141125492613142"/>
    <n v="535.41"/>
    <x v="2"/>
    <s v="CA-A-R13"/>
    <s v="PALF"/>
    <s v="Aspinall"/>
    <s v="CONGO"/>
    <m/>
    <m/>
    <m/>
  </r>
  <r>
    <d v="2026-04-17T00:00:00"/>
    <s v="Taxi: Bureau- Société mega service/ achat internet du 18 avril au 18 mai 2026 bureau PALF"/>
    <x v="0"/>
    <x v="2"/>
    <n v="1000"/>
    <n v="1.867727535907062"/>
    <n v="535.41"/>
    <x v="2"/>
    <s v="P-A-D1"/>
    <s v="PALF"/>
    <s v="Aspinall"/>
    <s v="CONGO"/>
    <m/>
    <m/>
    <m/>
  </r>
  <r>
    <d v="2026-04-17T00:00:00"/>
    <s v="Taxi: Bureau- Société mega service- Bureau"/>
    <x v="0"/>
    <x v="2"/>
    <n v="1000"/>
    <n v="1.867727535907062"/>
    <n v="535.41"/>
    <x v="2"/>
    <s v="P-A-D1"/>
    <s v="PALF"/>
    <s v="Aspinall"/>
    <s v="CONGO"/>
    <m/>
    <m/>
    <m/>
  </r>
  <r>
    <d v="2026-04-17T00:00:00"/>
    <s v="P29 - CONGO Ration  du 16 au 17/04/2026 à ouesso,pokola "/>
    <x v="2"/>
    <x v="3"/>
    <n v="10000"/>
    <n v="18.67727535907062"/>
    <n v="535.41"/>
    <x v="3"/>
    <s v="P29-A-D2"/>
    <s v="PALF"/>
    <s v="Aspinall"/>
    <s v="CONGO"/>
    <m/>
    <m/>
    <m/>
  </r>
  <r>
    <d v="2026-04-17T00:00:00"/>
    <s v="Achat billet ouesso-brazzaville/ P29"/>
    <x v="4"/>
    <x v="3"/>
    <n v="12000"/>
    <n v="22.412730430884743"/>
    <n v="535.41"/>
    <x v="3"/>
    <s v="P29-A-R14"/>
    <s v="PALF"/>
    <s v="Aspinall"/>
    <s v="CONGO"/>
    <m/>
    <m/>
    <m/>
  </r>
  <r>
    <d v="2026-04-17T00:00:00"/>
    <s v="P29 -CONGO Frais d'hotel du 14 au17/04/2026 à ouesso ( 3 Nuitées)"/>
    <x v="2"/>
    <x v="3"/>
    <n v="30000"/>
    <n v="56.031826077211861"/>
    <n v="535.41"/>
    <x v="3"/>
    <s v="P29-A-R15"/>
    <s v="PALF"/>
    <s v="Aspinall"/>
    <s v="CONGO"/>
    <m/>
    <m/>
    <m/>
  </r>
  <r>
    <d v="2026-04-17T00:00:00"/>
    <s v="Taxi hotel-agence,départ pour brazza"/>
    <x v="0"/>
    <x v="3"/>
    <n v="500"/>
    <n v="0.93386376795353099"/>
    <n v="535.41"/>
    <x v="3"/>
    <s v="P29-A-D1"/>
    <s v="PALF"/>
    <s v="Aspinall"/>
    <s v="CONGO"/>
    <m/>
    <m/>
    <m/>
  </r>
  <r>
    <d v="2026-04-17T00:00:00"/>
    <s v="Taxi agence-domicile,arrivé à brazzaville"/>
    <x v="0"/>
    <x v="3"/>
    <n v="1500"/>
    <n v="2.8015913038605929"/>
    <n v="535.41"/>
    <x v="3"/>
    <s v="P29-A-D1"/>
    <s v="PALF"/>
    <s v="Aspinall"/>
    <s v="CONGO"/>
    <m/>
    <m/>
    <m/>
  </r>
  <r>
    <d v="2026-04-17T00:00:00"/>
    <s v="T73-CONGO Ration du17 /04/2026 au 19/04/2026 à Kinkala"/>
    <x v="2"/>
    <x v="3"/>
    <n v="20000"/>
    <n v="37.35455071814124"/>
    <n v="535.41"/>
    <x v="4"/>
    <s v="T73-A-D4"/>
    <s v="PALF"/>
    <s v="Aspinall"/>
    <s v="CONGO"/>
    <m/>
    <m/>
    <m/>
  </r>
  <r>
    <d v="2026-04-17T00:00:00"/>
    <s v="Taxi : bureau - domicile (préparer bagage pour départ kinkala)"/>
    <x v="0"/>
    <x v="3"/>
    <n v="1000"/>
    <n v="1.867727535907062"/>
    <n v="535.41"/>
    <x v="4"/>
    <s v="T73-A-D1"/>
    <s v="PALF"/>
    <s v="Aspinall"/>
    <s v="CONGO"/>
    <m/>
    <m/>
    <m/>
  </r>
  <r>
    <d v="2026-04-17T00:00:00"/>
    <s v="Taxi : domicile - total (départ kinkala)"/>
    <x v="0"/>
    <x v="3"/>
    <n v="1000"/>
    <n v="1.867727535907062"/>
    <n v="535.41"/>
    <x v="4"/>
    <s v="T73-A-D1"/>
    <s v="PALF"/>
    <s v="Aspinall"/>
    <s v="CONGO"/>
    <m/>
    <m/>
    <m/>
  </r>
  <r>
    <d v="2026-04-17T00:00:00"/>
    <s v="Achat billet : Brazzaville - kinkala/T73"/>
    <x v="4"/>
    <x v="3"/>
    <n v="3000"/>
    <n v="5.6031826077211857"/>
    <n v="535.41"/>
    <x v="4"/>
    <s v="T73-A-R9"/>
    <s v="PALF"/>
    <s v="Aspinall"/>
    <s v="CONGO"/>
    <m/>
    <m/>
    <m/>
  </r>
  <r>
    <d v="2026-04-17T00:00:00"/>
    <s v="taxi moto : gare routière - hotel crapp "/>
    <x v="0"/>
    <x v="3"/>
    <n v="500"/>
    <n v="0.93386376795353099"/>
    <n v="535.41"/>
    <x v="4"/>
    <s v="T73-A-D1"/>
    <s v="PALF"/>
    <s v="Aspinall"/>
    <s v="CONGO"/>
    <m/>
    <m/>
    <m/>
  </r>
  <r>
    <d v="2026-04-17T00:00:00"/>
    <s v="Taxi, Bureau PALF-Maison Op Service"/>
    <x v="0"/>
    <x v="4"/>
    <n v="1000"/>
    <n v="1.867727535907062"/>
    <n v="535.41"/>
    <x v="7"/>
    <s v="EV-A-D1"/>
    <s v="PALF"/>
    <s v="Aspinall"/>
    <s v="CONGO"/>
    <m/>
    <m/>
    <m/>
  </r>
  <r>
    <d v="2026-04-17T00:00:00"/>
    <s v="Taxi, Maison Op Service - Celeste Computer"/>
    <x v="0"/>
    <x v="4"/>
    <n v="1000"/>
    <n v="1.867727535907062"/>
    <n v="535.41"/>
    <x v="7"/>
    <s v="EV-A-D1"/>
    <s v="PALF"/>
    <s v="Aspinall"/>
    <s v="CONGO"/>
    <m/>
    <m/>
    <m/>
  </r>
  <r>
    <d v="2026-04-17T00:00:00"/>
    <s v="Taxi, Celeste Computer-Bureau PALF"/>
    <x v="0"/>
    <x v="4"/>
    <n v="1000"/>
    <n v="1.867727535907062"/>
    <n v="535.41"/>
    <x v="7"/>
    <s v="EV-A-D1"/>
    <s v="PALF"/>
    <s v="Aspinall"/>
    <s v="CONGO"/>
    <m/>
    <m/>
    <m/>
  </r>
  <r>
    <d v="2026-04-18T00:00:00"/>
    <s v="taxi moto : hotel crapp - quartier lizola ( vérifer l'information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quartier lizola - centre ville (prosoection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centre ville - zone lycée (prospection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zone lycée - marché (prospection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marché - zone hopital (prospection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zone hopital - quartier lizola (rendez vous avec la cible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taxi moto : quartier lizola - hotel  (fin de la journée)"/>
    <x v="0"/>
    <x v="3"/>
    <n v="500"/>
    <n v="0.93386376795353099"/>
    <n v="535.41"/>
    <x v="4"/>
    <s v="T73-A-D1"/>
    <s v="PALF"/>
    <s v="Aspinall"/>
    <s v="CONGO"/>
    <m/>
    <m/>
    <m/>
  </r>
  <r>
    <d v="2026-04-18T00:00:00"/>
    <s v="achat boisons pour deux cibles differentes"/>
    <x v="5"/>
    <x v="3"/>
    <n v="4000"/>
    <n v="7.4709101436282479"/>
    <n v="535.41"/>
    <x v="4"/>
    <s v="T73-A-D2"/>
    <s v="PALF"/>
    <s v="Aspinall"/>
    <s v="CONGO"/>
    <m/>
    <m/>
    <m/>
  </r>
  <r>
    <d v="2026-04-19T00:00:00"/>
    <s v="T73 - CONGO Frais d'hotel du 17 au 19/04/2026 à Ouesso (02 Nuitées)"/>
    <x v="2"/>
    <x v="3"/>
    <n v="20000"/>
    <n v="37.35455071814124"/>
    <n v="535.41"/>
    <x v="4"/>
    <s v="T73-A-R10"/>
    <s v="PALF"/>
    <s v="Aspinall"/>
    <s v="CONGO"/>
    <m/>
    <m/>
    <m/>
  </r>
  <r>
    <d v="2026-04-19T00:00:00"/>
    <s v="Taxi moto : hotel - gare routière"/>
    <x v="0"/>
    <x v="3"/>
    <n v="500"/>
    <n v="0.93386376795353099"/>
    <n v="535.41"/>
    <x v="4"/>
    <s v="T73-A-D1"/>
    <s v="PALF"/>
    <s v="Aspinall"/>
    <s v="CONGO"/>
    <m/>
    <m/>
    <m/>
  </r>
  <r>
    <d v="2026-04-19T00:00:00"/>
    <s v="Achat billet :  Kinkala- Brazzaville/T73"/>
    <x v="4"/>
    <x v="3"/>
    <n v="3000"/>
    <n v="5.6031826077211857"/>
    <n v="535.41"/>
    <x v="4"/>
    <s v="T73-A-R11"/>
    <s v="PALF"/>
    <s v="Aspinall"/>
    <s v="CONGO"/>
    <m/>
    <m/>
    <m/>
  </r>
  <r>
    <d v="2026-04-19T00:00:00"/>
    <s v="Taxi : parking total - domicile"/>
    <x v="0"/>
    <x v="3"/>
    <n v="1000"/>
    <n v="1.867727535907062"/>
    <n v="535.41"/>
    <x v="4"/>
    <s v="T73-A-D1"/>
    <s v="PALF"/>
    <s v="Aspinall"/>
    <s v="CONGO"/>
    <m/>
    <m/>
    <m/>
  </r>
  <r>
    <d v="2026-04-20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0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0T00:00:00"/>
    <s v="Billet: Brazzaville-Madingou/Crépin"/>
    <x v="4"/>
    <x v="1"/>
    <n v="7000"/>
    <n v="13.074092751349434"/>
    <n v="535.41"/>
    <x v="1"/>
    <s v="CR-A-R8"/>
    <s v="PALF"/>
    <s v="Aspinall"/>
    <s v="CONGO"/>
    <m/>
    <m/>
    <m/>
  </r>
  <r>
    <d v="2026-04-20T00:00:00"/>
    <s v="Taxi: Bureau-Agence Trans Bony de la Frontière"/>
    <x v="0"/>
    <x v="1"/>
    <n v="1000"/>
    <n v="1.867727535907062"/>
    <n v="535.41"/>
    <x v="8"/>
    <s v="RM-A-D1"/>
    <s v="PALF"/>
    <s v="Aspinall"/>
    <s v="CONGO"/>
    <m/>
    <m/>
    <m/>
  </r>
  <r>
    <d v="2026-04-20T00:00:00"/>
    <s v="Achat Billet-Brazzaville-Owando/ Romain"/>
    <x v="4"/>
    <x v="1"/>
    <n v="8000"/>
    <n v="14.941820287256496"/>
    <n v="535.41"/>
    <x v="8"/>
    <s v="RM-A-R8"/>
    <s v="PALF"/>
    <s v="Aspinall"/>
    <s v="CONGO"/>
    <m/>
    <m/>
    <m/>
  </r>
  <r>
    <d v="2026-04-20T00:00:00"/>
    <s v="Taxi: Agence Trans Bony de la Frontière-Bureau"/>
    <x v="0"/>
    <x v="1"/>
    <n v="1000"/>
    <n v="1.867727535907062"/>
    <n v="535.41"/>
    <x v="8"/>
    <s v="RM-A-D1"/>
    <s v="PALF"/>
    <s v="Aspinall"/>
    <s v="CONGO"/>
    <m/>
    <m/>
    <m/>
  </r>
  <r>
    <d v="2026-04-20T00:00:00"/>
    <s v="Reglement honoraire du mois de Mars 2026/P29/3655265"/>
    <x v="8"/>
    <x v="3"/>
    <n v="370000"/>
    <n v="712.42776319440281"/>
    <n v="519.35090000000002"/>
    <x v="9"/>
    <s v="BQ-A-R9"/>
    <s v="PALF"/>
    <s v="Amis"/>
    <s v="CONGO"/>
    <m/>
    <m/>
    <m/>
  </r>
  <r>
    <d v="2026-04-20T00:00:00"/>
    <s v="Paiement Honoraire Me LOCKO/Mois de Mars 2026 /3655266"/>
    <x v="11"/>
    <x v="1"/>
    <n v="150000"/>
    <n v="280.1591303860593"/>
    <n v="535.41"/>
    <x v="9"/>
    <s v="BQ-A-R10"/>
    <s v="PALF"/>
    <s v="Aspinall"/>
    <s v="CONGO"/>
    <m/>
    <m/>
    <m/>
  </r>
  <r>
    <d v="2026-04-21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1T00:00:00"/>
    <s v="Bureau-Aspinall"/>
    <x v="0"/>
    <x v="0"/>
    <n v="1000"/>
    <n v="1.867727535907062"/>
    <n v="535.41"/>
    <x v="0"/>
    <s v="DH-A-D1"/>
    <s v="PALF"/>
    <s v="Aspinall"/>
    <s v="CONGO"/>
    <m/>
    <m/>
    <m/>
  </r>
  <r>
    <d v="2026-04-21T00:00:00"/>
    <s v="Aspinall-Bureau"/>
    <x v="0"/>
    <x v="0"/>
    <n v="1000"/>
    <n v="1.867727535907062"/>
    <n v="535.41"/>
    <x v="0"/>
    <s v="DH-A-D1"/>
    <s v="PALF"/>
    <s v="Aspinall"/>
    <s v="CONGO"/>
    <m/>
    <m/>
    <m/>
  </r>
  <r>
    <d v="2026-04-21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1T00:00:00"/>
    <s v="CREPIN-CONGO Ration du 21 au 22/04/2026 à Madingou/Crépin"/>
    <x v="2"/>
    <x v="1"/>
    <n v="40000"/>
    <n v="74.709101436282481"/>
    <n v="535.41"/>
    <x v="1"/>
    <s v="CR-A-D4"/>
    <s v="PALF"/>
    <s v="Aspinall"/>
    <s v="CONGO"/>
    <m/>
    <m/>
    <m/>
  </r>
  <r>
    <d v="2026-04-21T00:00:00"/>
    <s v="Taxi: Domicile Mfilou marché Ngambio-Agence trans Bony la Frontière"/>
    <x v="0"/>
    <x v="1"/>
    <n v="1000"/>
    <n v="1.867727535907062"/>
    <n v="535.41"/>
    <x v="1"/>
    <s v="CR-A-D1"/>
    <s v="PALF"/>
    <s v="Aspinall"/>
    <s v="CONGO"/>
    <m/>
    <m/>
    <m/>
  </r>
  <r>
    <d v="2026-04-21T00:00:00"/>
    <s v=" Tricycle: Agence Trans Bony Madingou-Hôtel Nzongo et fils"/>
    <x v="0"/>
    <x v="1"/>
    <n v="500"/>
    <n v="0.93386376795353099"/>
    <n v="535.41"/>
    <x v="1"/>
    <s v="CR-A-D1"/>
    <s v="PALF"/>
    <s v="Aspinall"/>
    <s v="CONGO"/>
    <m/>
    <m/>
    <m/>
  </r>
  <r>
    <d v="2026-04-21T00:00:00"/>
    <s v="Ration de NTONDELE Fulgence /Commissariat de Madingou/ Soir"/>
    <x v="12"/>
    <x v="1"/>
    <n v="1500"/>
    <n v="2.8015913038605929"/>
    <n v="535.41"/>
    <x v="1"/>
    <s v="CR-A-D2"/>
    <s v="PALF"/>
    <s v="Aspinall"/>
    <s v="CONGO"/>
    <m/>
    <m/>
    <m/>
  </r>
  <r>
    <d v="2026-04-21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1T00:00:00"/>
    <s v="Tricycle: Commissariat-Hôtel"/>
    <x v="0"/>
    <x v="1"/>
    <n v="500"/>
    <n v="0.93386376795353099"/>
    <n v="535.41"/>
    <x v="1"/>
    <s v="CR-A-D1"/>
    <s v="PALF"/>
    <s v="Aspinall"/>
    <s v="CONGO"/>
    <m/>
    <m/>
    <m/>
  </r>
  <r>
    <d v="2026-04-21T00:00:00"/>
    <s v="Taxi bureau-agence,achat billet"/>
    <x v="0"/>
    <x v="3"/>
    <n v="1000"/>
    <n v="1.867727535907062"/>
    <n v="535.41"/>
    <x v="3"/>
    <s v="P29-A-D1"/>
    <s v="PALF"/>
    <s v="Aspinall"/>
    <s v="CONGO"/>
    <m/>
    <m/>
    <m/>
  </r>
  <r>
    <d v="2026-04-21T00:00:00"/>
    <s v="Taxi agence-domicile"/>
    <x v="0"/>
    <x v="3"/>
    <n v="1000"/>
    <n v="1.867727535907062"/>
    <n v="535.41"/>
    <x v="3"/>
    <s v="P29-A-D1"/>
    <s v="PALF"/>
    <s v="Aspinall"/>
    <s v="CONGO"/>
    <m/>
    <m/>
    <m/>
  </r>
  <r>
    <d v="2026-04-21T00:00:00"/>
    <s v="Achat billet Brazzavrille-dolisie/ P29"/>
    <x v="4"/>
    <x v="3"/>
    <n v="9000"/>
    <n v="16.809547823163559"/>
    <n v="535.41"/>
    <x v="3"/>
    <s v="P29-A-R16"/>
    <s v="PALF"/>
    <s v="Aspinall"/>
    <s v="CONGO"/>
    <m/>
    <m/>
    <m/>
  </r>
  <r>
    <d v="2026-04-21T00:00:00"/>
    <s v="Taxi : bureau - moungali ( reparation téléphone)"/>
    <x v="0"/>
    <x v="3"/>
    <n v="1000"/>
    <n v="1.867727535907062"/>
    <n v="535.41"/>
    <x v="4"/>
    <s v="T73-A-D1"/>
    <s v="PALF"/>
    <s v="Aspinall"/>
    <s v="CONGO"/>
    <m/>
    <m/>
    <m/>
  </r>
  <r>
    <d v="2026-04-21T00:00:00"/>
    <s v="Taxi : moungali - bureau ( retour)"/>
    <x v="0"/>
    <x v="3"/>
    <n v="1000"/>
    <n v="1.867727535907062"/>
    <n v="535.41"/>
    <x v="4"/>
    <s v="T73-A-D1"/>
    <s v="PALF"/>
    <s v="Aspinall"/>
    <s v="CONGO"/>
    <m/>
    <m/>
    <m/>
  </r>
  <r>
    <d v="2026-04-21T00:00:00"/>
    <s v="Taxi : bureau - agence trans bony (achat billet"/>
    <x v="0"/>
    <x v="3"/>
    <n v="1000"/>
    <n v="1.867727535907062"/>
    <n v="535.41"/>
    <x v="4"/>
    <s v="T73-A-D1"/>
    <s v="PALF"/>
    <s v="Aspinall"/>
    <s v="CONGO"/>
    <m/>
    <m/>
    <m/>
  </r>
  <r>
    <d v="2026-04-21T00:00:00"/>
    <s v="Achat billet : Brazzaville - Ouesso/T73"/>
    <x v="4"/>
    <x v="3"/>
    <n v="12000"/>
    <n v="22.412730430884743"/>
    <n v="535.41"/>
    <x v="4"/>
    <s v="T73-A-R12"/>
    <s v="PALF"/>
    <s v="Aspinall"/>
    <s v="CONGO"/>
    <m/>
    <m/>
    <m/>
  </r>
  <r>
    <d v="2026-04-21T00:00:00"/>
    <s v="Taxi : agence trans bony - domicile ( achat billet)"/>
    <x v="0"/>
    <x v="3"/>
    <n v="1000"/>
    <n v="1.867727535907062"/>
    <n v="535.41"/>
    <x v="4"/>
    <s v="T73-A-D1"/>
    <s v="PALF"/>
    <s v="Aspinall"/>
    <s v="CONGO"/>
    <m/>
    <m/>
    <m/>
  </r>
  <r>
    <d v="2026-04-21T00:00:00"/>
    <s v="Taxi : Bureau - Agence trans bony/ Achat billet"/>
    <x v="0"/>
    <x v="3"/>
    <n v="1000"/>
    <n v="1.867727535907062"/>
    <n v="535.41"/>
    <x v="5"/>
    <s v="IT87-A-D1"/>
    <s v="PALF"/>
    <s v="Aspinall"/>
    <s v="CONGO"/>
    <m/>
    <m/>
    <m/>
  </r>
  <r>
    <d v="2026-04-21T00:00:00"/>
    <s v="Achat billet Brazzaville - Ewo/ IT87"/>
    <x v="4"/>
    <x v="3"/>
    <n v="12000"/>
    <n v="22.412730430884743"/>
    <n v="535.41"/>
    <x v="5"/>
    <s v="IT87-A-R11"/>
    <s v="PALF"/>
    <s v="Aspinall"/>
    <s v="CONGO"/>
    <m/>
    <m/>
    <m/>
  </r>
  <r>
    <d v="2026-04-21T00:00:00"/>
    <s v="Taxi : Agence trans bony - Domicile/ Retour d'achat billet"/>
    <x v="0"/>
    <x v="3"/>
    <n v="2000"/>
    <n v="3.735455071814124"/>
    <n v="535.41"/>
    <x v="5"/>
    <s v="IT87-A-D1"/>
    <s v="PALF"/>
    <s v="Aspinall"/>
    <s v="CONGO"/>
    <m/>
    <m/>
    <m/>
  </r>
  <r>
    <d v="2026-04-21T00:00:00"/>
    <s v="Taxi Bureau-Parc Zoologique"/>
    <x v="0"/>
    <x v="1"/>
    <n v="1000"/>
    <n v="1.867727535907062"/>
    <n v="535.41"/>
    <x v="6"/>
    <s v="DR-A-D1"/>
    <s v="PALF"/>
    <s v="Aspinall"/>
    <s v="CONGO"/>
    <m/>
    <m/>
    <m/>
  </r>
  <r>
    <d v="2026-04-21T00:00:00"/>
    <s v="Taxi Parc Zoologique-Bureau"/>
    <x v="0"/>
    <x v="1"/>
    <n v="1000"/>
    <n v="1.867727535907062"/>
    <n v="535.41"/>
    <x v="6"/>
    <s v="DR-A-D1"/>
    <s v="PALF"/>
    <s v="Aspinall"/>
    <s v="CONGO"/>
    <m/>
    <m/>
    <m/>
  </r>
  <r>
    <d v="2026-04-21T00:00:00"/>
    <s v="Taxi: Domicile-Agence Trans Bony de la Frontière"/>
    <x v="0"/>
    <x v="1"/>
    <n v="2500"/>
    <n v="4.669318839767655"/>
    <n v="535.41"/>
    <x v="8"/>
    <s v="RM-A-D1"/>
    <s v="PALF"/>
    <s v="Aspinall"/>
    <s v="CONGO"/>
    <m/>
    <m/>
    <m/>
  </r>
  <r>
    <d v="2026-04-21T00:00:00"/>
    <s v="Taxi moto: Agence Trans Bony d'Owando-Hotel Case Mbali"/>
    <x v="0"/>
    <x v="1"/>
    <n v="300"/>
    <n v="0.56031826077211855"/>
    <n v="535.41"/>
    <x v="8"/>
    <s v="RM-A-D1"/>
    <s v="PALF"/>
    <s v="Aspinall"/>
    <s v="CONGO"/>
    <m/>
    <m/>
    <m/>
  </r>
  <r>
    <d v="2026-04-21T00:00:00"/>
    <s v="Taxi moto: Hotel Case Mbali-Hotel Savouret"/>
    <x v="0"/>
    <x v="1"/>
    <n v="300"/>
    <n v="0.56031826077211855"/>
    <n v="535.41"/>
    <x v="8"/>
    <s v="RM-A-D1"/>
    <s v="PALF"/>
    <s v="Aspinall"/>
    <s v="CONGO"/>
    <m/>
    <m/>
    <m/>
  </r>
  <r>
    <d v="2026-04-21T00:00:00"/>
    <s v="Taxi moto: Hotel Savouret-Marché d'Owando"/>
    <x v="0"/>
    <x v="1"/>
    <n v="300"/>
    <n v="0.56031826077211855"/>
    <n v="535.41"/>
    <x v="8"/>
    <s v="RM-A-D1"/>
    <s v="PALF"/>
    <s v="Aspinall"/>
    <s v="CONGO"/>
    <m/>
    <m/>
    <m/>
  </r>
  <r>
    <d v="2026-04-21T00:00:00"/>
    <s v="Achat de la ration des détenus (ELOMBO Levy et NGASSAKI Dany) à la maison d'arrêt d'Owando"/>
    <x v="12"/>
    <x v="1"/>
    <n v="3000"/>
    <n v="5.6031826077211857"/>
    <n v="535.41"/>
    <x v="8"/>
    <s v="RM-A-D3"/>
    <s v="PALF"/>
    <s v="Aspinall"/>
    <s v="CONGO"/>
    <m/>
    <m/>
    <m/>
  </r>
  <r>
    <d v="2026-04-21T00:00:00"/>
    <s v="Taxi moto: Marché -d'Owando-Maison d'arret d'Owando"/>
    <x v="0"/>
    <x v="1"/>
    <n v="300"/>
    <n v="0.56031826077211855"/>
    <n v="535.41"/>
    <x v="8"/>
    <s v="RM-A-D1"/>
    <s v="PALF"/>
    <s v="Aspinall"/>
    <s v="CONGO"/>
    <m/>
    <m/>
    <m/>
  </r>
  <r>
    <d v="2026-04-21T00:00:00"/>
    <s v="Taxi moto: Maison d'arret d'Owando-Hotel Savouret "/>
    <x v="0"/>
    <x v="1"/>
    <n v="300"/>
    <n v="0.56031826077211855"/>
    <n v="535.41"/>
    <x v="8"/>
    <s v="RM-A-D1"/>
    <s v="PALF"/>
    <s v="Aspinall"/>
    <s v="CONGO"/>
    <m/>
    <m/>
    <m/>
  </r>
  <r>
    <d v="2026-04-21T00:00:00"/>
    <s v="ROMAIN-CONGO: Ration du 21 au 23/04/2026 à Owando"/>
    <x v="2"/>
    <x v="1"/>
    <n v="20000"/>
    <n v="37.35455071814124"/>
    <n v="535.41"/>
    <x v="8"/>
    <s v="RM-A-D4"/>
    <s v="PALF"/>
    <s v="Aspinall"/>
    <s v="CONGO"/>
    <m/>
    <m/>
    <m/>
  </r>
  <r>
    <d v="2026-04-22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2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2T00:00:00"/>
    <s v="Credit telephonique MTN/PALF/ du 22 au 28 avril 2026/ DOVI"/>
    <x v="1"/>
    <x v="0"/>
    <n v="10000"/>
    <n v="18.67727535907062"/>
    <n v="535.41"/>
    <x v="0"/>
    <s v="DH-A-R5"/>
    <s v="PALF"/>
    <s v="Aspinall"/>
    <s v="CONGO"/>
    <m/>
    <m/>
    <m/>
  </r>
  <r>
    <d v="2026-04-22T00:00:00"/>
    <s v="Ration de NTONDELE Fulgence /Commissariat de Madingou/Matin"/>
    <x v="12"/>
    <x v="1"/>
    <n v="1500"/>
    <n v="2.8015913038605929"/>
    <n v="535.41"/>
    <x v="1"/>
    <s v="CR-A-D2"/>
    <s v="PALF"/>
    <s v="Aspinall"/>
    <s v="CONGO"/>
    <m/>
    <m/>
    <m/>
  </r>
  <r>
    <d v="2026-04-22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Tricycle: Commisssariat-DDEF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Tricycle: DDEF-TGI pour rencontre avec le VP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Tricycle: TGI-Hôtel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Ration de NTONDELE Fulgence /Commissariat de Madingou/Soir"/>
    <x v="12"/>
    <x v="1"/>
    <n v="1500"/>
    <n v="2.8015913038605929"/>
    <n v="535.41"/>
    <x v="1"/>
    <s v="CR-A-D2"/>
    <s v="PALF"/>
    <s v="Aspinall"/>
    <s v="CONGO"/>
    <m/>
    <m/>
    <m/>
  </r>
  <r>
    <d v="2026-04-22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Tricycle: Commissariat-Hôtel"/>
    <x v="0"/>
    <x v="1"/>
    <n v="500"/>
    <n v="0.93386376795353099"/>
    <n v="535.41"/>
    <x v="1"/>
    <s v="CR-A-D1"/>
    <s v="PALF"/>
    <s v="Aspinall"/>
    <s v="CONGO"/>
    <m/>
    <m/>
    <m/>
  </r>
  <r>
    <d v="2026-04-22T00:00:00"/>
    <s v="Credit telephonique MTN PALF/du 22   au 28 avril 2026/Legal/ crepin"/>
    <x v="1"/>
    <x v="1"/>
    <n v="7500"/>
    <n v="14.007956519302965"/>
    <n v="535.41"/>
    <x v="1"/>
    <s v="CR-A-R9"/>
    <s v="PALF"/>
    <s v="Aspinall"/>
    <s v="CONGO"/>
    <m/>
    <m/>
    <m/>
  </r>
  <r>
    <d v="2026-04-22T00:00:00"/>
    <s v="Frais de notification contrat parfaite"/>
    <x v="8"/>
    <x v="2"/>
    <n v="10500"/>
    <n v="20.217544631192514"/>
    <n v="519.35090000000002"/>
    <x v="2"/>
    <s v="CA-A-R16"/>
    <s v="PALF"/>
    <s v="Amis"/>
    <s v="CONGO"/>
    <m/>
    <m/>
    <m/>
  </r>
  <r>
    <d v="2026-04-22T00:00:00"/>
    <s v="Taxi:  Bureau- Direction MTN /Achat credit equipe PALF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Taxi:   Direction MTN- Bureau 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Taxi:  Banque Postale- Bureau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Taxi: Bureau- Banque Postale/ Paiement frais de notification contrat parfaite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Taxi: Bureau- Cabinet d'avocat Maitre Locko/Remise du chèque du mois de mars 2026 et contrat Parfaite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Taxi:  Cabinet d'avocat Maitre Locko- Bureau"/>
    <x v="0"/>
    <x v="2"/>
    <n v="1000"/>
    <n v="1.867727535907062"/>
    <n v="535.41"/>
    <x v="2"/>
    <s v="P-A-D1"/>
    <s v="PALF"/>
    <s v="Aspinall"/>
    <s v="CONGO"/>
    <m/>
    <m/>
    <m/>
  </r>
  <r>
    <d v="2026-04-22T00:00:00"/>
    <s v="Credit teléphonique MTN PALF/ du 22 au 28 avril 2026/Management/ Parfaite"/>
    <x v="1"/>
    <x v="0"/>
    <n v="5000"/>
    <n v="9.3386376795353101"/>
    <n v="535.41"/>
    <x v="2"/>
    <s v="P-A-R4"/>
    <s v="PALF"/>
    <s v="Aspinall"/>
    <s v="CONGO"/>
    <m/>
    <m/>
    <m/>
  </r>
  <r>
    <d v="2026-04-22T00:00:00"/>
    <s v="P29 - CONGO Ration  du 22 au 23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2T00:00:00"/>
    <s v="Taxi domicile-agence,départ mission"/>
    <x v="0"/>
    <x v="3"/>
    <n v="1500"/>
    <n v="2.8015913038605929"/>
    <n v="535.41"/>
    <x v="3"/>
    <s v="P29-A-D1"/>
    <s v="PALF"/>
    <s v="Aspinall"/>
    <s v="CONGO"/>
    <m/>
    <m/>
    <m/>
  </r>
  <r>
    <d v="2026-04-22T00:00:00"/>
    <s v="Taxi agence-hotel"/>
    <x v="0"/>
    <x v="3"/>
    <n v="1000"/>
    <n v="1.867727535907062"/>
    <n v="535.41"/>
    <x v="3"/>
    <s v="P29-A-D1"/>
    <s v="PALF"/>
    <s v="Aspinall"/>
    <s v="CONGO"/>
    <m/>
    <m/>
    <m/>
  </r>
  <r>
    <d v="2026-04-22T00:00:00"/>
    <s v="Credit telephonique MTN PALF/ du 22 au 28 avril 2026/ Investigation/P29"/>
    <x v="1"/>
    <x v="3"/>
    <n v="7500"/>
    <n v="14.007956519302965"/>
    <n v="535.41"/>
    <x v="3"/>
    <s v="P29-A-R17"/>
    <s v="PALF"/>
    <s v="Aspinall"/>
    <s v="CONGO"/>
    <m/>
    <m/>
    <m/>
  </r>
  <r>
    <d v="2026-04-22T00:00:00"/>
    <s v="T73 CONGO Ration du 22 au 23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2T00:00:00"/>
    <s v="Taxi : domicile - agence trans bony ( départ pour ouesso)"/>
    <x v="0"/>
    <x v="3"/>
    <n v="1000"/>
    <n v="1.867727535907062"/>
    <n v="535.41"/>
    <x v="4"/>
    <s v="T73-A-D1"/>
    <s v="PALF"/>
    <s v="Aspinall"/>
    <s v="CONGO"/>
    <m/>
    <m/>
    <m/>
  </r>
  <r>
    <d v="2026-04-22T00:00:00"/>
    <s v="Taxi : gence trans bony - hotel divine (fin de journée)"/>
    <x v="0"/>
    <x v="3"/>
    <n v="500"/>
    <n v="0.93386376795353099"/>
    <n v="535.41"/>
    <x v="4"/>
    <s v="T73-A-D1"/>
    <s v="PALF"/>
    <s v="Aspinall"/>
    <s v="CONGO"/>
    <m/>
    <m/>
    <m/>
  </r>
  <r>
    <d v="2026-04-22T00:00:00"/>
    <s v="Credit telephonique MTN PALF/ du 21 au 28 avril2026/ Investigation/T73"/>
    <x v="1"/>
    <x v="3"/>
    <n v="7500"/>
    <n v="14.007956519302965"/>
    <n v="535.41"/>
    <x v="4"/>
    <s v="T73-A-R13"/>
    <s v="PALF"/>
    <s v="Aspinall"/>
    <s v="CONGO"/>
    <m/>
    <m/>
    <m/>
  </r>
  <r>
    <d v="2026-04-22T00:00:00"/>
    <s v="IT87-CONGO Ration du 22 au 23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2T00:00:00"/>
    <s v="Taxi : Domicile - Agence trans bony/ Départ pour Ewo"/>
    <x v="0"/>
    <x v="3"/>
    <n v="2000"/>
    <n v="3.735455071814124"/>
    <n v="535.41"/>
    <x v="5"/>
    <s v="IT87-A-D1"/>
    <s v="PALF"/>
    <s v="Aspinall"/>
    <s v="CONGO"/>
    <m/>
    <m/>
    <m/>
  </r>
  <r>
    <d v="2026-04-22T00:00:00"/>
    <s v="Taxi moto : Agence trans bony - Hôtel Elonda/ Arrivé à Ewo"/>
    <x v="0"/>
    <x v="3"/>
    <n v="600"/>
    <n v="1.1206365215442371"/>
    <n v="535.41"/>
    <x v="5"/>
    <s v="IT87-A-D1"/>
    <s v="PALF"/>
    <s v="Aspinall"/>
    <s v="CONGO"/>
    <m/>
    <m/>
    <m/>
  </r>
  <r>
    <d v="2026-04-22T00:00:00"/>
    <s v="Credit telephonique MTN PALF/du 01 au 07 avril 2026/Investigation /IT87"/>
    <x v="1"/>
    <x v="3"/>
    <n v="7500"/>
    <n v="14.007956519302965"/>
    <n v="535.41"/>
    <x v="5"/>
    <s v="IT87-A-R12"/>
    <s v="PALF"/>
    <s v="Aspinall"/>
    <s v="CONGO"/>
    <m/>
    <m/>
    <m/>
  </r>
  <r>
    <d v="2026-04-22T00:00:00"/>
    <s v="Taxi Bureau-Mazala/ Rencontrer Maître Hélène"/>
    <x v="0"/>
    <x v="1"/>
    <n v="1500"/>
    <n v="2.8015913038605929"/>
    <n v="535.41"/>
    <x v="6"/>
    <s v="DR-A-D1"/>
    <s v="PALF"/>
    <s v="Aspinall"/>
    <s v="CONGO"/>
    <m/>
    <m/>
    <m/>
  </r>
  <r>
    <d v="2026-04-22T00:00:00"/>
    <s v="Taxi Mazala-Diata/ Domicile"/>
    <x v="0"/>
    <x v="1"/>
    <n v="1500"/>
    <n v="2.8015913038605929"/>
    <n v="535.41"/>
    <x v="6"/>
    <s v="DR-A-D1"/>
    <s v="PALF"/>
    <s v="Aspinall"/>
    <s v="CONGO"/>
    <m/>
    <m/>
    <m/>
  </r>
  <r>
    <d v="2026-04-22T00:00:00"/>
    <s v="Credit telephonique MTN PALF/ du 22 au 28 avril 2026/Legal//Donald-Roméo"/>
    <x v="1"/>
    <x v="1"/>
    <n v="7500"/>
    <n v="14.007956519302965"/>
    <n v="535.41"/>
    <x v="6"/>
    <s v="DR-A-R8"/>
    <s v="PALF"/>
    <s v="Aspinall"/>
    <s v="CONGO"/>
    <m/>
    <m/>
    <m/>
  </r>
  <r>
    <d v="2026-04-22T00:00:00"/>
    <s v="Credit telephonique MTN PALF/du 22 au 28 avril 2026/Evariste/ Evariste"/>
    <x v="1"/>
    <x v="4"/>
    <n v="7500"/>
    <n v="14.007956519302965"/>
    <n v="535.41"/>
    <x v="7"/>
    <s v="EV-A-R8"/>
    <s v="PALF"/>
    <s v="Aspinall"/>
    <s v="CONGO"/>
    <m/>
    <m/>
    <m/>
  </r>
  <r>
    <d v="2026-04-22T00:00:00"/>
    <s v="Taxi moto: Hotel Savouret- marché d'owando pour l'achat de la ration des détenus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Achat de la ration des détenus (ELOMBO Levy et NGASSAKI Dany) à la maison d'arrêt d'Owando"/>
    <x v="12"/>
    <x v="1"/>
    <n v="3000"/>
    <n v="5.6031826077211857"/>
    <n v="535.41"/>
    <x v="8"/>
    <s v="RM-A-D3"/>
    <s v="PALF"/>
    <s v="Aspinall"/>
    <s v="CONGO"/>
    <m/>
    <m/>
    <m/>
  </r>
  <r>
    <d v="2026-04-22T00:00:00"/>
    <s v="Taxi moto: Marché -maison d'arret d'owando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 moto: maison d'arret-DDEF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 moto: DDEF-TGI d'owando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 moto: TGI- Maison d'arrêt d'Owando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 moto: Maison d'arret-Agence Trans Bony 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Credit telephonique MTN PALF/du 22 au 28 Avril 2026/Legal/Romain"/>
    <x v="1"/>
    <x v="1"/>
    <n v="5000"/>
    <n v="9.3386376795353101"/>
    <n v="535.41"/>
    <x v="8"/>
    <s v="RM-A-R10"/>
    <s v="PALF"/>
    <s v="Aspinall"/>
    <s v="CONGO"/>
    <m/>
    <m/>
    <m/>
  </r>
  <r>
    <d v="2026-04-22T00:00:00"/>
    <s v="Taxi moto: Agence Trans Bony-Hotel Savouret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 moto: Hotel Savouret-Marché d'Owando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Achat de la ration des détenus (ELOMBO Levy et NGASSAKI Dany) à la maison d'arrêt d'Owando"/>
    <x v="12"/>
    <x v="1"/>
    <n v="3000"/>
    <n v="5.6031826077211857"/>
    <n v="535.41"/>
    <x v="8"/>
    <s v="RM-A-D3"/>
    <s v="PALF"/>
    <s v="Aspinall"/>
    <s v="CONGO"/>
    <m/>
    <m/>
    <m/>
  </r>
  <r>
    <d v="2026-04-22T00:00:00"/>
    <s v="Taxi moto: marché d'Owando-maison d'arret"/>
    <x v="0"/>
    <x v="1"/>
    <n v="300"/>
    <n v="0.56031826077211855"/>
    <n v="535.41"/>
    <x v="8"/>
    <s v="RM-A-D1"/>
    <s v="PALF"/>
    <s v="Aspinall"/>
    <s v="CONGO"/>
    <m/>
    <m/>
    <m/>
  </r>
  <r>
    <d v="2026-04-22T00:00:00"/>
    <s v="Taxi: moto: Maison d'arret-Hôtel Savouret"/>
    <x v="0"/>
    <x v="1"/>
    <n v="300"/>
    <n v="0.56031826077211855"/>
    <n v="535.41"/>
    <x v="8"/>
    <s v="RM-A-D1"/>
    <s v="PALF"/>
    <s v="Aspinall"/>
    <s v="CONGO"/>
    <m/>
    <m/>
    <m/>
  </r>
  <r>
    <d v="2026-04-23T00:00:00"/>
    <s v="Achat  Billet  Owando-Brazzaville/romain"/>
    <x v="4"/>
    <x v="1"/>
    <n v="7000"/>
    <n v="13.074092751349434"/>
    <n v="535.41"/>
    <x v="8"/>
    <s v="RM-A-R9"/>
    <s v="PALF"/>
    <s v="Aspinall"/>
    <s v="CONGO"/>
    <m/>
    <m/>
    <m/>
  </r>
  <r>
    <d v="2026-04-22T00:00:00"/>
    <s v="Frais de transport mission Maitre Helene à Madingou du 23 au 25/04/2026"/>
    <x v="4"/>
    <x v="1"/>
    <n v="20000"/>
    <n v="37.35455071814124"/>
    <n v="535.41"/>
    <x v="6"/>
    <s v="CA-A-R14"/>
    <s v="PALF"/>
    <s v="Aspinall"/>
    <s v="CONGO"/>
    <m/>
    <m/>
    <m/>
  </r>
  <r>
    <d v="2026-04-22T00:00:00"/>
    <s v="Ration et frais d'hotel mission maitre Helène à Madingou du 23 au 25/04/2026"/>
    <x v="2"/>
    <x v="1"/>
    <n v="40000"/>
    <n v="74.709101436282481"/>
    <n v="535.41"/>
    <x v="6"/>
    <s v="CA-A-R15"/>
    <s v="PALF"/>
    <s v="Aspinall"/>
    <s v="CONGO"/>
    <m/>
    <m/>
    <m/>
  </r>
  <r>
    <d v="2026-04-23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3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3T00:00:00"/>
    <s v="Ration de NTONDELE Fulgence /Commissariat de Madingou/ Matin"/>
    <x v="12"/>
    <x v="1"/>
    <n v="1500"/>
    <n v="2.8015913038605929"/>
    <n v="535.41"/>
    <x v="1"/>
    <s v="CR-A-D2"/>
    <s v="PALF"/>
    <s v="Aspinall"/>
    <s v="CONGO"/>
    <m/>
    <m/>
    <m/>
  </r>
  <r>
    <d v="2026-04-23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3T00:00:00"/>
    <s v="Tricycle: Commissariat de Police-Hôtel"/>
    <x v="0"/>
    <x v="1"/>
    <n v="500"/>
    <n v="0.93386376795353099"/>
    <n v="535.41"/>
    <x v="1"/>
    <s v="CR-A-D1"/>
    <s v="PALF"/>
    <s v="Aspinall"/>
    <s v="CONGO"/>
    <m/>
    <m/>
    <m/>
  </r>
  <r>
    <d v="2026-04-23T00:00:00"/>
    <s v="Ration de NTONDELE Fulgence /Commissariat de Madingou/ Soir"/>
    <x v="12"/>
    <x v="1"/>
    <n v="1500"/>
    <n v="2.8015913038605929"/>
    <n v="535.41"/>
    <x v="1"/>
    <s v="CR-A-D2"/>
    <s v="PALF"/>
    <s v="Aspinall"/>
    <s v="CONGO"/>
    <m/>
    <m/>
    <m/>
  </r>
  <r>
    <d v="2026-04-23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3T00:00:00"/>
    <s v="Tricycle: Commissariat de Police-Hôtel"/>
    <x v="0"/>
    <x v="1"/>
    <n v="500"/>
    <n v="0.93386376795353099"/>
    <n v="535.41"/>
    <x v="1"/>
    <s v="CR-A-D1"/>
    <s v="PALF"/>
    <s v="Aspinall"/>
    <s v="CONGO"/>
    <m/>
    <m/>
    <m/>
  </r>
  <r>
    <d v="2026-04-23T00:00:00"/>
    <s v="Frais de tansfert d'argent  à P29, T73 et IT87   par Charden Farell"/>
    <x v="3"/>
    <x v="2"/>
    <n v="14880"/>
    <n v="27.791785734297083"/>
    <n v="535.41"/>
    <x v="2"/>
    <s v="CA-A-R17"/>
    <s v="PALF"/>
    <s v="Aspinall"/>
    <s v="CONGO"/>
    <m/>
    <m/>
    <m/>
  </r>
  <r>
    <d v="2026-04-23T00:00:00"/>
    <s v="Frais de tansfert d'argent  à Crépin    par momo"/>
    <x v="3"/>
    <x v="2"/>
    <n v="1768"/>
    <n v="3.3021422834836858"/>
    <n v="535.41"/>
    <x v="2"/>
    <s v="CA-A-R18"/>
    <s v="PALF"/>
    <s v="Aspinall"/>
    <s v="CONGO"/>
    <m/>
    <m/>
    <m/>
  </r>
  <r>
    <d v="2026-04-23T00:00:00"/>
    <s v="Frais de maintenance des 03 machines ordinateur PC bureau PALF"/>
    <x v="7"/>
    <x v="2"/>
    <n v="30000"/>
    <n v="56.031826077211861"/>
    <n v="535.41"/>
    <x v="2"/>
    <s v="CA-A-R19"/>
    <s v="PALF"/>
    <s v="Aspinall"/>
    <s v="CONGO"/>
    <m/>
    <m/>
    <m/>
  </r>
  <r>
    <d v="2026-04-23T00:00:00"/>
    <s v="Taxi: Bureau -Banque BCI/Rétrait espèces et depot d'ordre de virement salaire du mois de mars 2026"/>
    <x v="0"/>
    <x v="2"/>
    <n v="1000"/>
    <n v="1.867727535907062"/>
    <n v="535.41"/>
    <x v="2"/>
    <s v="P-A-D1"/>
    <s v="PALF"/>
    <s v="Aspinall"/>
    <s v="CONGO"/>
    <m/>
    <m/>
    <m/>
  </r>
  <r>
    <d v="2026-04-23T00:00:00"/>
    <s v="Taxi: Banque BCI-Bureau"/>
    <x v="0"/>
    <x v="2"/>
    <n v="1000"/>
    <n v="1.867727535907062"/>
    <n v="535.41"/>
    <x v="2"/>
    <s v="P-A-D1"/>
    <s v="PALF"/>
    <s v="Aspinall"/>
    <s v="CONGO"/>
    <m/>
    <m/>
    <m/>
  </r>
  <r>
    <d v="2026-04-23T00:00:00"/>
    <s v="Taxi:  Bureau- Charden farell/ transfert d'argent à  T73"/>
    <x v="0"/>
    <x v="2"/>
    <n v="500"/>
    <n v="0.93386376795353099"/>
    <n v="535.41"/>
    <x v="2"/>
    <s v="P-A-D1"/>
    <s v="PALF"/>
    <s v="Aspinall"/>
    <s v="CONGO"/>
    <m/>
    <m/>
    <m/>
  </r>
  <r>
    <d v="2026-04-23T00:00:00"/>
    <s v="Taxi: Charden Farell-Bureau"/>
    <x v="0"/>
    <x v="2"/>
    <n v="500"/>
    <n v="0.93386376795353099"/>
    <n v="535.41"/>
    <x v="2"/>
    <s v="P-A-D1"/>
    <s v="PALF"/>
    <s v="Aspinall"/>
    <s v="CONGO"/>
    <m/>
    <m/>
    <m/>
  </r>
  <r>
    <d v="2026-04-23T00:00:00"/>
    <s v="Taxi:  Bureau- M2B services /transfert d'argent à crépin "/>
    <x v="0"/>
    <x v="2"/>
    <n v="1000"/>
    <n v="1.867727535907062"/>
    <n v="535.41"/>
    <x v="2"/>
    <s v="P-A-D1"/>
    <s v="PALF"/>
    <s v="Aspinall"/>
    <s v="CONGO"/>
    <m/>
    <m/>
    <m/>
  </r>
  <r>
    <d v="2026-04-23T00:00:00"/>
    <s v="Taxi:  M2B services- Bureau"/>
    <x v="0"/>
    <x v="2"/>
    <n v="1000"/>
    <n v="1.867727535907062"/>
    <n v="535.41"/>
    <x v="2"/>
    <s v="P-A-D1"/>
    <s v="PALF"/>
    <s v="Aspinall"/>
    <s v="CONGO"/>
    <m/>
    <m/>
    <m/>
  </r>
  <r>
    <d v="2026-04-23T00:00:00"/>
    <s v="P29 - CONGO Ration  du 23 au 24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3T00:00:00"/>
    <s v="Taxi hotel-gare routière,prospection"/>
    <x v="0"/>
    <x v="3"/>
    <n v="1000"/>
    <n v="1.867727535907062"/>
    <n v="535.41"/>
    <x v="3"/>
    <s v="P29-A-D1"/>
    <s v="PALF"/>
    <s v="Aspinall"/>
    <s v="CONGO"/>
    <m/>
    <m/>
    <m/>
  </r>
  <r>
    <d v="2026-04-23T00:00:00"/>
    <s v="Taxi gare routière-capable,prospection"/>
    <x v="0"/>
    <x v="3"/>
    <n v="1500"/>
    <n v="2.8015913038605929"/>
    <n v="535.41"/>
    <x v="3"/>
    <s v="P29-A-D1"/>
    <s v="PALF"/>
    <s v="Aspinall"/>
    <s v="CONGO"/>
    <m/>
    <m/>
    <m/>
  </r>
  <r>
    <d v="2026-04-23T00:00:00"/>
    <s v="Taxi capable-bacongo,prospection"/>
    <x v="0"/>
    <x v="3"/>
    <n v="1000"/>
    <n v="1.867727535907062"/>
    <n v="535.41"/>
    <x v="3"/>
    <s v="P29-A-D1"/>
    <s v="PALF"/>
    <s v="Aspinall"/>
    <s v="CONGO"/>
    <m/>
    <m/>
    <m/>
  </r>
  <r>
    <d v="2026-04-23T00:00:00"/>
    <s v="Taxi bacongo-CF,retrait des fonds"/>
    <x v="0"/>
    <x v="3"/>
    <n v="1000"/>
    <n v="1.867727535907062"/>
    <n v="535.41"/>
    <x v="3"/>
    <s v="P29-A-D1"/>
    <s v="PALF"/>
    <s v="Aspinall"/>
    <s v="CONGO"/>
    <m/>
    <m/>
    <m/>
  </r>
  <r>
    <d v="2026-04-23T00:00:00"/>
    <s v="Taxi CF-aeroport,prospection"/>
    <x v="0"/>
    <x v="3"/>
    <n v="1000"/>
    <n v="1.867727535907062"/>
    <n v="535.41"/>
    <x v="3"/>
    <s v="P29-A-D1"/>
    <s v="PALF"/>
    <s v="Aspinall"/>
    <s v="CONGO"/>
    <m/>
    <m/>
    <m/>
  </r>
  <r>
    <d v="2026-04-23T00:00:00"/>
    <s v="Taxi aeroport-hotel"/>
    <x v="0"/>
    <x v="3"/>
    <n v="1000"/>
    <n v="1.867727535907062"/>
    <n v="535.41"/>
    <x v="3"/>
    <s v="P29-A-D1"/>
    <s v="PALF"/>
    <s v="Aspinall"/>
    <s v="CONGO"/>
    <m/>
    <m/>
    <m/>
  </r>
  <r>
    <d v="2026-04-23T00:00:00"/>
    <s v="Achat boisson avec un cible"/>
    <x v="5"/>
    <x v="3"/>
    <n v="2000"/>
    <n v="3.735455071814124"/>
    <n v="535.41"/>
    <x v="3"/>
    <s v="P29-A-D3"/>
    <s v="PALF"/>
    <s v="Aspinall"/>
    <s v="CONGO"/>
    <m/>
    <m/>
    <m/>
  </r>
  <r>
    <d v="2026-04-23T00:00:00"/>
    <s v="T73 CONGO Ration du 23 au 24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3T00:00:00"/>
    <s v="Taxi : hotel divine - gare routière (départ pour Suanké)"/>
    <x v="0"/>
    <x v="3"/>
    <n v="500"/>
    <n v="0.93386376795353099"/>
    <n v="535.41"/>
    <x v="4"/>
    <s v="T73-A-D1"/>
    <s v="PALF"/>
    <s v="Aspinall"/>
    <s v="CONGO"/>
    <m/>
    <m/>
    <m/>
  </r>
  <r>
    <d v="2026-04-23T00:00:00"/>
    <s v="Taxi : gare routière - port ATC de Ouesso (prospection)"/>
    <x v="0"/>
    <x v="3"/>
    <n v="500"/>
    <n v="0.93386376795353099"/>
    <n v="535.41"/>
    <x v="4"/>
    <s v="T73-A-D1"/>
    <s v="PALF"/>
    <s v="Aspinall"/>
    <s v="CONGO"/>
    <m/>
    <m/>
    <m/>
  </r>
  <r>
    <d v="2026-04-23T00:00:00"/>
    <s v="Taxi : port ATC de Ouesso -charden farel (récuperer fond)"/>
    <x v="0"/>
    <x v="3"/>
    <n v="500"/>
    <n v="0.93386376795353099"/>
    <n v="535.41"/>
    <x v="4"/>
    <s v="T73-A-D1"/>
    <s v="PALF"/>
    <s v="Aspinall"/>
    <s v="CONGO"/>
    <m/>
    <m/>
    <m/>
  </r>
  <r>
    <d v="2026-04-23T00:00:00"/>
    <s v="Taxi : charden farel - centre ville (prospection)"/>
    <x v="0"/>
    <x v="3"/>
    <n v="500"/>
    <n v="0.93386376795353099"/>
    <n v="535.41"/>
    <x v="4"/>
    <s v="T73-A-D1"/>
    <s v="PALF"/>
    <s v="Aspinall"/>
    <s v="CONGO"/>
    <m/>
    <m/>
    <m/>
  </r>
  <r>
    <d v="2026-04-23T00:00:00"/>
    <s v="Taxi : centre ville - hotel (prospection)"/>
    <x v="0"/>
    <x v="3"/>
    <n v="500"/>
    <n v="0.93386376795353099"/>
    <n v="535.41"/>
    <x v="4"/>
    <s v="T73-A-D1"/>
    <s v="PALF"/>
    <s v="Aspinall"/>
    <s v="CONGO"/>
    <m/>
    <m/>
    <m/>
  </r>
  <r>
    <d v="2026-04-23T00:00:00"/>
    <s v="achat boisson: une cible"/>
    <x v="5"/>
    <x v="3"/>
    <n v="2000"/>
    <n v="3.735455071814124"/>
    <n v="535.41"/>
    <x v="4"/>
    <s v="T73-A-D2"/>
    <s v="PALF"/>
    <s v="Aspinall"/>
    <s v="CONGO"/>
    <m/>
    <m/>
    <m/>
  </r>
  <r>
    <d v="2026-04-23T00:00:00"/>
    <s v="IT87-CONGO Ration du 23 au 24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3T00:00:00"/>
    <s v="Taxi moto : Hôtel - la gare/ Rencontrer une cible"/>
    <x v="0"/>
    <x v="3"/>
    <n v="500"/>
    <n v="0.93386376795353099"/>
    <n v="535.41"/>
    <x v="5"/>
    <s v="IT87-A-D1"/>
    <s v="PALF"/>
    <s v="Aspinall"/>
    <s v="CONGO"/>
    <m/>
    <m/>
    <m/>
  </r>
  <r>
    <d v="2026-04-23T00:00:00"/>
    <s v="Achat repas et boissons avec la cible"/>
    <x v="5"/>
    <x v="3"/>
    <n v="3000"/>
    <n v="5.6031826077211857"/>
    <n v="535.41"/>
    <x v="5"/>
    <s v="IT87-A-D2"/>
    <s v="PALF"/>
    <s v="Aspinall"/>
    <s v="CONGO"/>
    <m/>
    <m/>
    <m/>
  </r>
  <r>
    <d v="2026-04-23T00:00:00"/>
    <s v="Taxi moto : La gare - Charden Farell/ Retrait Charden Farell"/>
    <x v="0"/>
    <x v="3"/>
    <n v="350"/>
    <n v="0.65370463756747166"/>
    <n v="535.41"/>
    <x v="5"/>
    <s v="IT87-A-D1"/>
    <s v="PALF"/>
    <s v="Aspinall"/>
    <s v="CONGO"/>
    <m/>
    <m/>
    <m/>
  </r>
  <r>
    <d v="2026-04-23T00:00:00"/>
    <s v="Taxi moto : Charden Farell - Marché/ Prospection"/>
    <x v="0"/>
    <x v="3"/>
    <n v="350"/>
    <n v="0.65370463756747166"/>
    <n v="535.41"/>
    <x v="5"/>
    <s v="IT87-A-D1"/>
    <s v="PALF"/>
    <s v="Aspinall"/>
    <s v="CONGO"/>
    <m/>
    <m/>
    <m/>
  </r>
  <r>
    <d v="2026-04-23T00:00:00"/>
    <s v="Achat boissons avec la cible"/>
    <x v="5"/>
    <x v="3"/>
    <n v="1600"/>
    <n v="2.9883640574512991"/>
    <n v="535.41"/>
    <x v="5"/>
    <s v="IT87-A-D2"/>
    <s v="PALF"/>
    <s v="Aspinall"/>
    <s v="CONGO"/>
    <m/>
    <m/>
    <m/>
  </r>
  <r>
    <d v="2026-04-23T00:00:00"/>
    <s v="Taxi moto : Marché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23T00:00:00"/>
    <s v="ROMAIN -CONGO: Frais d'hotel du 21/04/au 23/04/2026 à Owando(02 nuitées)"/>
    <x v="2"/>
    <x v="1"/>
    <n v="20000"/>
    <n v="37.35455071814124"/>
    <n v="535.41"/>
    <x v="8"/>
    <s v="RM-A-R11"/>
    <s v="PALF"/>
    <s v="Aspinall"/>
    <s v="CONGO"/>
    <m/>
    <m/>
    <m/>
  </r>
  <r>
    <d v="2026-04-23T00:00:00"/>
    <s v="Taxi moto: Hotel Savouret-Agence Trans Bony d'Owando"/>
    <x v="0"/>
    <x v="1"/>
    <n v="300"/>
    <n v="0.56031826077211855"/>
    <n v="535.41"/>
    <x v="8"/>
    <s v="RM-A-D1"/>
    <s v="PALF"/>
    <s v="Aspinall"/>
    <s v="CONGO"/>
    <m/>
    <m/>
    <m/>
  </r>
  <r>
    <d v="2026-04-23T00:00:00"/>
    <s v="Taxi: Agence Trans Bony du Plateau des 15ans-Domicile"/>
    <x v="0"/>
    <x v="1"/>
    <n v="2500"/>
    <n v="4.669318839767655"/>
    <n v="535.41"/>
    <x v="8"/>
    <s v="RM-A-D1"/>
    <s v="PALF"/>
    <s v="Aspinall"/>
    <s v="CONGO"/>
    <m/>
    <m/>
    <m/>
  </r>
  <r>
    <d v="2026-04-24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4T00:00:00"/>
    <s v="Bureau-MEF(rencontre avec le Conseiller Faune)"/>
    <x v="0"/>
    <x v="0"/>
    <n v="1000"/>
    <n v="1.867727535907062"/>
    <n v="535.41"/>
    <x v="0"/>
    <s v="DH-A-D1"/>
    <s v="PALF"/>
    <s v="Aspinall"/>
    <s v="CONGO"/>
    <m/>
    <m/>
    <m/>
  </r>
  <r>
    <d v="2026-04-24T00:00:00"/>
    <s v="MEF-Bureau"/>
    <x v="0"/>
    <x v="0"/>
    <n v="1000"/>
    <n v="1.867727535907062"/>
    <n v="535.41"/>
    <x v="0"/>
    <s v="DH-A-D1"/>
    <s v="PALF"/>
    <s v="Aspinall"/>
    <s v="CONGO"/>
    <m/>
    <m/>
    <m/>
  </r>
  <r>
    <d v="2026-04-24T00:00:00"/>
    <s v="Bureau- Maison"/>
    <x v="0"/>
    <x v="0"/>
    <n v="1000"/>
    <n v="1.867727535907062"/>
    <n v="535.41"/>
    <x v="0"/>
    <s v="DH-A-D1"/>
    <s v="PALF"/>
    <s v="Aspinall"/>
    <s v="CONGO"/>
    <m/>
    <m/>
    <m/>
  </r>
  <r>
    <d v="2026-04-24T00:00:00"/>
    <s v="Ration de NTONDELE Fulgence /Commissariat de Madingou/ Matin"/>
    <x v="12"/>
    <x v="1"/>
    <n v="1500"/>
    <n v="2.8015913038605929"/>
    <n v="535.41"/>
    <x v="1"/>
    <s v="CR-A-D2"/>
    <s v="PALF"/>
    <s v="Aspinall"/>
    <s v="CONGO"/>
    <m/>
    <m/>
    <m/>
  </r>
  <r>
    <d v="2026-04-24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4T00:00:00"/>
    <s v="Tricycle: Commissariat de Police-TGI"/>
    <x v="0"/>
    <x v="1"/>
    <n v="500"/>
    <n v="0.93386376795353099"/>
    <n v="535.41"/>
    <x v="1"/>
    <s v="CR-A-D1"/>
    <s v="PALF"/>
    <s v="Aspinall"/>
    <s v="CONGO"/>
    <m/>
    <m/>
    <m/>
  </r>
  <r>
    <d v="2026-04-25T00:00:00"/>
    <s v="Billet: Madingou-Brazzaville/Crepin"/>
    <x v="4"/>
    <x v="1"/>
    <n v="7000"/>
    <n v="13.074092751349434"/>
    <n v="535.41"/>
    <x v="1"/>
    <s v="CR-A-R10"/>
    <s v="PALF"/>
    <s v="Aspinall"/>
    <s v="CONGO"/>
    <m/>
    <m/>
    <m/>
  </r>
  <r>
    <d v="2026-04-24T00:00:00"/>
    <s v="Tricycle: Agence Trans Bony de Madingou-Hôtel  "/>
    <x v="0"/>
    <x v="1"/>
    <n v="500"/>
    <n v="0.93386376795353099"/>
    <n v="535.41"/>
    <x v="1"/>
    <s v="CR-A-D1"/>
    <s v="PALF"/>
    <s v="Aspinall"/>
    <s v="CONGO"/>
    <m/>
    <m/>
    <m/>
  </r>
  <r>
    <d v="2026-04-24T00:00:00"/>
    <s v="Ration de NTONDELE Fulgence /Commissariat de Madingou/ Soir"/>
    <x v="12"/>
    <x v="1"/>
    <n v="1500"/>
    <n v="2.8015913038605929"/>
    <n v="535.41"/>
    <x v="1"/>
    <s v="CR-A-D2"/>
    <s v="PALF"/>
    <s v="Aspinall"/>
    <s v="CONGO"/>
    <m/>
    <m/>
    <m/>
  </r>
  <r>
    <d v="2026-04-24T00:00:00"/>
    <s v="Tricycle: Petit marché-Commissariat de Police"/>
    <x v="0"/>
    <x v="1"/>
    <n v="500"/>
    <n v="0.93386376795353099"/>
    <n v="535.41"/>
    <x v="1"/>
    <s v="CR-A-D1"/>
    <s v="PALF"/>
    <s v="Aspinall"/>
    <s v="CONGO"/>
    <m/>
    <m/>
    <m/>
  </r>
  <r>
    <d v="2026-04-24T00:00:00"/>
    <s v="Tricycle: Commissariat de Police-Hôtel"/>
    <x v="0"/>
    <x v="1"/>
    <n v="500"/>
    <n v="0.93386376795353099"/>
    <n v="535.41"/>
    <x v="1"/>
    <s v="CR-A-D1"/>
    <s v="PALF"/>
    <s v="Aspinall"/>
    <s v="CONGO"/>
    <m/>
    <m/>
    <m/>
  </r>
  <r>
    <d v="2026-04-24T00:00:00"/>
    <s v="P29 - CONGO Ration  du 24 au 25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4T00:00:00"/>
    <s v="Taxi hotel-gare routière"/>
    <x v="0"/>
    <x v="3"/>
    <n v="1500"/>
    <n v="2.8015913038605929"/>
    <n v="535.41"/>
    <x v="3"/>
    <s v="P29-A-D1"/>
    <s v="PALF"/>
    <s v="Aspinall"/>
    <s v="CONGO"/>
    <m/>
    <m/>
    <m/>
  </r>
  <r>
    <d v="2026-04-24T00:00:00"/>
    <s v="Achat billet dolisie-banda/ P29"/>
    <x v="4"/>
    <x v="3"/>
    <n v="13000"/>
    <n v="24.280457966791804"/>
    <n v="535.41"/>
    <x v="3"/>
    <s v="P29-A-R18"/>
    <s v="PALF"/>
    <s v="Aspinall"/>
    <s v="CONGO"/>
    <m/>
    <m/>
    <m/>
  </r>
  <r>
    <d v="2026-04-24T00:00:00"/>
    <s v="Taxi moto gare routière-hotel"/>
    <x v="0"/>
    <x v="3"/>
    <n v="500"/>
    <n v="0.93386376795353099"/>
    <n v="535.41"/>
    <x v="3"/>
    <s v="P29-A-D1"/>
    <s v="PALF"/>
    <s v="Aspinall"/>
    <s v="CONGO"/>
    <m/>
    <m/>
    <m/>
  </r>
  <r>
    <d v="2026-04-24T00:00:00"/>
    <s v="P29 -CONGO Frais d'hotel du 22 au 24/04/2026 à dolisie ( 2 Nuitées)"/>
    <x v="2"/>
    <x v="3"/>
    <n v="20000"/>
    <n v="37.35455071814124"/>
    <n v="535.41"/>
    <x v="3"/>
    <s v="P29-A-R19"/>
    <s v="PALF"/>
    <s v="Aspinall"/>
    <s v="CONGO"/>
    <m/>
    <m/>
    <m/>
  </r>
  <r>
    <d v="2026-04-24T00:00:00"/>
    <s v="T73 CONGO Ration du 24 au 25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4T00:00:00"/>
    <s v="T73 - CONGO Frais d'hotel du 22 au 24/04/2026 à Ouesso (02 Nuitées)"/>
    <x v="2"/>
    <x v="3"/>
    <n v="20000"/>
    <n v="37.35455071814124"/>
    <n v="535.41"/>
    <x v="4"/>
    <s v="T73-A-R14"/>
    <s v="PALF"/>
    <s v="Aspinall"/>
    <s v="CONGO"/>
    <m/>
    <m/>
    <m/>
  </r>
  <r>
    <d v="2026-04-24T00:00:00"/>
    <s v="Taxi : hotel divine - gare routière (départ pour Suanké)"/>
    <x v="0"/>
    <x v="3"/>
    <n v="500"/>
    <n v="0.93386376795353099"/>
    <n v="535.41"/>
    <x v="4"/>
    <s v="T73-A-D1"/>
    <s v="PALF"/>
    <s v="Aspinall"/>
    <s v="CONGO"/>
    <m/>
    <m/>
    <m/>
  </r>
  <r>
    <d v="2026-04-24T00:00:00"/>
    <s v="Achat billet : Ouesso - Suanké/T73"/>
    <x v="4"/>
    <x v="3"/>
    <n v="8000"/>
    <n v="14.941820287256496"/>
    <n v="535.41"/>
    <x v="4"/>
    <s v="T73-A-R15"/>
    <s v="PALF"/>
    <s v="Aspinall"/>
    <s v="CONGO"/>
    <m/>
    <m/>
    <m/>
  </r>
  <r>
    <d v="2026-04-24T00:00:00"/>
    <s v="Taxi moto : parking - hotel Mbani (arriver à Saunké)"/>
    <x v="0"/>
    <x v="3"/>
    <n v="500"/>
    <n v="0.93386376795353099"/>
    <n v="535.41"/>
    <x v="4"/>
    <s v="T73-A-D1"/>
    <s v="PALF"/>
    <s v="Aspinall"/>
    <s v="CONGO"/>
    <m/>
    <m/>
    <m/>
  </r>
  <r>
    <d v="2026-04-24T00:00:00"/>
    <s v="Taxi moto : hotel Mbani - marché (prospection)"/>
    <x v="0"/>
    <x v="3"/>
    <n v="500"/>
    <n v="0.93386376795353099"/>
    <n v="535.41"/>
    <x v="4"/>
    <s v="T73-A-D1"/>
    <s v="PALF"/>
    <s v="Aspinall"/>
    <s v="CONGO"/>
    <m/>
    <m/>
    <m/>
  </r>
  <r>
    <d v="2026-04-24T00:00:00"/>
    <s v="Taxi moto : marché - centre ville (prospection)"/>
    <x v="0"/>
    <x v="3"/>
    <n v="500"/>
    <n v="0.93386376795353099"/>
    <n v="535.41"/>
    <x v="4"/>
    <s v="T73-A-D1"/>
    <s v="PALF"/>
    <s v="Aspinall"/>
    <s v="CONGO"/>
    <m/>
    <m/>
    <m/>
  </r>
  <r>
    <d v="2026-04-24T00:00:00"/>
    <s v="Taxi moto : centre ville - hotel (prospection)"/>
    <x v="0"/>
    <x v="3"/>
    <n v="500"/>
    <n v="0.93386376795353099"/>
    <n v="535.41"/>
    <x v="4"/>
    <s v="T73-A-D1"/>
    <s v="PALF"/>
    <s v="Aspinall"/>
    <s v="CONGO"/>
    <m/>
    <m/>
    <m/>
  </r>
  <r>
    <d v="2026-04-24T00:00:00"/>
    <s v="IT87-CONGO Ration du 24 au 25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4T00:00:00"/>
    <s v="Taxi moto : Hôtel - la gare/ Rencontrer une cible"/>
    <x v="0"/>
    <x v="3"/>
    <n v="500"/>
    <n v="0.93386376795353099"/>
    <n v="535.41"/>
    <x v="5"/>
    <s v="IT87-A-D1"/>
    <s v="PALF"/>
    <s v="Aspinall"/>
    <s v="CONGO"/>
    <m/>
    <m/>
    <m/>
  </r>
  <r>
    <d v="2026-04-24T00:00:00"/>
    <s v="Taxi moto : La gare - quartier Kangamitema/ Ensemble avec la cible "/>
    <x v="0"/>
    <x v="3"/>
    <n v="800"/>
    <n v="1.4941820287256495"/>
    <n v="535.41"/>
    <x v="5"/>
    <s v="IT87-A-D1"/>
    <s v="PALF"/>
    <s v="Aspinall"/>
    <s v="CONGO"/>
    <m/>
    <m/>
    <m/>
  </r>
  <r>
    <d v="2026-04-24T00:00:00"/>
    <s v="Taxi moto : Quartier Kangamitema - La gare/ Retour chez une cible"/>
    <x v="0"/>
    <x v="3"/>
    <n v="800"/>
    <n v="1.4941820287256495"/>
    <n v="535.41"/>
    <x v="5"/>
    <s v="IT87-A-D1"/>
    <s v="PALF"/>
    <s v="Aspinall"/>
    <s v="CONGO"/>
    <m/>
    <m/>
    <m/>
  </r>
  <r>
    <d v="2026-04-24T00:00:00"/>
    <s v="Taxi moto : La gare - Marché/ Rencontrer une cible"/>
    <x v="0"/>
    <x v="3"/>
    <n v="300"/>
    <n v="0.56031826077211855"/>
    <n v="535.41"/>
    <x v="5"/>
    <s v="IT87-A-D1"/>
    <s v="PALF"/>
    <s v="Aspinall"/>
    <s v="CONGO"/>
    <m/>
    <m/>
    <m/>
  </r>
  <r>
    <d v="2026-04-24T00:00:00"/>
    <s v="Achat boissons avec la cible"/>
    <x v="5"/>
    <x v="3"/>
    <n v="1800"/>
    <n v="3.3619095646327115"/>
    <n v="535.41"/>
    <x v="5"/>
    <s v="IT87-A-D2"/>
    <s v="PALF"/>
    <s v="Aspinall"/>
    <s v="CONGO"/>
    <m/>
    <m/>
    <m/>
  </r>
  <r>
    <d v="2026-04-24T00:00:00"/>
    <s v="Taxi moto : Marché - Quartier Bogué/ Prospection"/>
    <x v="0"/>
    <x v="3"/>
    <n v="500"/>
    <n v="0.93386376795353099"/>
    <n v="535.41"/>
    <x v="5"/>
    <s v="IT87-A-D1"/>
    <s v="PALF"/>
    <s v="Aspinall"/>
    <s v="CONGO"/>
    <m/>
    <m/>
    <m/>
  </r>
  <r>
    <d v="2026-04-24T00:00:00"/>
    <s v="Taxi moto : Quartier Bogué - Centre/ Prospection"/>
    <x v="0"/>
    <x v="3"/>
    <n v="500"/>
    <n v="0.93386376795353099"/>
    <n v="535.41"/>
    <x v="5"/>
    <s v="IT87-A-D1"/>
    <s v="PALF"/>
    <s v="Aspinall"/>
    <s v="CONGO"/>
    <m/>
    <m/>
    <m/>
  </r>
  <r>
    <d v="2026-04-24T00:00:00"/>
    <s v="Taxi moto : Centre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24T00:00:00"/>
    <s v="Achat billet Brazzaville-Impfondo/ Donald-Roméo"/>
    <x v="4"/>
    <x v="1"/>
    <n v="37000"/>
    <n v="69.1059188285613"/>
    <n v="535.41"/>
    <x v="6"/>
    <s v="DR-A-R9"/>
    <s v="PALF"/>
    <s v="Aspinall"/>
    <s v="CONGO"/>
    <m/>
    <m/>
    <m/>
  </r>
  <r>
    <d v="2026-04-24T00:00:00"/>
    <s v="Taxi Bureau-Agence Océan du Nord de Talangai/ Faire la reservation du billet"/>
    <x v="0"/>
    <x v="1"/>
    <n v="1500"/>
    <n v="2.8015913038605929"/>
    <n v="535.41"/>
    <x v="6"/>
    <s v="DR-A-D1"/>
    <s v="PALF"/>
    <s v="Aspinall"/>
    <s v="CONGO"/>
    <m/>
    <m/>
    <m/>
  </r>
  <r>
    <d v="2026-04-24T00:00:00"/>
    <s v="Taxi Agence Océan du Nord de Talangai-Bureau"/>
    <x v="0"/>
    <x v="1"/>
    <n v="1500"/>
    <n v="2.8015913038605929"/>
    <n v="535.41"/>
    <x v="6"/>
    <s v="DR-A-D1"/>
    <s v="PALF"/>
    <s v="Aspinall"/>
    <s v="CONGO"/>
    <m/>
    <m/>
    <m/>
  </r>
  <r>
    <d v="2026-04-24T00:00:00"/>
    <s v="Taxi Bureau-DDEF/ Donner les guides juridique "/>
    <x v="0"/>
    <x v="1"/>
    <n v="1000"/>
    <n v="1.867727535907062"/>
    <n v="535.41"/>
    <x v="6"/>
    <s v="DR-A-D1"/>
    <s v="PALF"/>
    <s v="Aspinall"/>
    <s v="CONGO"/>
    <m/>
    <m/>
    <m/>
  </r>
  <r>
    <d v="2026-04-24T00:00:00"/>
    <s v="Taxi DDEF-Bureau"/>
    <x v="0"/>
    <x v="1"/>
    <n v="1000"/>
    <n v="1.867727535907062"/>
    <n v="535.41"/>
    <x v="6"/>
    <s v="DR-A-D1"/>
    <s v="PALF"/>
    <s v="Aspinall"/>
    <s v="CONGO"/>
    <m/>
    <m/>
    <m/>
  </r>
  <r>
    <d v="2026-04-24T00:00:00"/>
    <s v="Reglement loyer du mois de d'Avril 2026/3655268"/>
    <x v="6"/>
    <x v="2"/>
    <n v="500000"/>
    <n v="933.86376795353101"/>
    <n v="535.41"/>
    <x v="9"/>
    <s v="BQ-A-R11"/>
    <s v="PALF"/>
    <s v="Aspinall"/>
    <s v="CONGO"/>
    <m/>
    <m/>
    <m/>
  </r>
  <r>
    <d v="2026-04-25T00:00:00"/>
    <s v="CREPIN-CONGO Frais d'hôtel  du 21 au 25/04/2025 à Madingou (04 Nuitées)"/>
    <x v="2"/>
    <x v="1"/>
    <n v="40000"/>
    <n v="74.709101436282481"/>
    <n v="535.41"/>
    <x v="1"/>
    <s v="CR-A-R11"/>
    <s v="PALF"/>
    <s v="Aspinall"/>
    <s v="CONGO"/>
    <m/>
    <m/>
    <m/>
  </r>
  <r>
    <d v="2026-04-25T00:00:00"/>
    <s v="Tricycle: Hôtel-Agence Trans bony de Madingou"/>
    <x v="0"/>
    <x v="1"/>
    <n v="500"/>
    <n v="0.93386376795353099"/>
    <n v="535.41"/>
    <x v="1"/>
    <s v="CR-A-D1"/>
    <s v="PALF"/>
    <s v="Aspinall"/>
    <s v="CONGO"/>
    <m/>
    <m/>
    <m/>
  </r>
  <r>
    <d v="2026-04-25T00:00:00"/>
    <s v="Taxi: Agence trans bony Brazzaville-Domicile Camp militaire"/>
    <x v="0"/>
    <x v="1"/>
    <n v="1500"/>
    <n v="2.8015913038605929"/>
    <n v="535.41"/>
    <x v="1"/>
    <s v="CR-A-D1"/>
    <s v="PALF"/>
    <s v="Aspinall"/>
    <s v="CONGO"/>
    <m/>
    <m/>
    <m/>
  </r>
  <r>
    <d v="2026-04-25T00:00:00"/>
    <s v="P29 - CONGO Ration  du 25 au 26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5T00:00:00"/>
    <s v="Achat boisson avec un cible"/>
    <x v="5"/>
    <x v="3"/>
    <n v="2000"/>
    <n v="3.735455071814124"/>
    <n v="535.41"/>
    <x v="3"/>
    <s v="P29-A-D3"/>
    <s v="PALF"/>
    <s v="Aspinall"/>
    <s v="CONGO"/>
    <m/>
    <m/>
    <m/>
  </r>
  <r>
    <d v="2026-04-25T00:00:00"/>
    <s v="P29 -CONGO Frais d'hotel du 24 au 25/04/2026 à banda ( 1 Nuitée)"/>
    <x v="2"/>
    <x v="3"/>
    <n v="10000"/>
    <n v="18.67727535907062"/>
    <n v="535.41"/>
    <x v="3"/>
    <s v="P29-A-R20"/>
    <s v="PALF"/>
    <s v="Aspinall"/>
    <s v="CONGO"/>
    <m/>
    <m/>
    <m/>
  </r>
  <r>
    <d v="2026-04-25T00:00:00"/>
    <s v="Achat billet (moto) banda-tsembo/ P29"/>
    <x v="4"/>
    <x v="3"/>
    <n v="8000"/>
    <n v="14.941820287256496"/>
    <n v="535.41"/>
    <x v="3"/>
    <s v="P29-A-R21"/>
    <s v="PALF"/>
    <s v="Aspinall"/>
    <s v="CONGO"/>
    <m/>
    <m/>
    <m/>
  </r>
  <r>
    <d v="2026-04-25T00:00:00"/>
    <s v="T73 CONGO Ration du 25 au 26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5T00:00:00"/>
    <s v="Taxi moto : hotel - centre ville (prospection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Taxi moto : centre ville - gare routière (prospection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Taxi moto : gare routière - zone église catholique (prospection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Taxi moto : zone église catholique - place rouge (prospection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Taxi moto : place rouge - zone lycée (prospection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Taxi moto : zone lycée - hotel (fin de journée)"/>
    <x v="0"/>
    <x v="3"/>
    <n v="500"/>
    <n v="0.93386376795353099"/>
    <n v="535.41"/>
    <x v="4"/>
    <s v="T73-A-D1"/>
    <s v="PALF"/>
    <s v="Aspinall"/>
    <s v="CONGO"/>
    <m/>
    <m/>
    <m/>
  </r>
  <r>
    <d v="2026-04-25T00:00:00"/>
    <s v="achat boisson : une cible"/>
    <x v="5"/>
    <x v="3"/>
    <n v="2500"/>
    <n v="4.669318839767655"/>
    <n v="535.41"/>
    <x v="4"/>
    <s v="T73-A-D2"/>
    <s v="PALF"/>
    <s v="Aspinall"/>
    <s v="CONGO"/>
    <m/>
    <m/>
    <m/>
  </r>
  <r>
    <d v="2026-04-25T00:00:00"/>
    <s v="IT87-CONGO Ration du 25 au 26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5T00:00:00"/>
    <s v="Taxi moto : Hôtel - Marché/ Rencontrer une cible"/>
    <x v="0"/>
    <x v="3"/>
    <n v="500"/>
    <n v="0.93386376795353099"/>
    <n v="535.41"/>
    <x v="5"/>
    <s v="IT87-A-D1"/>
    <s v="PALF"/>
    <s v="Aspinall"/>
    <s v="CONGO"/>
    <m/>
    <m/>
    <m/>
  </r>
  <r>
    <d v="2026-04-25T00:00:00"/>
    <s v="Taxi moto : Marché - Quartier Kangamitema/ Rencontrer la cible"/>
    <x v="0"/>
    <x v="3"/>
    <n v="800"/>
    <n v="1.4941820287256495"/>
    <n v="535.41"/>
    <x v="5"/>
    <s v="IT87-A-D1"/>
    <s v="PALF"/>
    <s v="Aspinall"/>
    <s v="CONGO"/>
    <m/>
    <m/>
    <m/>
  </r>
  <r>
    <d v="2026-04-25T00:00:00"/>
    <s v="Taxi moto : Quartier Kangamitema - Quartier Bogué/ Rencontrer une cible"/>
    <x v="0"/>
    <x v="3"/>
    <n v="1000"/>
    <n v="1.867727535907062"/>
    <n v="535.41"/>
    <x v="5"/>
    <s v="IT87-A-D1"/>
    <s v="PALF"/>
    <s v="Aspinall"/>
    <s v="CONGO"/>
    <m/>
    <m/>
    <m/>
  </r>
  <r>
    <d v="2026-04-25T00:00:00"/>
    <s v="Achat boissons avec 2 cibles"/>
    <x v="5"/>
    <x v="3"/>
    <n v="2500"/>
    <n v="4.669318839767655"/>
    <n v="535.41"/>
    <x v="5"/>
    <s v="IT87-A-D2"/>
    <s v="PALF"/>
    <s v="Aspinall"/>
    <s v="CONGO"/>
    <m/>
    <m/>
    <m/>
  </r>
  <r>
    <d v="2026-04-25T00:00:00"/>
    <s v="Taxi moto : Quartier Bogué - Quartier Flacaril/ Prospection"/>
    <x v="0"/>
    <x v="3"/>
    <n v="600"/>
    <n v="1.1206365215442371"/>
    <n v="535.41"/>
    <x v="5"/>
    <s v="IT87-A-D1"/>
    <s v="PALF"/>
    <s v="Aspinall"/>
    <s v="CONGO"/>
    <m/>
    <m/>
    <m/>
  </r>
  <r>
    <d v="2026-04-25T00:00:00"/>
    <s v="Taxi moto : Quartier Flacaril - Centre/ Prospection"/>
    <x v="0"/>
    <x v="3"/>
    <n v="500"/>
    <n v="0.93386376795353099"/>
    <n v="535.41"/>
    <x v="5"/>
    <s v="IT87-A-D1"/>
    <s v="PALF"/>
    <s v="Aspinall"/>
    <s v="CONGO"/>
    <m/>
    <m/>
    <m/>
  </r>
  <r>
    <d v="2026-04-25T00:00:00"/>
    <s v="Taxi moto : Centre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P29 - CONGO Ration  du 26 au 27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6T00:00:00"/>
    <s v="Achat boisson avec un cible"/>
    <x v="5"/>
    <x v="3"/>
    <n v="3500"/>
    <n v="6.5370463756747172"/>
    <n v="535.41"/>
    <x v="3"/>
    <s v="P29-A-D3"/>
    <s v="PALF"/>
    <s v="Aspinall"/>
    <s v="CONGO"/>
    <m/>
    <m/>
    <m/>
  </r>
  <r>
    <d v="2026-04-26T00:00:00"/>
    <s v="T73 CONGO Ration du 26 au 27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6T00:00:00"/>
    <s v="T73 - CONGO Frais d'hotel du 24 au 26/04/2026 à Suanké (02 Nuitées)"/>
    <x v="2"/>
    <x v="3"/>
    <n v="20000"/>
    <n v="37.35455071814124"/>
    <n v="535.41"/>
    <x v="4"/>
    <s v="T73-A-R16"/>
    <s v="PALF"/>
    <s v="Aspinall"/>
    <s v="CONGO"/>
    <m/>
    <m/>
    <m/>
  </r>
  <r>
    <d v="2026-04-26T00:00:00"/>
    <s v="Taxi moto : hotel - gare routière (départ pour Sembé)"/>
    <x v="0"/>
    <x v="3"/>
    <n v="500"/>
    <n v="0.93386376795353099"/>
    <n v="535.41"/>
    <x v="4"/>
    <s v="T73-A-D1"/>
    <s v="PALF"/>
    <s v="Aspinall"/>
    <s v="CONGO"/>
    <m/>
    <m/>
    <m/>
  </r>
  <r>
    <d v="2026-04-26T00:00:00"/>
    <s v="Achat billet : Suanké - Sembé"/>
    <x v="4"/>
    <x v="3"/>
    <n v="5000"/>
    <n v="9.3386376795353101"/>
    <n v="535.41"/>
    <x v="4"/>
    <s v="T73-A-R17"/>
    <s v="PALF"/>
    <s v="Aspinall"/>
    <s v="CONGO"/>
    <m/>
    <m/>
    <m/>
  </r>
  <r>
    <d v="2026-04-26T00:00:00"/>
    <s v="Taxi moto : parking - hotel Brisse (arriver à Sembé))"/>
    <x v="0"/>
    <x v="3"/>
    <n v="500"/>
    <n v="0.93386376795353099"/>
    <n v="535.41"/>
    <x v="4"/>
    <s v="T73-A-D1"/>
    <s v="PALF"/>
    <s v="Aspinall"/>
    <s v="CONGO"/>
    <m/>
    <m/>
    <m/>
  </r>
  <r>
    <d v="2026-04-26T00:00:00"/>
    <s v="Taxi moto : hotel Brisse - zone du marché (prospection)"/>
    <x v="0"/>
    <x v="3"/>
    <n v="500"/>
    <n v="0.93386376795353099"/>
    <n v="535.41"/>
    <x v="4"/>
    <s v="T73-A-D1"/>
    <s v="PALF"/>
    <s v="Aspinall"/>
    <s v="CONGO"/>
    <m/>
    <m/>
    <m/>
  </r>
  <r>
    <d v="2026-04-26T00:00:00"/>
    <s v="Taxi moto : zone du marché - zone du CEG (prospection)"/>
    <x v="0"/>
    <x v="3"/>
    <n v="500"/>
    <n v="0.93386376795353099"/>
    <n v="535.41"/>
    <x v="4"/>
    <s v="T73-A-D1"/>
    <s v="PALF"/>
    <s v="Aspinall"/>
    <s v="CONGO"/>
    <m/>
    <m/>
    <m/>
  </r>
  <r>
    <d v="2026-04-26T00:00:00"/>
    <s v="Taxi moto : zone du CEG  - hotel (fin journée)"/>
    <x v="0"/>
    <x v="3"/>
    <n v="500"/>
    <n v="0.93386376795353099"/>
    <n v="535.41"/>
    <x v="4"/>
    <s v="T73-A-D1"/>
    <s v="PALF"/>
    <s v="Aspinall"/>
    <s v="CONGO"/>
    <m/>
    <m/>
    <m/>
  </r>
  <r>
    <d v="2026-04-26T00:00:00"/>
    <s v="IT87-CONGO Ration du 26 au 27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6T00:00:00"/>
    <s v="IT87-CONGO Frais d'hôtel  du 22 au 26/04/2026 à Ewo (04 nuitées)"/>
    <x v="2"/>
    <x v="3"/>
    <n v="40000"/>
    <n v="74.709101436282481"/>
    <n v="535.41"/>
    <x v="5"/>
    <s v="IT87-A-R13"/>
    <s v="PALF"/>
    <s v="Aspinall"/>
    <s v="CONGO"/>
    <m/>
    <m/>
    <m/>
  </r>
  <r>
    <d v="2026-04-26T00:00:00"/>
    <s v="Taxi moto : Hôtel - Gare routière/ Départ pour Boundji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Achat billet Ewo - Boundji/ IT87"/>
    <x v="4"/>
    <x v="3"/>
    <n v="5000"/>
    <n v="9.3386376795353101"/>
    <n v="535.41"/>
    <x v="5"/>
    <s v="IT87-A-R14"/>
    <s v="PALF"/>
    <s v="Aspinall"/>
    <s v="CONGO"/>
    <m/>
    <m/>
    <m/>
  </r>
  <r>
    <d v="2026-04-26T00:00:00"/>
    <s v="Taxi moto : Parking - Hôtel Le Paradiso/ Arrivé à Boundji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Taxi moto : Hôtel - Marché Okimbi/ Rencontrer une cible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Achat boissons avec la cible"/>
    <x v="5"/>
    <x v="3"/>
    <n v="1400"/>
    <n v="2.6148185502698866"/>
    <n v="535.41"/>
    <x v="5"/>
    <s v="IT87-A-D2"/>
    <s v="PALF"/>
    <s v="Aspinall"/>
    <s v="CONGO"/>
    <m/>
    <m/>
    <m/>
  </r>
  <r>
    <d v="2026-04-26T00:00:00"/>
    <s v="Taxi moto : Marché Okimbi - Château d'eau/ Prospection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Taxi moto : Château d'eau - Quartier Obongui/ Prospection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Taxi moto : Quartier Obongui - Hôtel/ Retour de prospection"/>
    <x v="0"/>
    <x v="3"/>
    <n v="500"/>
    <n v="0.93386376795353099"/>
    <n v="535.41"/>
    <x v="5"/>
    <s v="IT87-A-D1"/>
    <s v="PALF"/>
    <s v="Aspinall"/>
    <s v="CONGO"/>
    <m/>
    <m/>
    <m/>
  </r>
  <r>
    <d v="2026-04-26T00:00:00"/>
    <s v="Taxi Domicile-Agence Océan du Nord de Talangai/ Pour Ouesso"/>
    <x v="0"/>
    <x v="1"/>
    <n v="2500"/>
    <n v="4.669318839767655"/>
    <n v="535.41"/>
    <x v="6"/>
    <s v="DR-A-D1"/>
    <s v="PALF"/>
    <s v="Aspinall"/>
    <s v="CONGO"/>
    <m/>
    <m/>
    <m/>
  </r>
  <r>
    <d v="2026-04-26T00:00:00"/>
    <s v="Donald-Roméo-CONGO Ration  du  26 au 27/04/ 2026 à Ouesso/Impfondo"/>
    <x v="2"/>
    <x v="1"/>
    <n v="10000"/>
    <n v="18.67727535907062"/>
    <n v="535.41"/>
    <x v="6"/>
    <s v="DR-A-D3"/>
    <s v="PALF"/>
    <s v="Aspinall"/>
    <s v="CONGO"/>
    <m/>
    <m/>
    <m/>
  </r>
  <r>
    <d v="2026-04-26T00:00:00"/>
    <s v="Taxi Agence Océan du Nord de Ouesso-Hôtel Royal"/>
    <x v="0"/>
    <x v="1"/>
    <n v="500"/>
    <n v="0.93386376795353099"/>
    <n v="535.41"/>
    <x v="6"/>
    <s v="DR-A-D1"/>
    <s v="PALF"/>
    <s v="Aspinall"/>
    <s v="CONGO"/>
    <m/>
    <m/>
    <m/>
  </r>
  <r>
    <d v="2026-04-27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7T00:00:00"/>
    <s v="Bureau-DDEF/Brazzaville"/>
    <x v="0"/>
    <x v="0"/>
    <n v="1000"/>
    <n v="1.867727535907062"/>
    <n v="535.41"/>
    <x v="0"/>
    <s v="DH-A-D1"/>
    <s v="PALF"/>
    <s v="Aspinall"/>
    <s v="CONGO"/>
    <m/>
    <m/>
    <m/>
  </r>
  <r>
    <d v="2026-04-27T00:00:00"/>
    <s v="DDEF/Brazzaville -Bureau"/>
    <x v="0"/>
    <x v="0"/>
    <n v="1000"/>
    <n v="1.867727535907062"/>
    <n v="535.41"/>
    <x v="0"/>
    <s v="DH-A-D1"/>
    <s v="PALF"/>
    <s v="Aspinall"/>
    <s v="CONGO"/>
    <m/>
    <m/>
    <m/>
  </r>
  <r>
    <d v="2026-04-27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7T00:00:00"/>
    <s v="Taxi: Bureau-DDEF avec le Coordinateur"/>
    <x v="0"/>
    <x v="1"/>
    <n v="1000"/>
    <n v="1.867727535907062"/>
    <n v="535.41"/>
    <x v="1"/>
    <s v="CR-A-D1"/>
    <s v="PALF"/>
    <s v="Aspinall"/>
    <s v="CONGO"/>
    <m/>
    <m/>
    <m/>
  </r>
  <r>
    <d v="2026-04-27T00:00:00"/>
    <s v="Taxi: DDEF avec le Coordinateur-Bureau"/>
    <x v="0"/>
    <x v="1"/>
    <n v="1000"/>
    <n v="1.867727535907062"/>
    <n v="535.41"/>
    <x v="1"/>
    <s v="CR-A-D1"/>
    <s v="PALF"/>
    <s v="Aspinall"/>
    <s v="CONGO"/>
    <m/>
    <m/>
    <m/>
  </r>
  <r>
    <d v="2026-04-27T00:00:00"/>
    <s v="Billet: Brazzaville-Dolisie"/>
    <x v="4"/>
    <x v="1"/>
    <n v="9000"/>
    <n v="16.809547823163559"/>
    <n v="535.41"/>
    <x v="1"/>
    <s v="CR-A-R12"/>
    <s v="PALF"/>
    <s v="Aspinall"/>
    <s v="CONGO"/>
    <m/>
    <m/>
    <m/>
  </r>
  <r>
    <d v="2026-04-27T00:00:00"/>
    <s v="Reglement prestation de nettoyage  PALF du mois d'Avril 2026"/>
    <x v="7"/>
    <x v="2"/>
    <n v="80000"/>
    <n v="149.41820287256496"/>
    <n v="535.41"/>
    <x v="2"/>
    <s v="CA-A-R20"/>
    <s v="PALF"/>
    <s v="Aspinall"/>
    <s v="CONGO"/>
    <m/>
    <m/>
    <m/>
  </r>
  <r>
    <d v="2026-04-27T00:00:00"/>
    <s v=" Frais de prestation de nettoyage jardin PALF d'Avril 2026"/>
    <x v="7"/>
    <x v="2"/>
    <n v="40000"/>
    <n v="74.709101436282481"/>
    <n v="535.41"/>
    <x v="2"/>
    <s v="CA-A-R21"/>
    <s v="PALF"/>
    <s v="Aspinall"/>
    <s v="CONGO"/>
    <m/>
    <m/>
    <m/>
  </r>
  <r>
    <d v="2026-04-27T00:00:00"/>
    <s v="Taxi: Bureau -Banque BCI/ depot d'ordre de virement salaire du mois d'Avril 2026"/>
    <x v="0"/>
    <x v="2"/>
    <n v="1000"/>
    <n v="1.867727535907062"/>
    <n v="535.41"/>
    <x v="2"/>
    <s v="P-A-D1"/>
    <s v="PALF"/>
    <s v="Aspinall"/>
    <s v="CONGO"/>
    <m/>
    <m/>
    <m/>
  </r>
  <r>
    <d v="2026-04-27T00:00:00"/>
    <s v="Taxi: Banque BCI-Bureau"/>
    <x v="0"/>
    <x v="2"/>
    <n v="1000"/>
    <n v="1.867727535907062"/>
    <n v="535.41"/>
    <x v="2"/>
    <s v="P-A-D1"/>
    <s v="PALF"/>
    <s v="Aspinall"/>
    <s v="CONGO"/>
    <m/>
    <m/>
    <m/>
  </r>
  <r>
    <d v="2026-04-27T00:00:00"/>
    <s v="P29 - CONGO Ration  du 27 au 28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7T00:00:00"/>
    <s v="Achat boisson avec un cible"/>
    <x v="5"/>
    <x v="3"/>
    <n v="2000"/>
    <n v="3.735455071814124"/>
    <n v="535.41"/>
    <x v="3"/>
    <s v="P29-A-D3"/>
    <s v="PALF"/>
    <s v="Aspinall"/>
    <s v="CONGO"/>
    <m/>
    <m/>
    <m/>
  </r>
  <r>
    <d v="2026-04-27T00:00:00"/>
    <s v="T73 CONGO Ration du 27 au 28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7T00:00:00"/>
    <s v="Taxi moto : hotel Brisse - centre ville (prospection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Taxi moto : centre ville - marché (prospection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Taxi moto : marché - zone hopital (prospection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Taxi moto : zone hopital - zone lycée (prospection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Taxi moto : zone lycée - hotel (liberer hotel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Taxi moto : hotel - parking (départ pour Ouesso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achat boisson : une cible"/>
    <x v="5"/>
    <x v="3"/>
    <n v="2000"/>
    <n v="3.735455071814124"/>
    <n v="535.41"/>
    <x v="4"/>
    <s v="T73-A-D2"/>
    <s v="PALF"/>
    <s v="Aspinall"/>
    <s v="CONGO"/>
    <m/>
    <m/>
    <m/>
  </r>
  <r>
    <d v="2026-04-27T00:00:00"/>
    <s v="T73 - CONGO Frais d'hotel du 26 au 27/04/2026 à Ouesso (01 Nuitée)"/>
    <x v="2"/>
    <x v="3"/>
    <n v="10000"/>
    <n v="18.67727535907062"/>
    <n v="535.41"/>
    <x v="4"/>
    <s v="T73-A-R18"/>
    <s v="PALF"/>
    <s v="Aspinall"/>
    <s v="CONGO"/>
    <m/>
    <m/>
    <m/>
  </r>
  <r>
    <d v="2026-04-27T00:00:00"/>
    <s v="Achat billet : Sembé - Ouesso"/>
    <x v="4"/>
    <x v="3"/>
    <n v="5000"/>
    <n v="9.3386376795353101"/>
    <n v="535.41"/>
    <x v="4"/>
    <s v="T73-A-R19"/>
    <s v="PALF"/>
    <s v="Aspinall"/>
    <s v="CONGO"/>
    <m/>
    <m/>
    <m/>
  </r>
  <r>
    <d v="2026-04-27T00:00:00"/>
    <s v="Taxi moto : parking - hotel (arrivé à Ouesso)"/>
    <x v="0"/>
    <x v="3"/>
    <n v="500"/>
    <n v="0.93386376795353099"/>
    <n v="535.41"/>
    <x v="4"/>
    <s v="T73-A-D1"/>
    <s v="PALF"/>
    <s v="Aspinall"/>
    <s v="CONGO"/>
    <m/>
    <m/>
    <m/>
  </r>
  <r>
    <d v="2026-04-27T00:00:00"/>
    <s v="IT87-CONGO Ration du 27 au 28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7T00:00:00"/>
    <s v="IT87-CONGO Frais d'hôtel du 26 au 27/04/2026 à Boundji (01 nuitée)"/>
    <x v="2"/>
    <x v="3"/>
    <n v="10000"/>
    <n v="18.67727535907062"/>
    <n v="535.41"/>
    <x v="5"/>
    <s v="IT87-A-R15"/>
    <s v="PALF"/>
    <s v="Aspinall"/>
    <s v="CONGO"/>
    <m/>
    <m/>
    <m/>
  </r>
  <r>
    <d v="2026-04-27T00:00:00"/>
    <s v="Taxi moto : Hôtel - Parking/ Départ pour Oyo"/>
    <x v="0"/>
    <x v="3"/>
    <n v="500"/>
    <n v="0.93386376795353099"/>
    <n v="535.41"/>
    <x v="5"/>
    <s v="IT87-A-D1"/>
    <s v="PALF"/>
    <s v="Aspinall"/>
    <s v="CONGO"/>
    <m/>
    <m/>
    <m/>
  </r>
  <r>
    <d v="2026-04-27T00:00:00"/>
    <s v="Achat billet Boundji - Oyo/ IT87"/>
    <x v="4"/>
    <x v="3"/>
    <n v="3000"/>
    <n v="5.6031826077211857"/>
    <n v="535.41"/>
    <x v="5"/>
    <s v="IT87-A-R16"/>
    <s v="PALF"/>
    <s v="Aspinall"/>
    <s v="CONGO"/>
    <m/>
    <m/>
    <m/>
  </r>
  <r>
    <d v="2026-04-27T00:00:00"/>
    <s v="Taxi tricycle : Gare routière - Hôtel Mama Bety/ Arrivé à Oyo"/>
    <x v="0"/>
    <x v="3"/>
    <n v="700"/>
    <n v="1.3074092751349433"/>
    <n v="535.41"/>
    <x v="5"/>
    <s v="IT87-A-D1"/>
    <s v="PALF"/>
    <s v="Aspinall"/>
    <s v="CONGO"/>
    <m/>
    <m/>
    <m/>
  </r>
  <r>
    <d v="2026-04-27T00:00:00"/>
    <s v="Taxi : Hôtel - Port/ Prospection"/>
    <x v="0"/>
    <x v="3"/>
    <n v="1000"/>
    <n v="1.867727535907062"/>
    <n v="535.41"/>
    <x v="5"/>
    <s v="IT87-A-D1"/>
    <s v="PALF"/>
    <s v="Aspinall"/>
    <s v="CONGO"/>
    <m/>
    <m/>
    <m/>
  </r>
  <r>
    <d v="2026-04-27T00:00:00"/>
    <s v="Achat boissons avec la cible"/>
    <x v="5"/>
    <x v="3"/>
    <n v="2000"/>
    <n v="3.735455071814124"/>
    <n v="535.41"/>
    <x v="5"/>
    <s v="IT87-A-D2"/>
    <s v="PALF"/>
    <s v="Aspinall"/>
    <s v="CONGO"/>
    <m/>
    <m/>
    <m/>
  </r>
  <r>
    <d v="2026-04-27T00:00:00"/>
    <s v="Taxi : Port - Quartier Obangui/ Prospection"/>
    <x v="0"/>
    <x v="3"/>
    <n v="1000"/>
    <n v="1.867727535907062"/>
    <n v="535.41"/>
    <x v="5"/>
    <s v="IT87-A-D1"/>
    <s v="PALF"/>
    <s v="Aspinall"/>
    <s v="CONGO"/>
    <m/>
    <m/>
    <m/>
  </r>
  <r>
    <d v="2026-04-27T00:00:00"/>
    <s v="Taxi tricycle : Quartier Obangui - Hôtel/ Retour de prospection"/>
    <x v="0"/>
    <x v="3"/>
    <n v="700"/>
    <n v="1.3074092751349433"/>
    <n v="535.41"/>
    <x v="5"/>
    <s v="IT87-A-D1"/>
    <s v="PALF"/>
    <s v="Aspinall"/>
    <s v="CONGO"/>
    <m/>
    <m/>
    <m/>
  </r>
  <r>
    <d v="2026-04-27T00:00:00"/>
    <s v="Donald-Roméo-CONGO Ration  du  27 au 28/04/ 2026 à Ouesso/Impfondo"/>
    <x v="2"/>
    <x v="1"/>
    <n v="10000"/>
    <n v="18.67727535907062"/>
    <n v="535.41"/>
    <x v="6"/>
    <s v="DR-A-D3"/>
    <s v="PALF"/>
    <s v="Aspinall"/>
    <s v="CONGO"/>
    <m/>
    <m/>
    <m/>
  </r>
  <r>
    <d v="2026-04-27T00:00:00"/>
    <s v="Taxi Hôtel Royal-Agence Océan du Nord de Ouesso"/>
    <x v="0"/>
    <x v="1"/>
    <n v="500"/>
    <n v="0.93386376795353099"/>
    <n v="535.41"/>
    <x v="6"/>
    <s v="DR-A-D1"/>
    <s v="PALF"/>
    <s v="Aspinall"/>
    <s v="CONGO"/>
    <m/>
    <m/>
    <m/>
  </r>
  <r>
    <d v="2026-04-27T00:00:00"/>
    <s v="Donald-Roméo-CONGO Frais d'hôtel   du  26 au 27/04/2026 à Ouesso (01 nuitée)"/>
    <x v="2"/>
    <x v="1"/>
    <n v="10000"/>
    <n v="18.67727535907062"/>
    <n v="535.41"/>
    <x v="6"/>
    <s v="DR-A-R10"/>
    <s v="PALF"/>
    <s v="Aspinall"/>
    <s v="CONGO"/>
    <m/>
    <m/>
    <m/>
  </r>
  <r>
    <d v="2026-04-27T00:00:00"/>
    <s v="Taxi moto agence Océan du Nord d'Impfondo-Hôtel Mithé"/>
    <x v="0"/>
    <x v="1"/>
    <n v="500"/>
    <n v="0.93386376795353099"/>
    <n v="535.41"/>
    <x v="6"/>
    <s v="DR-A-D1"/>
    <s v="PALF"/>
    <s v="Aspinall"/>
    <s v="CONGO"/>
    <m/>
    <m/>
    <m/>
  </r>
  <r>
    <d v="2026-04-27T00:00:00"/>
    <s v="Taxi, Bureau PALF-Maison Celeste Computer"/>
    <x v="0"/>
    <x v="4"/>
    <n v="1000"/>
    <n v="1.867727535907062"/>
    <n v="535.41"/>
    <x v="7"/>
    <s v="EV-A-D1"/>
    <s v="PALF"/>
    <s v="Aspinall"/>
    <s v="CONGO"/>
    <m/>
    <m/>
    <m/>
  </r>
  <r>
    <d v="2026-04-27T00:00:00"/>
    <s v="Taxi, Maison Celeste Computer-ABA Brazza"/>
    <x v="0"/>
    <x v="4"/>
    <n v="1000"/>
    <n v="1.867727535907062"/>
    <n v="535.41"/>
    <x v="7"/>
    <s v="EV-A-D1"/>
    <s v="PALF"/>
    <s v="Aspinall"/>
    <s v="CONGO"/>
    <m/>
    <m/>
    <m/>
  </r>
  <r>
    <d v="2026-04-27T00:00:00"/>
    <s v="Achat Micro Cravatte pour la camera PALF"/>
    <x v="9"/>
    <x v="4"/>
    <n v="20000"/>
    <n v="37.35455071814124"/>
    <n v="535.41"/>
    <x v="7"/>
    <s v="EV-A-R9"/>
    <s v="PALF"/>
    <s v="Aspinall"/>
    <s v="CONGO"/>
    <m/>
    <m/>
    <m/>
  </r>
  <r>
    <d v="2026-04-27T00:00:00"/>
    <s v="Taxi, ABA Brazza-Bureau PALF"/>
    <x v="0"/>
    <x v="4"/>
    <n v="1000"/>
    <n v="1.867727535907062"/>
    <n v="535.41"/>
    <x v="7"/>
    <s v="EV-A-D1"/>
    <s v="PALF"/>
    <s v="Aspinall"/>
    <s v="CONGO"/>
    <m/>
    <m/>
    <m/>
  </r>
  <r>
    <d v="2026-04-27T00:00:00"/>
    <s v="Taxi, Bureau PALF-Agence Trans Bony "/>
    <x v="0"/>
    <x v="4"/>
    <n v="1000"/>
    <n v="1.867727535907062"/>
    <n v="535.41"/>
    <x v="7"/>
    <s v="EV-A-D1"/>
    <s v="PALF"/>
    <s v="Aspinall"/>
    <s v="CONGO"/>
    <m/>
    <m/>
    <m/>
  </r>
  <r>
    <d v="2026-04-27T00:00:00"/>
    <s v="Achat billet Brazzaville-Dolisie/ Evariste"/>
    <x v="4"/>
    <x v="4"/>
    <n v="9000"/>
    <n v="16.809547823163559"/>
    <n v="535.41"/>
    <x v="7"/>
    <s v="EV-A-R10"/>
    <s v="PALF"/>
    <s v="Aspinall"/>
    <s v="CONGO"/>
    <m/>
    <m/>
    <m/>
  </r>
  <r>
    <d v="2026-04-27T00:00:00"/>
    <s v="Frais de l'expédition de la cage de Brazzaville-Dolisie"/>
    <x v="13"/>
    <x v="4"/>
    <n v="4000"/>
    <n v="7.4709101436282479"/>
    <n v="535.41"/>
    <x v="7"/>
    <s v="EV-A-R11"/>
    <s v="PALF"/>
    <s v="Aspinall"/>
    <s v="CONGO"/>
    <m/>
    <m/>
    <m/>
  </r>
  <r>
    <d v="2026-04-27T00:00:00"/>
    <s v="Paiement salaire du mois d'Avril 2026/LOUNDOU Jean Romain/3655270"/>
    <x v="8"/>
    <x v="1"/>
    <n v="228800"/>
    <n v="440.54992491589019"/>
    <n v="519.35090000000002"/>
    <x v="9"/>
    <s v="BQ-A-R12"/>
    <s v="PALF"/>
    <s v="Amis"/>
    <s v="CONGO"/>
    <m/>
    <m/>
    <m/>
  </r>
  <r>
    <d v="2026-04-27T00:00:00"/>
    <s v="Paiement salaire du mois d'Avril 2026/Crepin IBOUILI-IBOUILI"/>
    <x v="8"/>
    <x v="1"/>
    <n v="581764"/>
    <n v="1120.1752033162934"/>
    <n v="519.35090000000002"/>
    <x v="9"/>
    <s v="BQ-A-R13"/>
    <s v="PALF"/>
    <s v="Amis"/>
    <s v="CONGO"/>
    <m/>
    <m/>
    <m/>
  </r>
  <r>
    <d v="2026-04-27T00:00:00"/>
    <s v="Paiement salaire du mois d'Avril  2026 et congé /PINDI BINGA Donald- Roméo"/>
    <x v="8"/>
    <x v="1"/>
    <n v="332459"/>
    <n v="640.14330195634591"/>
    <n v="519.35090000000002"/>
    <x v="9"/>
    <s v="BQ-A-R14"/>
    <s v="PALF"/>
    <s v="Amis"/>
    <s v="CONGO"/>
    <m/>
    <m/>
    <m/>
  </r>
  <r>
    <d v="2026-04-27T00:00:00"/>
    <s v="Paiement salaire du mois d'Avril 2026/Evariste LELOUSSI"/>
    <x v="8"/>
    <x v="4"/>
    <n v="268210"/>
    <n v="516.43310909829938"/>
    <n v="519.35090000000002"/>
    <x v="9"/>
    <s v="BQ-A-R15"/>
    <s v="PALF"/>
    <s v="Amis"/>
    <s v="CONGO"/>
    <m/>
    <m/>
    <m/>
  </r>
  <r>
    <d v="2026-04-27T00:00:00"/>
    <s v="Paiement salaire du mois d'Avril 2026/Homéfa DOVI/3655269"/>
    <x v="8"/>
    <x v="0"/>
    <n v="1311000"/>
    <n v="2524.3048582374649"/>
    <n v="519.35090000000002"/>
    <x v="9"/>
    <s v="BQ-A-R16"/>
    <s v="PALF"/>
    <s v="Amis"/>
    <s v="CONGO"/>
    <m/>
    <m/>
    <m/>
  </r>
  <r>
    <d v="2026-04-27T00:00:00"/>
    <s v="Paiement salaire du mois d'Avril 2026/BAVOUMINA NZOUSSI Dina Parfaite/3655271"/>
    <x v="8"/>
    <x v="2"/>
    <n v="328800"/>
    <n v="633.09796902248559"/>
    <n v="519.35090000000002"/>
    <x v="9"/>
    <s v="BQ-A-R17"/>
    <s v="PALF"/>
    <s v="Amis"/>
    <s v="CONGO"/>
    <m/>
    <m/>
    <m/>
  </r>
  <r>
    <d v="2026-04-27T00:00:00"/>
    <s v="Frais de virement salaire du mois d'Avril 2026"/>
    <x v="14"/>
    <x v="2"/>
    <n v="10665"/>
    <n v="19.919314170448818"/>
    <n v="535.41"/>
    <x v="9"/>
    <s v="BQ-A-R18"/>
    <s v="PALF"/>
    <s v="Aspinall"/>
    <s v="CONGO"/>
    <m/>
    <m/>
    <m/>
  </r>
  <r>
    <d v="2026-04-28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8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8T00:00:00"/>
    <s v="Credit telephonique MTN/PALF/ du 29 avril au 05 mai 2026/ DOVI"/>
    <x v="1"/>
    <x v="0"/>
    <n v="10000"/>
    <n v="18.67727535907062"/>
    <n v="535.41"/>
    <x v="0"/>
    <s v="DH-A-R6"/>
    <s v="PALF"/>
    <s v="Aspinall"/>
    <s v="CONGO"/>
    <m/>
    <m/>
    <m/>
  </r>
  <r>
    <d v="2026-04-28T00:00:00"/>
    <s v="CREPIN-CONGO Ration du 28 au 30/04/2026 à Dolisie"/>
    <x v="2"/>
    <x v="1"/>
    <n v="20000"/>
    <n v="37.35455071814124"/>
    <n v="535.41"/>
    <x v="1"/>
    <s v="CR-A-D5"/>
    <s v="PALF"/>
    <s v="Aspinall"/>
    <s v="CONGO"/>
    <m/>
    <m/>
    <m/>
  </r>
  <r>
    <d v="2026-04-28T00:00:00"/>
    <s v="Taxi: Domicile camp militaire-Agence Trans  Bony de la frontière"/>
    <x v="0"/>
    <x v="1"/>
    <n v="1500"/>
    <n v="2.8015913038605929"/>
    <n v="535.41"/>
    <x v="1"/>
    <s v="CR-A-D1"/>
    <s v="PALF"/>
    <s v="Aspinall"/>
    <s v="CONGO"/>
    <m/>
    <m/>
    <m/>
  </r>
  <r>
    <d v="2026-04-28T00:00:00"/>
    <s v="Credit telephonique MTN PALF/du 29 avril   au 05 mai 2026/Legal/ crepin"/>
    <x v="1"/>
    <x v="1"/>
    <n v="7500"/>
    <n v="14.007956519302965"/>
    <n v="535.41"/>
    <x v="1"/>
    <s v="CR-A-R13"/>
    <s v="PALF"/>
    <s v="Aspinall"/>
    <s v="CONGO"/>
    <m/>
    <m/>
    <m/>
  </r>
  <r>
    <d v="2026-04-28T00:00:00"/>
    <s v="Frais de tansfert d'argent  à P29    par momo"/>
    <x v="3"/>
    <x v="2"/>
    <n v="2730"/>
    <n v="5.0988961730262794"/>
    <n v="535.41"/>
    <x v="2"/>
    <s v="CA-A-R23"/>
    <s v="PALF"/>
    <s v="Aspinall"/>
    <s v="CONGO"/>
    <m/>
    <m/>
    <m/>
  </r>
  <r>
    <d v="2026-04-28T00:00:00"/>
    <s v="Taxi:  Bureau- M2B services /transfert d'argent à P29 "/>
    <x v="0"/>
    <x v="2"/>
    <n v="1000"/>
    <n v="1.867727535907062"/>
    <n v="535.41"/>
    <x v="2"/>
    <s v="P-A-D1"/>
    <s v="PALF"/>
    <s v="Aspinall"/>
    <s v="CONGO"/>
    <m/>
    <m/>
    <m/>
  </r>
  <r>
    <d v="2026-04-28T00:00:00"/>
    <s v="Taxi:  M2B services- Bureau"/>
    <x v="0"/>
    <x v="2"/>
    <n v="1000"/>
    <n v="1.867727535907062"/>
    <n v="535.41"/>
    <x v="2"/>
    <s v="P-A-D1"/>
    <s v="PALF"/>
    <s v="Aspinall"/>
    <s v="CONGO"/>
    <m/>
    <m/>
    <m/>
  </r>
  <r>
    <d v="2026-04-28T00:00:00"/>
    <s v="Taxi:  Bureau- Direction MTN /Achat credit equipe PALF"/>
    <x v="0"/>
    <x v="2"/>
    <n v="1000"/>
    <n v="1.867727535907062"/>
    <n v="535.41"/>
    <x v="2"/>
    <s v="P-A-D1"/>
    <s v="PALF"/>
    <s v="Aspinall"/>
    <s v="CONGO"/>
    <m/>
    <m/>
    <m/>
  </r>
  <r>
    <d v="2026-04-28T00:00:00"/>
    <s v="Taxi:   Direction MTN- Bureau "/>
    <x v="0"/>
    <x v="2"/>
    <n v="1000"/>
    <n v="1.867727535907062"/>
    <n v="535.41"/>
    <x v="2"/>
    <s v="P-A-D1"/>
    <s v="PALF"/>
    <s v="Aspinall"/>
    <s v="CONGO"/>
    <m/>
    <m/>
    <m/>
  </r>
  <r>
    <d v="2026-04-28T00:00:00"/>
    <s v="Credit teléphonique MTN PALF/ du 29 avril au 05 mai 2026/Management/ Parfaite"/>
    <x v="1"/>
    <x v="0"/>
    <n v="5000"/>
    <n v="9.3386376795353101"/>
    <n v="535.41"/>
    <x v="2"/>
    <s v="P-A-R5"/>
    <s v="PALF"/>
    <s v="Aspinall"/>
    <s v="CONGO"/>
    <m/>
    <m/>
    <m/>
  </r>
  <r>
    <d v="2026-04-28T00:00:00"/>
    <s v="P29 - CONGO Ration  du 28 au 29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8T00:00:00"/>
    <s v="P29 -CONGO Frais d'hotel du 25 au 28/04/2026 à Tsembo ( 3 Nuitées)"/>
    <x v="2"/>
    <x v="3"/>
    <n v="30000"/>
    <n v="56.031826077211861"/>
    <n v="535.41"/>
    <x v="3"/>
    <s v="P29-A-R22"/>
    <s v="PALF"/>
    <s v="Aspinall"/>
    <s v="CONGO"/>
    <m/>
    <m/>
    <m/>
  </r>
  <r>
    <d v="2026-04-28T00:00:00"/>
    <s v="Achat billet tsembo-mila mila/ P29"/>
    <x v="4"/>
    <x v="3"/>
    <n v="9000"/>
    <n v="16.809547823163559"/>
    <n v="535.41"/>
    <x v="3"/>
    <s v="P29-A-R23"/>
    <s v="PALF"/>
    <s v="Aspinall"/>
    <s v="CONGO"/>
    <m/>
    <m/>
    <m/>
  </r>
  <r>
    <d v="2026-04-28T00:00:00"/>
    <s v="Credit telephonique MTN PALF/ du 29 avril au 05 mai 2026/ Investigation/P30"/>
    <x v="1"/>
    <x v="3"/>
    <n v="7500"/>
    <n v="14.007956519302965"/>
    <n v="535.41"/>
    <x v="3"/>
    <s v="P29-A-R24"/>
    <s v="PALF"/>
    <s v="Aspinall"/>
    <s v="CONGO"/>
    <m/>
    <m/>
    <m/>
  </r>
  <r>
    <d v="2026-04-28T00:00:00"/>
    <s v="T73 CONGO Ration du 28 au 29/04/2026 à Ouesso; Suanké et Sembé "/>
    <x v="2"/>
    <x v="3"/>
    <n v="10000"/>
    <n v="18.67727535907062"/>
    <n v="535.41"/>
    <x v="4"/>
    <s v="T73-A-D5"/>
    <s v="PALF"/>
    <s v="Aspinall"/>
    <s v="CONGO"/>
    <m/>
    <m/>
    <m/>
  </r>
  <r>
    <d v="2026-04-28T00:00:00"/>
    <s v="Taxi : hotel divine - gare routière (départ pour Suanké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Taxi : gare routière - port ATC de Ouesso (prospection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Taxi : port ATC de Ouesso -charden farel (récuperer fond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Taxi : charden farel - centre ville (prospection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Taxi : centre ville - zone aeroport (prospection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Taxi : zone aeroport - hotel (prospection)"/>
    <x v="0"/>
    <x v="3"/>
    <n v="500"/>
    <n v="0.93386376795353099"/>
    <n v="535.41"/>
    <x v="4"/>
    <s v="T73-A-D1"/>
    <s v="PALF"/>
    <s v="Aspinall"/>
    <s v="CONGO"/>
    <m/>
    <m/>
    <m/>
  </r>
  <r>
    <d v="2026-04-28T00:00:00"/>
    <s v="achat boisson : une cible"/>
    <x v="5"/>
    <x v="3"/>
    <n v="2000"/>
    <n v="3.735455071814124"/>
    <n v="535.41"/>
    <x v="4"/>
    <s v="T73-A-D2"/>
    <s v="PALF"/>
    <s v="Aspinall"/>
    <s v="CONGO"/>
    <m/>
    <m/>
    <m/>
  </r>
  <r>
    <d v="2026-04-28T00:00:00"/>
    <s v="Credit telephonique MTN PALF/ du 29 avril au 05 mai 2026/ Investigation/T73"/>
    <x v="1"/>
    <x v="3"/>
    <n v="7500"/>
    <n v="14.007956519302965"/>
    <n v="535.41"/>
    <x v="4"/>
    <s v="T73-A-R20"/>
    <s v="PALF"/>
    <s v="Aspinall"/>
    <s v="CONGO"/>
    <m/>
    <m/>
    <m/>
  </r>
  <r>
    <d v="2026-04-28T00:00:00"/>
    <s v="IT87-CONGO Ration du 28 au 29/04/2026 à Ewo, Boundji, Oyo"/>
    <x v="2"/>
    <x v="3"/>
    <n v="10000"/>
    <n v="18.67727535907062"/>
    <n v="535.41"/>
    <x v="5"/>
    <s v="IT87-A-D4"/>
    <s v="PALF"/>
    <s v="Aspinall"/>
    <s v="CONGO"/>
    <m/>
    <m/>
    <m/>
  </r>
  <r>
    <d v="2026-04-28T00:00:00"/>
    <s v="Taxi tricycle : Hôtel - Okongo/ Rencontrer une cible"/>
    <x v="0"/>
    <x v="3"/>
    <n v="700"/>
    <n v="1.3074092751349433"/>
    <n v="535.41"/>
    <x v="5"/>
    <s v="IT87-A-D1"/>
    <s v="PALF"/>
    <s v="Aspinall"/>
    <s v="CONGO"/>
    <m/>
    <m/>
    <m/>
  </r>
  <r>
    <d v="2026-04-28T00:00:00"/>
    <s v="Taxi tricycle : Okongo - Meddy chance/ Prospection"/>
    <x v="0"/>
    <x v="3"/>
    <n v="500"/>
    <n v="0.93386376795353099"/>
    <n v="535.41"/>
    <x v="5"/>
    <s v="IT87-A-D1"/>
    <s v="PALF"/>
    <s v="Aspinall"/>
    <s v="CONGO"/>
    <m/>
    <m/>
    <m/>
  </r>
  <r>
    <d v="2026-04-28T00:00:00"/>
    <s v="Taxi tricycle : Meddy chance - Marché central/ Prospection"/>
    <x v="0"/>
    <x v="3"/>
    <n v="500"/>
    <n v="0.93386376795353099"/>
    <n v="535.41"/>
    <x v="5"/>
    <s v="IT87-A-D1"/>
    <s v="PALF"/>
    <s v="Aspinall"/>
    <s v="CONGO"/>
    <m/>
    <m/>
    <m/>
  </r>
  <r>
    <d v="2026-04-28T00:00:00"/>
    <s v="Taxi tricycle : Marché central - Av. Obouya/ Prospection"/>
    <x v="0"/>
    <x v="3"/>
    <n v="700"/>
    <n v="1.3074092751349433"/>
    <n v="535.41"/>
    <x v="5"/>
    <s v="IT87-A-D1"/>
    <s v="PALF"/>
    <s v="Aspinall"/>
    <s v="CONGO"/>
    <m/>
    <m/>
    <m/>
  </r>
  <r>
    <d v="2026-04-28T00:00:00"/>
    <s v="Taxi tricicle : Av. Obouya - Agence trans bony/ Achat billet"/>
    <x v="0"/>
    <x v="3"/>
    <n v="700"/>
    <n v="1.3074092751349433"/>
    <n v="535.41"/>
    <x v="5"/>
    <s v="IT87-A-D1"/>
    <s v="PALF"/>
    <s v="Aspinall"/>
    <s v="CONGO"/>
    <m/>
    <m/>
    <m/>
  </r>
  <r>
    <d v="2026-04-28T00:00:00"/>
    <s v="Taxi tricycle : Agence trans bony - Hôtel/ Retour de prospection"/>
    <x v="0"/>
    <x v="3"/>
    <n v="700"/>
    <n v="1.3074092751349433"/>
    <n v="535.41"/>
    <x v="5"/>
    <s v="IT87-A-D1"/>
    <s v="PALF"/>
    <s v="Aspinall"/>
    <s v="CONGO"/>
    <m/>
    <m/>
    <m/>
  </r>
  <r>
    <d v="2026-04-28T00:00:00"/>
    <s v="Credit telephonique MTN PALF/du 29 avril au 05 mai 2026/Investigation /IT87"/>
    <x v="1"/>
    <x v="3"/>
    <n v="7500"/>
    <n v="14.007956519302965"/>
    <n v="535.41"/>
    <x v="5"/>
    <s v="IT87-A-R17"/>
    <s v="PALF"/>
    <s v="Aspinall"/>
    <s v="CONGO"/>
    <m/>
    <m/>
    <m/>
  </r>
  <r>
    <d v="2026-04-28T00:00:00"/>
    <s v="Donald-Roméo-CONGO Ration  du  28 au 29/04/ 2026 à Ouesso/Impfondo"/>
    <x v="2"/>
    <x v="1"/>
    <n v="10000"/>
    <n v="18.67727535907062"/>
    <n v="535.41"/>
    <x v="6"/>
    <s v="DR-A-D3"/>
    <s v="PALF"/>
    <s v="Aspinall"/>
    <s v="CONGO"/>
    <m/>
    <m/>
    <m/>
  </r>
  <r>
    <d v="2026-04-28T00:00:00"/>
    <s v="Taxi moto HÖTEL Mithé- Agence Océan du Nord/ Retirer les billets"/>
    <x v="0"/>
    <x v="1"/>
    <n v="500"/>
    <n v="0.93386376795353099"/>
    <n v="535.41"/>
    <x v="6"/>
    <s v="DR-A-D1"/>
    <s v="PALF"/>
    <s v="Aspinall"/>
    <s v="CONGO"/>
    <m/>
    <m/>
    <m/>
  </r>
  <r>
    <d v="2026-04-28T00:00:00"/>
    <s v="Taxi moto agence Océan du Nord d'Impfondo-Hôtel Mithé"/>
    <x v="0"/>
    <x v="1"/>
    <n v="500"/>
    <n v="0.93386376795353099"/>
    <n v="535.41"/>
    <x v="6"/>
    <s v="DR-A-D1"/>
    <s v="PALF"/>
    <s v="Aspinall"/>
    <s v="CONGO"/>
    <m/>
    <m/>
    <m/>
  </r>
  <r>
    <d v="2026-04-28T00:00:00"/>
    <s v="Taxi moto Hôtel Mithé- Maison d'arrêt/ Pour la visite geôle du 28/04/2026 matin"/>
    <x v="0"/>
    <x v="1"/>
    <n v="500"/>
    <n v="0.93386376795353099"/>
    <n v="535.41"/>
    <x v="6"/>
    <s v="DR-A-D1"/>
    <s v="PALF"/>
    <s v="Aspinall"/>
    <s v="CONGO"/>
    <m/>
    <m/>
    <m/>
  </r>
  <r>
    <d v="2026-04-28T00:00:00"/>
    <s v="Ration des deux prevenus/ Parfait et Jodel/ Maison d'arrêt d'Impfondo"/>
    <x v="12"/>
    <x v="1"/>
    <n v="3000"/>
    <n v="5.6031826077211857"/>
    <n v="535.41"/>
    <x v="6"/>
    <s v="DR-A-D4"/>
    <s v="PALF"/>
    <s v="Aspinall"/>
    <s v="CONGO"/>
    <m/>
    <m/>
    <m/>
  </r>
  <r>
    <d v="2026-04-28T00:00:00"/>
    <s v="Taxi moto Maison d'arrêt- Charden farell"/>
    <x v="0"/>
    <x v="1"/>
    <n v="500"/>
    <n v="0.93386376795353099"/>
    <n v="535.41"/>
    <x v="6"/>
    <s v="DR-A-D1"/>
    <s v="PALF"/>
    <s v="Aspinall"/>
    <s v="CONGO"/>
    <m/>
    <m/>
    <m/>
  </r>
  <r>
    <d v="2026-04-28T00:00:00"/>
    <s v="Taxi moto Charden farell-Hôtel Mithé"/>
    <x v="0"/>
    <x v="1"/>
    <n v="500"/>
    <n v="0.93386376795353099"/>
    <n v="535.41"/>
    <x v="6"/>
    <s v="DR-A-D1"/>
    <s v="PALF"/>
    <s v="Aspinall"/>
    <s v="CONGO"/>
    <m/>
    <m/>
    <m/>
  </r>
  <r>
    <d v="2026-04-28T00:00:00"/>
    <s v="Credit telephonique MTN PALF/ du 29 avril  au 05 Mai 2026/Legal//Donald-Roméo"/>
    <x v="1"/>
    <x v="1"/>
    <n v="7500"/>
    <n v="14.007956519302965"/>
    <n v="535.41"/>
    <x v="6"/>
    <s v="DR-A-R11"/>
    <s v="PALF"/>
    <s v="Aspinall"/>
    <s v="CONGO"/>
    <m/>
    <m/>
    <m/>
  </r>
  <r>
    <d v="2026-04-28T00:00:00"/>
    <s v="Taxi, Domicile - Agence Trans Bony de Brazzaville"/>
    <x v="0"/>
    <x v="4"/>
    <n v="1000"/>
    <n v="1.867727535907062"/>
    <n v="535.41"/>
    <x v="7"/>
    <s v="EV-A-D1"/>
    <s v="PALF"/>
    <s v="Aspinall"/>
    <s v="CONGO"/>
    <m/>
    <m/>
    <m/>
  </r>
  <r>
    <d v="2026-04-28T00:00:00"/>
    <s v="Evariste-CONGO Ration du 28 avril au 01 mai 2026"/>
    <x v="2"/>
    <x v="4"/>
    <n v="30000"/>
    <n v="56.031826077211861"/>
    <n v="535.41"/>
    <x v="7"/>
    <s v="EV-A-D3"/>
    <s v="PALF"/>
    <s v="Aspinall"/>
    <s v="CONGO"/>
    <m/>
    <m/>
    <m/>
  </r>
  <r>
    <d v="2026-04-28T00:00:00"/>
    <s v="Taxi, Agence Trans Bony de Dolisie - Hôtel Moukondo"/>
    <x v="0"/>
    <x v="4"/>
    <n v="1000"/>
    <n v="1.867727535907062"/>
    <n v="535.41"/>
    <x v="7"/>
    <s v="EV-A-D1"/>
    <s v="PALF"/>
    <s v="Aspinall"/>
    <s v="CONGO"/>
    <m/>
    <m/>
    <m/>
  </r>
  <r>
    <d v="2026-04-28T00:00:00"/>
    <s v="Credit telephonique MTN PALF/du 29 avril au 05 mai 2026/Evariste/ Evariste"/>
    <x v="1"/>
    <x v="4"/>
    <n v="7500"/>
    <n v="14.007956519302965"/>
    <n v="535.41"/>
    <x v="7"/>
    <s v="EV-A-R12"/>
    <s v="PALF"/>
    <s v="Aspinall"/>
    <s v="CONGO"/>
    <m/>
    <m/>
    <m/>
  </r>
  <r>
    <d v="2026-04-28T00:00:00"/>
    <s v="Frais de tansfert d'argent  à Donald-Roméo   par Charden Farell"/>
    <x v="3"/>
    <x v="2"/>
    <n v="3390"/>
    <n v="6.3315963467249405"/>
    <n v="535.41"/>
    <x v="8"/>
    <s v="CA-A-R22"/>
    <s v="PALF"/>
    <s v="Aspinall"/>
    <s v="CONGO"/>
    <m/>
    <m/>
    <m/>
  </r>
  <r>
    <d v="2026-04-28T00:00:00"/>
    <s v="Achat carburant 100 littres groupe electrogène Bureau "/>
    <x v="9"/>
    <x v="2"/>
    <n v="62500"/>
    <n v="116.73297099419138"/>
    <n v="535.41"/>
    <x v="8"/>
    <s v="CA-A-R24"/>
    <s v="PALF"/>
    <s v="Aspinall"/>
    <s v="CONGO"/>
    <m/>
    <m/>
    <m/>
  </r>
  <r>
    <d v="2026-04-28T00:00:00"/>
    <s v="Taxi: Bureau-Charden Farel(pour le transfert des fonds)"/>
    <x v="0"/>
    <x v="1"/>
    <n v="500"/>
    <n v="0.93386376795353099"/>
    <n v="535.41"/>
    <x v="8"/>
    <s v="RM-A-D1"/>
    <s v="PALF"/>
    <s v="Aspinall"/>
    <s v="CONGO"/>
    <m/>
    <m/>
    <m/>
  </r>
  <r>
    <d v="2026-04-28T00:00:00"/>
    <s v="Taxi: Charden Farell-Bureau"/>
    <x v="0"/>
    <x v="1"/>
    <n v="500"/>
    <n v="0.93386376795353099"/>
    <n v="535.41"/>
    <x v="8"/>
    <s v="RM-A-D1"/>
    <s v="PALF"/>
    <s v="Aspinall"/>
    <s v="CONGO"/>
    <m/>
    <m/>
    <m/>
  </r>
  <r>
    <d v="2026-04-28T00:00:00"/>
    <s v="Credit telephonique MTN PALF/du 29 Avril  au 05 Mai 2026/Legal/Romain"/>
    <x v="1"/>
    <x v="1"/>
    <n v="5000"/>
    <n v="9.3386376795353101"/>
    <n v="535.41"/>
    <x v="8"/>
    <s v="RM-A-R12"/>
    <s v="PALF"/>
    <s v="Aspinall"/>
    <s v="CONGO"/>
    <m/>
    <m/>
    <m/>
  </r>
  <r>
    <d v="2026-04-29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29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29T00:00:00"/>
    <s v="Taxi: Hôtel-DDEF"/>
    <x v="0"/>
    <x v="1"/>
    <n v="1000"/>
    <n v="1.867727535907062"/>
    <n v="535.41"/>
    <x v="1"/>
    <s v="CR-A-D1"/>
    <s v="PALF"/>
    <s v="Aspinall"/>
    <s v="CONGO"/>
    <m/>
    <m/>
    <m/>
  </r>
  <r>
    <d v="2026-04-29T00:00:00"/>
    <s v="Taxi: Gare routière-Hôtel."/>
    <x v="0"/>
    <x v="1"/>
    <n v="1000"/>
    <n v="1.867727535907062"/>
    <n v="535.41"/>
    <x v="1"/>
    <s v="CR-A-D1"/>
    <s v="PALF"/>
    <s v="Aspinall"/>
    <s v="CONGO"/>
    <m/>
    <m/>
    <m/>
  </r>
  <r>
    <d v="2026-04-29T00:00:00"/>
    <s v="Taxi:  Bureau- M2B services /transfert d'argent à P29 "/>
    <x v="0"/>
    <x v="2"/>
    <n v="1000"/>
    <n v="1.867727535907062"/>
    <n v="535.41"/>
    <x v="2"/>
    <s v="P-A-D1"/>
    <s v="PALF"/>
    <s v="Aspinall"/>
    <s v="CONGO"/>
    <m/>
    <m/>
    <m/>
  </r>
  <r>
    <d v="2026-04-29T00:00:00"/>
    <s v="Taxi:  M2B services- Bureau"/>
    <x v="0"/>
    <x v="2"/>
    <n v="1000"/>
    <n v="1.867727535907062"/>
    <n v="535.41"/>
    <x v="2"/>
    <s v="P-A-D1"/>
    <s v="PALF"/>
    <s v="Aspinall"/>
    <s v="CONGO"/>
    <m/>
    <m/>
    <m/>
  </r>
  <r>
    <d v="2026-04-29T00:00:00"/>
    <s v="P29 - CONGO Ration  du 29 au 30 /04/2026 à Dolisie,tsembo,banda (1 Nuitée)"/>
    <x v="2"/>
    <x v="3"/>
    <n v="10000"/>
    <n v="18.67727535907062"/>
    <n v="535.41"/>
    <x v="3"/>
    <s v="P29-A-D4"/>
    <s v="PALF"/>
    <s v="Aspinall"/>
    <s v="CONGO"/>
    <m/>
    <m/>
    <m/>
  </r>
  <r>
    <d v="2026-04-29T00:00:00"/>
    <s v="T73 - CONGO Frais d'hotel du 27 au 29/04/2026 à Ouesso (02 Nuitées)"/>
    <x v="2"/>
    <x v="3"/>
    <n v="20000"/>
    <n v="37.35455071814124"/>
    <n v="535.41"/>
    <x v="4"/>
    <s v="T73-A-R21"/>
    <s v="PALF"/>
    <s v="Aspinall"/>
    <s v="CONGO"/>
    <m/>
    <m/>
    <m/>
  </r>
  <r>
    <d v="2026-04-29T00:00:00"/>
    <s v="Taxi : hotel - agence océan du nord (départ pour Brazzaville)"/>
    <x v="0"/>
    <x v="3"/>
    <n v="500"/>
    <n v="0.93386376795353099"/>
    <n v="535.41"/>
    <x v="4"/>
    <s v="T73-A-D1"/>
    <s v="PALF"/>
    <s v="Aspinall"/>
    <s v="CONGO"/>
    <m/>
    <m/>
    <m/>
  </r>
  <r>
    <d v="2026-04-29T00:00:00"/>
    <s v="Achat billet : Ouesso - Brazzaville/T73"/>
    <x v="4"/>
    <x v="3"/>
    <n v="12000"/>
    <n v="22.412730430884743"/>
    <n v="535.41"/>
    <x v="4"/>
    <s v="T73-A-R22"/>
    <s v="PALF"/>
    <s v="Aspinall"/>
    <s v="CONGO"/>
    <m/>
    <m/>
    <m/>
  </r>
  <r>
    <d v="2026-04-29T00:00:00"/>
    <s v="Taxi : agence océan du nord de mikalou - domicile (arriver à brazzaville)"/>
    <x v="0"/>
    <x v="3"/>
    <n v="2000"/>
    <n v="3.735455071814124"/>
    <n v="535.41"/>
    <x v="4"/>
    <s v="T73-A-D1"/>
    <s v="PALF"/>
    <s v="Aspinall"/>
    <s v="CONGO"/>
    <m/>
    <m/>
    <m/>
  </r>
  <r>
    <d v="2026-04-29T00:00:00"/>
    <s v="IT87-CONGO Frais d'hôtel  du 27 au 29/04/2026 à Oyo (02 nuitées)"/>
    <x v="2"/>
    <x v="3"/>
    <n v="20000"/>
    <n v="37.35455071814124"/>
    <n v="535.41"/>
    <x v="5"/>
    <s v="IT87-A-R18"/>
    <s v="PALF"/>
    <s v="Aspinall"/>
    <s v="CONGO"/>
    <m/>
    <m/>
    <m/>
  </r>
  <r>
    <d v="2026-04-29T00:00:00"/>
    <s v="Taxi tricycle : Hôtel - Agence trans bony/ Départ pour Brazzaville"/>
    <x v="0"/>
    <x v="3"/>
    <n v="700"/>
    <n v="1.3074092751349433"/>
    <n v="535.41"/>
    <x v="5"/>
    <s v="IT87-A-D1"/>
    <s v="PALF"/>
    <s v="Aspinall"/>
    <s v="CONGO"/>
    <m/>
    <m/>
    <m/>
  </r>
  <r>
    <d v="2026-04-29T00:00:00"/>
    <s v="Achat billet Oyo - Brazzaville/ IT87"/>
    <x v="4"/>
    <x v="3"/>
    <n v="6000"/>
    <n v="11.206365215442371"/>
    <n v="535.41"/>
    <x v="5"/>
    <s v="IT87-A-R19"/>
    <s v="PALF"/>
    <s v="Aspinall"/>
    <s v="CONGO"/>
    <m/>
    <m/>
    <m/>
  </r>
  <r>
    <d v="2026-04-29T00:00:00"/>
    <s v="Taxi : Agence trans bony Plateau - Domicile Massina/ Arrivé à Brazzaville"/>
    <x v="0"/>
    <x v="3"/>
    <n v="2500"/>
    <n v="4.669318839767655"/>
    <n v="535.41"/>
    <x v="5"/>
    <s v="IT87-A-D1"/>
    <s v="PALF"/>
    <s v="Aspinall"/>
    <s v="CONGO"/>
    <m/>
    <m/>
    <m/>
  </r>
  <r>
    <d v="2026-04-29T00:00:00"/>
    <s v="Donald-Roméo-CONGO Ration  du  29 au 30/04/ 2026 à Ouesso/Impfondo"/>
    <x v="2"/>
    <x v="1"/>
    <n v="10000"/>
    <n v="18.67727535907062"/>
    <n v="535.41"/>
    <x v="6"/>
    <s v="DR-A-D3"/>
    <s v="PALF"/>
    <s v="Aspinall"/>
    <s v="CONGO"/>
    <m/>
    <m/>
    <m/>
  </r>
  <r>
    <d v="2026-04-29T00:00:00"/>
    <s v="Taxi moto Hôtel Mithé- Maison d'arrêt/ Pour la visite geôle du 29/04/2026 matin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Ration des deux prevenus/ Parfait et Jodel/ Maison d'arrêt d'Impfondo"/>
    <x v="12"/>
    <x v="1"/>
    <n v="3000"/>
    <n v="5.6031826077211857"/>
    <n v="535.41"/>
    <x v="6"/>
    <s v="DR-A-D4"/>
    <s v="PALF"/>
    <s v="Aspinall"/>
    <s v="CONGO"/>
    <m/>
    <m/>
    <m/>
  </r>
  <r>
    <d v="2026-04-29T00:00:00"/>
    <s v="Taxi moto Maison d'arrêt- DDEF/ Rencontrer la DDPI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Taxi moto DDEF-TGI/ Suivi du dossier Moukao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Taxi moto TGI-Agence Océan du Nord/ Reservation du billet retour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Achat billet Impfondo-Brazzaville/ Donald-Roméo"/>
    <x v="4"/>
    <x v="1"/>
    <n v="37000"/>
    <n v="69.1059188285613"/>
    <n v="535.41"/>
    <x v="6"/>
    <s v="DR-A-R12"/>
    <s v="PALF"/>
    <s v="Aspinall"/>
    <s v="CONGO"/>
    <m/>
    <m/>
    <m/>
  </r>
  <r>
    <d v="2026-04-29T00:00:00"/>
    <s v="Taxi moto agence Océan du Nord d'Impfondo-Hôtel Mithé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Taxi moto Hôtel Mithé- Maison d'arrêt/ Pour la visite geôle du 29/04/2026 après-midi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Ration des deux prevenus/ Parfait et Jodel/ Maison d'arrêt d'Impfondo"/>
    <x v="12"/>
    <x v="1"/>
    <n v="3000"/>
    <n v="5.6031826077211857"/>
    <n v="535.41"/>
    <x v="6"/>
    <s v="DR-A-D4"/>
    <s v="PALF"/>
    <s v="Aspinall"/>
    <s v="CONGO"/>
    <m/>
    <m/>
    <m/>
  </r>
  <r>
    <d v="2026-04-29T00:00:00"/>
    <s v="Taxi moto Maison d'arrêt-Hôtel Mithé"/>
    <x v="0"/>
    <x v="1"/>
    <n v="500"/>
    <n v="0.93386376795353099"/>
    <n v="535.41"/>
    <x v="6"/>
    <s v="DR-A-D1"/>
    <s v="PALF"/>
    <s v="Aspinall"/>
    <s v="CONGO"/>
    <m/>
    <m/>
    <m/>
  </r>
  <r>
    <d v="2026-04-29T00:00:00"/>
    <s v="Taxi, DDEF Niari-Gare routière"/>
    <x v="0"/>
    <x v="4"/>
    <n v="1000"/>
    <n v="1.867727535907062"/>
    <n v="535.41"/>
    <x v="7"/>
    <s v="EV-A-D1"/>
    <s v="PALF"/>
    <s v="Aspinall"/>
    <s v="CONGO"/>
    <m/>
    <m/>
    <m/>
  </r>
  <r>
    <d v="2026-04-29T00:00:00"/>
    <s v="Taixi, Gare Routière - Hôtel Moukondo"/>
    <x v="0"/>
    <x v="4"/>
    <n v="1000"/>
    <n v="1.867727535907062"/>
    <n v="535.41"/>
    <x v="7"/>
    <s v="EV-A-D1"/>
    <s v="PALF"/>
    <s v="Aspinall"/>
    <s v="CONGO"/>
    <m/>
    <m/>
    <m/>
  </r>
  <r>
    <d v="2026-04-29T00:00:00"/>
    <s v="Frais de tansfert d'argent  à crépin et evariste    par cf"/>
    <x v="3"/>
    <x v="2"/>
    <n v="7110"/>
    <n v="13.279542780299211"/>
    <n v="535.41"/>
    <x v="8"/>
    <s v="CA-A-R25"/>
    <s v="PALF"/>
    <s v="Aspinall"/>
    <s v="CONGO"/>
    <m/>
    <m/>
    <m/>
  </r>
  <r>
    <d v="2026-04-29T00:00:00"/>
    <s v="Taxi: Bureau-Charden Farel pour le transfert des fonds"/>
    <x v="0"/>
    <x v="1"/>
    <n v="500"/>
    <n v="0.93386376795353099"/>
    <n v="535.41"/>
    <x v="8"/>
    <s v="RM-A-D1"/>
    <s v="PALF"/>
    <s v="Aspinall"/>
    <s v="CONGO"/>
    <m/>
    <m/>
    <m/>
  </r>
  <r>
    <d v="2026-04-29T00:00:00"/>
    <s v="Taxi: Charden Farell-Bureau"/>
    <x v="0"/>
    <x v="1"/>
    <n v="500"/>
    <n v="0.93386376795353099"/>
    <n v="535.41"/>
    <x v="8"/>
    <s v="RM-A-D1"/>
    <s v="PALF"/>
    <s v="Aspinall"/>
    <s v="CONGO"/>
    <m/>
    <m/>
    <m/>
  </r>
  <r>
    <d v="2026-04-30T00:00:00"/>
    <s v="Maison-Bureau"/>
    <x v="0"/>
    <x v="0"/>
    <n v="1000"/>
    <n v="1.867727535907062"/>
    <n v="535.41"/>
    <x v="0"/>
    <s v="DH-A-D1"/>
    <s v="PALF"/>
    <s v="Aspinall"/>
    <s v="CONGO"/>
    <m/>
    <m/>
    <m/>
  </r>
  <r>
    <d v="2026-04-30T00:00:00"/>
    <s v="Bureau-Maison"/>
    <x v="0"/>
    <x v="0"/>
    <n v="1000"/>
    <n v="1.867727535907062"/>
    <n v="535.41"/>
    <x v="0"/>
    <s v="DH-A-D1"/>
    <s v="PALF"/>
    <s v="Aspinall"/>
    <s v="CONGO"/>
    <m/>
    <m/>
    <m/>
  </r>
  <r>
    <d v="2026-04-30T00:00:00"/>
    <s v="CREPIN-CONGO Frais d'hôtel  du 28 au 30/04/2025 à Dolisie (02 Nuitées)"/>
    <x v="2"/>
    <x v="1"/>
    <n v="20000"/>
    <n v="37.35455071814124"/>
    <n v="535.41"/>
    <x v="1"/>
    <s v="CR-A-R14"/>
    <s v="PALF"/>
    <s v="Aspinall"/>
    <s v="CONGO"/>
    <m/>
    <m/>
    <m/>
  </r>
  <r>
    <d v="2026-04-30T00:00:00"/>
    <s v="Taxi: Hôtel-Gare routière"/>
    <x v="0"/>
    <x v="1"/>
    <n v="1000"/>
    <n v="1.867727535907062"/>
    <n v="535.41"/>
    <x v="1"/>
    <s v="CR-A-D1"/>
    <s v="PALF"/>
    <s v="Aspinall"/>
    <s v="CONGO"/>
    <m/>
    <m/>
    <m/>
  </r>
  <r>
    <d v="2026-04-30T00:00:00"/>
    <s v="Location du véhicule Dolisie-Tsémbo"/>
    <x v="4"/>
    <x v="1"/>
    <n v="200000"/>
    <n v="373.5455071814124"/>
    <n v="535.41"/>
    <x v="1"/>
    <s v="CR-A-R15"/>
    <s v="PALF"/>
    <s v="Aspinall"/>
    <s v="CONGO"/>
    <m/>
    <m/>
    <m/>
  </r>
  <r>
    <d v="2026-04-30T00:00:00"/>
    <s v="Frais de ramassage Ordure Avril 2026"/>
    <x v="6"/>
    <x v="2"/>
    <n v="6000"/>
    <n v="11.206365215442371"/>
    <n v="535.41"/>
    <x v="2"/>
    <s v="CA-A-R26"/>
    <s v="PALF"/>
    <s v="Aspinall"/>
    <s v="CONGO"/>
    <m/>
    <m/>
    <m/>
  </r>
  <r>
    <d v="2026-04-30T00:00:00"/>
    <s v="Frais de tansfert d'argent  à crépin par momo"/>
    <x v="3"/>
    <x v="2"/>
    <n v="5250"/>
    <n v="9.8055695635120763"/>
    <n v="535.41"/>
    <x v="2"/>
    <s v="CA-A-R27"/>
    <s v="PALF"/>
    <s v="Aspinall"/>
    <s v="CONGO"/>
    <m/>
    <m/>
    <m/>
  </r>
  <r>
    <d v="2026-04-30T00:00:00"/>
    <s v="Taxi:  Bureau- M2B services /transfert d'argent à crépin "/>
    <x v="0"/>
    <x v="2"/>
    <n v="1000"/>
    <n v="1.867727535907062"/>
    <n v="535.41"/>
    <x v="2"/>
    <s v="P-A-D1"/>
    <s v="PALF"/>
    <s v="Aspinall"/>
    <s v="CONGO"/>
    <m/>
    <m/>
    <m/>
  </r>
  <r>
    <d v="2026-04-30T00:00:00"/>
    <s v="Taxi:  M2B services- Bureau"/>
    <x v="0"/>
    <x v="2"/>
    <n v="1000"/>
    <n v="1.867727535907062"/>
    <n v="535.41"/>
    <x v="2"/>
    <s v="P-A-D1"/>
    <s v="PALF"/>
    <s v="Aspinall"/>
    <s v="CONGO"/>
    <m/>
    <m/>
    <m/>
  </r>
  <r>
    <d v="2026-04-30T00:00:00"/>
    <s v="P29 - CONGO Ration  du 30/ 04 au 04 /05/2026 à Dolisie,tsembo,banda (4 Nuitées)"/>
    <x v="2"/>
    <x v="3"/>
    <n v="40000"/>
    <n v="74.709101436282481"/>
    <n v="535.41"/>
    <x v="3"/>
    <s v="P29-A-D4"/>
    <s v="PALF"/>
    <s v="Aspinall"/>
    <s v="CONGO"/>
    <m/>
    <m/>
    <m/>
  </r>
  <r>
    <d v="2026-04-30T00:00:00"/>
    <s v="Achat billlet mila mila-tsembo/ P29"/>
    <x v="4"/>
    <x v="3"/>
    <n v="9000"/>
    <n v="16.809547823163559"/>
    <n v="535.41"/>
    <x v="3"/>
    <s v="P29-A-R25"/>
    <s v="PALF"/>
    <s v="Aspinall"/>
    <s v="CONGO"/>
    <m/>
    <m/>
    <m/>
  </r>
  <r>
    <d v="2026-04-30T00:00:00"/>
    <s v="P29 -CONGO Frais d'hotel du 28 au 30/04/2026 à mila mila ( 2 Nuitées)"/>
    <x v="2"/>
    <x v="3"/>
    <n v="20000"/>
    <n v="37.35455071814124"/>
    <n v="535.41"/>
    <x v="3"/>
    <s v="P29-A-R26"/>
    <s v="PALF"/>
    <s v="Aspinall"/>
    <s v="CONGO"/>
    <m/>
    <m/>
    <m/>
  </r>
  <r>
    <d v="2026-04-30T00:00:00"/>
    <s v="Taxi moto hotel- parking,départ pour tsembo"/>
    <x v="0"/>
    <x v="3"/>
    <n v="500"/>
    <n v="0.93386376795353099"/>
    <n v="535.41"/>
    <x v="3"/>
    <s v="P29-A-D1"/>
    <s v="PALF"/>
    <s v="Aspinall"/>
    <s v="CONGO"/>
    <m/>
    <m/>
    <m/>
  </r>
  <r>
    <d v="2026-04-30T00:00:00"/>
    <s v="Taxi : Bureau - Moukondo/ Rendez-vous avec une cible"/>
    <x v="0"/>
    <x v="3"/>
    <n v="1500"/>
    <n v="2.8015913038605929"/>
    <n v="535.41"/>
    <x v="5"/>
    <s v="IT87-A-D1"/>
    <s v="PALF"/>
    <s v="Aspinall"/>
    <s v="CONGO"/>
    <m/>
    <m/>
    <m/>
  </r>
  <r>
    <d v="2026-04-30T00:00:00"/>
    <s v="Achat boissons et repas avec la cible"/>
    <x v="5"/>
    <x v="3"/>
    <n v="7000"/>
    <n v="13.074092751349434"/>
    <n v="535.41"/>
    <x v="5"/>
    <s v="IT87-A-D2"/>
    <s v="PALF"/>
    <s v="Aspinall"/>
    <s v="CONGO"/>
    <m/>
    <m/>
    <m/>
  </r>
  <r>
    <d v="2026-04-30T00:00:00"/>
    <s v="Taxi : Moukondo - Moungali/ Extraction"/>
    <x v="0"/>
    <x v="3"/>
    <n v="2500"/>
    <n v="4.669318839767655"/>
    <n v="535.41"/>
    <x v="5"/>
    <s v="IT87-A-D1"/>
    <s v="PALF"/>
    <s v="Aspinall"/>
    <s v="CONGO"/>
    <m/>
    <m/>
    <m/>
  </r>
  <r>
    <d v="2026-04-30T00:00:00"/>
    <s v="Taxi : Moungali - Marché Total/ Extraction"/>
    <x v="0"/>
    <x v="3"/>
    <n v="1500"/>
    <n v="2.8015913038605929"/>
    <n v="535.41"/>
    <x v="5"/>
    <s v="IT87-A-D1"/>
    <s v="PALF"/>
    <s v="Aspinall"/>
    <s v="CONGO"/>
    <m/>
    <m/>
    <m/>
  </r>
  <r>
    <d v="2026-04-30T00:00:00"/>
    <s v="Taxi : Marché total - Domicile/ Retour de la rencontre avec la cible"/>
    <x v="0"/>
    <x v="3"/>
    <n v="2000"/>
    <n v="3.735455071814124"/>
    <n v="535.41"/>
    <x v="5"/>
    <s v="IT87-A-D1"/>
    <s v="PALF"/>
    <s v="Aspinall"/>
    <s v="CONGO"/>
    <m/>
    <m/>
    <m/>
  </r>
  <r>
    <d v="2026-04-30T00:00:00"/>
    <s v="Donald-Roméo-CONGO Ration  du  30/04 au 01 au 05/ 2026 à Ouesso/Impfondo"/>
    <x v="2"/>
    <x v="1"/>
    <n v="10000"/>
    <n v="18.67727535907062"/>
    <n v="535.41"/>
    <x v="6"/>
    <s v="DR-A-D3"/>
    <s v="PALF"/>
    <s v="Aspinall"/>
    <s v="CONGO"/>
    <m/>
    <m/>
    <m/>
  </r>
  <r>
    <d v="2026-04-30T00:00:00"/>
    <s v="Taxi moto Hôtel Mithé- Maison d'arrêt/ Pour la visite geôle du 30/04/2026 matin"/>
    <x v="0"/>
    <x v="1"/>
    <n v="500"/>
    <n v="0.93386376795353099"/>
    <n v="535.41"/>
    <x v="6"/>
    <s v="DR-A-D1"/>
    <s v="PALF"/>
    <s v="Aspinall"/>
    <s v="CONGO"/>
    <m/>
    <m/>
    <m/>
  </r>
  <r>
    <d v="2026-04-30T00:00:00"/>
    <s v="Ration des deux prevenus/ Parfait et Jodel/ Maison d'arrêt d'Impfondo"/>
    <x v="12"/>
    <x v="1"/>
    <n v="3000"/>
    <n v="5.6031826077211857"/>
    <n v="535.41"/>
    <x v="6"/>
    <s v="DR-A-D4"/>
    <s v="PALF"/>
    <s v="Aspinall"/>
    <s v="CONGO"/>
    <m/>
    <m/>
    <m/>
  </r>
  <r>
    <d v="2026-04-30T00:00:00"/>
    <s v="Taxi moto Maison d'arrêt- Hôtel Mithé"/>
    <x v="0"/>
    <x v="1"/>
    <n v="500"/>
    <n v="0.93386376795353099"/>
    <n v="535.41"/>
    <x v="6"/>
    <s v="DR-A-D1"/>
    <s v="PALF"/>
    <s v="Aspinall"/>
    <s v="CONGO"/>
    <m/>
    <m/>
    <m/>
  </r>
  <r>
    <d v="2026-04-30T00:00:00"/>
    <s v="Taxi moto Hôtel Mithé- Maison d'arrêt/ Pour la visite geôle du 30/04/2026 après-midi"/>
    <x v="0"/>
    <x v="1"/>
    <n v="500"/>
    <n v="0.93386376795353099"/>
    <n v="535.41"/>
    <x v="6"/>
    <s v="DR-A-D1"/>
    <s v="PALF"/>
    <s v="Aspinall"/>
    <s v="CONGO"/>
    <m/>
    <m/>
    <m/>
  </r>
  <r>
    <d v="2026-04-30T00:00:00"/>
    <s v="Ration des deux prevenus/ Parfait et Jodel/ Maison d'arrêt d'Impfondo"/>
    <x v="12"/>
    <x v="1"/>
    <n v="3000"/>
    <n v="5.6031826077211857"/>
    <n v="535.41"/>
    <x v="6"/>
    <s v="DR-A-D4"/>
    <s v="PALF"/>
    <s v="Aspinall"/>
    <s v="CONGO"/>
    <m/>
    <m/>
    <m/>
  </r>
  <r>
    <d v="2026-04-30T00:00:00"/>
    <s v="Taxi moto Maison d'arrêt-agence océan du nord/ Faire constater la disponibilité de la place"/>
    <x v="0"/>
    <x v="1"/>
    <n v="500"/>
    <n v="0.93386376795353099"/>
    <n v="535.41"/>
    <x v="6"/>
    <s v="DR-A-D1"/>
    <s v="PALF"/>
    <s v="Aspinall"/>
    <s v="CONGO"/>
    <m/>
    <m/>
    <m/>
  </r>
  <r>
    <d v="2026-04-30T00:00:00"/>
    <s v="Taxi moto agence Océan du Nord d'Impfondo-Hôtel Mithé"/>
    <x v="0"/>
    <x v="1"/>
    <n v="500"/>
    <n v="0.93386376795353099"/>
    <n v="535.41"/>
    <x v="6"/>
    <s v="DR-A-D1"/>
    <s v="PALF"/>
    <s v="Aspinall"/>
    <s v="CONGO"/>
    <m/>
    <m/>
    <m/>
  </r>
  <r>
    <d v="2026-04-30T00:00:00"/>
    <s v="EVariste-CONGO Frais de l'hôtel du 28 au 30 avril 2026 (2 nuitées) "/>
    <x v="2"/>
    <x v="4"/>
    <n v="20000"/>
    <n v="37.35455071814124"/>
    <n v="535.41"/>
    <x v="7"/>
    <s v="EV-A-R13"/>
    <s v="PALF"/>
    <s v="Aspinall"/>
    <s v="CONGO"/>
    <m/>
    <m/>
    <m/>
  </r>
  <r>
    <d v="2026-04-30T00:00:00"/>
    <s v="Reglement honoraire du mois d'Avril 2026/IT87/3655272"/>
    <x v="8"/>
    <x v="3"/>
    <n v="225000"/>
    <n v="433.23309923983953"/>
    <n v="519.35090000000002"/>
    <x v="9"/>
    <s v="BQ-A-R19"/>
    <s v="PALF"/>
    <s v="Amis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3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2">
        <item x="9"/>
        <item x="0"/>
        <item x="2"/>
        <item x="8"/>
        <item x="1"/>
        <item x="4"/>
        <item x="5"/>
        <item x="3"/>
        <item m="1" x="10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5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m="1" x="14"/>
        <item x="9"/>
        <item x="4"/>
        <item x="11"/>
        <item x="7"/>
        <item x="8"/>
        <item x="2"/>
        <item x="1"/>
        <item m="1" x="13"/>
        <item x="5"/>
        <item x="3"/>
        <item x="0"/>
        <item m="1" x="12"/>
        <item x="10"/>
        <item x="6"/>
        <item t="default"/>
      </items>
    </pivotField>
    <pivotField showAll="0"/>
    <pivotField showAll="0"/>
  </pivotFields>
  <rowFields count="1">
    <field x="7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R9" firstHeaderRow="1" firstDataRow="2" firstDataCol="1"/>
  <pivotFields count="15">
    <pivotField showAll="0"/>
    <pivotField showAll="0"/>
    <pivotField axis="axisCol" showAll="0">
      <items count="21">
        <item x="9"/>
        <item x="8"/>
        <item x="6"/>
        <item x="7"/>
        <item x="1"/>
        <item x="10"/>
        <item x="14"/>
        <item x="0"/>
        <item x="5"/>
        <item x="4"/>
        <item x="2"/>
        <item x="11"/>
        <item x="3"/>
        <item m="1" x="19"/>
        <item m="1" x="18"/>
        <item m="1" x="15"/>
        <item x="12"/>
        <item m="1" x="17"/>
        <item x="13"/>
        <item m="1" x="16"/>
        <item t="default"/>
      </items>
    </pivotField>
    <pivotField axis="axisRow" showAll="0">
      <items count="8">
        <item x="3"/>
        <item x="1"/>
        <item x="0"/>
        <item x="4"/>
        <item x="2"/>
        <item m="1" x="6"/>
        <item m="1"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6"/>
    </i>
    <i>
      <x v="18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16" firstHeaderRow="0" firstDataRow="1" firstDataCol="1"/>
  <pivotFields count="16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numFmtId="173" showAll="0"/>
    <pivotField showAll="0"/>
    <pivotField showAll="0"/>
    <pivotField showAll="0"/>
    <pivotField axis="axisRow" showAll="0">
      <items count="5">
        <item x="2"/>
        <item x="3"/>
        <item x="0"/>
        <item x="1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14">
    <i>
      <x/>
    </i>
    <i r="1">
      <x v="2"/>
    </i>
    <i r="1">
      <x v="4"/>
    </i>
    <i>
      <x v="1"/>
    </i>
    <i r="1">
      <x v="2"/>
    </i>
    <i r="1">
      <x v="3"/>
    </i>
    <i r="1">
      <x v="4"/>
    </i>
    <i>
      <x v="2"/>
    </i>
    <i r="1">
      <x v="1"/>
    </i>
    <i r="1">
      <x v="2"/>
    </i>
    <i>
      <x v="3"/>
    </i>
    <i r="1">
      <x v="1"/>
    </i>
    <i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 $" fld="13" baseField="10" baseItem="0"/>
    <dataField name="Somme de Receved in XAF" fld="12" baseField="10" baseItem="0"/>
    <dataField name="Somme de Spent in $" fld="5" baseField="0" baseItem="0"/>
    <dataField name="Somme de Spent  in XAF" fld="4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3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1">
        <item x="3"/>
        <item x="4"/>
        <item x="1"/>
        <item x="6"/>
        <item x="9"/>
        <item x="7"/>
        <item x="2"/>
        <item x="5"/>
        <item x="8"/>
        <item x="0"/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tabSelected="1" zoomScale="83" zoomScaleNormal="83" workbookViewId="0">
      <selection activeCell="L29" sqref="L29"/>
    </sheetView>
  </sheetViews>
  <sheetFormatPr baseColWidth="10" defaultColWidth="8.69921875" defaultRowHeight="13.8"/>
  <cols>
    <col min="1" max="3" width="17.3984375" customWidth="1"/>
    <col min="4" max="4" width="18.3984375" customWidth="1"/>
    <col min="5" max="10" width="17.3984375" customWidth="1"/>
    <col min="12" max="13" width="14.69921875" customWidth="1"/>
  </cols>
  <sheetData>
    <row r="1" spans="1:13" ht="41.4">
      <c r="A1" s="78" t="s">
        <v>10</v>
      </c>
      <c r="B1" s="79" t="s">
        <v>11</v>
      </c>
      <c r="C1" s="79" t="s">
        <v>1576</v>
      </c>
      <c r="D1" s="79" t="s">
        <v>12</v>
      </c>
      <c r="E1" s="80" t="s">
        <v>13</v>
      </c>
      <c r="F1" s="80"/>
      <c r="G1" s="80" t="s">
        <v>162</v>
      </c>
      <c r="H1" s="79" t="s">
        <v>1575</v>
      </c>
      <c r="I1" s="81" t="s">
        <v>14</v>
      </c>
      <c r="J1" s="5" t="s">
        <v>15</v>
      </c>
      <c r="L1" s="75" t="s">
        <v>172</v>
      </c>
      <c r="M1" s="75"/>
    </row>
    <row r="2" spans="1:13" ht="14.4">
      <c r="A2" s="127" t="s">
        <v>136</v>
      </c>
      <c r="B2" s="6" t="s">
        <v>99</v>
      </c>
      <c r="C2" s="7">
        <f>+'Personals balance  '!H4</f>
        <v>9981</v>
      </c>
      <c r="D2" s="219">
        <f>GETPIVOTDATA("Somme de Spent ",'Individual received  '!$B$2,"Name","DOVI")+'Balance   '!M2</f>
        <v>330000</v>
      </c>
      <c r="E2" s="8">
        <f>GETPIVOTDATA("Spent  in XAF",'Individual costs  '!$B$2,"Name","DOVI")</f>
        <v>355000</v>
      </c>
      <c r="F2" s="8"/>
      <c r="G2" s="7">
        <v>0</v>
      </c>
      <c r="H2" s="9">
        <f>'Personals balance  '!H73</f>
        <v>-15019</v>
      </c>
      <c r="I2" s="10">
        <f>C2+D2-E2+F2-G2</f>
        <v>-15019</v>
      </c>
      <c r="J2" s="11">
        <f>H2-I2</f>
        <v>0</v>
      </c>
      <c r="L2" s="127" t="s">
        <v>136</v>
      </c>
      <c r="M2" s="94">
        <f>+GETPIVOTDATA("distributed",'phone credit '!$G$2,"name","Dovi")</f>
        <v>50000</v>
      </c>
    </row>
    <row r="3" spans="1:13" ht="14.4">
      <c r="A3" s="127" t="s">
        <v>128</v>
      </c>
      <c r="B3" s="6" t="s">
        <v>99</v>
      </c>
      <c r="C3" s="7">
        <f>+'Personals balance  '!H77</f>
        <v>129520</v>
      </c>
      <c r="D3" s="219">
        <f>GETPIVOTDATA("Somme de Spent ",'Individual received  '!$B$2,"Name","Crépin")+'Balance   '!M3</f>
        <v>935000</v>
      </c>
      <c r="E3" s="8">
        <f>GETPIVOTDATA("Spent  in XAF",'Individual costs  '!$B$2,"Name","Crépin")</f>
        <v>641000</v>
      </c>
      <c r="F3" s="8"/>
      <c r="G3" s="7">
        <f>GETPIVOTDATA("Somme de Received",'Individual received  '!$B$2,"Name","Crépin")</f>
        <v>300000</v>
      </c>
      <c r="H3" s="9">
        <f>+'Personals balance  '!H179</f>
        <v>123520</v>
      </c>
      <c r="I3" s="10">
        <f>C3+D3-E3+F3-G3</f>
        <v>123520</v>
      </c>
      <c r="J3" s="11">
        <f t="shared" ref="J3:J15" si="0">H3-I3</f>
        <v>0</v>
      </c>
      <c r="L3" s="127" t="s">
        <v>128</v>
      </c>
      <c r="M3" s="94">
        <f>GETPIVOTDATA("distributed",'phone credit '!$G$2,"name","Crepin")</f>
        <v>37500</v>
      </c>
    </row>
    <row r="4" spans="1:13" ht="14.4">
      <c r="A4" s="127" t="s">
        <v>114</v>
      </c>
      <c r="B4" s="6" t="s">
        <v>98</v>
      </c>
      <c r="C4" s="7">
        <f>'Personals balance  '!H184</f>
        <v>0</v>
      </c>
      <c r="D4" s="219">
        <f>0+M4</f>
        <v>0</v>
      </c>
      <c r="E4" s="8">
        <v>0</v>
      </c>
      <c r="F4" s="8"/>
      <c r="G4" s="7">
        <v>0</v>
      </c>
      <c r="H4" s="9">
        <f>+'Personals balance  '!H185</f>
        <v>0</v>
      </c>
      <c r="I4" s="10">
        <f t="shared" ref="I4:I10" si="1">C4+D4-E4+F4-G4</f>
        <v>0</v>
      </c>
      <c r="J4" s="11">
        <f t="shared" si="0"/>
        <v>0</v>
      </c>
      <c r="L4" s="127" t="s">
        <v>114</v>
      </c>
      <c r="M4" s="75">
        <v>0</v>
      </c>
    </row>
    <row r="5" spans="1:13" ht="14.4">
      <c r="A5" s="127" t="s">
        <v>168</v>
      </c>
      <c r="B5" s="6" t="s">
        <v>98</v>
      </c>
      <c r="C5" s="7">
        <f>+'Personals balance  '!H190</f>
        <v>8500</v>
      </c>
      <c r="D5" s="219">
        <f>GETPIVOTDATA("Somme de Spent ",'Individual received  '!$B$2,"Name","Parfaite")+'Balance   '!M5</f>
        <v>538069</v>
      </c>
      <c r="E5" s="8">
        <f>GETPIVOTDATA("Spent  in XAF",'Individual costs  '!$B$2,"Name","Parfaite")</f>
        <v>546069</v>
      </c>
      <c r="F5" s="8"/>
      <c r="G5" s="7">
        <f>GETPIVOTDATA("Somme de Received",'Individual received  '!$B$2,"Name","Parfaite")</f>
        <v>0</v>
      </c>
      <c r="H5" s="9">
        <f>+'Personals balance  '!H312</f>
        <v>500</v>
      </c>
      <c r="I5" s="10">
        <f>C5+D5-E5+F5-G5</f>
        <v>500</v>
      </c>
      <c r="J5" s="11">
        <f>H5-I5</f>
        <v>0</v>
      </c>
      <c r="L5" s="127" t="s">
        <v>168</v>
      </c>
      <c r="M5" s="94">
        <f>GETPIVOTDATA("distributed",'phone credit '!$G$2,"name","Parfaite")</f>
        <v>25000</v>
      </c>
    </row>
    <row r="6" spans="1:13" ht="14.4">
      <c r="A6" s="129" t="s">
        <v>137</v>
      </c>
      <c r="B6" s="130" t="s">
        <v>138</v>
      </c>
      <c r="C6" s="148">
        <v>233614</v>
      </c>
      <c r="D6" s="149"/>
      <c r="E6" s="149"/>
      <c r="F6" s="149"/>
      <c r="G6" s="148"/>
      <c r="H6" s="150">
        <v>233614</v>
      </c>
      <c r="I6" s="151">
        <f t="shared" si="1"/>
        <v>233614</v>
      </c>
      <c r="J6" s="11">
        <f t="shared" si="0"/>
        <v>0</v>
      </c>
      <c r="L6" s="129" t="s">
        <v>137</v>
      </c>
      <c r="M6" s="75"/>
    </row>
    <row r="7" spans="1:13" ht="14.4">
      <c r="A7" s="129" t="s">
        <v>139</v>
      </c>
      <c r="B7" s="130" t="s">
        <v>138</v>
      </c>
      <c r="C7" s="148">
        <v>249769</v>
      </c>
      <c r="D7" s="149"/>
      <c r="E7" s="149"/>
      <c r="F7" s="149"/>
      <c r="G7" s="148"/>
      <c r="H7" s="150">
        <v>249769</v>
      </c>
      <c r="I7" s="151">
        <f t="shared" si="1"/>
        <v>249769</v>
      </c>
      <c r="J7" s="11">
        <f t="shared" si="0"/>
        <v>0</v>
      </c>
      <c r="L7" s="129" t="s">
        <v>139</v>
      </c>
      <c r="M7" s="75"/>
    </row>
    <row r="8" spans="1:13" ht="15">
      <c r="A8" s="128" t="s">
        <v>131</v>
      </c>
      <c r="B8" s="6" t="s">
        <v>138</v>
      </c>
      <c r="C8" s="7">
        <f>+'Personals balance  '!H584</f>
        <v>10200</v>
      </c>
      <c r="D8" s="219">
        <f>GETPIVOTDATA("Somme de Spent ",'Individual received  '!$B$2,"Name","IT87")+'Balance   '!M8</f>
        <v>492980</v>
      </c>
      <c r="E8" s="8">
        <f>GETPIVOTDATA("Spent  in XAF",'Individual costs  '!$B$2,"Name","IT87")</f>
        <v>493580</v>
      </c>
      <c r="F8" s="8"/>
      <c r="G8" s="7">
        <v>0</v>
      </c>
      <c r="H8" s="9">
        <f>+'Personals balance  '!H730</f>
        <v>9600</v>
      </c>
      <c r="I8" s="10">
        <f t="shared" si="1"/>
        <v>9600</v>
      </c>
      <c r="J8" s="11">
        <f t="shared" si="0"/>
        <v>0</v>
      </c>
      <c r="L8" s="128" t="s">
        <v>131</v>
      </c>
      <c r="M8" s="94">
        <f>GETPIVOTDATA("distributed",'phone credit '!$G$2,"name","IT87")</f>
        <v>37500</v>
      </c>
    </row>
    <row r="9" spans="1:13" ht="14.4">
      <c r="A9" s="127" t="s">
        <v>123</v>
      </c>
      <c r="B9" s="6" t="s">
        <v>138</v>
      </c>
      <c r="C9" s="7">
        <f>+'Personals balance  '!H317</f>
        <v>9010</v>
      </c>
      <c r="D9" s="219">
        <f>GETPIVOTDATA("Somme de Spent ",'Individual received  '!$B$2,"Name","P29")+'Balance   '!M9</f>
        <v>1223500</v>
      </c>
      <c r="E9" s="8">
        <f>GETPIVOTDATA("Spent  in XAF",'Individual costs  '!$B$2,"Name","P29")</f>
        <v>845500</v>
      </c>
      <c r="F9" s="8"/>
      <c r="G9" s="7">
        <f>GETPIVOTDATA("Somme de Received",'Individual received  '!$B$2,"Name","P29")</f>
        <v>250000</v>
      </c>
      <c r="H9" s="9">
        <f>+'Personals balance  '!H437</f>
        <v>137010</v>
      </c>
      <c r="I9" s="10">
        <f t="shared" si="1"/>
        <v>137010</v>
      </c>
      <c r="J9" s="11">
        <f t="shared" si="0"/>
        <v>0</v>
      </c>
      <c r="L9" s="127" t="s">
        <v>123</v>
      </c>
      <c r="M9" s="94">
        <f>GETPIVOTDATA("distributed",'phone credit '!$G$2,"name","P29")</f>
        <v>37500</v>
      </c>
    </row>
    <row r="10" spans="1:13" ht="14.4">
      <c r="A10" s="127" t="s">
        <v>122</v>
      </c>
      <c r="B10" s="6" t="s">
        <v>138</v>
      </c>
      <c r="C10" s="7">
        <f>+'Personals balance  '!H442</f>
        <v>39700</v>
      </c>
      <c r="D10" s="219">
        <f>GETPIVOTDATA("Somme de Spent ",'Individual received  '!$B$2,"Name","T73")+'Balance   '!M10</f>
        <v>522500</v>
      </c>
      <c r="E10" s="8">
        <f>GETPIVOTDATA("Spent  in XAF",'Individual costs  '!$B$2,"Name","T73")</f>
        <v>433000</v>
      </c>
      <c r="F10" s="8"/>
      <c r="G10" s="7">
        <f>GETPIVOTDATA("Somme de Received",'Individual received  '!$B$2,"Name","T73")</f>
        <v>0</v>
      </c>
      <c r="H10" s="9">
        <f>+'Personals balance  '!H579</f>
        <v>129200</v>
      </c>
      <c r="I10" s="10">
        <f t="shared" si="1"/>
        <v>129200</v>
      </c>
      <c r="J10" s="11">
        <f t="shared" si="0"/>
        <v>0</v>
      </c>
      <c r="L10" s="127" t="s">
        <v>122</v>
      </c>
      <c r="M10" s="94">
        <f>GETPIVOTDATA("distributed",'phone credit '!$G$2,"name","T73")</f>
        <v>37500</v>
      </c>
    </row>
    <row r="11" spans="1:13" ht="14.4">
      <c r="A11" s="124" t="s">
        <v>132</v>
      </c>
      <c r="B11" s="217" t="s">
        <v>138</v>
      </c>
      <c r="C11" s="218">
        <f>+'Personals balance  '!H735</f>
        <v>0</v>
      </c>
      <c r="D11" s="219">
        <f t="shared" ref="D11" si="2">0+M11</f>
        <v>0</v>
      </c>
      <c r="E11" s="219">
        <v>0</v>
      </c>
      <c r="F11" s="219"/>
      <c r="G11" s="218">
        <v>0</v>
      </c>
      <c r="H11" s="220">
        <f>+'Personals balance  '!H736</f>
        <v>0</v>
      </c>
      <c r="I11" s="221">
        <f t="shared" ref="I11:I16" si="3">C11+D11-E11+F11-G11</f>
        <v>0</v>
      </c>
      <c r="J11" s="11">
        <f t="shared" si="0"/>
        <v>0</v>
      </c>
      <c r="L11" s="75" t="s">
        <v>132</v>
      </c>
      <c r="M11" s="94">
        <v>0</v>
      </c>
    </row>
    <row r="12" spans="1:13" ht="14.4">
      <c r="A12" s="222" t="s">
        <v>124</v>
      </c>
      <c r="B12" s="217" t="s">
        <v>97</v>
      </c>
      <c r="C12" s="223">
        <f>+'Personals balance  '!H906</f>
        <v>31247</v>
      </c>
      <c r="D12" s="219">
        <f>GETPIVOTDATA("Somme de Spent ",'Individual received  '!$B$2,"Name","Romain")+'Balance   '!M12</f>
        <v>333000</v>
      </c>
      <c r="E12" s="224">
        <f>GETPIVOTDATA("Spent  in XAF",'Individual costs  '!$B$2,"Name","Romain")</f>
        <v>335300</v>
      </c>
      <c r="F12" s="124"/>
      <c r="G12" s="124">
        <f>+GETPIVOTDATA("Somme de Received",'Individual received  '!$B$2,"Name",)</f>
        <v>0</v>
      </c>
      <c r="H12" s="223">
        <f>+'Personals balance  '!H981</f>
        <v>28947</v>
      </c>
      <c r="I12" s="221">
        <f>C12+D12-E12+F12-G12</f>
        <v>28947</v>
      </c>
      <c r="J12" s="11">
        <f t="shared" si="0"/>
        <v>0</v>
      </c>
      <c r="L12" s="127" t="s">
        <v>124</v>
      </c>
      <c r="M12" s="94">
        <f>GETPIVOTDATA("distributed",'phone credit '!$G$2,"name","Romain")</f>
        <v>25000</v>
      </c>
    </row>
    <row r="13" spans="1:13" ht="14.4">
      <c r="A13" s="127" t="s">
        <v>134</v>
      </c>
      <c r="B13" s="6" t="s">
        <v>97</v>
      </c>
      <c r="C13" s="12">
        <f>+'Personals balance  '!H752</f>
        <v>43130</v>
      </c>
      <c r="D13" s="223">
        <f>GETPIVOTDATA("Somme de Spent ",'Individual received  '!$B$2,"Name","Donald-Roméo")+'Balance   '!M13</f>
        <v>650500</v>
      </c>
      <c r="E13" s="13">
        <f>GETPIVOTDATA("Spent  in XAF",'Individual costs  '!$B$2,"Name","Donald-Roméo")</f>
        <v>448500</v>
      </c>
      <c r="F13" s="75"/>
      <c r="G13" s="121">
        <f>GETPIVOTDATA("Somme de Received",'Individual received  '!$B$2,"Name","Donald-Roméo")</f>
        <v>165000</v>
      </c>
      <c r="H13" s="122">
        <f>'Personals balance  '!H846</f>
        <v>80130</v>
      </c>
      <c r="I13" s="10">
        <f t="shared" si="3"/>
        <v>80130</v>
      </c>
      <c r="J13" s="11">
        <f t="shared" si="0"/>
        <v>0</v>
      </c>
      <c r="L13" s="127" t="s">
        <v>134</v>
      </c>
      <c r="M13" s="94">
        <f>GETPIVOTDATA("distributed",'phone credit '!$G$2,"name","Donald-Romeo")</f>
        <v>37500</v>
      </c>
    </row>
    <row r="14" spans="1:13" ht="14.4">
      <c r="A14" s="127" t="s">
        <v>125</v>
      </c>
      <c r="B14" s="6" t="s">
        <v>97</v>
      </c>
      <c r="C14" s="12">
        <f>+'Personals balance  '!H740</f>
        <v>0</v>
      </c>
      <c r="D14" s="223">
        <v>0</v>
      </c>
      <c r="E14" s="13">
        <v>0</v>
      </c>
      <c r="F14" s="75"/>
      <c r="G14" s="121">
        <f>0</f>
        <v>0</v>
      </c>
      <c r="H14" s="122">
        <f>+'Personals balance  '!H741</f>
        <v>0</v>
      </c>
      <c r="I14" s="10">
        <f t="shared" si="3"/>
        <v>0</v>
      </c>
      <c r="J14" s="11">
        <f t="shared" si="0"/>
        <v>0</v>
      </c>
      <c r="L14" s="127" t="s">
        <v>125</v>
      </c>
      <c r="M14" s="94">
        <v>0</v>
      </c>
    </row>
    <row r="15" spans="1:13" ht="14.4">
      <c r="A15" s="127" t="s">
        <v>126</v>
      </c>
      <c r="B15" s="6" t="s">
        <v>97</v>
      </c>
      <c r="C15" s="12">
        <f>+'Personals balance  '!H747</f>
        <v>0</v>
      </c>
      <c r="D15" s="223">
        <v>0</v>
      </c>
      <c r="E15" s="13">
        <v>0</v>
      </c>
      <c r="F15" s="75"/>
      <c r="G15" s="121">
        <f>0</f>
        <v>0</v>
      </c>
      <c r="H15" s="122">
        <f>+'Personals balance  '!H748</f>
        <v>0</v>
      </c>
      <c r="I15" s="10">
        <f t="shared" si="3"/>
        <v>0</v>
      </c>
      <c r="J15" s="11">
        <f t="shared" si="0"/>
        <v>0</v>
      </c>
      <c r="L15" s="127" t="s">
        <v>126</v>
      </c>
      <c r="M15" s="94">
        <v>0</v>
      </c>
    </row>
    <row r="16" spans="1:13" ht="14.4">
      <c r="A16" s="127" t="s">
        <v>129</v>
      </c>
      <c r="B16" s="6" t="s">
        <v>100</v>
      </c>
      <c r="C16" s="12">
        <f>+'Personals balance  '!H850</f>
        <v>39150</v>
      </c>
      <c r="D16" s="223">
        <f>GETPIVOTDATA("Somme de Spent ",'Individual received  '!$B$2,"Name","Evariste")+'Balance   '!M16</f>
        <v>325500</v>
      </c>
      <c r="E16" s="13">
        <f>GETPIVOTDATA("Spent  in XAF",'Individual costs  '!$B$2,"Name","Evariste")</f>
        <v>285000</v>
      </c>
      <c r="F16" s="75"/>
      <c r="G16" s="121">
        <f>GETPIVOTDATA("Somme de Received",'Individual received  '!$B$2,"Name","Evariste")</f>
        <v>18500</v>
      </c>
      <c r="H16" s="122">
        <f>'Personals balance  '!H900</f>
        <v>61150</v>
      </c>
      <c r="I16" s="10">
        <f t="shared" si="3"/>
        <v>61150</v>
      </c>
      <c r="J16" s="11">
        <f>H16-I16</f>
        <v>0</v>
      </c>
      <c r="L16" s="127" t="s">
        <v>129</v>
      </c>
      <c r="M16" s="94">
        <f>GETPIVOTDATA("distributed",'phone credit '!$G$2,"name","Evariste")</f>
        <v>37500</v>
      </c>
    </row>
    <row r="17" spans="1:13" ht="14.4">
      <c r="A17" s="14" t="s">
        <v>18</v>
      </c>
      <c r="B17" s="15"/>
      <c r="C17" s="16">
        <f t="shared" ref="C17:I17" si="4">SUM(C2:C16)</f>
        <v>803821</v>
      </c>
      <c r="D17" s="16">
        <f t="shared" si="4"/>
        <v>5351049</v>
      </c>
      <c r="E17" s="16">
        <f t="shared" si="4"/>
        <v>4382949</v>
      </c>
      <c r="F17" s="16">
        <f t="shared" si="4"/>
        <v>0</v>
      </c>
      <c r="G17" s="16">
        <f t="shared" si="4"/>
        <v>733500</v>
      </c>
      <c r="H17" s="16">
        <f t="shared" si="4"/>
        <v>1038421</v>
      </c>
      <c r="I17" s="16">
        <f t="shared" si="4"/>
        <v>1038421</v>
      </c>
      <c r="J17" s="17">
        <f>H17-I17</f>
        <v>0</v>
      </c>
      <c r="M17" s="71">
        <f>SUM(M2:M16)</f>
        <v>325000</v>
      </c>
    </row>
    <row r="18" spans="1:13" ht="14.4">
      <c r="A18" s="18"/>
      <c r="B18" s="19"/>
      <c r="C18" s="20"/>
      <c r="D18" s="21"/>
      <c r="E18" s="21"/>
      <c r="F18" s="76" t="s">
        <v>16</v>
      </c>
      <c r="G18" s="77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12780519</v>
      </c>
      <c r="D19" s="26">
        <f xml:space="preserve"> 'DATA '!M145</f>
        <v>0</v>
      </c>
      <c r="E19" s="25">
        <f>GETPIVOTDATA("Spent  in XAF",'Individual costs  '!$B$2,"Name","BCI")</f>
        <v>6433573</v>
      </c>
      <c r="F19" s="25"/>
      <c r="G19" s="25">
        <f>GETPIVOTDATA("Somme de Received",'Individual received  '!$B$2,"Name","BCI")</f>
        <v>4000000</v>
      </c>
      <c r="H19" s="26">
        <f>'Bank reconciliation  '!D61</f>
        <v>2346946</v>
      </c>
      <c r="I19" s="27">
        <f>C19+D19-E19+F19-G19</f>
        <v>2346946</v>
      </c>
      <c r="J19" s="11">
        <f>H19-I19</f>
        <v>0</v>
      </c>
    </row>
    <row r="20" spans="1:13" ht="14.4">
      <c r="A20" s="82" t="s">
        <v>19</v>
      </c>
      <c r="B20" s="83"/>
      <c r="C20" s="83">
        <f t="shared" ref="C20:I20" si="5">SUM(C19:C19)</f>
        <v>12780519</v>
      </c>
      <c r="D20" s="83">
        <f t="shared" si="5"/>
        <v>0</v>
      </c>
      <c r="E20" s="83">
        <f t="shared" si="5"/>
        <v>6433573</v>
      </c>
      <c r="F20" s="83">
        <f t="shared" si="5"/>
        <v>0</v>
      </c>
      <c r="G20" s="83">
        <f t="shared" si="5"/>
        <v>4000000</v>
      </c>
      <c r="H20" s="83">
        <f t="shared" si="5"/>
        <v>2346946</v>
      </c>
      <c r="I20" s="84">
        <f t="shared" si="5"/>
        <v>2346946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10816522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893324</v>
      </c>
      <c r="D25" s="47">
        <f>GETPIVOTDATA("Somme de Received",'Individual received  '!$B$2)</f>
        <v>4733500</v>
      </c>
      <c r="E25" s="47">
        <f>GETPIVOTDATA("Somme de Spent ",'Individual received  '!$B$2)</f>
        <v>5351049</v>
      </c>
      <c r="F25" s="47"/>
      <c r="G25" s="47"/>
      <c r="H25" s="47">
        <f>'Cash desk closing '!F23</f>
        <v>275775</v>
      </c>
      <c r="I25" s="48">
        <f>C25+D25-E25+F25</f>
        <v>275775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540" t="s">
        <v>23</v>
      </c>
      <c r="E27" s="540"/>
      <c r="F27" s="54"/>
      <c r="G27" s="54"/>
      <c r="H27" s="54"/>
      <c r="I27" s="55"/>
      <c r="J27" s="56"/>
    </row>
    <row r="28" spans="1:13" ht="46.8">
      <c r="A28" s="57"/>
      <c r="B28" s="58"/>
      <c r="C28" s="59" t="s">
        <v>1573</v>
      </c>
      <c r="D28" s="59" t="s">
        <v>31</v>
      </c>
      <c r="E28" s="59" t="s">
        <v>24</v>
      </c>
      <c r="F28" s="59"/>
      <c r="G28" s="59"/>
      <c r="H28" s="59" t="s">
        <v>1574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14477664</v>
      </c>
      <c r="D29" s="63">
        <f>+D20</f>
        <v>0</v>
      </c>
      <c r="E29" s="63">
        <f>E23</f>
        <v>10816522</v>
      </c>
      <c r="F29" s="64"/>
      <c r="G29" s="63"/>
      <c r="H29" s="63">
        <f>+H25+H20+H17</f>
        <v>3661142</v>
      </c>
      <c r="I29" s="63">
        <f>C29+D29-E29</f>
        <v>3661142</v>
      </c>
      <c r="J29" s="65">
        <f>H29-I29</f>
        <v>0</v>
      </c>
    </row>
    <row r="31" spans="1:13">
      <c r="F31" s="155"/>
    </row>
    <row r="32" spans="1:13">
      <c r="F32" s="155"/>
    </row>
  </sheetData>
  <mergeCells count="1">
    <mergeCell ref="D27:E27"/>
  </mergeCells>
  <phoneticPr fontId="29" type="noConversion"/>
  <pageMargins left="0.7" right="0.7" top="0.78740157499999996" bottom="0.78740157499999996" header="0.3" footer="0.3"/>
  <ignoredErrors>
    <ignoredError sqref="D12" formula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workbookViewId="0">
      <selection activeCell="S20" sqref="S20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6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811</v>
      </c>
    </row>
    <row r="3" spans="2:6">
      <c r="B3" t="s">
        <v>68</v>
      </c>
      <c r="C3" s="141">
        <v>2026</v>
      </c>
    </row>
    <row r="4" spans="2:6">
      <c r="C4"/>
    </row>
    <row r="5" spans="2:6">
      <c r="B5" s="90" t="s">
        <v>56</v>
      </c>
      <c r="C5" s="94"/>
      <c r="D5" s="95"/>
      <c r="E5" s="75"/>
      <c r="F5" s="75"/>
    </row>
    <row r="6" spans="2:6">
      <c r="B6" s="90"/>
      <c r="C6" s="94" t="s">
        <v>62</v>
      </c>
      <c r="D6" s="95"/>
      <c r="E6" s="75" t="s">
        <v>63</v>
      </c>
      <c r="F6" s="75"/>
    </row>
    <row r="7" spans="2:6">
      <c r="B7" s="75"/>
      <c r="C7" s="94">
        <v>10000</v>
      </c>
      <c r="D7" s="95" t="s">
        <v>57</v>
      </c>
      <c r="E7" s="75">
        <v>27</v>
      </c>
      <c r="F7" s="91">
        <f>C7*E7</f>
        <v>270000</v>
      </c>
    </row>
    <row r="8" spans="2:6">
      <c r="B8" s="75"/>
      <c r="C8" s="94">
        <v>5000</v>
      </c>
      <c r="D8" s="95" t="s">
        <v>57</v>
      </c>
      <c r="E8" s="75">
        <v>1</v>
      </c>
      <c r="F8" s="91">
        <f>C8*E8</f>
        <v>5000</v>
      </c>
    </row>
    <row r="9" spans="2:6">
      <c r="B9" s="75"/>
      <c r="C9" s="94">
        <v>2000</v>
      </c>
      <c r="D9" s="95" t="s">
        <v>57</v>
      </c>
      <c r="E9" s="75">
        <v>0</v>
      </c>
      <c r="F9" s="91">
        <f>C9*E9</f>
        <v>0</v>
      </c>
    </row>
    <row r="10" spans="2:6">
      <c r="B10" s="75"/>
      <c r="C10" s="94">
        <v>1000</v>
      </c>
      <c r="D10" s="95" t="s">
        <v>57</v>
      </c>
      <c r="E10" s="75">
        <v>0</v>
      </c>
      <c r="F10" s="91">
        <f>C10*E10</f>
        <v>0</v>
      </c>
    </row>
    <row r="11" spans="2:6">
      <c r="B11" s="75"/>
      <c r="C11" s="94">
        <v>500</v>
      </c>
      <c r="D11" s="95" t="s">
        <v>57</v>
      </c>
      <c r="E11" s="75">
        <v>1</v>
      </c>
      <c r="F11" s="91">
        <f>C11*E11</f>
        <v>500</v>
      </c>
    </row>
    <row r="12" spans="2:6">
      <c r="B12" s="75"/>
      <c r="C12" s="94"/>
      <c r="D12" s="95"/>
      <c r="E12" s="75"/>
      <c r="F12" s="75"/>
    </row>
    <row r="13" spans="2:6">
      <c r="B13" s="92" t="s">
        <v>58</v>
      </c>
      <c r="C13" s="94"/>
      <c r="D13" s="95"/>
      <c r="E13" s="75"/>
      <c r="F13" s="75"/>
    </row>
    <row r="14" spans="2:6">
      <c r="B14" s="75"/>
      <c r="C14" s="94">
        <v>500</v>
      </c>
      <c r="D14" s="95" t="s">
        <v>57</v>
      </c>
      <c r="E14" s="75">
        <v>0</v>
      </c>
      <c r="F14" s="75">
        <f t="shared" ref="F14:F19" si="0">C14*E14</f>
        <v>0</v>
      </c>
    </row>
    <row r="15" spans="2:6">
      <c r="B15" s="75"/>
      <c r="C15" s="94">
        <v>100</v>
      </c>
      <c r="D15" s="95" t="s">
        <v>57</v>
      </c>
      <c r="E15" s="75">
        <v>2</v>
      </c>
      <c r="F15" s="75">
        <f t="shared" si="0"/>
        <v>200</v>
      </c>
    </row>
    <row r="16" spans="2:6">
      <c r="B16" s="75"/>
      <c r="C16" s="94">
        <v>50</v>
      </c>
      <c r="D16" s="95" t="s">
        <v>57</v>
      </c>
      <c r="E16" s="75">
        <v>1</v>
      </c>
      <c r="F16" s="75">
        <f t="shared" si="0"/>
        <v>50</v>
      </c>
    </row>
    <row r="17" spans="2:7">
      <c r="B17" s="75"/>
      <c r="C17" s="94">
        <v>25</v>
      </c>
      <c r="D17" s="95" t="s">
        <v>57</v>
      </c>
      <c r="E17" s="75">
        <v>1</v>
      </c>
      <c r="F17" s="75">
        <f t="shared" si="0"/>
        <v>25</v>
      </c>
    </row>
    <row r="18" spans="2:7">
      <c r="B18" s="75"/>
      <c r="C18" s="94">
        <v>10</v>
      </c>
      <c r="D18" s="95" t="s">
        <v>57</v>
      </c>
      <c r="E18" s="75">
        <v>0</v>
      </c>
      <c r="F18" s="75">
        <f t="shared" si="0"/>
        <v>0</v>
      </c>
    </row>
    <row r="19" spans="2:7">
      <c r="B19" s="75"/>
      <c r="C19" s="94">
        <v>5</v>
      </c>
      <c r="D19" s="95" t="s">
        <v>57</v>
      </c>
      <c r="E19" s="75">
        <v>0</v>
      </c>
      <c r="F19" s="75">
        <f t="shared" si="0"/>
        <v>0</v>
      </c>
    </row>
    <row r="20" spans="2:7">
      <c r="B20" s="75"/>
      <c r="C20" s="94"/>
      <c r="D20" s="95"/>
      <c r="E20" s="75"/>
      <c r="F20" s="93">
        <f>SUM(F7:F19)</f>
        <v>275775</v>
      </c>
    </row>
    <row r="21" spans="2:7">
      <c r="B21" s="75"/>
      <c r="C21" s="94"/>
      <c r="D21" s="95"/>
      <c r="E21" s="75"/>
      <c r="F21" s="90"/>
    </row>
    <row r="22" spans="2:7">
      <c r="B22" s="75" t="s">
        <v>59</v>
      </c>
      <c r="C22" s="94"/>
      <c r="D22" s="95"/>
      <c r="E22" s="75"/>
      <c r="F22" s="93">
        <f>F20</f>
        <v>275775</v>
      </c>
    </row>
    <row r="23" spans="2:7">
      <c r="B23" s="75" t="s">
        <v>60</v>
      </c>
      <c r="C23" s="94"/>
      <c r="D23" s="95"/>
      <c r="E23" s="75"/>
      <c r="F23" s="93">
        <f>'Cash journal   '!G100</f>
        <v>275775</v>
      </c>
    </row>
    <row r="24" spans="2:7">
      <c r="B24" s="75" t="s">
        <v>61</v>
      </c>
      <c r="C24" s="94"/>
      <c r="D24" s="95"/>
      <c r="E24" s="75"/>
      <c r="F24" s="91">
        <f>+F22-F23</f>
        <v>0</v>
      </c>
    </row>
    <row r="26" spans="2:7">
      <c r="B26" t="s">
        <v>171</v>
      </c>
    </row>
    <row r="28" spans="2:7">
      <c r="B28" t="s">
        <v>64</v>
      </c>
      <c r="F28" t="s">
        <v>65</v>
      </c>
    </row>
    <row r="31" spans="2:7">
      <c r="B31" s="89" t="s">
        <v>181</v>
      </c>
      <c r="C31" s="145"/>
      <c r="D31" s="146"/>
      <c r="E31" s="144"/>
      <c r="F31" s="147" t="s">
        <v>165</v>
      </c>
      <c r="G31" s="144"/>
    </row>
  </sheetData>
  <pageMargins left="0.7" right="0.7" top="0.78740157499999996" bottom="0.78740157499999996" header="0.3" footer="0.3"/>
  <pageSetup paperSize="9" orientation="portrait" horizontalDpi="360" verticalDpi="36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 filterMode="1"/>
  <dimension ref="A1:O1765"/>
  <sheetViews>
    <sheetView workbookViewId="0">
      <pane ySplit="1" topLeftCell="A448" activePane="bottomLeft" state="frozen"/>
      <selection pane="bottomLeft" activeCell="B1766" sqref="B1766"/>
    </sheetView>
  </sheetViews>
  <sheetFormatPr baseColWidth="10" defaultColWidth="9.09765625" defaultRowHeight="14.4"/>
  <cols>
    <col min="1" max="1" width="13.8984375" style="229" customWidth="1"/>
    <col min="2" max="2" width="47" style="229" customWidth="1"/>
    <col min="3" max="5" width="13.8984375" style="229" customWidth="1"/>
    <col min="6" max="6" width="13.8984375" style="327" customWidth="1"/>
    <col min="7" max="10" width="13.8984375" style="229" customWidth="1"/>
    <col min="11" max="11" width="12.09765625" style="229" customWidth="1"/>
    <col min="12" max="15" width="13.8984375" style="229" customWidth="1"/>
    <col min="16" max="16384" width="9.09765625" style="229"/>
  </cols>
  <sheetData>
    <row r="1" spans="1:15">
      <c r="A1" s="228" t="s">
        <v>0</v>
      </c>
      <c r="B1" s="1" t="s">
        <v>1</v>
      </c>
      <c r="C1" s="1" t="s">
        <v>2</v>
      </c>
      <c r="D1" s="1" t="s">
        <v>3</v>
      </c>
      <c r="E1" s="70" t="s">
        <v>109</v>
      </c>
      <c r="F1" s="324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108</v>
      </c>
      <c r="N1" s="70" t="s">
        <v>163</v>
      </c>
      <c r="O1" s="3" t="s">
        <v>69</v>
      </c>
    </row>
    <row r="2" spans="1:15" ht="15.6" hidden="1">
      <c r="A2" s="268">
        <v>46027</v>
      </c>
      <c r="B2" s="265" t="s">
        <v>186</v>
      </c>
      <c r="C2" s="265" t="s">
        <v>121</v>
      </c>
      <c r="D2" s="266" t="s">
        <v>99</v>
      </c>
      <c r="E2" s="265">
        <v>1000</v>
      </c>
      <c r="F2" s="325">
        <f t="shared" ref="F2:F65" si="0">E2/G2</f>
        <v>1.9254803020356539</v>
      </c>
      <c r="G2" s="239">
        <v>519.35093749999999</v>
      </c>
      <c r="H2" s="267" t="s">
        <v>111</v>
      </c>
      <c r="I2" s="265" t="s">
        <v>133</v>
      </c>
      <c r="J2" s="170" t="s">
        <v>96</v>
      </c>
      <c r="K2" s="170" t="s">
        <v>342</v>
      </c>
      <c r="L2" s="170" t="s">
        <v>113</v>
      </c>
    </row>
    <row r="3" spans="1:15" ht="15.6" hidden="1">
      <c r="A3" s="268">
        <v>46027</v>
      </c>
      <c r="B3" s="265" t="s">
        <v>193</v>
      </c>
      <c r="C3" s="265" t="s">
        <v>121</v>
      </c>
      <c r="D3" s="266" t="s">
        <v>99</v>
      </c>
      <c r="E3" s="265">
        <v>1000</v>
      </c>
      <c r="F3" s="325">
        <f t="shared" si="0"/>
        <v>1.9254803020356539</v>
      </c>
      <c r="G3" s="239">
        <v>519.35093749999999</v>
      </c>
      <c r="H3" s="267" t="s">
        <v>111</v>
      </c>
      <c r="I3" s="265" t="s">
        <v>133</v>
      </c>
      <c r="J3" s="170" t="s">
        <v>96</v>
      </c>
      <c r="K3" s="170" t="s">
        <v>342</v>
      </c>
      <c r="L3" s="170" t="s">
        <v>113</v>
      </c>
    </row>
    <row r="4" spans="1:15" ht="15.6" hidden="1">
      <c r="A4" s="268">
        <v>46027</v>
      </c>
      <c r="B4" s="265" t="s">
        <v>201</v>
      </c>
      <c r="C4" s="265" t="s">
        <v>121</v>
      </c>
      <c r="D4" s="266" t="s">
        <v>99</v>
      </c>
      <c r="E4" s="265">
        <v>1000</v>
      </c>
      <c r="F4" s="325">
        <f t="shared" si="0"/>
        <v>1.9254803020356539</v>
      </c>
      <c r="G4" s="239">
        <v>519.35093749999999</v>
      </c>
      <c r="H4" s="267" t="s">
        <v>111</v>
      </c>
      <c r="I4" s="265" t="s">
        <v>133</v>
      </c>
      <c r="J4" s="170" t="s">
        <v>96</v>
      </c>
      <c r="K4" s="170" t="s">
        <v>342</v>
      </c>
      <c r="L4" s="170" t="s">
        <v>113</v>
      </c>
    </row>
    <row r="5" spans="1:15" ht="15.6" hidden="1">
      <c r="A5" s="264">
        <v>46027</v>
      </c>
      <c r="B5" s="172" t="s">
        <v>216</v>
      </c>
      <c r="C5" s="124" t="s">
        <v>121</v>
      </c>
      <c r="D5" s="124" t="s">
        <v>98</v>
      </c>
      <c r="E5" s="207">
        <v>1000</v>
      </c>
      <c r="F5" s="325">
        <f t="shared" si="0"/>
        <v>1.9254803020356539</v>
      </c>
      <c r="G5" s="239">
        <v>519.35093749999999</v>
      </c>
      <c r="H5" s="124" t="s">
        <v>168</v>
      </c>
      <c r="I5" s="124" t="s">
        <v>184</v>
      </c>
      <c r="J5" s="170" t="s">
        <v>96</v>
      </c>
      <c r="K5" s="170" t="s">
        <v>342</v>
      </c>
      <c r="L5" s="170" t="s">
        <v>113</v>
      </c>
    </row>
    <row r="6" spans="1:15" ht="15.6" hidden="1">
      <c r="A6" s="264">
        <v>46027</v>
      </c>
      <c r="B6" s="211" t="s">
        <v>197</v>
      </c>
      <c r="C6" s="75" t="s">
        <v>121</v>
      </c>
      <c r="D6" s="75" t="s">
        <v>98</v>
      </c>
      <c r="E6" s="210">
        <v>1000</v>
      </c>
      <c r="F6" s="325">
        <f t="shared" si="0"/>
        <v>1.9254803020356539</v>
      </c>
      <c r="G6" s="239">
        <v>519.35093749999999</v>
      </c>
      <c r="H6" s="75" t="s">
        <v>168</v>
      </c>
      <c r="I6" s="75" t="s">
        <v>184</v>
      </c>
      <c r="J6" s="170" t="s">
        <v>96</v>
      </c>
      <c r="K6" s="170" t="s">
        <v>342</v>
      </c>
      <c r="L6" s="170" t="s">
        <v>113</v>
      </c>
    </row>
    <row r="7" spans="1:15" ht="15.6" hidden="1">
      <c r="A7" s="264">
        <v>46027</v>
      </c>
      <c r="B7" s="211" t="s">
        <v>217</v>
      </c>
      <c r="C7" s="75" t="s">
        <v>121</v>
      </c>
      <c r="D7" s="75" t="s">
        <v>98</v>
      </c>
      <c r="E7" s="210">
        <v>1000</v>
      </c>
      <c r="F7" s="325">
        <f t="shared" si="0"/>
        <v>1.9254803020356539</v>
      </c>
      <c r="G7" s="239">
        <v>519.35093749999999</v>
      </c>
      <c r="H7" s="75" t="s">
        <v>168</v>
      </c>
      <c r="I7" s="75" t="s">
        <v>184</v>
      </c>
      <c r="J7" s="170" t="s">
        <v>96</v>
      </c>
      <c r="K7" s="170" t="s">
        <v>342</v>
      </c>
      <c r="L7" s="170" t="s">
        <v>113</v>
      </c>
    </row>
    <row r="8" spans="1:15" ht="15.6" hidden="1">
      <c r="A8" s="264">
        <v>46027</v>
      </c>
      <c r="B8" s="75" t="s">
        <v>218</v>
      </c>
      <c r="C8" s="124" t="s">
        <v>130</v>
      </c>
      <c r="D8" s="75" t="s">
        <v>98</v>
      </c>
      <c r="E8" s="207">
        <v>40000</v>
      </c>
      <c r="F8" s="325">
        <f t="shared" si="0"/>
        <v>77.019212081426161</v>
      </c>
      <c r="G8" s="239">
        <v>519.35093749999999</v>
      </c>
      <c r="H8" s="90" t="s">
        <v>168</v>
      </c>
      <c r="I8" s="124" t="s">
        <v>115</v>
      </c>
      <c r="J8" s="170" t="s">
        <v>96</v>
      </c>
      <c r="K8" s="170" t="s">
        <v>342</v>
      </c>
      <c r="L8" s="170" t="s">
        <v>113</v>
      </c>
    </row>
    <row r="9" spans="1:15" ht="15.6" hidden="1">
      <c r="A9" s="264">
        <v>46027</v>
      </c>
      <c r="B9" s="75" t="s">
        <v>219</v>
      </c>
      <c r="C9" s="75" t="s">
        <v>130</v>
      </c>
      <c r="D9" s="75" t="s">
        <v>98</v>
      </c>
      <c r="E9" s="207">
        <v>80000</v>
      </c>
      <c r="F9" s="325">
        <f t="shared" si="0"/>
        <v>154.03842416285232</v>
      </c>
      <c r="G9" s="239">
        <v>519.35093749999999</v>
      </c>
      <c r="H9" s="373" t="s">
        <v>168</v>
      </c>
      <c r="I9" s="124" t="s">
        <v>116</v>
      </c>
      <c r="J9" s="170" t="s">
        <v>96</v>
      </c>
      <c r="K9" s="170" t="s">
        <v>342</v>
      </c>
      <c r="L9" s="170" t="s">
        <v>113</v>
      </c>
    </row>
    <row r="10" spans="1:15" ht="15.6" hidden="1">
      <c r="A10" s="264">
        <v>46027</v>
      </c>
      <c r="B10" s="211" t="s">
        <v>197</v>
      </c>
      <c r="C10" s="75" t="s">
        <v>121</v>
      </c>
      <c r="D10" s="75" t="s">
        <v>98</v>
      </c>
      <c r="E10" s="210">
        <v>1000</v>
      </c>
      <c r="F10" s="325">
        <f t="shared" si="0"/>
        <v>1.9254803020356539</v>
      </c>
      <c r="G10" s="239">
        <v>519.35093749999999</v>
      </c>
      <c r="H10" s="75" t="s">
        <v>168</v>
      </c>
      <c r="I10" s="75" t="s">
        <v>184</v>
      </c>
      <c r="J10" s="170" t="s">
        <v>96</v>
      </c>
      <c r="K10" s="170" t="s">
        <v>342</v>
      </c>
      <c r="L10" s="170" t="s">
        <v>113</v>
      </c>
    </row>
    <row r="11" spans="1:15" ht="15.6" hidden="1">
      <c r="A11" s="264">
        <v>46027</v>
      </c>
      <c r="B11" s="243" t="s">
        <v>236</v>
      </c>
      <c r="C11" s="248" t="s">
        <v>104</v>
      </c>
      <c r="D11" s="249" t="s">
        <v>99</v>
      </c>
      <c r="E11" s="245">
        <v>1311000</v>
      </c>
      <c r="F11" s="325">
        <f t="shared" si="0"/>
        <v>2460.9613713023914</v>
      </c>
      <c r="G11" s="408">
        <v>532.71864210781655</v>
      </c>
      <c r="H11" s="124" t="s">
        <v>107</v>
      </c>
      <c r="I11" s="124" t="s">
        <v>105</v>
      </c>
      <c r="J11" s="170" t="s">
        <v>96</v>
      </c>
      <c r="K11" s="170" t="s">
        <v>185</v>
      </c>
      <c r="L11" s="170" t="s">
        <v>113</v>
      </c>
    </row>
    <row r="12" spans="1:15" ht="15.6" hidden="1">
      <c r="A12" s="264">
        <v>46027</v>
      </c>
      <c r="B12" s="288" t="s">
        <v>237</v>
      </c>
      <c r="C12" s="242" t="s">
        <v>104</v>
      </c>
      <c r="D12" s="242" t="s">
        <v>98</v>
      </c>
      <c r="E12" s="286">
        <v>258800</v>
      </c>
      <c r="F12" s="325">
        <f t="shared" si="0"/>
        <v>498.31430216682725</v>
      </c>
      <c r="G12" s="239">
        <v>519.35093749999999</v>
      </c>
      <c r="H12" s="75" t="s">
        <v>107</v>
      </c>
      <c r="I12" s="75" t="s">
        <v>106</v>
      </c>
      <c r="J12" s="170" t="s">
        <v>96</v>
      </c>
      <c r="K12" s="170" t="s">
        <v>342</v>
      </c>
      <c r="L12" s="170" t="s">
        <v>113</v>
      </c>
    </row>
    <row r="13" spans="1:15" ht="15.6" hidden="1">
      <c r="A13" s="268">
        <v>46029</v>
      </c>
      <c r="B13" s="265" t="s">
        <v>186</v>
      </c>
      <c r="C13" s="265" t="s">
        <v>121</v>
      </c>
      <c r="D13" s="266" t="s">
        <v>99</v>
      </c>
      <c r="E13" s="265">
        <v>1000</v>
      </c>
      <c r="F13" s="325">
        <f t="shared" si="0"/>
        <v>1.9254803020356539</v>
      </c>
      <c r="G13" s="239">
        <v>519.35093749999999</v>
      </c>
      <c r="H13" s="267" t="s">
        <v>111</v>
      </c>
      <c r="I13" s="265" t="s">
        <v>133</v>
      </c>
      <c r="J13" s="170" t="s">
        <v>96</v>
      </c>
      <c r="K13" s="170" t="s">
        <v>342</v>
      </c>
      <c r="L13" s="170" t="s">
        <v>113</v>
      </c>
    </row>
    <row r="14" spans="1:15" ht="15.6" hidden="1">
      <c r="A14" s="268">
        <v>46029</v>
      </c>
      <c r="B14" s="265" t="s">
        <v>186</v>
      </c>
      <c r="C14" s="265" t="s">
        <v>121</v>
      </c>
      <c r="D14" s="266" t="s">
        <v>99</v>
      </c>
      <c r="E14" s="265">
        <v>1000</v>
      </c>
      <c r="F14" s="325">
        <f t="shared" si="0"/>
        <v>1.9254803020356539</v>
      </c>
      <c r="G14" s="239">
        <v>519.35093749999999</v>
      </c>
      <c r="H14" s="267" t="s">
        <v>111</v>
      </c>
      <c r="I14" s="265" t="s">
        <v>133</v>
      </c>
      <c r="J14" s="170" t="s">
        <v>96</v>
      </c>
      <c r="K14" s="170" t="s">
        <v>342</v>
      </c>
      <c r="L14" s="170" t="s">
        <v>113</v>
      </c>
    </row>
    <row r="15" spans="1:15" ht="15.6" hidden="1">
      <c r="A15" s="264">
        <v>46029</v>
      </c>
      <c r="B15" s="211" t="s">
        <v>220</v>
      </c>
      <c r="C15" s="75" t="s">
        <v>121</v>
      </c>
      <c r="D15" s="75" t="s">
        <v>98</v>
      </c>
      <c r="E15" s="210">
        <v>1000</v>
      </c>
      <c r="F15" s="325">
        <f t="shared" si="0"/>
        <v>1.9254803020356539</v>
      </c>
      <c r="G15" s="239">
        <v>519.35093749999999</v>
      </c>
      <c r="H15" s="75" t="s">
        <v>168</v>
      </c>
      <c r="I15" s="75" t="s">
        <v>184</v>
      </c>
      <c r="J15" s="170" t="s">
        <v>96</v>
      </c>
      <c r="K15" s="170" t="s">
        <v>342</v>
      </c>
      <c r="L15" s="170" t="s">
        <v>113</v>
      </c>
    </row>
    <row r="16" spans="1:15" ht="15.6" hidden="1">
      <c r="A16" s="264">
        <v>46029</v>
      </c>
      <c r="B16" s="211" t="s">
        <v>221</v>
      </c>
      <c r="C16" s="75" t="s">
        <v>121</v>
      </c>
      <c r="D16" s="75" t="s">
        <v>98</v>
      </c>
      <c r="E16" s="210">
        <v>1000</v>
      </c>
      <c r="F16" s="325">
        <f t="shared" si="0"/>
        <v>1.9254803020356539</v>
      </c>
      <c r="G16" s="239">
        <v>519.35093749999999</v>
      </c>
      <c r="H16" s="75" t="s">
        <v>168</v>
      </c>
      <c r="I16" s="75" t="s">
        <v>184</v>
      </c>
      <c r="J16" s="170" t="s">
        <v>96</v>
      </c>
      <c r="K16" s="170" t="s">
        <v>342</v>
      </c>
      <c r="L16" s="170" t="s">
        <v>113</v>
      </c>
    </row>
    <row r="17" spans="1:12" ht="15.6" hidden="1">
      <c r="A17" s="264">
        <v>46029</v>
      </c>
      <c r="B17" s="75" t="s">
        <v>222</v>
      </c>
      <c r="C17" s="75" t="s">
        <v>121</v>
      </c>
      <c r="D17" s="75" t="s">
        <v>98</v>
      </c>
      <c r="E17" s="210">
        <v>1000</v>
      </c>
      <c r="F17" s="325">
        <f t="shared" si="0"/>
        <v>1.9254803020356539</v>
      </c>
      <c r="G17" s="239">
        <v>519.35093749999999</v>
      </c>
      <c r="H17" s="75" t="s">
        <v>168</v>
      </c>
      <c r="I17" s="75" t="s">
        <v>184</v>
      </c>
      <c r="J17" s="170" t="s">
        <v>96</v>
      </c>
      <c r="K17" s="170" t="s">
        <v>342</v>
      </c>
      <c r="L17" s="170" t="s">
        <v>113</v>
      </c>
    </row>
    <row r="18" spans="1:12" ht="15.6" hidden="1">
      <c r="A18" s="264">
        <v>46029</v>
      </c>
      <c r="B18" s="75" t="s">
        <v>223</v>
      </c>
      <c r="C18" s="75" t="s">
        <v>121</v>
      </c>
      <c r="D18" s="75" t="s">
        <v>98</v>
      </c>
      <c r="E18" s="210">
        <v>1000</v>
      </c>
      <c r="F18" s="325">
        <f t="shared" si="0"/>
        <v>1.9254803020356539</v>
      </c>
      <c r="G18" s="239">
        <v>519.35093749999999</v>
      </c>
      <c r="H18" s="75" t="s">
        <v>168</v>
      </c>
      <c r="I18" s="75" t="s">
        <v>184</v>
      </c>
      <c r="J18" s="170" t="s">
        <v>96</v>
      </c>
      <c r="K18" s="170" t="s">
        <v>342</v>
      </c>
      <c r="L18" s="170" t="s">
        <v>113</v>
      </c>
    </row>
    <row r="19" spans="1:12" ht="15.6" hidden="1">
      <c r="A19" s="264">
        <v>46029</v>
      </c>
      <c r="B19" s="75" t="s">
        <v>224</v>
      </c>
      <c r="C19" s="75" t="s">
        <v>121</v>
      </c>
      <c r="D19" s="75" t="s">
        <v>98</v>
      </c>
      <c r="E19" s="210">
        <v>1000</v>
      </c>
      <c r="F19" s="325">
        <f t="shared" si="0"/>
        <v>1.9254803020356539</v>
      </c>
      <c r="G19" s="239">
        <v>519.35093749999999</v>
      </c>
      <c r="H19" s="75" t="s">
        <v>168</v>
      </c>
      <c r="I19" s="75" t="s">
        <v>184</v>
      </c>
      <c r="J19" s="170" t="s">
        <v>96</v>
      </c>
      <c r="K19" s="170" t="s">
        <v>342</v>
      </c>
      <c r="L19" s="170" t="s">
        <v>113</v>
      </c>
    </row>
    <row r="20" spans="1:12" ht="15.6" hidden="1">
      <c r="A20" s="268">
        <v>46030</v>
      </c>
      <c r="B20" s="265" t="s">
        <v>186</v>
      </c>
      <c r="C20" s="265" t="s">
        <v>121</v>
      </c>
      <c r="D20" s="266" t="s">
        <v>99</v>
      </c>
      <c r="E20" s="265">
        <v>1000</v>
      </c>
      <c r="F20" s="325">
        <f t="shared" si="0"/>
        <v>1.9254803020356539</v>
      </c>
      <c r="G20" s="239">
        <v>519.35093749999999</v>
      </c>
      <c r="H20" s="267" t="s">
        <v>111</v>
      </c>
      <c r="I20" s="265" t="s">
        <v>133</v>
      </c>
      <c r="J20" s="170" t="s">
        <v>96</v>
      </c>
      <c r="K20" s="170" t="s">
        <v>342</v>
      </c>
      <c r="L20" s="170" t="s">
        <v>113</v>
      </c>
    </row>
    <row r="21" spans="1:12" ht="15.6" hidden="1">
      <c r="A21" s="268">
        <v>46030</v>
      </c>
      <c r="B21" s="265" t="s">
        <v>202</v>
      </c>
      <c r="C21" s="265" t="s">
        <v>121</v>
      </c>
      <c r="D21" s="266" t="s">
        <v>99</v>
      </c>
      <c r="E21" s="265">
        <v>1000</v>
      </c>
      <c r="F21" s="325">
        <f t="shared" si="0"/>
        <v>1.9254803020356539</v>
      </c>
      <c r="G21" s="239">
        <v>519.35093749999999</v>
      </c>
      <c r="H21" s="267" t="s">
        <v>111</v>
      </c>
      <c r="I21" s="265" t="s">
        <v>133</v>
      </c>
      <c r="J21" s="170" t="s">
        <v>96</v>
      </c>
      <c r="K21" s="170" t="s">
        <v>342</v>
      </c>
      <c r="L21" s="170" t="s">
        <v>113</v>
      </c>
    </row>
    <row r="22" spans="1:12" ht="15.6" hidden="1">
      <c r="A22" s="268">
        <v>46030</v>
      </c>
      <c r="B22" s="265" t="s">
        <v>203</v>
      </c>
      <c r="C22" s="265" t="s">
        <v>121</v>
      </c>
      <c r="D22" s="266" t="s">
        <v>99</v>
      </c>
      <c r="E22" s="265">
        <v>1000</v>
      </c>
      <c r="F22" s="325">
        <f t="shared" si="0"/>
        <v>1.9254803020356539</v>
      </c>
      <c r="G22" s="239">
        <v>519.35093749999999</v>
      </c>
      <c r="H22" s="267" t="s">
        <v>111</v>
      </c>
      <c r="I22" s="265" t="s">
        <v>133</v>
      </c>
      <c r="J22" s="170" t="s">
        <v>96</v>
      </c>
      <c r="K22" s="170" t="s">
        <v>342</v>
      </c>
      <c r="L22" s="170" t="s">
        <v>113</v>
      </c>
    </row>
    <row r="23" spans="1:12" ht="15.6" hidden="1">
      <c r="A23" s="268">
        <v>46030</v>
      </c>
      <c r="B23" s="265" t="s">
        <v>187</v>
      </c>
      <c r="C23" s="265" t="s">
        <v>121</v>
      </c>
      <c r="D23" s="266" t="s">
        <v>99</v>
      </c>
      <c r="E23" s="265">
        <v>1000</v>
      </c>
      <c r="F23" s="325">
        <f t="shared" si="0"/>
        <v>1.9254803020356539</v>
      </c>
      <c r="G23" s="239">
        <v>519.35093749999999</v>
      </c>
      <c r="H23" s="267" t="s">
        <v>111</v>
      </c>
      <c r="I23" s="265" t="s">
        <v>133</v>
      </c>
      <c r="J23" s="170" t="s">
        <v>96</v>
      </c>
      <c r="K23" s="170" t="s">
        <v>342</v>
      </c>
      <c r="L23" s="170" t="s">
        <v>113</v>
      </c>
    </row>
    <row r="24" spans="1:12" ht="15.6" hidden="1">
      <c r="A24" s="268">
        <v>46031</v>
      </c>
      <c r="B24" s="265" t="s">
        <v>186</v>
      </c>
      <c r="C24" s="265" t="s">
        <v>121</v>
      </c>
      <c r="D24" s="266" t="s">
        <v>99</v>
      </c>
      <c r="E24" s="265">
        <v>1000</v>
      </c>
      <c r="F24" s="325">
        <f t="shared" si="0"/>
        <v>1.9254803020356539</v>
      </c>
      <c r="G24" s="239">
        <v>519.35093749999999</v>
      </c>
      <c r="H24" s="267" t="s">
        <v>111</v>
      </c>
      <c r="I24" s="265" t="s">
        <v>133</v>
      </c>
      <c r="J24" s="170" t="s">
        <v>96</v>
      </c>
      <c r="K24" s="170" t="s">
        <v>342</v>
      </c>
      <c r="L24" s="170" t="s">
        <v>113</v>
      </c>
    </row>
    <row r="25" spans="1:12" ht="15.6" hidden="1">
      <c r="A25" s="268">
        <v>46031</v>
      </c>
      <c r="B25" s="231" t="s">
        <v>214</v>
      </c>
      <c r="C25" s="232" t="s">
        <v>110</v>
      </c>
      <c r="D25" s="233" t="s">
        <v>99</v>
      </c>
      <c r="E25" s="265">
        <v>10000</v>
      </c>
      <c r="F25" s="325">
        <f t="shared" si="0"/>
        <v>19.25480302035654</v>
      </c>
      <c r="G25" s="239">
        <v>519.35093749999999</v>
      </c>
      <c r="H25" s="267" t="s">
        <v>111</v>
      </c>
      <c r="I25" s="265" t="s">
        <v>112</v>
      </c>
      <c r="J25" s="170" t="s">
        <v>96</v>
      </c>
      <c r="K25" s="170" t="s">
        <v>342</v>
      </c>
      <c r="L25" s="170" t="s">
        <v>113</v>
      </c>
    </row>
    <row r="26" spans="1:12" ht="15.6" hidden="1">
      <c r="A26" s="264">
        <v>46031</v>
      </c>
      <c r="B26" s="211" t="s">
        <v>225</v>
      </c>
      <c r="C26" s="253" t="s">
        <v>121</v>
      </c>
      <c r="D26" s="253" t="s">
        <v>98</v>
      </c>
      <c r="E26" s="297">
        <v>1000</v>
      </c>
      <c r="F26" s="325">
        <f t="shared" si="0"/>
        <v>1.9254803020356539</v>
      </c>
      <c r="G26" s="239">
        <v>519.35093749999999</v>
      </c>
      <c r="H26" s="253" t="s">
        <v>168</v>
      </c>
      <c r="I26" s="253" t="s">
        <v>184</v>
      </c>
      <c r="J26" s="170" t="s">
        <v>96</v>
      </c>
      <c r="K26" s="170" t="s">
        <v>342</v>
      </c>
      <c r="L26" s="170" t="s">
        <v>113</v>
      </c>
    </row>
    <row r="27" spans="1:12" ht="15.6" hidden="1">
      <c r="A27" s="264">
        <v>46031</v>
      </c>
      <c r="B27" s="211" t="s">
        <v>200</v>
      </c>
      <c r="C27" s="253" t="s">
        <v>121</v>
      </c>
      <c r="D27" s="253" t="s">
        <v>98</v>
      </c>
      <c r="E27" s="297">
        <v>1000</v>
      </c>
      <c r="F27" s="325">
        <f t="shared" si="0"/>
        <v>1.9254803020356539</v>
      </c>
      <c r="G27" s="239">
        <v>519.35093749999999</v>
      </c>
      <c r="H27" s="253" t="s">
        <v>168</v>
      </c>
      <c r="I27" s="253" t="s">
        <v>184</v>
      </c>
      <c r="J27" s="170" t="s">
        <v>96</v>
      </c>
      <c r="K27" s="170" t="s">
        <v>342</v>
      </c>
      <c r="L27" s="170" t="s">
        <v>113</v>
      </c>
    </row>
    <row r="28" spans="1:12" ht="15.6" hidden="1">
      <c r="A28" s="268">
        <v>46034</v>
      </c>
      <c r="B28" s="265" t="s">
        <v>186</v>
      </c>
      <c r="C28" s="265" t="s">
        <v>121</v>
      </c>
      <c r="D28" s="266" t="s">
        <v>99</v>
      </c>
      <c r="E28" s="265">
        <v>1000</v>
      </c>
      <c r="F28" s="325">
        <f t="shared" si="0"/>
        <v>1.9254803020356539</v>
      </c>
      <c r="G28" s="239">
        <v>519.35093749999999</v>
      </c>
      <c r="H28" s="267" t="s">
        <v>111</v>
      </c>
      <c r="I28" s="265" t="s">
        <v>133</v>
      </c>
      <c r="J28" s="170" t="s">
        <v>96</v>
      </c>
      <c r="K28" s="170" t="s">
        <v>342</v>
      </c>
      <c r="L28" s="170" t="s">
        <v>113</v>
      </c>
    </row>
    <row r="29" spans="1:12" ht="15.6" hidden="1">
      <c r="A29" s="268">
        <v>46034</v>
      </c>
      <c r="B29" s="265" t="s">
        <v>189</v>
      </c>
      <c r="C29" s="265" t="s">
        <v>121</v>
      </c>
      <c r="D29" s="266" t="s">
        <v>99</v>
      </c>
      <c r="E29" s="265">
        <v>1000</v>
      </c>
      <c r="F29" s="325">
        <f t="shared" si="0"/>
        <v>1.9254803020356539</v>
      </c>
      <c r="G29" s="239">
        <v>519.35093749999999</v>
      </c>
      <c r="H29" s="267" t="s">
        <v>111</v>
      </c>
      <c r="I29" s="265" t="s">
        <v>133</v>
      </c>
      <c r="J29" s="170" t="s">
        <v>96</v>
      </c>
      <c r="K29" s="170" t="s">
        <v>342</v>
      </c>
      <c r="L29" s="170" t="s">
        <v>113</v>
      </c>
    </row>
    <row r="30" spans="1:12" ht="15.6" hidden="1">
      <c r="A30" s="268">
        <v>46035</v>
      </c>
      <c r="B30" s="265" t="s">
        <v>186</v>
      </c>
      <c r="C30" s="265" t="s">
        <v>121</v>
      </c>
      <c r="D30" s="269" t="s">
        <v>99</v>
      </c>
      <c r="E30" s="265">
        <v>1000</v>
      </c>
      <c r="F30" s="326">
        <f t="shared" si="0"/>
        <v>1.9254803020356539</v>
      </c>
      <c r="G30" s="239">
        <v>519.35093749999999</v>
      </c>
      <c r="H30" s="270" t="s">
        <v>111</v>
      </c>
      <c r="I30" s="265" t="s">
        <v>133</v>
      </c>
      <c r="J30" s="271" t="s">
        <v>96</v>
      </c>
      <c r="K30" s="170" t="s">
        <v>342</v>
      </c>
      <c r="L30" s="271" t="s">
        <v>113</v>
      </c>
    </row>
    <row r="31" spans="1:12" ht="15.6" hidden="1">
      <c r="A31" s="268">
        <v>46035</v>
      </c>
      <c r="B31" s="265" t="s">
        <v>189</v>
      </c>
      <c r="C31" s="265" t="s">
        <v>121</v>
      </c>
      <c r="D31" s="269" t="s">
        <v>99</v>
      </c>
      <c r="E31" s="265">
        <v>1000</v>
      </c>
      <c r="F31" s="326">
        <f t="shared" si="0"/>
        <v>1.9254803020356539</v>
      </c>
      <c r="G31" s="239">
        <v>519.35093749999999</v>
      </c>
      <c r="H31" s="270" t="s">
        <v>111</v>
      </c>
      <c r="I31" s="265" t="s">
        <v>133</v>
      </c>
      <c r="J31" s="271" t="s">
        <v>96</v>
      </c>
      <c r="K31" s="170" t="s">
        <v>342</v>
      </c>
      <c r="L31" s="271" t="s">
        <v>113</v>
      </c>
    </row>
    <row r="32" spans="1:12" ht="15.6" hidden="1">
      <c r="A32" s="268">
        <v>46035</v>
      </c>
      <c r="B32" s="278" t="s">
        <v>226</v>
      </c>
      <c r="C32" s="278" t="s">
        <v>103</v>
      </c>
      <c r="D32" s="278" t="s">
        <v>98</v>
      </c>
      <c r="E32" s="277">
        <v>60967</v>
      </c>
      <c r="F32" s="326">
        <f t="shared" si="0"/>
        <v>117.39075757420771</v>
      </c>
      <c r="G32" s="239">
        <v>519.35093749999999</v>
      </c>
      <c r="H32" s="298" t="s">
        <v>168</v>
      </c>
      <c r="I32" s="271" t="s">
        <v>117</v>
      </c>
      <c r="J32" s="271" t="s">
        <v>96</v>
      </c>
      <c r="K32" s="170" t="s">
        <v>342</v>
      </c>
      <c r="L32" s="271" t="s">
        <v>113</v>
      </c>
    </row>
    <row r="33" spans="1:12" ht="15.6" hidden="1">
      <c r="A33" s="275">
        <v>46035</v>
      </c>
      <c r="B33" s="271" t="s">
        <v>227</v>
      </c>
      <c r="C33" s="271" t="s">
        <v>103</v>
      </c>
      <c r="D33" s="278" t="s">
        <v>98</v>
      </c>
      <c r="E33" s="277">
        <v>12750</v>
      </c>
      <c r="F33" s="326">
        <f t="shared" si="0"/>
        <v>24.549873850954587</v>
      </c>
      <c r="G33" s="239">
        <v>519.35093749999999</v>
      </c>
      <c r="H33" s="298" t="s">
        <v>168</v>
      </c>
      <c r="I33" s="271" t="s">
        <v>118</v>
      </c>
      <c r="J33" s="271" t="s">
        <v>96</v>
      </c>
      <c r="K33" s="170" t="s">
        <v>342</v>
      </c>
      <c r="L33" s="271" t="s">
        <v>113</v>
      </c>
    </row>
    <row r="34" spans="1:12" ht="15.6" hidden="1">
      <c r="A34" s="276">
        <v>46035</v>
      </c>
      <c r="B34" s="278" t="s">
        <v>196</v>
      </c>
      <c r="C34" s="278" t="s">
        <v>121</v>
      </c>
      <c r="D34" s="278" t="s">
        <v>98</v>
      </c>
      <c r="E34" s="279">
        <v>1000</v>
      </c>
      <c r="F34" s="326">
        <f t="shared" si="0"/>
        <v>1.9254803020356539</v>
      </c>
      <c r="G34" s="239">
        <v>519.35093749999999</v>
      </c>
      <c r="H34" s="278" t="s">
        <v>168</v>
      </c>
      <c r="I34" s="278" t="s">
        <v>184</v>
      </c>
      <c r="J34" s="271" t="s">
        <v>96</v>
      </c>
      <c r="K34" s="170" t="s">
        <v>342</v>
      </c>
      <c r="L34" s="271" t="s">
        <v>113</v>
      </c>
    </row>
    <row r="35" spans="1:12" ht="15.6" hidden="1">
      <c r="A35" s="276">
        <v>46035</v>
      </c>
      <c r="B35" s="278" t="s">
        <v>228</v>
      </c>
      <c r="C35" s="278" t="s">
        <v>121</v>
      </c>
      <c r="D35" s="278" t="s">
        <v>98</v>
      </c>
      <c r="E35" s="279">
        <v>1000</v>
      </c>
      <c r="F35" s="326">
        <f t="shared" si="0"/>
        <v>1.9254803020356539</v>
      </c>
      <c r="G35" s="239">
        <v>519.35093749999999</v>
      </c>
      <c r="H35" s="278" t="s">
        <v>168</v>
      </c>
      <c r="I35" s="278" t="s">
        <v>184</v>
      </c>
      <c r="J35" s="271" t="s">
        <v>96</v>
      </c>
      <c r="K35" s="170" t="s">
        <v>342</v>
      </c>
      <c r="L35" s="271" t="s">
        <v>113</v>
      </c>
    </row>
    <row r="36" spans="1:12" ht="15.6" hidden="1">
      <c r="A36" s="276">
        <v>46035</v>
      </c>
      <c r="B36" s="278" t="s">
        <v>229</v>
      </c>
      <c r="C36" s="278" t="s">
        <v>121</v>
      </c>
      <c r="D36" s="278" t="s">
        <v>98</v>
      </c>
      <c r="E36" s="279">
        <v>1000</v>
      </c>
      <c r="F36" s="326">
        <f t="shared" si="0"/>
        <v>1.9254803020356539</v>
      </c>
      <c r="G36" s="239">
        <v>519.35093749999999</v>
      </c>
      <c r="H36" s="278" t="s">
        <v>168</v>
      </c>
      <c r="I36" s="278" t="s">
        <v>184</v>
      </c>
      <c r="J36" s="271" t="s">
        <v>96</v>
      </c>
      <c r="K36" s="170" t="s">
        <v>342</v>
      </c>
      <c r="L36" s="271" t="s">
        <v>113</v>
      </c>
    </row>
    <row r="37" spans="1:12" ht="15.6" hidden="1">
      <c r="A37" s="276">
        <v>46035</v>
      </c>
      <c r="B37" s="278" t="s">
        <v>230</v>
      </c>
      <c r="C37" s="278" t="s">
        <v>121</v>
      </c>
      <c r="D37" s="278" t="s">
        <v>98</v>
      </c>
      <c r="E37" s="279">
        <v>1000</v>
      </c>
      <c r="F37" s="326">
        <f t="shared" si="0"/>
        <v>1.9254803020356539</v>
      </c>
      <c r="G37" s="239">
        <v>519.35093749999999</v>
      </c>
      <c r="H37" s="278" t="s">
        <v>168</v>
      </c>
      <c r="I37" s="278" t="s">
        <v>184</v>
      </c>
      <c r="J37" s="271" t="s">
        <v>96</v>
      </c>
      <c r="K37" s="170" t="s">
        <v>342</v>
      </c>
      <c r="L37" s="271" t="s">
        <v>113</v>
      </c>
    </row>
    <row r="38" spans="1:12" ht="15.6" hidden="1">
      <c r="A38" s="268">
        <v>46036</v>
      </c>
      <c r="B38" s="265" t="s">
        <v>186</v>
      </c>
      <c r="C38" s="265" t="s">
        <v>121</v>
      </c>
      <c r="D38" s="269" t="s">
        <v>99</v>
      </c>
      <c r="E38" s="265">
        <v>1000</v>
      </c>
      <c r="F38" s="326">
        <f t="shared" si="0"/>
        <v>1.9254803020356539</v>
      </c>
      <c r="G38" s="239">
        <v>519.35093749999999</v>
      </c>
      <c r="H38" s="270" t="s">
        <v>111</v>
      </c>
      <c r="I38" s="265" t="s">
        <v>133</v>
      </c>
      <c r="J38" s="271" t="s">
        <v>96</v>
      </c>
      <c r="K38" s="170" t="s">
        <v>342</v>
      </c>
      <c r="L38" s="271" t="s">
        <v>113</v>
      </c>
    </row>
    <row r="39" spans="1:12" ht="15.6" hidden="1">
      <c r="A39" s="268">
        <v>46036</v>
      </c>
      <c r="B39" s="265" t="s">
        <v>187</v>
      </c>
      <c r="C39" s="265" t="s">
        <v>121</v>
      </c>
      <c r="D39" s="269" t="s">
        <v>99</v>
      </c>
      <c r="E39" s="265">
        <v>1000</v>
      </c>
      <c r="F39" s="326">
        <f t="shared" si="0"/>
        <v>1.9254803020356539</v>
      </c>
      <c r="G39" s="239">
        <v>519.35093749999999</v>
      </c>
      <c r="H39" s="270" t="s">
        <v>111</v>
      </c>
      <c r="I39" s="265" t="s">
        <v>133</v>
      </c>
      <c r="J39" s="271" t="s">
        <v>96</v>
      </c>
      <c r="K39" s="170" t="s">
        <v>342</v>
      </c>
      <c r="L39" s="271" t="s">
        <v>113</v>
      </c>
    </row>
    <row r="40" spans="1:12" ht="15.6" hidden="1">
      <c r="A40" s="276">
        <v>46036</v>
      </c>
      <c r="B40" s="278" t="s">
        <v>231</v>
      </c>
      <c r="C40" s="278" t="s">
        <v>121</v>
      </c>
      <c r="D40" s="278" t="s">
        <v>98</v>
      </c>
      <c r="E40" s="279">
        <v>1000</v>
      </c>
      <c r="F40" s="326">
        <f t="shared" si="0"/>
        <v>1.9254803020356539</v>
      </c>
      <c r="G40" s="239">
        <v>519.35093749999999</v>
      </c>
      <c r="H40" s="278" t="s">
        <v>168</v>
      </c>
      <c r="I40" s="278" t="s">
        <v>184</v>
      </c>
      <c r="J40" s="271" t="s">
        <v>96</v>
      </c>
      <c r="K40" s="170" t="s">
        <v>342</v>
      </c>
      <c r="L40" s="271" t="s">
        <v>113</v>
      </c>
    </row>
    <row r="41" spans="1:12" ht="15.6" hidden="1">
      <c r="A41" s="276">
        <v>46036</v>
      </c>
      <c r="B41" s="278" t="s">
        <v>232</v>
      </c>
      <c r="C41" s="278" t="s">
        <v>121</v>
      </c>
      <c r="D41" s="278" t="s">
        <v>98</v>
      </c>
      <c r="E41" s="279">
        <v>1000</v>
      </c>
      <c r="F41" s="326">
        <f t="shared" si="0"/>
        <v>1.9254803020356539</v>
      </c>
      <c r="G41" s="239">
        <v>519.35093749999999</v>
      </c>
      <c r="H41" s="278" t="s">
        <v>168</v>
      </c>
      <c r="I41" s="278" t="s">
        <v>184</v>
      </c>
      <c r="J41" s="271" t="s">
        <v>96</v>
      </c>
      <c r="K41" s="170" t="s">
        <v>342</v>
      </c>
      <c r="L41" s="271" t="s">
        <v>113</v>
      </c>
    </row>
    <row r="42" spans="1:12" ht="15.6" hidden="1">
      <c r="A42" s="276">
        <v>46036</v>
      </c>
      <c r="B42" s="278" t="s">
        <v>233</v>
      </c>
      <c r="C42" s="278" t="s">
        <v>121</v>
      </c>
      <c r="D42" s="278" t="s">
        <v>98</v>
      </c>
      <c r="E42" s="279">
        <v>1000</v>
      </c>
      <c r="F42" s="326">
        <f t="shared" si="0"/>
        <v>1.9254803020356539</v>
      </c>
      <c r="G42" s="239">
        <v>519.35093749999999</v>
      </c>
      <c r="H42" s="278" t="s">
        <v>168</v>
      </c>
      <c r="I42" s="278" t="s">
        <v>184</v>
      </c>
      <c r="J42" s="271" t="s">
        <v>96</v>
      </c>
      <c r="K42" s="170" t="s">
        <v>342</v>
      </c>
      <c r="L42" s="271" t="s">
        <v>113</v>
      </c>
    </row>
    <row r="43" spans="1:12" ht="15.6" hidden="1">
      <c r="A43" s="268">
        <v>46041</v>
      </c>
      <c r="B43" s="265" t="s">
        <v>186</v>
      </c>
      <c r="C43" s="265" t="s">
        <v>121</v>
      </c>
      <c r="D43" s="269" t="s">
        <v>99</v>
      </c>
      <c r="E43" s="265">
        <v>1000</v>
      </c>
      <c r="F43" s="326">
        <f t="shared" si="0"/>
        <v>1.9254803020356539</v>
      </c>
      <c r="G43" s="239">
        <v>519.35093749999999</v>
      </c>
      <c r="H43" s="270" t="s">
        <v>111</v>
      </c>
      <c r="I43" s="265" t="s">
        <v>133</v>
      </c>
      <c r="J43" s="271" t="s">
        <v>96</v>
      </c>
      <c r="K43" s="170" t="s">
        <v>342</v>
      </c>
      <c r="L43" s="271" t="s">
        <v>113</v>
      </c>
    </row>
    <row r="44" spans="1:12" ht="15.6" hidden="1">
      <c r="A44" s="268">
        <v>46041</v>
      </c>
      <c r="B44" s="265" t="s">
        <v>204</v>
      </c>
      <c r="C44" s="265" t="s">
        <v>121</v>
      </c>
      <c r="D44" s="269" t="s">
        <v>99</v>
      </c>
      <c r="E44" s="265">
        <v>1000</v>
      </c>
      <c r="F44" s="326">
        <f t="shared" si="0"/>
        <v>1.9254803020356539</v>
      </c>
      <c r="G44" s="239">
        <v>519.35093749999999</v>
      </c>
      <c r="H44" s="270" t="s">
        <v>111</v>
      </c>
      <c r="I44" s="265" t="s">
        <v>133</v>
      </c>
      <c r="J44" s="271" t="s">
        <v>96</v>
      </c>
      <c r="K44" s="170" t="s">
        <v>342</v>
      </c>
      <c r="L44" s="271" t="s">
        <v>113</v>
      </c>
    </row>
    <row r="45" spans="1:12" ht="15.6" hidden="1">
      <c r="A45" s="268">
        <v>46041</v>
      </c>
      <c r="B45" s="265" t="s">
        <v>205</v>
      </c>
      <c r="C45" s="265" t="s">
        <v>121</v>
      </c>
      <c r="D45" s="269" t="s">
        <v>99</v>
      </c>
      <c r="E45" s="265">
        <v>1000</v>
      </c>
      <c r="F45" s="326">
        <f t="shared" si="0"/>
        <v>1.9254803020356539</v>
      </c>
      <c r="G45" s="239">
        <v>519.35093749999999</v>
      </c>
      <c r="H45" s="270" t="s">
        <v>111</v>
      </c>
      <c r="I45" s="265" t="s">
        <v>133</v>
      </c>
      <c r="J45" s="271" t="s">
        <v>96</v>
      </c>
      <c r="K45" s="170" t="s">
        <v>342</v>
      </c>
      <c r="L45" s="271" t="s">
        <v>113</v>
      </c>
    </row>
    <row r="46" spans="1:12" ht="15.6" hidden="1">
      <c r="A46" s="268">
        <v>46042</v>
      </c>
      <c r="B46" s="265" t="s">
        <v>188</v>
      </c>
      <c r="C46" s="265" t="s">
        <v>121</v>
      </c>
      <c r="D46" s="269" t="s">
        <v>99</v>
      </c>
      <c r="E46" s="265">
        <v>1000</v>
      </c>
      <c r="F46" s="326">
        <f t="shared" si="0"/>
        <v>1.9254803020356539</v>
      </c>
      <c r="G46" s="239">
        <v>519.35093749999999</v>
      </c>
      <c r="H46" s="270" t="s">
        <v>111</v>
      </c>
      <c r="I46" s="265" t="s">
        <v>133</v>
      </c>
      <c r="J46" s="271" t="s">
        <v>96</v>
      </c>
      <c r="K46" s="170" t="s">
        <v>342</v>
      </c>
      <c r="L46" s="271" t="s">
        <v>113</v>
      </c>
    </row>
    <row r="47" spans="1:12" ht="15.6" hidden="1">
      <c r="A47" s="268">
        <v>46042</v>
      </c>
      <c r="B47" s="265" t="s">
        <v>192</v>
      </c>
      <c r="C47" s="265" t="s">
        <v>121</v>
      </c>
      <c r="D47" s="269" t="s">
        <v>99</v>
      </c>
      <c r="E47" s="265">
        <v>1000</v>
      </c>
      <c r="F47" s="326">
        <f t="shared" si="0"/>
        <v>1.9254803020356539</v>
      </c>
      <c r="G47" s="239">
        <v>519.35093749999999</v>
      </c>
      <c r="H47" s="270" t="s">
        <v>111</v>
      </c>
      <c r="I47" s="265" t="s">
        <v>133</v>
      </c>
      <c r="J47" s="271" t="s">
        <v>96</v>
      </c>
      <c r="K47" s="170" t="s">
        <v>342</v>
      </c>
      <c r="L47" s="271" t="s">
        <v>113</v>
      </c>
    </row>
    <row r="48" spans="1:12" ht="15.6" hidden="1">
      <c r="A48" s="268">
        <v>46043</v>
      </c>
      <c r="B48" s="265" t="s">
        <v>206</v>
      </c>
      <c r="C48" s="265" t="s">
        <v>121</v>
      </c>
      <c r="D48" s="269" t="s">
        <v>99</v>
      </c>
      <c r="E48" s="265">
        <v>1000</v>
      </c>
      <c r="F48" s="326">
        <f t="shared" si="0"/>
        <v>1.9254803020356539</v>
      </c>
      <c r="G48" s="239">
        <v>519.35093749999999</v>
      </c>
      <c r="H48" s="270" t="s">
        <v>111</v>
      </c>
      <c r="I48" s="265" t="s">
        <v>133</v>
      </c>
      <c r="J48" s="271" t="s">
        <v>96</v>
      </c>
      <c r="K48" s="170" t="s">
        <v>342</v>
      </c>
      <c r="L48" s="271" t="s">
        <v>113</v>
      </c>
    </row>
    <row r="49" spans="1:12" ht="15.6" hidden="1">
      <c r="A49" s="268">
        <v>46043</v>
      </c>
      <c r="B49" s="265" t="s">
        <v>207</v>
      </c>
      <c r="C49" s="265" t="s">
        <v>121</v>
      </c>
      <c r="D49" s="269" t="s">
        <v>99</v>
      </c>
      <c r="E49" s="265">
        <v>1000</v>
      </c>
      <c r="F49" s="326">
        <f t="shared" si="0"/>
        <v>1.9254803020356539</v>
      </c>
      <c r="G49" s="239">
        <v>519.35093749999999</v>
      </c>
      <c r="H49" s="270" t="s">
        <v>111</v>
      </c>
      <c r="I49" s="265" t="s">
        <v>133</v>
      </c>
      <c r="J49" s="271" t="s">
        <v>96</v>
      </c>
      <c r="K49" s="170" t="s">
        <v>342</v>
      </c>
      <c r="L49" s="271" t="s">
        <v>113</v>
      </c>
    </row>
    <row r="50" spans="1:12" ht="15.6" hidden="1">
      <c r="A50" s="275">
        <v>46043</v>
      </c>
      <c r="B50" s="278" t="s">
        <v>234</v>
      </c>
      <c r="C50" s="271" t="s">
        <v>120</v>
      </c>
      <c r="D50" s="278" t="s">
        <v>98</v>
      </c>
      <c r="E50" s="277">
        <v>10000</v>
      </c>
      <c r="F50" s="326">
        <f t="shared" si="0"/>
        <v>19.25480302035654</v>
      </c>
      <c r="G50" s="239">
        <v>519.35093749999999</v>
      </c>
      <c r="H50" s="278" t="s">
        <v>168</v>
      </c>
      <c r="I50" s="271" t="s">
        <v>119</v>
      </c>
      <c r="J50" s="271" t="s">
        <v>96</v>
      </c>
      <c r="K50" s="170" t="s">
        <v>342</v>
      </c>
      <c r="L50" s="271" t="s">
        <v>113</v>
      </c>
    </row>
    <row r="51" spans="1:12" ht="15.6" hidden="1">
      <c r="A51" s="268">
        <v>46044</v>
      </c>
      <c r="B51" s="265" t="s">
        <v>208</v>
      </c>
      <c r="C51" s="265" t="s">
        <v>121</v>
      </c>
      <c r="D51" s="269" t="s">
        <v>99</v>
      </c>
      <c r="E51" s="265">
        <v>1000</v>
      </c>
      <c r="F51" s="326">
        <f t="shared" si="0"/>
        <v>1.9254803020356539</v>
      </c>
      <c r="G51" s="239">
        <v>519.35093749999999</v>
      </c>
      <c r="H51" s="270" t="s">
        <v>111</v>
      </c>
      <c r="I51" s="265" t="s">
        <v>133</v>
      </c>
      <c r="J51" s="271" t="s">
        <v>96</v>
      </c>
      <c r="K51" s="170" t="s">
        <v>342</v>
      </c>
      <c r="L51" s="271" t="s">
        <v>113</v>
      </c>
    </row>
    <row r="52" spans="1:12" ht="15.6" hidden="1">
      <c r="A52" s="268">
        <v>46044</v>
      </c>
      <c r="B52" s="265" t="s">
        <v>187</v>
      </c>
      <c r="C52" s="265" t="s">
        <v>121</v>
      </c>
      <c r="D52" s="269" t="s">
        <v>99</v>
      </c>
      <c r="E52" s="265">
        <v>1000</v>
      </c>
      <c r="F52" s="326">
        <f t="shared" si="0"/>
        <v>1.9254803020356539</v>
      </c>
      <c r="G52" s="239">
        <v>519.35093749999999</v>
      </c>
      <c r="H52" s="270" t="s">
        <v>111</v>
      </c>
      <c r="I52" s="265" t="s">
        <v>133</v>
      </c>
      <c r="J52" s="271" t="s">
        <v>96</v>
      </c>
      <c r="K52" s="170" t="s">
        <v>342</v>
      </c>
      <c r="L52" s="271" t="s">
        <v>113</v>
      </c>
    </row>
    <row r="53" spans="1:12" ht="15.6" hidden="1">
      <c r="A53" s="268">
        <v>46044</v>
      </c>
      <c r="B53" s="274" t="s">
        <v>215</v>
      </c>
      <c r="C53" s="274" t="s">
        <v>110</v>
      </c>
      <c r="D53" s="274" t="s">
        <v>97</v>
      </c>
      <c r="E53" s="273">
        <v>5000</v>
      </c>
      <c r="F53" s="326">
        <f t="shared" si="0"/>
        <v>9.6274015101782702</v>
      </c>
      <c r="G53" s="239">
        <v>519.35093749999999</v>
      </c>
      <c r="H53" s="272" t="s">
        <v>128</v>
      </c>
      <c r="I53" s="273" t="s">
        <v>199</v>
      </c>
      <c r="J53" s="271" t="s">
        <v>96</v>
      </c>
      <c r="K53" s="170" t="s">
        <v>342</v>
      </c>
      <c r="L53" s="271" t="s">
        <v>113</v>
      </c>
    </row>
    <row r="54" spans="1:12" ht="15.6" hidden="1">
      <c r="A54" s="276">
        <v>46044</v>
      </c>
      <c r="B54" s="278" t="s">
        <v>235</v>
      </c>
      <c r="C54" s="278" t="s">
        <v>121</v>
      </c>
      <c r="D54" s="278" t="s">
        <v>98</v>
      </c>
      <c r="E54" s="279">
        <v>1000</v>
      </c>
      <c r="F54" s="326">
        <f t="shared" si="0"/>
        <v>1.9254803020356539</v>
      </c>
      <c r="G54" s="239">
        <v>519.35093749999999</v>
      </c>
      <c r="H54" s="278" t="s">
        <v>168</v>
      </c>
      <c r="I54" s="278" t="s">
        <v>184</v>
      </c>
      <c r="J54" s="271" t="s">
        <v>96</v>
      </c>
      <c r="K54" s="170" t="s">
        <v>342</v>
      </c>
      <c r="L54" s="271" t="s">
        <v>113</v>
      </c>
    </row>
    <row r="55" spans="1:12" ht="15.6" hidden="1">
      <c r="A55" s="276">
        <v>46044</v>
      </c>
      <c r="B55" s="278" t="s">
        <v>200</v>
      </c>
      <c r="C55" s="278" t="s">
        <v>121</v>
      </c>
      <c r="D55" s="278" t="s">
        <v>98</v>
      </c>
      <c r="E55" s="279">
        <v>1000</v>
      </c>
      <c r="F55" s="326">
        <f t="shared" si="0"/>
        <v>1.9254803020356539</v>
      </c>
      <c r="G55" s="239">
        <v>519.35093749999999</v>
      </c>
      <c r="H55" s="278" t="s">
        <v>168</v>
      </c>
      <c r="I55" s="278" t="s">
        <v>184</v>
      </c>
      <c r="J55" s="271" t="s">
        <v>96</v>
      </c>
      <c r="K55" s="170" t="s">
        <v>342</v>
      </c>
      <c r="L55" s="271" t="s">
        <v>113</v>
      </c>
    </row>
    <row r="56" spans="1:12" ht="15.6" hidden="1">
      <c r="A56" s="268">
        <v>46045</v>
      </c>
      <c r="B56" s="265" t="s">
        <v>186</v>
      </c>
      <c r="C56" s="295" t="s">
        <v>121</v>
      </c>
      <c r="D56" s="269" t="s">
        <v>99</v>
      </c>
      <c r="E56" s="265">
        <v>1000</v>
      </c>
      <c r="F56" s="326">
        <f t="shared" si="0"/>
        <v>1.9254803020356539</v>
      </c>
      <c r="G56" s="239">
        <v>519.35093749999999</v>
      </c>
      <c r="H56" s="270" t="s">
        <v>111</v>
      </c>
      <c r="I56" s="265" t="s">
        <v>133</v>
      </c>
      <c r="J56" s="271" t="s">
        <v>96</v>
      </c>
      <c r="K56" s="170" t="s">
        <v>342</v>
      </c>
      <c r="L56" s="271" t="s">
        <v>113</v>
      </c>
    </row>
    <row r="57" spans="1:12" ht="15.6" hidden="1">
      <c r="A57" s="268">
        <v>46045</v>
      </c>
      <c r="B57" s="265" t="s">
        <v>187</v>
      </c>
      <c r="C57" s="265" t="s">
        <v>121</v>
      </c>
      <c r="D57" s="269" t="s">
        <v>99</v>
      </c>
      <c r="E57" s="265">
        <v>1000</v>
      </c>
      <c r="F57" s="326">
        <f t="shared" si="0"/>
        <v>1.9254803020356539</v>
      </c>
      <c r="G57" s="239">
        <v>519.35093749999999</v>
      </c>
      <c r="H57" s="270" t="s">
        <v>111</v>
      </c>
      <c r="I57" s="265" t="s">
        <v>133</v>
      </c>
      <c r="J57" s="271" t="s">
        <v>96</v>
      </c>
      <c r="K57" s="170" t="s">
        <v>342</v>
      </c>
      <c r="L57" s="271" t="s">
        <v>113</v>
      </c>
    </row>
    <row r="58" spans="1:12" ht="15.6" hidden="1">
      <c r="A58" s="268">
        <v>46048</v>
      </c>
      <c r="B58" s="265" t="s">
        <v>209</v>
      </c>
      <c r="C58" s="265" t="s">
        <v>121</v>
      </c>
      <c r="D58" s="269" t="s">
        <v>99</v>
      </c>
      <c r="E58" s="265">
        <v>1000</v>
      </c>
      <c r="F58" s="326">
        <f t="shared" si="0"/>
        <v>1.9254803020356539</v>
      </c>
      <c r="G58" s="239">
        <v>519.35093749999999</v>
      </c>
      <c r="H58" s="270" t="s">
        <v>111</v>
      </c>
      <c r="I58" s="265" t="s">
        <v>133</v>
      </c>
      <c r="J58" s="271" t="s">
        <v>96</v>
      </c>
      <c r="K58" s="170" t="s">
        <v>342</v>
      </c>
      <c r="L58" s="271" t="s">
        <v>113</v>
      </c>
    </row>
    <row r="59" spans="1:12" ht="15.6" hidden="1">
      <c r="A59" s="268">
        <v>46048</v>
      </c>
      <c r="B59" s="265" t="s">
        <v>207</v>
      </c>
      <c r="C59" s="265" t="s">
        <v>121</v>
      </c>
      <c r="D59" s="269" t="s">
        <v>99</v>
      </c>
      <c r="E59" s="265">
        <v>1000</v>
      </c>
      <c r="F59" s="326">
        <f t="shared" si="0"/>
        <v>1.9254803020356539</v>
      </c>
      <c r="G59" s="239">
        <v>519.35093749999999</v>
      </c>
      <c r="H59" s="270" t="s">
        <v>111</v>
      </c>
      <c r="I59" s="265" t="s">
        <v>133</v>
      </c>
      <c r="J59" s="271" t="s">
        <v>96</v>
      </c>
      <c r="K59" s="170" t="s">
        <v>342</v>
      </c>
      <c r="L59" s="271" t="s">
        <v>113</v>
      </c>
    </row>
    <row r="60" spans="1:12" ht="15.6" hidden="1">
      <c r="A60" s="268">
        <v>46049</v>
      </c>
      <c r="B60" s="265" t="s">
        <v>186</v>
      </c>
      <c r="C60" s="265" t="s">
        <v>121</v>
      </c>
      <c r="D60" s="269" t="s">
        <v>99</v>
      </c>
      <c r="E60" s="265">
        <v>1000</v>
      </c>
      <c r="F60" s="326">
        <f t="shared" si="0"/>
        <v>1.9254803020356539</v>
      </c>
      <c r="G60" s="239">
        <v>519.35093749999999</v>
      </c>
      <c r="H60" s="270" t="s">
        <v>111</v>
      </c>
      <c r="I60" s="265" t="s">
        <v>133</v>
      </c>
      <c r="J60" s="271" t="s">
        <v>96</v>
      </c>
      <c r="K60" s="170" t="s">
        <v>342</v>
      </c>
      <c r="L60" s="271" t="s">
        <v>113</v>
      </c>
    </row>
    <row r="61" spans="1:12" ht="15.6" hidden="1">
      <c r="A61" s="268">
        <v>46049</v>
      </c>
      <c r="B61" s="265" t="s">
        <v>210</v>
      </c>
      <c r="C61" s="265" t="s">
        <v>121</v>
      </c>
      <c r="D61" s="269" t="s">
        <v>99</v>
      </c>
      <c r="E61" s="265">
        <v>1000</v>
      </c>
      <c r="F61" s="326">
        <f t="shared" si="0"/>
        <v>1.9254803020356539</v>
      </c>
      <c r="G61" s="239">
        <v>519.35093749999999</v>
      </c>
      <c r="H61" s="270" t="s">
        <v>111</v>
      </c>
      <c r="I61" s="265" t="s">
        <v>133</v>
      </c>
      <c r="J61" s="271" t="s">
        <v>96</v>
      </c>
      <c r="K61" s="170" t="s">
        <v>342</v>
      </c>
      <c r="L61" s="271" t="s">
        <v>113</v>
      </c>
    </row>
    <row r="62" spans="1:12" ht="15.6" hidden="1">
      <c r="A62" s="268">
        <v>46049</v>
      </c>
      <c r="B62" s="265" t="s">
        <v>187</v>
      </c>
      <c r="C62" s="265" t="s">
        <v>121</v>
      </c>
      <c r="D62" s="269" t="s">
        <v>99</v>
      </c>
      <c r="E62" s="265">
        <v>1000</v>
      </c>
      <c r="F62" s="326">
        <f t="shared" si="0"/>
        <v>1.9254803020356539</v>
      </c>
      <c r="G62" s="239">
        <v>519.35093749999999</v>
      </c>
      <c r="H62" s="270" t="s">
        <v>111</v>
      </c>
      <c r="I62" s="265" t="s">
        <v>133</v>
      </c>
      <c r="J62" s="271" t="s">
        <v>96</v>
      </c>
      <c r="K62" s="170" t="s">
        <v>342</v>
      </c>
      <c r="L62" s="271" t="s">
        <v>113</v>
      </c>
    </row>
    <row r="63" spans="1:12" ht="15.6" hidden="1">
      <c r="A63" s="268">
        <v>46050</v>
      </c>
      <c r="B63" s="265" t="s">
        <v>211</v>
      </c>
      <c r="C63" s="265" t="s">
        <v>121</v>
      </c>
      <c r="D63" s="269" t="s">
        <v>99</v>
      </c>
      <c r="E63" s="265">
        <v>1000</v>
      </c>
      <c r="F63" s="326">
        <f t="shared" si="0"/>
        <v>1.9254803020356539</v>
      </c>
      <c r="G63" s="239">
        <v>519.35093749999999</v>
      </c>
      <c r="H63" s="270" t="s">
        <v>111</v>
      </c>
      <c r="I63" s="265" t="s">
        <v>133</v>
      </c>
      <c r="J63" s="271" t="s">
        <v>96</v>
      </c>
      <c r="K63" s="170" t="s">
        <v>342</v>
      </c>
      <c r="L63" s="271" t="s">
        <v>113</v>
      </c>
    </row>
    <row r="64" spans="1:12" ht="15.6" hidden="1">
      <c r="A64" s="268">
        <v>46050</v>
      </c>
      <c r="B64" s="265" t="s">
        <v>212</v>
      </c>
      <c r="C64" s="265" t="s">
        <v>121</v>
      </c>
      <c r="D64" s="269" t="s">
        <v>99</v>
      </c>
      <c r="E64" s="265">
        <v>1000</v>
      </c>
      <c r="F64" s="326">
        <f t="shared" si="0"/>
        <v>1.9254803020356539</v>
      </c>
      <c r="G64" s="239">
        <v>519.35093749999999</v>
      </c>
      <c r="H64" s="270" t="s">
        <v>111</v>
      </c>
      <c r="I64" s="265" t="s">
        <v>133</v>
      </c>
      <c r="J64" s="271" t="s">
        <v>96</v>
      </c>
      <c r="K64" s="170" t="s">
        <v>342</v>
      </c>
      <c r="L64" s="271" t="s">
        <v>113</v>
      </c>
    </row>
    <row r="65" spans="1:14" ht="15.6" hidden="1">
      <c r="A65" s="268">
        <v>46050</v>
      </c>
      <c r="B65" s="265" t="s">
        <v>191</v>
      </c>
      <c r="C65" s="265" t="s">
        <v>121</v>
      </c>
      <c r="D65" s="269" t="s">
        <v>99</v>
      </c>
      <c r="E65" s="265">
        <v>1000</v>
      </c>
      <c r="F65" s="326">
        <f t="shared" si="0"/>
        <v>1.9254803020356539</v>
      </c>
      <c r="G65" s="239">
        <v>519.35093749999999</v>
      </c>
      <c r="H65" s="270" t="s">
        <v>111</v>
      </c>
      <c r="I65" s="265" t="s">
        <v>133</v>
      </c>
      <c r="J65" s="271" t="s">
        <v>96</v>
      </c>
      <c r="K65" s="170" t="s">
        <v>342</v>
      </c>
      <c r="L65" s="271" t="s">
        <v>113</v>
      </c>
    </row>
    <row r="66" spans="1:14" ht="15.6" hidden="1">
      <c r="A66" s="268">
        <v>46052</v>
      </c>
      <c r="B66" s="265" t="s">
        <v>186</v>
      </c>
      <c r="C66" s="265" t="s">
        <v>121</v>
      </c>
      <c r="D66" s="269" t="s">
        <v>99</v>
      </c>
      <c r="E66" s="265">
        <v>1000</v>
      </c>
      <c r="F66" s="326">
        <f t="shared" ref="F66:F109" si="1">E66/G66</f>
        <v>1.9254803020356539</v>
      </c>
      <c r="G66" s="239">
        <v>519.35093749999999</v>
      </c>
      <c r="H66" s="270" t="s">
        <v>111</v>
      </c>
      <c r="I66" s="265" t="s">
        <v>133</v>
      </c>
      <c r="J66" s="271" t="s">
        <v>96</v>
      </c>
      <c r="K66" s="170" t="s">
        <v>342</v>
      </c>
      <c r="L66" s="271" t="s">
        <v>113</v>
      </c>
    </row>
    <row r="67" spans="1:14" ht="15.6" hidden="1">
      <c r="A67" s="268">
        <v>46052</v>
      </c>
      <c r="B67" s="265" t="s">
        <v>213</v>
      </c>
      <c r="C67" s="265" t="s">
        <v>121</v>
      </c>
      <c r="D67" s="269" t="s">
        <v>99</v>
      </c>
      <c r="E67" s="265">
        <v>1000</v>
      </c>
      <c r="F67" s="326">
        <f t="shared" si="1"/>
        <v>1.9254803020356539</v>
      </c>
      <c r="G67" s="239">
        <v>519.35093749999999</v>
      </c>
      <c r="H67" s="270" t="s">
        <v>111</v>
      </c>
      <c r="I67" s="265" t="s">
        <v>133</v>
      </c>
      <c r="J67" s="271" t="s">
        <v>96</v>
      </c>
      <c r="K67" s="170" t="s">
        <v>342</v>
      </c>
      <c r="L67" s="271" t="s">
        <v>113</v>
      </c>
    </row>
    <row r="68" spans="1:14" ht="15.6" hidden="1">
      <c r="A68" s="268">
        <v>46052</v>
      </c>
      <c r="B68" s="265" t="s">
        <v>187</v>
      </c>
      <c r="C68" s="265" t="s">
        <v>121</v>
      </c>
      <c r="D68" s="269" t="s">
        <v>99</v>
      </c>
      <c r="E68" s="265">
        <v>1000</v>
      </c>
      <c r="F68" s="326">
        <f t="shared" si="1"/>
        <v>1.9254803020356539</v>
      </c>
      <c r="G68" s="239">
        <v>519.35093749999999</v>
      </c>
      <c r="H68" s="270" t="s">
        <v>111</v>
      </c>
      <c r="I68" s="265" t="s">
        <v>133</v>
      </c>
      <c r="J68" s="271" t="s">
        <v>96</v>
      </c>
      <c r="K68" s="170" t="s">
        <v>342</v>
      </c>
      <c r="L68" s="271" t="s">
        <v>113</v>
      </c>
    </row>
    <row r="69" spans="1:14" ht="15.6" hidden="1">
      <c r="A69" s="305">
        <v>46055</v>
      </c>
      <c r="B69" s="172" t="s">
        <v>304</v>
      </c>
      <c r="C69" s="312" t="s">
        <v>335</v>
      </c>
      <c r="D69" s="308" t="s">
        <v>99</v>
      </c>
      <c r="E69" s="172">
        <v>1000</v>
      </c>
      <c r="F69" s="409">
        <f t="shared" si="1"/>
        <v>1.8771635173931283</v>
      </c>
      <c r="G69" s="408">
        <v>532.71864210781655</v>
      </c>
      <c r="H69" s="309" t="s">
        <v>111</v>
      </c>
      <c r="I69" s="172" t="s">
        <v>316</v>
      </c>
      <c r="J69" s="172" t="s">
        <v>96</v>
      </c>
      <c r="K69" s="172" t="s">
        <v>185</v>
      </c>
      <c r="L69" s="172" t="s">
        <v>113</v>
      </c>
      <c r="M69" s="365"/>
      <c r="N69" s="365"/>
    </row>
    <row r="70" spans="1:14" ht="15.6" hidden="1">
      <c r="A70" s="305">
        <v>46055</v>
      </c>
      <c r="B70" s="172" t="s">
        <v>187</v>
      </c>
      <c r="C70" s="312" t="s">
        <v>335</v>
      </c>
      <c r="D70" s="308" t="s">
        <v>99</v>
      </c>
      <c r="E70" s="172">
        <v>1000</v>
      </c>
      <c r="F70" s="409">
        <f t="shared" si="1"/>
        <v>1.8771635173931283</v>
      </c>
      <c r="G70" s="408">
        <v>532.71864210781655</v>
      </c>
      <c r="H70" s="309" t="s">
        <v>111</v>
      </c>
      <c r="I70" s="172" t="s">
        <v>316</v>
      </c>
      <c r="J70" s="172" t="s">
        <v>96</v>
      </c>
      <c r="K70" s="172" t="s">
        <v>185</v>
      </c>
      <c r="L70" s="172" t="s">
        <v>113</v>
      </c>
      <c r="M70" s="172"/>
      <c r="N70" s="172"/>
    </row>
    <row r="71" spans="1:14" ht="15.6" hidden="1">
      <c r="A71" s="305">
        <v>46056</v>
      </c>
      <c r="B71" s="172" t="s">
        <v>186</v>
      </c>
      <c r="C71" s="312" t="s">
        <v>335</v>
      </c>
      <c r="D71" s="308" t="s">
        <v>99</v>
      </c>
      <c r="E71" s="172">
        <v>1000</v>
      </c>
      <c r="F71" s="409">
        <f t="shared" si="1"/>
        <v>1.8771635173931283</v>
      </c>
      <c r="G71" s="408">
        <v>532.71864210781655</v>
      </c>
      <c r="H71" s="309" t="s">
        <v>111</v>
      </c>
      <c r="I71" s="172" t="s">
        <v>316</v>
      </c>
      <c r="J71" s="172" t="s">
        <v>96</v>
      </c>
      <c r="K71" s="172" t="s">
        <v>185</v>
      </c>
      <c r="L71" s="172" t="s">
        <v>113</v>
      </c>
      <c r="M71" s="172"/>
      <c r="N71" s="172"/>
    </row>
    <row r="72" spans="1:14" ht="15.6" hidden="1">
      <c r="A72" s="305">
        <v>46056</v>
      </c>
      <c r="B72" s="172" t="s">
        <v>305</v>
      </c>
      <c r="C72" s="312" t="s">
        <v>335</v>
      </c>
      <c r="D72" s="308" t="s">
        <v>99</v>
      </c>
      <c r="E72" s="172">
        <v>1000</v>
      </c>
      <c r="F72" s="409">
        <f t="shared" si="1"/>
        <v>1.8771635173931283</v>
      </c>
      <c r="G72" s="408">
        <v>532.71864210781655</v>
      </c>
      <c r="H72" s="309" t="s">
        <v>111</v>
      </c>
      <c r="I72" s="172" t="s">
        <v>316</v>
      </c>
      <c r="J72" s="172" t="s">
        <v>96</v>
      </c>
      <c r="K72" s="172" t="s">
        <v>185</v>
      </c>
      <c r="L72" s="172" t="s">
        <v>113</v>
      </c>
      <c r="M72" s="172"/>
      <c r="N72" s="172"/>
    </row>
    <row r="73" spans="1:14" ht="15.6" hidden="1">
      <c r="A73" s="305">
        <v>46056</v>
      </c>
      <c r="B73" s="172" t="s">
        <v>306</v>
      </c>
      <c r="C73" s="312" t="s">
        <v>335</v>
      </c>
      <c r="D73" s="308" t="s">
        <v>99</v>
      </c>
      <c r="E73" s="172">
        <v>1000</v>
      </c>
      <c r="F73" s="409">
        <f t="shared" si="1"/>
        <v>1.8771635173931283</v>
      </c>
      <c r="G73" s="408">
        <v>532.71864210781655</v>
      </c>
      <c r="H73" s="309" t="s">
        <v>111</v>
      </c>
      <c r="I73" s="172" t="s">
        <v>316</v>
      </c>
      <c r="J73" s="172" t="s">
        <v>96</v>
      </c>
      <c r="K73" s="172" t="s">
        <v>185</v>
      </c>
      <c r="L73" s="172" t="s">
        <v>113</v>
      </c>
      <c r="M73" s="172"/>
      <c r="N73" s="172"/>
    </row>
    <row r="74" spans="1:14" ht="15.6" hidden="1">
      <c r="A74" s="305">
        <v>46056</v>
      </c>
      <c r="B74" s="172" t="s">
        <v>187</v>
      </c>
      <c r="C74" s="312" t="s">
        <v>335</v>
      </c>
      <c r="D74" s="308" t="s">
        <v>99</v>
      </c>
      <c r="E74" s="172">
        <v>1000</v>
      </c>
      <c r="F74" s="409">
        <f t="shared" si="1"/>
        <v>1.8771635173931283</v>
      </c>
      <c r="G74" s="408">
        <v>532.71864210781655</v>
      </c>
      <c r="H74" s="309" t="s">
        <v>111</v>
      </c>
      <c r="I74" s="172" t="s">
        <v>316</v>
      </c>
      <c r="J74" s="172" t="s">
        <v>96</v>
      </c>
      <c r="K74" s="172" t="s">
        <v>185</v>
      </c>
      <c r="L74" s="172" t="s">
        <v>113</v>
      </c>
      <c r="M74" s="172"/>
      <c r="N74" s="172"/>
    </row>
    <row r="75" spans="1:14" ht="15.6" hidden="1">
      <c r="A75" s="305">
        <v>46057</v>
      </c>
      <c r="B75" s="172" t="s">
        <v>186</v>
      </c>
      <c r="C75" s="312" t="s">
        <v>335</v>
      </c>
      <c r="D75" s="308" t="s">
        <v>99</v>
      </c>
      <c r="E75" s="172">
        <v>1000</v>
      </c>
      <c r="F75" s="409">
        <f t="shared" si="1"/>
        <v>1.8771635173931283</v>
      </c>
      <c r="G75" s="408">
        <v>532.71864210781655</v>
      </c>
      <c r="H75" s="309" t="s">
        <v>111</v>
      </c>
      <c r="I75" s="172" t="s">
        <v>316</v>
      </c>
      <c r="J75" s="172" t="s">
        <v>96</v>
      </c>
      <c r="K75" s="172" t="s">
        <v>185</v>
      </c>
      <c r="L75" s="172" t="s">
        <v>113</v>
      </c>
      <c r="M75" s="172"/>
      <c r="N75" s="172"/>
    </row>
    <row r="76" spans="1:14" ht="15.6" hidden="1">
      <c r="A76" s="305">
        <v>46057</v>
      </c>
      <c r="B76" s="172" t="s">
        <v>187</v>
      </c>
      <c r="C76" s="312" t="s">
        <v>335</v>
      </c>
      <c r="D76" s="308" t="s">
        <v>99</v>
      </c>
      <c r="E76" s="172">
        <v>1000</v>
      </c>
      <c r="F76" s="409">
        <f t="shared" si="1"/>
        <v>1.8771635173931283</v>
      </c>
      <c r="G76" s="408">
        <v>532.71864210781655</v>
      </c>
      <c r="H76" s="309" t="s">
        <v>111</v>
      </c>
      <c r="I76" s="172" t="s">
        <v>316</v>
      </c>
      <c r="J76" s="172" t="s">
        <v>96</v>
      </c>
      <c r="K76" s="172" t="s">
        <v>185</v>
      </c>
      <c r="L76" s="172" t="s">
        <v>113</v>
      </c>
      <c r="M76" s="172"/>
      <c r="N76" s="172"/>
    </row>
    <row r="77" spans="1:14" ht="15.6" hidden="1">
      <c r="A77" s="305">
        <v>46058</v>
      </c>
      <c r="B77" s="172" t="s">
        <v>186</v>
      </c>
      <c r="C77" s="312" t="s">
        <v>335</v>
      </c>
      <c r="D77" s="308" t="s">
        <v>99</v>
      </c>
      <c r="E77" s="172">
        <v>1000</v>
      </c>
      <c r="F77" s="409">
        <f t="shared" si="1"/>
        <v>1.8771635173931283</v>
      </c>
      <c r="G77" s="408">
        <v>532.71864210781655</v>
      </c>
      <c r="H77" s="309" t="s">
        <v>111</v>
      </c>
      <c r="I77" s="172" t="s">
        <v>316</v>
      </c>
      <c r="J77" s="172" t="s">
        <v>96</v>
      </c>
      <c r="K77" s="172" t="s">
        <v>185</v>
      </c>
      <c r="L77" s="172" t="s">
        <v>113</v>
      </c>
      <c r="M77" s="172"/>
      <c r="N77" s="172"/>
    </row>
    <row r="78" spans="1:14" ht="15.6" hidden="1">
      <c r="A78" s="305">
        <v>46058</v>
      </c>
      <c r="B78" s="172" t="s">
        <v>187</v>
      </c>
      <c r="C78" s="312" t="s">
        <v>335</v>
      </c>
      <c r="D78" s="308" t="s">
        <v>99</v>
      </c>
      <c r="E78" s="172">
        <v>1000</v>
      </c>
      <c r="F78" s="409">
        <f t="shared" si="1"/>
        <v>1.8771635173931283</v>
      </c>
      <c r="G78" s="408">
        <v>532.71864210781655</v>
      </c>
      <c r="H78" s="309" t="s">
        <v>111</v>
      </c>
      <c r="I78" s="172" t="s">
        <v>316</v>
      </c>
      <c r="J78" s="172" t="s">
        <v>96</v>
      </c>
      <c r="K78" s="172" t="s">
        <v>185</v>
      </c>
      <c r="L78" s="172" t="s">
        <v>113</v>
      </c>
      <c r="M78" s="172"/>
      <c r="N78" s="172"/>
    </row>
    <row r="79" spans="1:14" ht="15.6" hidden="1">
      <c r="A79" s="305">
        <v>46059</v>
      </c>
      <c r="B79" s="172" t="s">
        <v>186</v>
      </c>
      <c r="C79" s="312" t="s">
        <v>335</v>
      </c>
      <c r="D79" s="308" t="s">
        <v>99</v>
      </c>
      <c r="E79" s="172">
        <v>1000</v>
      </c>
      <c r="F79" s="409">
        <f t="shared" si="1"/>
        <v>1.8771635173931283</v>
      </c>
      <c r="G79" s="408">
        <v>532.71864210781655</v>
      </c>
      <c r="H79" s="309" t="s">
        <v>111</v>
      </c>
      <c r="I79" s="172" t="s">
        <v>316</v>
      </c>
      <c r="J79" s="172" t="s">
        <v>96</v>
      </c>
      <c r="K79" s="172" t="s">
        <v>185</v>
      </c>
      <c r="L79" s="172" t="s">
        <v>113</v>
      </c>
      <c r="M79" s="172"/>
      <c r="N79" s="172"/>
    </row>
    <row r="80" spans="1:14" ht="15.6" hidden="1">
      <c r="A80" s="305">
        <v>46059</v>
      </c>
      <c r="B80" s="172" t="s">
        <v>307</v>
      </c>
      <c r="C80" s="312" t="s">
        <v>335</v>
      </c>
      <c r="D80" s="308" t="s">
        <v>99</v>
      </c>
      <c r="E80" s="172">
        <v>1000</v>
      </c>
      <c r="F80" s="409">
        <f t="shared" si="1"/>
        <v>1.8771635173931283</v>
      </c>
      <c r="G80" s="408">
        <v>532.71864210781655</v>
      </c>
      <c r="H80" s="309" t="s">
        <v>111</v>
      </c>
      <c r="I80" s="172" t="s">
        <v>316</v>
      </c>
      <c r="J80" s="172" t="s">
        <v>96</v>
      </c>
      <c r="K80" s="172" t="s">
        <v>185</v>
      </c>
      <c r="L80" s="172" t="s">
        <v>113</v>
      </c>
      <c r="M80" s="172"/>
      <c r="N80" s="172"/>
    </row>
    <row r="81" spans="1:14" ht="15.6" hidden="1">
      <c r="A81" s="305">
        <v>46059</v>
      </c>
      <c r="B81" s="172" t="s">
        <v>308</v>
      </c>
      <c r="C81" s="312" t="s">
        <v>335</v>
      </c>
      <c r="D81" s="308" t="s">
        <v>99</v>
      </c>
      <c r="E81" s="172">
        <v>1000</v>
      </c>
      <c r="F81" s="409">
        <f t="shared" si="1"/>
        <v>1.8771635173931283</v>
      </c>
      <c r="G81" s="408">
        <v>532.71864210781655</v>
      </c>
      <c r="H81" s="309" t="s">
        <v>111</v>
      </c>
      <c r="I81" s="172" t="s">
        <v>316</v>
      </c>
      <c r="J81" s="172" t="s">
        <v>96</v>
      </c>
      <c r="K81" s="172" t="s">
        <v>185</v>
      </c>
      <c r="L81" s="172" t="s">
        <v>113</v>
      </c>
      <c r="M81" s="172"/>
      <c r="N81" s="172"/>
    </row>
    <row r="82" spans="1:14" ht="15.6" hidden="1">
      <c r="A82" s="264">
        <v>46059</v>
      </c>
      <c r="B82" s="172" t="s">
        <v>319</v>
      </c>
      <c r="C82" s="312" t="s">
        <v>335</v>
      </c>
      <c r="D82" s="172" t="s">
        <v>98</v>
      </c>
      <c r="E82" s="410">
        <v>1000</v>
      </c>
      <c r="F82" s="409">
        <f t="shared" si="1"/>
        <v>1.8771635173931283</v>
      </c>
      <c r="G82" s="408">
        <v>532.71864210781655</v>
      </c>
      <c r="H82" s="172" t="s">
        <v>168</v>
      </c>
      <c r="I82" s="172" t="s">
        <v>334</v>
      </c>
      <c r="J82" s="172" t="s">
        <v>96</v>
      </c>
      <c r="K82" s="172" t="s">
        <v>185</v>
      </c>
      <c r="L82" s="172" t="s">
        <v>113</v>
      </c>
      <c r="M82" s="172"/>
      <c r="N82" s="172"/>
    </row>
    <row r="83" spans="1:14" ht="15.6" hidden="1">
      <c r="A83" s="264">
        <v>46059</v>
      </c>
      <c r="B83" s="211" t="s">
        <v>197</v>
      </c>
      <c r="C83" s="312" t="s">
        <v>335</v>
      </c>
      <c r="D83" s="211" t="s">
        <v>98</v>
      </c>
      <c r="E83" s="297">
        <v>1000</v>
      </c>
      <c r="F83" s="409">
        <f t="shared" si="1"/>
        <v>1.8771635173931283</v>
      </c>
      <c r="G83" s="408">
        <v>532.71864210781655</v>
      </c>
      <c r="H83" s="211" t="s">
        <v>168</v>
      </c>
      <c r="I83" s="211" t="s">
        <v>334</v>
      </c>
      <c r="J83" s="172" t="s">
        <v>96</v>
      </c>
      <c r="K83" s="172" t="s">
        <v>185</v>
      </c>
      <c r="L83" s="172" t="s">
        <v>113</v>
      </c>
      <c r="M83" s="172"/>
      <c r="N83" s="172"/>
    </row>
    <row r="84" spans="1:14" ht="15.6" hidden="1">
      <c r="A84" s="305">
        <v>46062</v>
      </c>
      <c r="B84" s="172" t="s">
        <v>186</v>
      </c>
      <c r="C84" s="312" t="s">
        <v>335</v>
      </c>
      <c r="D84" s="308" t="s">
        <v>99</v>
      </c>
      <c r="E84" s="172">
        <v>1000</v>
      </c>
      <c r="F84" s="409">
        <f t="shared" si="1"/>
        <v>1.8771635173931283</v>
      </c>
      <c r="G84" s="408">
        <v>532.71864210781655</v>
      </c>
      <c r="H84" s="309" t="s">
        <v>111</v>
      </c>
      <c r="I84" s="172" t="s">
        <v>316</v>
      </c>
      <c r="J84" s="172" t="s">
        <v>96</v>
      </c>
      <c r="K84" s="172" t="s">
        <v>185</v>
      </c>
      <c r="L84" s="172" t="s">
        <v>113</v>
      </c>
      <c r="M84" s="172"/>
      <c r="N84" s="172"/>
    </row>
    <row r="85" spans="1:14" ht="15.6" hidden="1">
      <c r="A85" s="305">
        <v>46062</v>
      </c>
      <c r="B85" s="172" t="s">
        <v>187</v>
      </c>
      <c r="C85" s="312" t="s">
        <v>335</v>
      </c>
      <c r="D85" s="308" t="s">
        <v>99</v>
      </c>
      <c r="E85" s="172">
        <v>1000</v>
      </c>
      <c r="F85" s="409">
        <f t="shared" si="1"/>
        <v>1.8771635173931283</v>
      </c>
      <c r="G85" s="408">
        <v>532.71864210781655</v>
      </c>
      <c r="H85" s="309" t="s">
        <v>111</v>
      </c>
      <c r="I85" s="172" t="s">
        <v>316</v>
      </c>
      <c r="J85" s="172" t="s">
        <v>96</v>
      </c>
      <c r="K85" s="172" t="s">
        <v>185</v>
      </c>
      <c r="L85" s="172" t="s">
        <v>113</v>
      </c>
      <c r="M85" s="172"/>
      <c r="N85" s="172"/>
    </row>
    <row r="86" spans="1:14" ht="12.6" hidden="1" customHeight="1">
      <c r="A86" s="305">
        <v>46062</v>
      </c>
      <c r="B86" s="312" t="s">
        <v>309</v>
      </c>
      <c r="C86" s="312" t="s">
        <v>110</v>
      </c>
      <c r="D86" s="308" t="s">
        <v>99</v>
      </c>
      <c r="E86" s="172">
        <v>10000</v>
      </c>
      <c r="F86" s="409">
        <f t="shared" si="1"/>
        <v>19.25480302035654</v>
      </c>
      <c r="G86" s="239">
        <v>519.35093749999999</v>
      </c>
      <c r="H86" s="309" t="s">
        <v>111</v>
      </c>
      <c r="I86" s="172" t="s">
        <v>317</v>
      </c>
      <c r="J86" s="172" t="s">
        <v>96</v>
      </c>
      <c r="K86" s="172" t="s">
        <v>342</v>
      </c>
      <c r="L86" s="172" t="s">
        <v>113</v>
      </c>
      <c r="M86" s="172"/>
      <c r="N86" s="172"/>
    </row>
    <row r="87" spans="1:14" ht="15.6" hidden="1">
      <c r="A87" s="305">
        <v>46063</v>
      </c>
      <c r="B87" s="172" t="s">
        <v>186</v>
      </c>
      <c r="C87" s="312" t="s">
        <v>335</v>
      </c>
      <c r="D87" s="308" t="s">
        <v>99</v>
      </c>
      <c r="E87" s="172">
        <v>1000</v>
      </c>
      <c r="F87" s="409">
        <f t="shared" si="1"/>
        <v>1.9254803020356539</v>
      </c>
      <c r="G87" s="239">
        <v>519.35093749999999</v>
      </c>
      <c r="H87" s="309" t="s">
        <v>111</v>
      </c>
      <c r="I87" s="172" t="s">
        <v>316</v>
      </c>
      <c r="J87" s="172" t="s">
        <v>96</v>
      </c>
      <c r="K87" s="172" t="s">
        <v>342</v>
      </c>
      <c r="L87" s="172" t="s">
        <v>113</v>
      </c>
      <c r="M87" s="172"/>
      <c r="N87" s="172"/>
    </row>
    <row r="88" spans="1:14" ht="15.6" hidden="1">
      <c r="A88" s="305">
        <v>46063</v>
      </c>
      <c r="B88" s="172" t="s">
        <v>187</v>
      </c>
      <c r="C88" s="312" t="s">
        <v>335</v>
      </c>
      <c r="D88" s="308" t="s">
        <v>99</v>
      </c>
      <c r="E88" s="172">
        <v>1000</v>
      </c>
      <c r="F88" s="409">
        <f t="shared" si="1"/>
        <v>1.9254803020356539</v>
      </c>
      <c r="G88" s="239">
        <v>519.35093749999999</v>
      </c>
      <c r="H88" s="309" t="s">
        <v>111</v>
      </c>
      <c r="I88" s="172" t="s">
        <v>316</v>
      </c>
      <c r="J88" s="172" t="s">
        <v>96</v>
      </c>
      <c r="K88" s="172" t="s">
        <v>342</v>
      </c>
      <c r="L88" s="172" t="s">
        <v>113</v>
      </c>
      <c r="M88" s="172"/>
      <c r="N88" s="172"/>
    </row>
    <row r="89" spans="1:14" ht="15.6" hidden="1">
      <c r="A89" s="305">
        <v>46064</v>
      </c>
      <c r="B89" s="172" t="s">
        <v>186</v>
      </c>
      <c r="C89" s="312" t="s">
        <v>335</v>
      </c>
      <c r="D89" s="308" t="s">
        <v>99</v>
      </c>
      <c r="E89" s="172">
        <v>1000</v>
      </c>
      <c r="F89" s="409">
        <f t="shared" si="1"/>
        <v>1.9254803020356539</v>
      </c>
      <c r="G89" s="239">
        <v>519.35093749999999</v>
      </c>
      <c r="H89" s="309" t="s">
        <v>111</v>
      </c>
      <c r="I89" s="172" t="s">
        <v>316</v>
      </c>
      <c r="J89" s="172" t="s">
        <v>96</v>
      </c>
      <c r="K89" s="172" t="s">
        <v>342</v>
      </c>
      <c r="L89" s="172" t="s">
        <v>113</v>
      </c>
      <c r="M89" s="172"/>
      <c r="N89" s="172"/>
    </row>
    <row r="90" spans="1:14" ht="15.6" hidden="1">
      <c r="A90" s="305">
        <v>46064</v>
      </c>
      <c r="B90" s="172" t="s">
        <v>192</v>
      </c>
      <c r="C90" s="312" t="s">
        <v>335</v>
      </c>
      <c r="D90" s="308" t="s">
        <v>99</v>
      </c>
      <c r="E90" s="172">
        <v>1000</v>
      </c>
      <c r="F90" s="409">
        <f t="shared" si="1"/>
        <v>1.8771635173931283</v>
      </c>
      <c r="G90" s="408">
        <v>532.71864210781655</v>
      </c>
      <c r="H90" s="309" t="s">
        <v>111</v>
      </c>
      <c r="I90" s="172" t="s">
        <v>316</v>
      </c>
      <c r="J90" s="172" t="s">
        <v>96</v>
      </c>
      <c r="K90" s="172" t="s">
        <v>185</v>
      </c>
      <c r="L90" s="172" t="s">
        <v>113</v>
      </c>
      <c r="M90" s="172"/>
      <c r="N90" s="172"/>
    </row>
    <row r="91" spans="1:14" ht="15.6" hidden="1">
      <c r="A91" s="305">
        <v>46065</v>
      </c>
      <c r="B91" s="172" t="s">
        <v>188</v>
      </c>
      <c r="C91" s="312" t="s">
        <v>335</v>
      </c>
      <c r="D91" s="308" t="s">
        <v>99</v>
      </c>
      <c r="E91" s="172">
        <v>1000</v>
      </c>
      <c r="F91" s="409">
        <f t="shared" si="1"/>
        <v>1.8771635173931283</v>
      </c>
      <c r="G91" s="408">
        <v>532.71864210781655</v>
      </c>
      <c r="H91" s="309" t="s">
        <v>111</v>
      </c>
      <c r="I91" s="172" t="s">
        <v>316</v>
      </c>
      <c r="J91" s="172" t="s">
        <v>96</v>
      </c>
      <c r="K91" s="172" t="s">
        <v>185</v>
      </c>
      <c r="L91" s="172" t="s">
        <v>113</v>
      </c>
      <c r="M91" s="172"/>
      <c r="N91" s="172"/>
    </row>
    <row r="92" spans="1:14" ht="15.6" hidden="1">
      <c r="A92" s="305">
        <v>46065</v>
      </c>
      <c r="B92" s="172" t="s">
        <v>305</v>
      </c>
      <c r="C92" s="312" t="s">
        <v>335</v>
      </c>
      <c r="D92" s="308" t="s">
        <v>99</v>
      </c>
      <c r="E92" s="172">
        <v>1000</v>
      </c>
      <c r="F92" s="409">
        <f t="shared" si="1"/>
        <v>1.8771635173931283</v>
      </c>
      <c r="G92" s="408">
        <v>532.71864210781655</v>
      </c>
      <c r="H92" s="309" t="s">
        <v>111</v>
      </c>
      <c r="I92" s="172" t="s">
        <v>316</v>
      </c>
      <c r="J92" s="172" t="s">
        <v>96</v>
      </c>
      <c r="K92" s="172" t="s">
        <v>185</v>
      </c>
      <c r="L92" s="172" t="s">
        <v>113</v>
      </c>
      <c r="M92" s="172"/>
      <c r="N92" s="172"/>
    </row>
    <row r="93" spans="1:14" ht="15.6" hidden="1">
      <c r="A93" s="305">
        <v>46065</v>
      </c>
      <c r="B93" s="172" t="s">
        <v>310</v>
      </c>
      <c r="C93" s="312" t="s">
        <v>335</v>
      </c>
      <c r="D93" s="308" t="s">
        <v>99</v>
      </c>
      <c r="E93" s="172">
        <v>1000</v>
      </c>
      <c r="F93" s="409">
        <f t="shared" si="1"/>
        <v>1.8771635173931283</v>
      </c>
      <c r="G93" s="408">
        <v>532.71864210781655</v>
      </c>
      <c r="H93" s="309" t="s">
        <v>111</v>
      </c>
      <c r="I93" s="172" t="s">
        <v>316</v>
      </c>
      <c r="J93" s="172" t="s">
        <v>96</v>
      </c>
      <c r="K93" s="172" t="s">
        <v>185</v>
      </c>
      <c r="L93" s="172" t="s">
        <v>113</v>
      </c>
      <c r="M93" s="172"/>
      <c r="N93" s="172"/>
    </row>
    <row r="94" spans="1:14" ht="15.6" hidden="1">
      <c r="A94" s="305">
        <v>46065</v>
      </c>
      <c r="B94" s="172" t="s">
        <v>187</v>
      </c>
      <c r="C94" s="312" t="s">
        <v>335</v>
      </c>
      <c r="D94" s="308" t="s">
        <v>99</v>
      </c>
      <c r="E94" s="172">
        <v>1000</v>
      </c>
      <c r="F94" s="409">
        <f t="shared" si="1"/>
        <v>1.8771635173931283</v>
      </c>
      <c r="G94" s="408">
        <v>532.71864210781655</v>
      </c>
      <c r="H94" s="309" t="s">
        <v>111</v>
      </c>
      <c r="I94" s="172" t="s">
        <v>316</v>
      </c>
      <c r="J94" s="172" t="s">
        <v>96</v>
      </c>
      <c r="K94" s="172" t="s">
        <v>185</v>
      </c>
      <c r="L94" s="172" t="s">
        <v>113</v>
      </c>
      <c r="M94" s="172"/>
      <c r="N94" s="172"/>
    </row>
    <row r="95" spans="1:14" ht="15.6" hidden="1">
      <c r="A95" s="305">
        <v>46066</v>
      </c>
      <c r="B95" s="172" t="s">
        <v>304</v>
      </c>
      <c r="C95" s="312" t="s">
        <v>335</v>
      </c>
      <c r="D95" s="308" t="s">
        <v>99</v>
      </c>
      <c r="E95" s="172">
        <v>1000</v>
      </c>
      <c r="F95" s="409">
        <f t="shared" si="1"/>
        <v>1.8771635173931283</v>
      </c>
      <c r="G95" s="408">
        <v>532.71864210781655</v>
      </c>
      <c r="H95" s="309" t="s">
        <v>111</v>
      </c>
      <c r="I95" s="172" t="s">
        <v>316</v>
      </c>
      <c r="J95" s="172" t="s">
        <v>96</v>
      </c>
      <c r="K95" s="172" t="s">
        <v>185</v>
      </c>
      <c r="L95" s="172" t="s">
        <v>113</v>
      </c>
      <c r="M95" s="172"/>
      <c r="N95" s="172"/>
    </row>
    <row r="96" spans="1:14" ht="15.6" hidden="1">
      <c r="A96" s="305">
        <v>46066</v>
      </c>
      <c r="B96" s="172" t="s">
        <v>192</v>
      </c>
      <c r="C96" s="312" t="s">
        <v>335</v>
      </c>
      <c r="D96" s="308" t="s">
        <v>99</v>
      </c>
      <c r="E96" s="172">
        <v>1000</v>
      </c>
      <c r="F96" s="409">
        <f t="shared" si="1"/>
        <v>1.8771635173931283</v>
      </c>
      <c r="G96" s="408">
        <v>532.71864210781655</v>
      </c>
      <c r="H96" s="309" t="s">
        <v>111</v>
      </c>
      <c r="I96" s="172" t="s">
        <v>316</v>
      </c>
      <c r="J96" s="172" t="s">
        <v>96</v>
      </c>
      <c r="K96" s="172" t="s">
        <v>185</v>
      </c>
      <c r="L96" s="172" t="s">
        <v>113</v>
      </c>
      <c r="M96" s="172"/>
      <c r="N96" s="172"/>
    </row>
    <row r="97" spans="1:14" ht="15.6" hidden="1">
      <c r="A97" s="264">
        <v>46066</v>
      </c>
      <c r="B97" s="211" t="s">
        <v>216</v>
      </c>
      <c r="C97" s="312" t="s">
        <v>335</v>
      </c>
      <c r="D97" s="211" t="s">
        <v>98</v>
      </c>
      <c r="E97" s="297">
        <v>1000</v>
      </c>
      <c r="F97" s="409">
        <f t="shared" si="1"/>
        <v>1.8771635173931283</v>
      </c>
      <c r="G97" s="408">
        <v>532.71864210781655</v>
      </c>
      <c r="H97" s="211" t="s">
        <v>168</v>
      </c>
      <c r="I97" s="211" t="s">
        <v>334</v>
      </c>
      <c r="J97" s="172" t="s">
        <v>96</v>
      </c>
      <c r="K97" s="172" t="s">
        <v>185</v>
      </c>
      <c r="L97" s="172" t="s">
        <v>113</v>
      </c>
      <c r="M97" s="172"/>
      <c r="N97" s="172"/>
    </row>
    <row r="98" spans="1:14" ht="15.6" hidden="1">
      <c r="A98" s="264">
        <v>46066</v>
      </c>
      <c r="B98" s="211" t="s">
        <v>197</v>
      </c>
      <c r="C98" s="312" t="s">
        <v>335</v>
      </c>
      <c r="D98" s="211" t="s">
        <v>98</v>
      </c>
      <c r="E98" s="297">
        <v>1000</v>
      </c>
      <c r="F98" s="409">
        <f t="shared" si="1"/>
        <v>1.8771635173931283</v>
      </c>
      <c r="G98" s="408">
        <v>532.71864210781655</v>
      </c>
      <c r="H98" s="211" t="s">
        <v>168</v>
      </c>
      <c r="I98" s="211" t="s">
        <v>334</v>
      </c>
      <c r="J98" s="172" t="s">
        <v>96</v>
      </c>
      <c r="K98" s="172" t="s">
        <v>185</v>
      </c>
      <c r="L98" s="172" t="s">
        <v>113</v>
      </c>
      <c r="M98" s="172"/>
      <c r="N98" s="172"/>
    </row>
    <row r="99" spans="1:14" ht="15.6" hidden="1">
      <c r="A99" s="411">
        <v>46066</v>
      </c>
      <c r="B99" s="412" t="s">
        <v>339</v>
      </c>
      <c r="C99" s="172" t="s">
        <v>252</v>
      </c>
      <c r="D99" s="413"/>
      <c r="E99" s="297"/>
      <c r="F99" s="409">
        <f t="shared" si="1"/>
        <v>0</v>
      </c>
      <c r="G99" s="408">
        <v>524.80372990353703</v>
      </c>
      <c r="H99" s="211" t="s">
        <v>107</v>
      </c>
      <c r="I99" s="211" t="s">
        <v>279</v>
      </c>
      <c r="J99" s="172" t="s">
        <v>96</v>
      </c>
      <c r="K99" s="172" t="s">
        <v>338</v>
      </c>
      <c r="L99" s="172" t="s">
        <v>113</v>
      </c>
      <c r="M99" s="414">
        <v>6610726</v>
      </c>
      <c r="N99" s="211">
        <v>12550</v>
      </c>
    </row>
    <row r="100" spans="1:14" ht="15.6" hidden="1">
      <c r="A100" s="305">
        <v>46069</v>
      </c>
      <c r="B100" s="172" t="s">
        <v>186</v>
      </c>
      <c r="C100" s="312" t="s">
        <v>335</v>
      </c>
      <c r="D100" s="308" t="s">
        <v>99</v>
      </c>
      <c r="E100" s="172">
        <v>1000</v>
      </c>
      <c r="F100" s="409">
        <f t="shared" si="1"/>
        <v>1.8771635173931283</v>
      </c>
      <c r="G100" s="408">
        <v>532.71864210781655</v>
      </c>
      <c r="H100" s="309" t="s">
        <v>111</v>
      </c>
      <c r="I100" s="172" t="s">
        <v>316</v>
      </c>
      <c r="J100" s="172" t="s">
        <v>96</v>
      </c>
      <c r="K100" s="172" t="s">
        <v>185</v>
      </c>
      <c r="L100" s="172" t="s">
        <v>113</v>
      </c>
      <c r="M100" s="172"/>
      <c r="N100" s="172"/>
    </row>
    <row r="101" spans="1:14" ht="15.6" hidden="1">
      <c r="A101" s="305">
        <v>46069</v>
      </c>
      <c r="B101" s="172" t="s">
        <v>187</v>
      </c>
      <c r="C101" s="312" t="s">
        <v>335</v>
      </c>
      <c r="D101" s="308" t="s">
        <v>99</v>
      </c>
      <c r="E101" s="172">
        <v>1000</v>
      </c>
      <c r="F101" s="409">
        <f t="shared" si="1"/>
        <v>1.8771635173931283</v>
      </c>
      <c r="G101" s="408">
        <v>532.71864210781655</v>
      </c>
      <c r="H101" s="309" t="s">
        <v>111</v>
      </c>
      <c r="I101" s="172" t="s">
        <v>316</v>
      </c>
      <c r="J101" s="172" t="s">
        <v>96</v>
      </c>
      <c r="K101" s="172" t="s">
        <v>185</v>
      </c>
      <c r="L101" s="172" t="s">
        <v>113</v>
      </c>
      <c r="M101" s="172"/>
      <c r="N101" s="172"/>
    </row>
    <row r="102" spans="1:14" ht="15.6" hidden="1">
      <c r="A102" s="305">
        <v>46069</v>
      </c>
      <c r="B102" s="172" t="s">
        <v>187</v>
      </c>
      <c r="C102" s="312" t="s">
        <v>335</v>
      </c>
      <c r="D102" s="308" t="s">
        <v>99</v>
      </c>
      <c r="E102" s="172">
        <v>1000</v>
      </c>
      <c r="F102" s="409">
        <f t="shared" si="1"/>
        <v>1.8771635173931283</v>
      </c>
      <c r="G102" s="408">
        <v>532.71864210781655</v>
      </c>
      <c r="H102" s="309" t="s">
        <v>111</v>
      </c>
      <c r="I102" s="172" t="s">
        <v>316</v>
      </c>
      <c r="J102" s="172" t="s">
        <v>96</v>
      </c>
      <c r="K102" s="172" t="s">
        <v>185</v>
      </c>
      <c r="L102" s="172" t="s">
        <v>113</v>
      </c>
      <c r="M102" s="172"/>
      <c r="N102" s="172"/>
    </row>
    <row r="103" spans="1:14" ht="15.6" hidden="1">
      <c r="A103" s="305">
        <v>46069</v>
      </c>
      <c r="B103" s="172" t="s">
        <v>311</v>
      </c>
      <c r="C103" s="172" t="s">
        <v>312</v>
      </c>
      <c r="D103" s="308" t="s">
        <v>99</v>
      </c>
      <c r="E103" s="172">
        <v>250000</v>
      </c>
      <c r="F103" s="409">
        <f t="shared" si="1"/>
        <v>469.29087934828209</v>
      </c>
      <c r="G103" s="408">
        <v>532.71864210781655</v>
      </c>
      <c r="H103" s="309" t="s">
        <v>111</v>
      </c>
      <c r="I103" s="172" t="s">
        <v>318</v>
      </c>
      <c r="J103" s="172" t="s">
        <v>96</v>
      </c>
      <c r="K103" s="415" t="s">
        <v>185</v>
      </c>
      <c r="L103" s="172" t="s">
        <v>113</v>
      </c>
      <c r="M103" s="172"/>
      <c r="N103" s="172"/>
    </row>
    <row r="104" spans="1:14" ht="15.6" hidden="1">
      <c r="A104" s="264">
        <v>46069</v>
      </c>
      <c r="B104" s="211" t="s">
        <v>320</v>
      </c>
      <c r="C104" s="312" t="s">
        <v>335</v>
      </c>
      <c r="D104" s="211" t="s">
        <v>98</v>
      </c>
      <c r="E104" s="297">
        <v>1000</v>
      </c>
      <c r="F104" s="409">
        <f t="shared" si="1"/>
        <v>1.8771635173931283</v>
      </c>
      <c r="G104" s="408">
        <v>532.71864210781655</v>
      </c>
      <c r="H104" s="211" t="s">
        <v>168</v>
      </c>
      <c r="I104" s="211" t="s">
        <v>334</v>
      </c>
      <c r="J104" s="172" t="s">
        <v>96</v>
      </c>
      <c r="K104" s="172" t="s">
        <v>185</v>
      </c>
      <c r="L104" s="172" t="s">
        <v>113</v>
      </c>
      <c r="M104" s="172"/>
      <c r="N104" s="172"/>
    </row>
    <row r="105" spans="1:14" ht="15.6" hidden="1">
      <c r="A105" s="264">
        <v>46069</v>
      </c>
      <c r="B105" s="211" t="s">
        <v>197</v>
      </c>
      <c r="C105" s="312" t="s">
        <v>335</v>
      </c>
      <c r="D105" s="211" t="s">
        <v>98</v>
      </c>
      <c r="E105" s="297">
        <v>1000</v>
      </c>
      <c r="F105" s="409">
        <f t="shared" si="1"/>
        <v>1.8771635173931283</v>
      </c>
      <c r="G105" s="408">
        <v>532.71864210781655</v>
      </c>
      <c r="H105" s="211" t="s">
        <v>168</v>
      </c>
      <c r="I105" s="211" t="s">
        <v>334</v>
      </c>
      <c r="J105" s="172" t="s">
        <v>96</v>
      </c>
      <c r="K105" s="172" t="s">
        <v>185</v>
      </c>
      <c r="L105" s="172" t="s">
        <v>113</v>
      </c>
      <c r="M105" s="172"/>
      <c r="N105" s="172"/>
    </row>
    <row r="106" spans="1:14" ht="15.6" hidden="1">
      <c r="A106" s="264">
        <v>46069</v>
      </c>
      <c r="B106" s="211" t="s">
        <v>321</v>
      </c>
      <c r="C106" s="312" t="s">
        <v>335</v>
      </c>
      <c r="D106" s="211" t="s">
        <v>98</v>
      </c>
      <c r="E106" s="297">
        <v>1000</v>
      </c>
      <c r="F106" s="409">
        <f t="shared" si="1"/>
        <v>1.8771635173931283</v>
      </c>
      <c r="G106" s="408">
        <v>532.71864210781655</v>
      </c>
      <c r="H106" s="211" t="s">
        <v>168</v>
      </c>
      <c r="I106" s="211" t="s">
        <v>334</v>
      </c>
      <c r="J106" s="172" t="s">
        <v>96</v>
      </c>
      <c r="K106" s="172" t="s">
        <v>185</v>
      </c>
      <c r="L106" s="172" t="s">
        <v>113</v>
      </c>
      <c r="M106" s="172"/>
      <c r="N106" s="172"/>
    </row>
    <row r="107" spans="1:14" ht="15.6" hidden="1">
      <c r="A107" s="264">
        <v>46069</v>
      </c>
      <c r="B107" s="211" t="s">
        <v>322</v>
      </c>
      <c r="C107" s="312" t="s">
        <v>335</v>
      </c>
      <c r="D107" s="211" t="s">
        <v>98</v>
      </c>
      <c r="E107" s="297">
        <v>1000</v>
      </c>
      <c r="F107" s="409">
        <f t="shared" si="1"/>
        <v>1.8771635173931283</v>
      </c>
      <c r="G107" s="408">
        <v>532.71864210781655</v>
      </c>
      <c r="H107" s="211" t="s">
        <v>168</v>
      </c>
      <c r="I107" s="211" t="s">
        <v>334</v>
      </c>
      <c r="J107" s="172" t="s">
        <v>96</v>
      </c>
      <c r="K107" s="172" t="s">
        <v>185</v>
      </c>
      <c r="L107" s="172" t="s">
        <v>113</v>
      </c>
      <c r="M107" s="172"/>
      <c r="N107" s="172"/>
    </row>
    <row r="108" spans="1:14" ht="15.6" hidden="1">
      <c r="A108" s="264">
        <v>46069</v>
      </c>
      <c r="B108" s="211" t="s">
        <v>323</v>
      </c>
      <c r="C108" s="312" t="s">
        <v>335</v>
      </c>
      <c r="D108" s="211" t="s">
        <v>98</v>
      </c>
      <c r="E108" s="297">
        <v>1000</v>
      </c>
      <c r="F108" s="409">
        <f t="shared" si="1"/>
        <v>1.8771635173931283</v>
      </c>
      <c r="G108" s="408">
        <v>532.71864210781655</v>
      </c>
      <c r="H108" s="211" t="s">
        <v>168</v>
      </c>
      <c r="I108" s="211" t="s">
        <v>334</v>
      </c>
      <c r="J108" s="172" t="s">
        <v>96</v>
      </c>
      <c r="K108" s="172" t="s">
        <v>185</v>
      </c>
      <c r="L108" s="172" t="s">
        <v>113</v>
      </c>
      <c r="M108" s="172"/>
      <c r="N108" s="172"/>
    </row>
    <row r="109" spans="1:14" ht="15.6" hidden="1">
      <c r="A109" s="305">
        <v>46069</v>
      </c>
      <c r="B109" s="172" t="s">
        <v>239</v>
      </c>
      <c r="C109" s="172" t="s">
        <v>240</v>
      </c>
      <c r="D109" s="211" t="s">
        <v>98</v>
      </c>
      <c r="E109" s="410">
        <v>45050</v>
      </c>
      <c r="F109" s="409">
        <f t="shared" si="1"/>
        <v>84.566216458560433</v>
      </c>
      <c r="G109" s="408">
        <v>532.71864210781655</v>
      </c>
      <c r="H109" s="211" t="s">
        <v>168</v>
      </c>
      <c r="I109" s="172" t="s">
        <v>246</v>
      </c>
      <c r="J109" s="172" t="s">
        <v>96</v>
      </c>
      <c r="K109" s="172" t="s">
        <v>185</v>
      </c>
      <c r="L109" s="172" t="s">
        <v>113</v>
      </c>
      <c r="M109" s="172"/>
      <c r="N109" s="172"/>
    </row>
    <row r="110" spans="1:14" ht="15.6" hidden="1">
      <c r="A110" s="516">
        <v>46069</v>
      </c>
      <c r="B110" s="517" t="s">
        <v>253</v>
      </c>
      <c r="C110" s="518" t="s">
        <v>104</v>
      </c>
      <c r="D110" s="518" t="s">
        <v>97</v>
      </c>
      <c r="E110" s="519">
        <v>200000</v>
      </c>
      <c r="F110" s="520">
        <f t="shared" ref="F110:F173" si="2">E110/G110</f>
        <v>373.54564671771044</v>
      </c>
      <c r="G110" s="521">
        <v>535.40980000000002</v>
      </c>
      <c r="H110" s="522" t="s">
        <v>107</v>
      </c>
      <c r="I110" s="522" t="s">
        <v>280</v>
      </c>
      <c r="J110" s="518" t="s">
        <v>96</v>
      </c>
      <c r="K110" s="518" t="s">
        <v>343</v>
      </c>
      <c r="L110" s="518" t="s">
        <v>113</v>
      </c>
      <c r="M110" s="211"/>
      <c r="N110" s="211"/>
    </row>
    <row r="111" spans="1:14" ht="15.6" hidden="1">
      <c r="A111" s="516">
        <v>46069</v>
      </c>
      <c r="B111" s="517" t="s">
        <v>254</v>
      </c>
      <c r="C111" s="518" t="s">
        <v>104</v>
      </c>
      <c r="D111" s="523" t="s">
        <v>97</v>
      </c>
      <c r="E111" s="524">
        <v>365200</v>
      </c>
      <c r="F111" s="520">
        <f t="shared" si="2"/>
        <v>682.09435090653926</v>
      </c>
      <c r="G111" s="521">
        <v>535.40980000000002</v>
      </c>
      <c r="H111" s="522" t="s">
        <v>107</v>
      </c>
      <c r="I111" s="522" t="s">
        <v>281</v>
      </c>
      <c r="J111" s="518" t="s">
        <v>96</v>
      </c>
      <c r="K111" s="518" t="s">
        <v>343</v>
      </c>
      <c r="L111" s="518" t="s">
        <v>113</v>
      </c>
      <c r="M111" s="211"/>
      <c r="N111" s="211"/>
    </row>
    <row r="112" spans="1:14" ht="15.6" hidden="1">
      <c r="A112" s="411">
        <v>46069</v>
      </c>
      <c r="B112" s="412" t="s">
        <v>255</v>
      </c>
      <c r="C112" s="413" t="s">
        <v>104</v>
      </c>
      <c r="D112" s="416" t="s">
        <v>97</v>
      </c>
      <c r="E112" s="410">
        <v>365200</v>
      </c>
      <c r="F112" s="409">
        <f t="shared" si="2"/>
        <v>685.54011655197041</v>
      </c>
      <c r="G112" s="408">
        <v>532.71864210781655</v>
      </c>
      <c r="H112" s="211" t="s">
        <v>107</v>
      </c>
      <c r="I112" s="211" t="s">
        <v>282</v>
      </c>
      <c r="J112" s="172" t="s">
        <v>96</v>
      </c>
      <c r="K112" s="415" t="s">
        <v>185</v>
      </c>
      <c r="L112" s="172" t="s">
        <v>113</v>
      </c>
      <c r="M112" s="211"/>
      <c r="N112" s="211"/>
    </row>
    <row r="113" spans="1:14" ht="15.6" hidden="1">
      <c r="A113" s="411">
        <v>46069</v>
      </c>
      <c r="B113" s="417" t="s">
        <v>256</v>
      </c>
      <c r="C113" s="211" t="s">
        <v>104</v>
      </c>
      <c r="D113" s="211" t="s">
        <v>257</v>
      </c>
      <c r="E113" s="410">
        <v>225000</v>
      </c>
      <c r="F113" s="409">
        <f t="shared" si="2"/>
        <v>422.36179141345389</v>
      </c>
      <c r="G113" s="408">
        <v>532.71864210781655</v>
      </c>
      <c r="H113" s="211" t="s">
        <v>107</v>
      </c>
      <c r="I113" s="211" t="s">
        <v>283</v>
      </c>
      <c r="J113" s="172" t="s">
        <v>96</v>
      </c>
      <c r="K113" s="415" t="s">
        <v>185</v>
      </c>
      <c r="L113" s="172" t="s">
        <v>113</v>
      </c>
      <c r="M113" s="211"/>
      <c r="N113" s="211"/>
    </row>
    <row r="114" spans="1:14" ht="15.6" hidden="1">
      <c r="A114" s="411">
        <v>46069</v>
      </c>
      <c r="B114" s="417" t="s">
        <v>258</v>
      </c>
      <c r="C114" s="211" t="s">
        <v>104</v>
      </c>
      <c r="D114" s="211" t="s">
        <v>257</v>
      </c>
      <c r="E114" s="410">
        <v>225000</v>
      </c>
      <c r="F114" s="409">
        <f t="shared" si="2"/>
        <v>422.36179141345389</v>
      </c>
      <c r="G114" s="408">
        <v>532.71864210781655</v>
      </c>
      <c r="H114" s="211" t="s">
        <v>107</v>
      </c>
      <c r="I114" s="211" t="s">
        <v>284</v>
      </c>
      <c r="J114" s="172" t="s">
        <v>96</v>
      </c>
      <c r="K114" s="415" t="s">
        <v>185</v>
      </c>
      <c r="L114" s="172" t="s">
        <v>113</v>
      </c>
      <c r="M114" s="211"/>
      <c r="N114" s="211"/>
    </row>
    <row r="115" spans="1:14" ht="15.6" hidden="1">
      <c r="A115" s="411">
        <v>46069</v>
      </c>
      <c r="B115" s="417" t="s">
        <v>259</v>
      </c>
      <c r="C115" s="211" t="s">
        <v>104</v>
      </c>
      <c r="D115" s="211" t="s">
        <v>257</v>
      </c>
      <c r="E115" s="410">
        <v>225000</v>
      </c>
      <c r="F115" s="409">
        <f t="shared" si="2"/>
        <v>422.36179141345389</v>
      </c>
      <c r="G115" s="408">
        <v>532.71864210781655</v>
      </c>
      <c r="H115" s="211" t="s">
        <v>107</v>
      </c>
      <c r="I115" s="211" t="s">
        <v>285</v>
      </c>
      <c r="J115" s="172" t="s">
        <v>96</v>
      </c>
      <c r="K115" s="415" t="s">
        <v>185</v>
      </c>
      <c r="L115" s="172" t="s">
        <v>113</v>
      </c>
      <c r="M115" s="211"/>
      <c r="N115" s="211"/>
    </row>
    <row r="116" spans="1:14" ht="15.6" hidden="1">
      <c r="A116" s="525">
        <v>46069</v>
      </c>
      <c r="B116" s="517" t="s">
        <v>260</v>
      </c>
      <c r="C116" s="518" t="s">
        <v>104</v>
      </c>
      <c r="D116" s="518" t="s">
        <v>257</v>
      </c>
      <c r="E116" s="524">
        <v>370000</v>
      </c>
      <c r="F116" s="520">
        <f t="shared" si="2"/>
        <v>691.05944642776433</v>
      </c>
      <c r="G116" s="521">
        <v>535.40980000000002</v>
      </c>
      <c r="H116" s="522" t="s">
        <v>107</v>
      </c>
      <c r="I116" s="522" t="s">
        <v>286</v>
      </c>
      <c r="J116" s="518" t="s">
        <v>96</v>
      </c>
      <c r="K116" s="518" t="s">
        <v>343</v>
      </c>
      <c r="L116" s="518" t="s">
        <v>113</v>
      </c>
      <c r="M116" s="211"/>
      <c r="N116" s="211"/>
    </row>
    <row r="117" spans="1:14" ht="15.6" hidden="1">
      <c r="A117" s="516">
        <v>46069</v>
      </c>
      <c r="B117" s="526" t="s">
        <v>261</v>
      </c>
      <c r="C117" s="527" t="s">
        <v>104</v>
      </c>
      <c r="D117" s="528" t="s">
        <v>97</v>
      </c>
      <c r="E117" s="524">
        <v>552964</v>
      </c>
      <c r="F117" s="520">
        <f t="shared" si="2"/>
        <v>1032.7864749580601</v>
      </c>
      <c r="G117" s="521">
        <v>535.40980000000002</v>
      </c>
      <c r="H117" s="522" t="s">
        <v>107</v>
      </c>
      <c r="I117" s="522" t="s">
        <v>287</v>
      </c>
      <c r="J117" s="518" t="s">
        <v>96</v>
      </c>
      <c r="K117" s="518" t="s">
        <v>343</v>
      </c>
      <c r="L117" s="518" t="s">
        <v>113</v>
      </c>
      <c r="M117" s="211"/>
      <c r="N117" s="211"/>
    </row>
    <row r="118" spans="1:14" ht="15.6" hidden="1">
      <c r="A118" s="516">
        <v>46069</v>
      </c>
      <c r="B118" s="517" t="s">
        <v>262</v>
      </c>
      <c r="C118" s="518" t="s">
        <v>104</v>
      </c>
      <c r="D118" s="527" t="s">
        <v>97</v>
      </c>
      <c r="E118" s="524">
        <v>300000</v>
      </c>
      <c r="F118" s="520">
        <f t="shared" si="2"/>
        <v>560.31847007656563</v>
      </c>
      <c r="G118" s="521">
        <v>535.40980000000002</v>
      </c>
      <c r="H118" s="522" t="s">
        <v>107</v>
      </c>
      <c r="I118" s="522" t="s">
        <v>288</v>
      </c>
      <c r="J118" s="518" t="s">
        <v>96</v>
      </c>
      <c r="K118" s="518" t="s">
        <v>343</v>
      </c>
      <c r="L118" s="518" t="s">
        <v>113</v>
      </c>
      <c r="M118" s="211"/>
      <c r="N118" s="211"/>
    </row>
    <row r="119" spans="1:14" ht="15.6" hidden="1">
      <c r="A119" s="516">
        <v>46069</v>
      </c>
      <c r="B119" s="517" t="s">
        <v>263</v>
      </c>
      <c r="C119" s="518" t="s">
        <v>104</v>
      </c>
      <c r="D119" s="527" t="s">
        <v>100</v>
      </c>
      <c r="E119" s="524">
        <v>239410</v>
      </c>
      <c r="F119" s="520">
        <f t="shared" si="2"/>
        <v>447.15281640343528</v>
      </c>
      <c r="G119" s="521">
        <v>535.40980000000002</v>
      </c>
      <c r="H119" s="522" t="s">
        <v>107</v>
      </c>
      <c r="I119" s="522" t="s">
        <v>289</v>
      </c>
      <c r="J119" s="518" t="s">
        <v>96</v>
      </c>
      <c r="K119" s="518" t="s">
        <v>343</v>
      </c>
      <c r="L119" s="518" t="s">
        <v>113</v>
      </c>
      <c r="M119" s="211"/>
      <c r="N119" s="211"/>
    </row>
    <row r="120" spans="1:14" ht="15.6" hidden="1">
      <c r="A120" s="516">
        <v>46069</v>
      </c>
      <c r="B120" s="517" t="s">
        <v>264</v>
      </c>
      <c r="C120" s="527" t="s">
        <v>104</v>
      </c>
      <c r="D120" s="529" t="s">
        <v>99</v>
      </c>
      <c r="E120" s="524">
        <v>611000</v>
      </c>
      <c r="F120" s="520">
        <f t="shared" si="2"/>
        <v>1141.1819507226053</v>
      </c>
      <c r="G120" s="521">
        <v>535.40980000000002</v>
      </c>
      <c r="H120" s="522" t="s">
        <v>107</v>
      </c>
      <c r="I120" s="522" t="s">
        <v>290</v>
      </c>
      <c r="J120" s="518" t="s">
        <v>96</v>
      </c>
      <c r="K120" s="518" t="s">
        <v>343</v>
      </c>
      <c r="L120" s="518" t="s">
        <v>113</v>
      </c>
      <c r="M120" s="211"/>
      <c r="N120" s="211"/>
    </row>
    <row r="121" spans="1:14" ht="15.6" hidden="1">
      <c r="A121" s="516">
        <v>46069</v>
      </c>
      <c r="B121" s="517" t="s">
        <v>265</v>
      </c>
      <c r="C121" s="518" t="s">
        <v>104</v>
      </c>
      <c r="D121" s="518" t="s">
        <v>98</v>
      </c>
      <c r="E121" s="524">
        <v>230000</v>
      </c>
      <c r="F121" s="520">
        <f t="shared" si="2"/>
        <v>429.57749372536699</v>
      </c>
      <c r="G121" s="521">
        <v>535.40980000000002</v>
      </c>
      <c r="H121" s="522" t="s">
        <v>107</v>
      </c>
      <c r="I121" s="522" t="s">
        <v>291</v>
      </c>
      <c r="J121" s="518" t="s">
        <v>96</v>
      </c>
      <c r="K121" s="518" t="s">
        <v>343</v>
      </c>
      <c r="L121" s="518" t="s">
        <v>113</v>
      </c>
      <c r="M121" s="211"/>
      <c r="N121" s="211"/>
    </row>
    <row r="122" spans="1:14" ht="15.6" hidden="1">
      <c r="A122" s="525">
        <v>46069</v>
      </c>
      <c r="B122" s="530" t="s">
        <v>266</v>
      </c>
      <c r="C122" s="530" t="s">
        <v>104</v>
      </c>
      <c r="D122" s="530" t="s">
        <v>97</v>
      </c>
      <c r="E122" s="524">
        <v>384019</v>
      </c>
      <c r="F122" s="520">
        <f t="shared" si="2"/>
        <v>717.24312853444223</v>
      </c>
      <c r="G122" s="521">
        <v>535.40980000000002</v>
      </c>
      <c r="H122" s="522" t="s">
        <v>107</v>
      </c>
      <c r="I122" s="522" t="s">
        <v>292</v>
      </c>
      <c r="J122" s="518" t="s">
        <v>96</v>
      </c>
      <c r="K122" s="518" t="s">
        <v>343</v>
      </c>
      <c r="L122" s="518" t="s">
        <v>113</v>
      </c>
      <c r="M122" s="211"/>
      <c r="N122" s="211"/>
    </row>
    <row r="123" spans="1:14" ht="15.6" hidden="1">
      <c r="A123" s="516">
        <v>46069</v>
      </c>
      <c r="B123" s="531" t="s">
        <v>267</v>
      </c>
      <c r="C123" s="531" t="s">
        <v>104</v>
      </c>
      <c r="D123" s="531" t="s">
        <v>97</v>
      </c>
      <c r="E123" s="524">
        <v>192360</v>
      </c>
      <c r="F123" s="520">
        <f t="shared" si="2"/>
        <v>359.27620301309389</v>
      </c>
      <c r="G123" s="521">
        <v>535.40980000000002</v>
      </c>
      <c r="H123" s="522" t="s">
        <v>107</v>
      </c>
      <c r="I123" s="522" t="s">
        <v>293</v>
      </c>
      <c r="J123" s="518" t="s">
        <v>96</v>
      </c>
      <c r="K123" s="518" t="s">
        <v>343</v>
      </c>
      <c r="L123" s="518" t="s">
        <v>113</v>
      </c>
      <c r="M123" s="211"/>
      <c r="N123" s="211"/>
    </row>
    <row r="124" spans="1:14" ht="15.6" hidden="1">
      <c r="A124" s="411">
        <v>46069</v>
      </c>
      <c r="B124" s="419" t="s">
        <v>268</v>
      </c>
      <c r="C124" s="419" t="s">
        <v>104</v>
      </c>
      <c r="D124" s="419" t="s">
        <v>97</v>
      </c>
      <c r="E124" s="410">
        <v>118067</v>
      </c>
      <c r="F124" s="409">
        <f t="shared" si="2"/>
        <v>221.63106500805449</v>
      </c>
      <c r="G124" s="408">
        <v>532.71864210781655</v>
      </c>
      <c r="H124" s="211" t="s">
        <v>107</v>
      </c>
      <c r="I124" s="211" t="s">
        <v>294</v>
      </c>
      <c r="J124" s="172" t="s">
        <v>96</v>
      </c>
      <c r="K124" s="415" t="s">
        <v>185</v>
      </c>
      <c r="L124" s="172" t="s">
        <v>113</v>
      </c>
      <c r="M124" s="211"/>
      <c r="N124" s="211"/>
    </row>
    <row r="125" spans="1:14" ht="15.6" hidden="1">
      <c r="A125" s="516">
        <v>46069</v>
      </c>
      <c r="B125" s="531" t="s">
        <v>269</v>
      </c>
      <c r="C125" s="531" t="s">
        <v>104</v>
      </c>
      <c r="D125" s="531" t="s">
        <v>97</v>
      </c>
      <c r="E125" s="524">
        <v>159830</v>
      </c>
      <c r="F125" s="520">
        <f t="shared" si="2"/>
        <v>298.51900357445828</v>
      </c>
      <c r="G125" s="521">
        <v>535.40980000000002</v>
      </c>
      <c r="H125" s="522" t="s">
        <v>107</v>
      </c>
      <c r="I125" s="522" t="s">
        <v>295</v>
      </c>
      <c r="J125" s="518" t="s">
        <v>96</v>
      </c>
      <c r="K125" s="518" t="s">
        <v>343</v>
      </c>
      <c r="L125" s="518" t="s">
        <v>113</v>
      </c>
      <c r="M125" s="211"/>
      <c r="N125" s="211"/>
    </row>
    <row r="126" spans="1:14" ht="15.6" hidden="1">
      <c r="A126" s="411">
        <v>46069</v>
      </c>
      <c r="B126" s="419" t="s">
        <v>270</v>
      </c>
      <c r="C126" s="419" t="s">
        <v>104</v>
      </c>
      <c r="D126" s="419" t="s">
        <v>97</v>
      </c>
      <c r="E126" s="410">
        <v>159830</v>
      </c>
      <c r="F126" s="409">
        <f t="shared" si="2"/>
        <v>300.0270449849437</v>
      </c>
      <c r="G126" s="408">
        <v>532.71864210781655</v>
      </c>
      <c r="H126" s="211" t="s">
        <v>107</v>
      </c>
      <c r="I126" s="211" t="s">
        <v>296</v>
      </c>
      <c r="J126" s="172" t="s">
        <v>96</v>
      </c>
      <c r="K126" s="415" t="s">
        <v>185</v>
      </c>
      <c r="L126" s="172" t="s">
        <v>113</v>
      </c>
      <c r="M126" s="211"/>
      <c r="N126" s="211"/>
    </row>
    <row r="127" spans="1:14" ht="15.6" hidden="1">
      <c r="A127" s="411">
        <v>46069</v>
      </c>
      <c r="B127" s="419" t="s">
        <v>271</v>
      </c>
      <c r="C127" s="419" t="s">
        <v>104</v>
      </c>
      <c r="D127" s="419" t="s">
        <v>98</v>
      </c>
      <c r="E127" s="410">
        <v>139005</v>
      </c>
      <c r="F127" s="409">
        <f t="shared" si="2"/>
        <v>260.93511473523182</v>
      </c>
      <c r="G127" s="408">
        <v>532.71864210781655</v>
      </c>
      <c r="H127" s="211" t="s">
        <v>107</v>
      </c>
      <c r="I127" s="211" t="s">
        <v>297</v>
      </c>
      <c r="J127" s="172" t="s">
        <v>96</v>
      </c>
      <c r="K127" s="415" t="s">
        <v>185</v>
      </c>
      <c r="L127" s="172" t="s">
        <v>113</v>
      </c>
      <c r="M127" s="211"/>
      <c r="N127" s="211"/>
    </row>
    <row r="128" spans="1:14" ht="15.6" hidden="1">
      <c r="A128" s="525">
        <v>46069</v>
      </c>
      <c r="B128" s="530" t="s">
        <v>272</v>
      </c>
      <c r="C128" s="530" t="s">
        <v>104</v>
      </c>
      <c r="D128" s="530" t="s">
        <v>100</v>
      </c>
      <c r="E128" s="524">
        <v>142789</v>
      </c>
      <c r="F128" s="520">
        <f t="shared" si="2"/>
        <v>266.69104674587578</v>
      </c>
      <c r="G128" s="521">
        <v>535.40980000000002</v>
      </c>
      <c r="H128" s="522" t="s">
        <v>107</v>
      </c>
      <c r="I128" s="522" t="s">
        <v>298</v>
      </c>
      <c r="J128" s="518" t="s">
        <v>96</v>
      </c>
      <c r="K128" s="518" t="s">
        <v>343</v>
      </c>
      <c r="L128" s="518" t="s">
        <v>113</v>
      </c>
      <c r="M128" s="211"/>
      <c r="N128" s="211"/>
    </row>
    <row r="129" spans="1:14" ht="15.6" hidden="1">
      <c r="A129" s="411">
        <v>46069</v>
      </c>
      <c r="B129" s="418" t="s">
        <v>273</v>
      </c>
      <c r="C129" s="418" t="s">
        <v>130</v>
      </c>
      <c r="D129" s="418" t="s">
        <v>98</v>
      </c>
      <c r="E129" s="410">
        <v>260000</v>
      </c>
      <c r="F129" s="409">
        <f t="shared" si="2"/>
        <v>500.62487852927001</v>
      </c>
      <c r="G129" s="239">
        <v>519.35093749999999</v>
      </c>
      <c r="H129" s="211" t="s">
        <v>107</v>
      </c>
      <c r="I129" s="211" t="s">
        <v>299</v>
      </c>
      <c r="J129" s="172" t="s">
        <v>96</v>
      </c>
      <c r="K129" s="172" t="s">
        <v>342</v>
      </c>
      <c r="L129" s="172" t="s">
        <v>113</v>
      </c>
      <c r="M129" s="211"/>
      <c r="N129" s="211"/>
    </row>
    <row r="130" spans="1:14" ht="15.6" hidden="1">
      <c r="A130" s="411">
        <v>46069</v>
      </c>
      <c r="B130" s="418" t="s">
        <v>274</v>
      </c>
      <c r="C130" s="418" t="s">
        <v>103</v>
      </c>
      <c r="D130" s="418" t="s">
        <v>98</v>
      </c>
      <c r="E130" s="410">
        <v>500000</v>
      </c>
      <c r="F130" s="409">
        <f t="shared" si="2"/>
        <v>962.74015101782697</v>
      </c>
      <c r="G130" s="239">
        <v>519.35093749999999</v>
      </c>
      <c r="H130" s="211" t="s">
        <v>107</v>
      </c>
      <c r="I130" s="211" t="s">
        <v>300</v>
      </c>
      <c r="J130" s="172" t="s">
        <v>96</v>
      </c>
      <c r="K130" s="172" t="s">
        <v>342</v>
      </c>
      <c r="L130" s="172" t="s">
        <v>113</v>
      </c>
      <c r="M130" s="211"/>
      <c r="N130" s="211"/>
    </row>
    <row r="131" spans="1:14" ht="15.6" hidden="1">
      <c r="A131" s="411">
        <v>46069</v>
      </c>
      <c r="B131" s="418" t="s">
        <v>275</v>
      </c>
      <c r="C131" s="418" t="s">
        <v>276</v>
      </c>
      <c r="D131" s="418" t="s">
        <v>98</v>
      </c>
      <c r="E131" s="410">
        <v>10665</v>
      </c>
      <c r="F131" s="409">
        <f t="shared" si="2"/>
        <v>20.019948912997712</v>
      </c>
      <c r="G131" s="408">
        <v>532.71864210781655</v>
      </c>
      <c r="H131" s="211" t="s">
        <v>107</v>
      </c>
      <c r="I131" s="211" t="s">
        <v>301</v>
      </c>
      <c r="J131" s="172" t="s">
        <v>96</v>
      </c>
      <c r="K131" s="172" t="s">
        <v>185</v>
      </c>
      <c r="L131" s="172" t="s">
        <v>113</v>
      </c>
      <c r="M131" s="211"/>
      <c r="N131" s="211"/>
    </row>
    <row r="132" spans="1:14" ht="15.6" hidden="1">
      <c r="A132" s="305">
        <v>46070</v>
      </c>
      <c r="B132" s="172" t="s">
        <v>186</v>
      </c>
      <c r="C132" s="312" t="s">
        <v>335</v>
      </c>
      <c r="D132" s="308" t="s">
        <v>99</v>
      </c>
      <c r="E132" s="172">
        <v>1000</v>
      </c>
      <c r="F132" s="409">
        <f t="shared" si="2"/>
        <v>1.9254803020356539</v>
      </c>
      <c r="G132" s="239">
        <v>519.35093749999999</v>
      </c>
      <c r="H132" s="309" t="s">
        <v>111</v>
      </c>
      <c r="I132" s="172" t="s">
        <v>316</v>
      </c>
      <c r="J132" s="172" t="s">
        <v>96</v>
      </c>
      <c r="K132" s="172" t="s">
        <v>342</v>
      </c>
      <c r="L132" s="172" t="s">
        <v>113</v>
      </c>
      <c r="M132" s="172"/>
      <c r="N132" s="172"/>
    </row>
    <row r="133" spans="1:14" ht="15.6" hidden="1">
      <c r="A133" s="305">
        <v>46070</v>
      </c>
      <c r="B133" s="172" t="s">
        <v>192</v>
      </c>
      <c r="C133" s="312" t="s">
        <v>335</v>
      </c>
      <c r="D133" s="308" t="s">
        <v>99</v>
      </c>
      <c r="E133" s="172">
        <v>1000</v>
      </c>
      <c r="F133" s="409">
        <f t="shared" si="2"/>
        <v>1.9254803020356539</v>
      </c>
      <c r="G133" s="239">
        <v>519.35093749999999</v>
      </c>
      <c r="H133" s="309" t="s">
        <v>111</v>
      </c>
      <c r="I133" s="172" t="s">
        <v>316</v>
      </c>
      <c r="J133" s="172" t="s">
        <v>96</v>
      </c>
      <c r="K133" s="172" t="s">
        <v>342</v>
      </c>
      <c r="L133" s="172" t="s">
        <v>113</v>
      </c>
      <c r="M133" s="211"/>
      <c r="N133" s="211"/>
    </row>
    <row r="134" spans="1:14" ht="15.6" hidden="1">
      <c r="A134" s="264">
        <v>46070</v>
      </c>
      <c r="B134" s="211" t="s">
        <v>324</v>
      </c>
      <c r="C134" s="312" t="s">
        <v>335</v>
      </c>
      <c r="D134" s="211" t="s">
        <v>98</v>
      </c>
      <c r="E134" s="297">
        <v>1000</v>
      </c>
      <c r="F134" s="409">
        <f t="shared" si="2"/>
        <v>1.9254803020356539</v>
      </c>
      <c r="G134" s="239">
        <v>519.35093749999999</v>
      </c>
      <c r="H134" s="211" t="s">
        <v>168</v>
      </c>
      <c r="I134" s="211" t="s">
        <v>334</v>
      </c>
      <c r="J134" s="172" t="s">
        <v>96</v>
      </c>
      <c r="K134" s="172" t="s">
        <v>342</v>
      </c>
      <c r="L134" s="172" t="s">
        <v>113</v>
      </c>
      <c r="M134" s="289"/>
      <c r="N134" s="289"/>
    </row>
    <row r="135" spans="1:14" ht="15.6" hidden="1">
      <c r="A135" s="264">
        <v>46070</v>
      </c>
      <c r="B135" s="211" t="s">
        <v>325</v>
      </c>
      <c r="C135" s="312" t="s">
        <v>335</v>
      </c>
      <c r="D135" s="211" t="s">
        <v>98</v>
      </c>
      <c r="E135" s="297">
        <v>1000</v>
      </c>
      <c r="F135" s="409">
        <f t="shared" si="2"/>
        <v>1.9254803020356539</v>
      </c>
      <c r="G135" s="239">
        <v>519.35093749999999</v>
      </c>
      <c r="H135" s="211" t="s">
        <v>168</v>
      </c>
      <c r="I135" s="211" t="s">
        <v>334</v>
      </c>
      <c r="J135" s="172" t="s">
        <v>96</v>
      </c>
      <c r="K135" s="172" t="s">
        <v>342</v>
      </c>
      <c r="L135" s="172" t="s">
        <v>113</v>
      </c>
      <c r="M135" s="289"/>
      <c r="N135" s="289"/>
    </row>
    <row r="136" spans="1:14" ht="15.6" hidden="1">
      <c r="A136" s="264">
        <v>46070</v>
      </c>
      <c r="B136" s="211" t="s">
        <v>326</v>
      </c>
      <c r="C136" s="312" t="s">
        <v>335</v>
      </c>
      <c r="D136" s="211" t="s">
        <v>98</v>
      </c>
      <c r="E136" s="297">
        <v>1000</v>
      </c>
      <c r="F136" s="409">
        <f t="shared" si="2"/>
        <v>1.9254803020356539</v>
      </c>
      <c r="G136" s="239">
        <v>519.35093749999999</v>
      </c>
      <c r="H136" s="211" t="s">
        <v>168</v>
      </c>
      <c r="I136" s="211" t="s">
        <v>334</v>
      </c>
      <c r="J136" s="172" t="s">
        <v>96</v>
      </c>
      <c r="K136" s="172" t="s">
        <v>342</v>
      </c>
      <c r="L136" s="172" t="s">
        <v>113</v>
      </c>
      <c r="M136" s="289"/>
      <c r="N136" s="289"/>
    </row>
    <row r="137" spans="1:14" ht="15.6" hidden="1">
      <c r="A137" s="264">
        <v>46070</v>
      </c>
      <c r="B137" s="211" t="s">
        <v>327</v>
      </c>
      <c r="C137" s="312" t="s">
        <v>335</v>
      </c>
      <c r="D137" s="211" t="s">
        <v>98</v>
      </c>
      <c r="E137" s="297">
        <v>1000</v>
      </c>
      <c r="F137" s="409">
        <f t="shared" si="2"/>
        <v>1.9254803020356539</v>
      </c>
      <c r="G137" s="239">
        <v>519.35093749999999</v>
      </c>
      <c r="H137" s="211" t="s">
        <v>168</v>
      </c>
      <c r="I137" s="211" t="s">
        <v>334</v>
      </c>
      <c r="J137" s="172" t="s">
        <v>96</v>
      </c>
      <c r="K137" s="172" t="s">
        <v>342</v>
      </c>
      <c r="L137" s="172" t="s">
        <v>113</v>
      </c>
      <c r="M137" s="289"/>
      <c r="N137" s="289"/>
    </row>
    <row r="138" spans="1:14" ht="15.6" hidden="1">
      <c r="A138" s="305">
        <v>46070</v>
      </c>
      <c r="B138" s="211" t="s">
        <v>241</v>
      </c>
      <c r="C138" s="211" t="s">
        <v>120</v>
      </c>
      <c r="D138" s="211" t="s">
        <v>98</v>
      </c>
      <c r="E138" s="410">
        <v>62500</v>
      </c>
      <c r="F138" s="409">
        <f t="shared" si="2"/>
        <v>117.32271983707052</v>
      </c>
      <c r="G138" s="408">
        <v>532.71864210781655</v>
      </c>
      <c r="H138" s="211" t="s">
        <v>168</v>
      </c>
      <c r="I138" s="172" t="s">
        <v>247</v>
      </c>
      <c r="J138" s="172" t="s">
        <v>96</v>
      </c>
      <c r="K138" s="172" t="s">
        <v>185</v>
      </c>
      <c r="L138" s="172" t="s">
        <v>113</v>
      </c>
      <c r="M138" s="289"/>
      <c r="N138" s="289"/>
    </row>
    <row r="139" spans="1:14" ht="15.6" hidden="1">
      <c r="A139" s="305">
        <v>46071</v>
      </c>
      <c r="B139" s="172" t="s">
        <v>186</v>
      </c>
      <c r="C139" s="312" t="s">
        <v>335</v>
      </c>
      <c r="D139" s="308" t="s">
        <v>99</v>
      </c>
      <c r="E139" s="172">
        <v>1000</v>
      </c>
      <c r="F139" s="409">
        <f t="shared" si="2"/>
        <v>1.9254803020356539</v>
      </c>
      <c r="G139" s="239">
        <v>519.35093749999999</v>
      </c>
      <c r="H139" s="309" t="s">
        <v>111</v>
      </c>
      <c r="I139" s="172" t="s">
        <v>316</v>
      </c>
      <c r="J139" s="172" t="s">
        <v>96</v>
      </c>
      <c r="K139" s="172" t="s">
        <v>342</v>
      </c>
      <c r="L139" s="172" t="s">
        <v>113</v>
      </c>
      <c r="M139" s="420"/>
      <c r="N139" s="420"/>
    </row>
    <row r="140" spans="1:14" ht="15.6" hidden="1">
      <c r="A140" s="305">
        <v>46071</v>
      </c>
      <c r="B140" s="172" t="s">
        <v>188</v>
      </c>
      <c r="C140" s="312" t="s">
        <v>335</v>
      </c>
      <c r="D140" s="308" t="s">
        <v>99</v>
      </c>
      <c r="E140" s="172">
        <v>1000</v>
      </c>
      <c r="F140" s="409">
        <f t="shared" si="2"/>
        <v>1.9254803020356539</v>
      </c>
      <c r="G140" s="239">
        <v>519.35093749999999</v>
      </c>
      <c r="H140" s="309" t="s">
        <v>111</v>
      </c>
      <c r="I140" s="172" t="s">
        <v>316</v>
      </c>
      <c r="J140" s="172" t="s">
        <v>96</v>
      </c>
      <c r="K140" s="172" t="s">
        <v>342</v>
      </c>
      <c r="L140" s="172" t="s">
        <v>113</v>
      </c>
      <c r="M140" s="420"/>
      <c r="N140" s="420"/>
    </row>
    <row r="141" spans="1:14" ht="15.6" hidden="1">
      <c r="A141" s="305">
        <v>46072</v>
      </c>
      <c r="B141" s="172" t="s">
        <v>187</v>
      </c>
      <c r="C141" s="312" t="s">
        <v>335</v>
      </c>
      <c r="D141" s="308" t="s">
        <v>99</v>
      </c>
      <c r="E141" s="172">
        <v>1000</v>
      </c>
      <c r="F141" s="409">
        <f t="shared" si="2"/>
        <v>1.9254803020356539</v>
      </c>
      <c r="G141" s="239">
        <v>519.35093749999999</v>
      </c>
      <c r="H141" s="309" t="s">
        <v>111</v>
      </c>
      <c r="I141" s="172" t="s">
        <v>316</v>
      </c>
      <c r="J141" s="172" t="s">
        <v>96</v>
      </c>
      <c r="K141" s="172" t="s">
        <v>342</v>
      </c>
      <c r="L141" s="172" t="s">
        <v>113</v>
      </c>
      <c r="M141" s="420"/>
      <c r="N141" s="420"/>
    </row>
    <row r="142" spans="1:14" ht="15.6" hidden="1">
      <c r="A142" s="305">
        <v>46072</v>
      </c>
      <c r="B142" s="172" t="s">
        <v>304</v>
      </c>
      <c r="C142" s="312" t="s">
        <v>335</v>
      </c>
      <c r="D142" s="308" t="s">
        <v>99</v>
      </c>
      <c r="E142" s="172">
        <v>1000</v>
      </c>
      <c r="F142" s="409">
        <f t="shared" si="2"/>
        <v>1.9254803020356539</v>
      </c>
      <c r="G142" s="239">
        <v>519.35093749999999</v>
      </c>
      <c r="H142" s="309" t="s">
        <v>111</v>
      </c>
      <c r="I142" s="172" t="s">
        <v>316</v>
      </c>
      <c r="J142" s="172" t="s">
        <v>96</v>
      </c>
      <c r="K142" s="172" t="s">
        <v>342</v>
      </c>
      <c r="L142" s="172" t="s">
        <v>113</v>
      </c>
      <c r="M142" s="420"/>
      <c r="N142" s="420"/>
    </row>
    <row r="143" spans="1:14" ht="15.6" hidden="1">
      <c r="A143" s="264">
        <v>46072</v>
      </c>
      <c r="B143" s="211" t="s">
        <v>328</v>
      </c>
      <c r="C143" s="312" t="s">
        <v>335</v>
      </c>
      <c r="D143" s="211" t="s">
        <v>98</v>
      </c>
      <c r="E143" s="297">
        <v>1000</v>
      </c>
      <c r="F143" s="409">
        <f t="shared" si="2"/>
        <v>1.9254803020356539</v>
      </c>
      <c r="G143" s="239">
        <v>519.35093749999999</v>
      </c>
      <c r="H143" s="211" t="s">
        <v>168</v>
      </c>
      <c r="I143" s="211" t="s">
        <v>334</v>
      </c>
      <c r="J143" s="172" t="s">
        <v>96</v>
      </c>
      <c r="K143" s="172" t="s">
        <v>342</v>
      </c>
      <c r="L143" s="172" t="s">
        <v>113</v>
      </c>
      <c r="M143" s="289"/>
      <c r="N143" s="289"/>
    </row>
    <row r="144" spans="1:14" ht="15.6" hidden="1">
      <c r="A144" s="264">
        <v>46072</v>
      </c>
      <c r="B144" s="211" t="s">
        <v>329</v>
      </c>
      <c r="C144" s="312" t="s">
        <v>335</v>
      </c>
      <c r="D144" s="211" t="s">
        <v>98</v>
      </c>
      <c r="E144" s="297">
        <v>1000</v>
      </c>
      <c r="F144" s="409">
        <f t="shared" si="2"/>
        <v>1.9254803020356539</v>
      </c>
      <c r="G144" s="239">
        <v>519.35093749999999</v>
      </c>
      <c r="H144" s="211" t="s">
        <v>168</v>
      </c>
      <c r="I144" s="211" t="s">
        <v>334</v>
      </c>
      <c r="J144" s="172" t="s">
        <v>96</v>
      </c>
      <c r="K144" s="172" t="s">
        <v>342</v>
      </c>
      <c r="L144" s="172" t="s">
        <v>113</v>
      </c>
      <c r="M144" s="289"/>
      <c r="N144" s="289"/>
    </row>
    <row r="145" spans="1:14" ht="15.6" hidden="1">
      <c r="A145" s="305">
        <v>46072</v>
      </c>
      <c r="B145" s="172" t="s">
        <v>242</v>
      </c>
      <c r="C145" s="172" t="s">
        <v>120</v>
      </c>
      <c r="D145" s="211" t="s">
        <v>98</v>
      </c>
      <c r="E145" s="410">
        <v>300000</v>
      </c>
      <c r="F145" s="409">
        <f t="shared" si="2"/>
        <v>577.64409061069614</v>
      </c>
      <c r="G145" s="239">
        <v>519.35093749999999</v>
      </c>
      <c r="H145" s="211" t="s">
        <v>168</v>
      </c>
      <c r="I145" s="172" t="s">
        <v>248</v>
      </c>
      <c r="J145" s="172" t="s">
        <v>96</v>
      </c>
      <c r="K145" s="172" t="s">
        <v>342</v>
      </c>
      <c r="L145" s="172" t="s">
        <v>113</v>
      </c>
      <c r="M145" s="289"/>
      <c r="N145" s="289"/>
    </row>
    <row r="146" spans="1:14" ht="15.6" hidden="1">
      <c r="A146" s="305">
        <v>46073</v>
      </c>
      <c r="B146" s="172" t="s">
        <v>188</v>
      </c>
      <c r="C146" s="312" t="s">
        <v>335</v>
      </c>
      <c r="D146" s="308" t="s">
        <v>99</v>
      </c>
      <c r="E146" s="172">
        <v>1000</v>
      </c>
      <c r="F146" s="409">
        <f t="shared" si="2"/>
        <v>1.9254803020356539</v>
      </c>
      <c r="G146" s="239">
        <v>519.35093749999999</v>
      </c>
      <c r="H146" s="309" t="s">
        <v>111</v>
      </c>
      <c r="I146" s="172" t="s">
        <v>316</v>
      </c>
      <c r="J146" s="172" t="s">
        <v>96</v>
      </c>
      <c r="K146" s="172" t="s">
        <v>342</v>
      </c>
      <c r="L146" s="172" t="s">
        <v>113</v>
      </c>
      <c r="M146" s="420"/>
      <c r="N146" s="420"/>
    </row>
    <row r="147" spans="1:14" ht="15.6" hidden="1">
      <c r="A147" s="305">
        <v>46073</v>
      </c>
      <c r="B147" s="172" t="s">
        <v>305</v>
      </c>
      <c r="C147" s="312" t="s">
        <v>335</v>
      </c>
      <c r="D147" s="308" t="s">
        <v>99</v>
      </c>
      <c r="E147" s="172">
        <v>1000</v>
      </c>
      <c r="F147" s="409">
        <f t="shared" si="2"/>
        <v>1.9254803020356539</v>
      </c>
      <c r="G147" s="239">
        <v>519.35093749999999</v>
      </c>
      <c r="H147" s="309" t="s">
        <v>111</v>
      </c>
      <c r="I147" s="172" t="s">
        <v>316</v>
      </c>
      <c r="J147" s="172" t="s">
        <v>96</v>
      </c>
      <c r="K147" s="172" t="s">
        <v>342</v>
      </c>
      <c r="L147" s="172" t="s">
        <v>113</v>
      </c>
      <c r="M147" s="420"/>
      <c r="N147" s="420"/>
    </row>
    <row r="148" spans="1:14" ht="15.6" hidden="1">
      <c r="A148" s="305">
        <v>46073</v>
      </c>
      <c r="B148" s="172" t="s">
        <v>310</v>
      </c>
      <c r="C148" s="312" t="s">
        <v>335</v>
      </c>
      <c r="D148" s="308" t="s">
        <v>99</v>
      </c>
      <c r="E148" s="172">
        <v>1000</v>
      </c>
      <c r="F148" s="409">
        <f t="shared" si="2"/>
        <v>1.9254803020356539</v>
      </c>
      <c r="G148" s="239">
        <v>519.35093749999999</v>
      </c>
      <c r="H148" s="309" t="s">
        <v>111</v>
      </c>
      <c r="I148" s="172" t="s">
        <v>316</v>
      </c>
      <c r="J148" s="172" t="s">
        <v>96</v>
      </c>
      <c r="K148" s="172" t="s">
        <v>342</v>
      </c>
      <c r="L148" s="172" t="s">
        <v>113</v>
      </c>
      <c r="M148" s="420"/>
      <c r="N148" s="420"/>
    </row>
    <row r="149" spans="1:14" ht="15.6" hidden="1">
      <c r="A149" s="305">
        <v>46073</v>
      </c>
      <c r="B149" s="172" t="s">
        <v>191</v>
      </c>
      <c r="C149" s="312" t="s">
        <v>335</v>
      </c>
      <c r="D149" s="308" t="s">
        <v>99</v>
      </c>
      <c r="E149" s="172">
        <v>1000</v>
      </c>
      <c r="F149" s="409">
        <f t="shared" si="2"/>
        <v>1.9254803020356539</v>
      </c>
      <c r="G149" s="239">
        <v>519.35093749999999</v>
      </c>
      <c r="H149" s="309" t="s">
        <v>111</v>
      </c>
      <c r="I149" s="172" t="s">
        <v>316</v>
      </c>
      <c r="J149" s="172" t="s">
        <v>96</v>
      </c>
      <c r="K149" s="172" t="s">
        <v>342</v>
      </c>
      <c r="L149" s="172" t="s">
        <v>113</v>
      </c>
      <c r="M149" s="420"/>
      <c r="N149" s="420"/>
    </row>
    <row r="150" spans="1:14" ht="15.6" hidden="1">
      <c r="A150" s="264">
        <v>46073</v>
      </c>
      <c r="B150" s="211" t="s">
        <v>330</v>
      </c>
      <c r="C150" s="312" t="s">
        <v>335</v>
      </c>
      <c r="D150" s="211" t="s">
        <v>98</v>
      </c>
      <c r="E150" s="297">
        <v>1000</v>
      </c>
      <c r="F150" s="409">
        <f t="shared" si="2"/>
        <v>1.9254803020356539</v>
      </c>
      <c r="G150" s="239">
        <v>519.35093749999999</v>
      </c>
      <c r="H150" s="211" t="s">
        <v>168</v>
      </c>
      <c r="I150" s="211" t="s">
        <v>334</v>
      </c>
      <c r="J150" s="172" t="s">
        <v>96</v>
      </c>
      <c r="K150" s="172" t="s">
        <v>342</v>
      </c>
      <c r="L150" s="172" t="s">
        <v>113</v>
      </c>
      <c r="M150" s="289"/>
      <c r="N150" s="289"/>
    </row>
    <row r="151" spans="1:14" ht="15.6" hidden="1">
      <c r="A151" s="264">
        <v>46073</v>
      </c>
      <c r="B151" s="211" t="s">
        <v>331</v>
      </c>
      <c r="C151" s="312" t="s">
        <v>335</v>
      </c>
      <c r="D151" s="211" t="s">
        <v>98</v>
      </c>
      <c r="E151" s="297">
        <v>1000</v>
      </c>
      <c r="F151" s="409">
        <f t="shared" si="2"/>
        <v>1.9254803020356539</v>
      </c>
      <c r="G151" s="239">
        <v>519.35093749999999</v>
      </c>
      <c r="H151" s="211" t="s">
        <v>168</v>
      </c>
      <c r="I151" s="211" t="s">
        <v>334</v>
      </c>
      <c r="J151" s="172" t="s">
        <v>96</v>
      </c>
      <c r="K151" s="172" t="s">
        <v>342</v>
      </c>
      <c r="L151" s="172" t="s">
        <v>113</v>
      </c>
      <c r="M151" s="289"/>
      <c r="N151" s="289"/>
    </row>
    <row r="152" spans="1:14" ht="15.6" hidden="1">
      <c r="A152" s="305">
        <v>46076</v>
      </c>
      <c r="B152" s="172" t="s">
        <v>188</v>
      </c>
      <c r="C152" s="312" t="s">
        <v>335</v>
      </c>
      <c r="D152" s="314" t="s">
        <v>99</v>
      </c>
      <c r="E152" s="172">
        <v>1000</v>
      </c>
      <c r="F152" s="409">
        <f t="shared" si="2"/>
        <v>1.9254803020356539</v>
      </c>
      <c r="G152" s="239">
        <v>519.35093749999999</v>
      </c>
      <c r="H152" s="309" t="s">
        <v>111</v>
      </c>
      <c r="I152" s="172" t="s">
        <v>316</v>
      </c>
      <c r="J152" s="172" t="s">
        <v>96</v>
      </c>
      <c r="K152" s="172" t="s">
        <v>342</v>
      </c>
      <c r="L152" s="172" t="s">
        <v>113</v>
      </c>
      <c r="M152" s="420"/>
      <c r="N152" s="420"/>
    </row>
    <row r="153" spans="1:14" ht="15.6" hidden="1">
      <c r="A153" s="305">
        <v>46076</v>
      </c>
      <c r="B153" s="172" t="s">
        <v>187</v>
      </c>
      <c r="C153" s="312" t="s">
        <v>335</v>
      </c>
      <c r="D153" s="308" t="s">
        <v>99</v>
      </c>
      <c r="E153" s="421">
        <v>1000</v>
      </c>
      <c r="F153" s="409">
        <f t="shared" si="2"/>
        <v>1.9254803020356539</v>
      </c>
      <c r="G153" s="239">
        <v>519.35093749999999</v>
      </c>
      <c r="H153" s="309" t="s">
        <v>111</v>
      </c>
      <c r="I153" s="172" t="s">
        <v>316</v>
      </c>
      <c r="J153" s="172" t="s">
        <v>96</v>
      </c>
      <c r="K153" s="172" t="s">
        <v>342</v>
      </c>
      <c r="L153" s="172" t="s">
        <v>113</v>
      </c>
      <c r="M153" s="422"/>
      <c r="N153" s="420"/>
    </row>
    <row r="154" spans="1:14" ht="15.6" hidden="1">
      <c r="A154" s="305">
        <v>46077</v>
      </c>
      <c r="B154" s="172" t="s">
        <v>188</v>
      </c>
      <c r="C154" s="312" t="s">
        <v>335</v>
      </c>
      <c r="D154" s="308" t="s">
        <v>99</v>
      </c>
      <c r="E154" s="421">
        <v>1000</v>
      </c>
      <c r="F154" s="409">
        <f t="shared" si="2"/>
        <v>1.9254803020356539</v>
      </c>
      <c r="G154" s="239">
        <v>519.35093749999999</v>
      </c>
      <c r="H154" s="309" t="s">
        <v>111</v>
      </c>
      <c r="I154" s="172" t="s">
        <v>316</v>
      </c>
      <c r="J154" s="172" t="s">
        <v>96</v>
      </c>
      <c r="K154" s="172" t="s">
        <v>342</v>
      </c>
      <c r="L154" s="172" t="s">
        <v>113</v>
      </c>
      <c r="M154" s="420"/>
      <c r="N154" s="420"/>
    </row>
    <row r="155" spans="1:14" ht="15.6" hidden="1">
      <c r="A155" s="305">
        <v>46077</v>
      </c>
      <c r="B155" s="172" t="s">
        <v>204</v>
      </c>
      <c r="C155" s="312" t="s">
        <v>335</v>
      </c>
      <c r="D155" s="308" t="s">
        <v>99</v>
      </c>
      <c r="E155" s="421">
        <v>1000</v>
      </c>
      <c r="F155" s="409">
        <f t="shared" si="2"/>
        <v>1.9254803020356539</v>
      </c>
      <c r="G155" s="239">
        <v>519.35093749999999</v>
      </c>
      <c r="H155" s="309" t="s">
        <v>111</v>
      </c>
      <c r="I155" s="172" t="s">
        <v>316</v>
      </c>
      <c r="J155" s="172" t="s">
        <v>96</v>
      </c>
      <c r="K155" s="172" t="s">
        <v>342</v>
      </c>
      <c r="L155" s="172" t="s">
        <v>113</v>
      </c>
      <c r="M155" s="420"/>
      <c r="N155" s="420"/>
    </row>
    <row r="156" spans="1:14" ht="15.6" hidden="1">
      <c r="A156" s="305">
        <v>46077</v>
      </c>
      <c r="B156" s="172" t="s">
        <v>313</v>
      </c>
      <c r="C156" s="312" t="s">
        <v>335</v>
      </c>
      <c r="D156" s="308" t="s">
        <v>99</v>
      </c>
      <c r="E156" s="421">
        <v>1000</v>
      </c>
      <c r="F156" s="409">
        <f t="shared" si="2"/>
        <v>1.9254803020356539</v>
      </c>
      <c r="G156" s="239">
        <v>519.35093749999999</v>
      </c>
      <c r="H156" s="309" t="s">
        <v>111</v>
      </c>
      <c r="I156" s="172" t="s">
        <v>316</v>
      </c>
      <c r="J156" s="172" t="s">
        <v>96</v>
      </c>
      <c r="K156" s="172" t="s">
        <v>342</v>
      </c>
      <c r="L156" s="172" t="s">
        <v>113</v>
      </c>
      <c r="M156" s="420"/>
      <c r="N156" s="420"/>
    </row>
    <row r="157" spans="1:14" ht="15.6" hidden="1">
      <c r="A157" s="305">
        <v>46077</v>
      </c>
      <c r="B157" s="172" t="s">
        <v>192</v>
      </c>
      <c r="C157" s="312" t="s">
        <v>335</v>
      </c>
      <c r="D157" s="308" t="s">
        <v>99</v>
      </c>
      <c r="E157" s="421">
        <v>1000</v>
      </c>
      <c r="F157" s="409">
        <f t="shared" si="2"/>
        <v>1.9254803020356539</v>
      </c>
      <c r="G157" s="239">
        <v>519.35093749999999</v>
      </c>
      <c r="H157" s="309" t="s">
        <v>111</v>
      </c>
      <c r="I157" s="172" t="s">
        <v>316</v>
      </c>
      <c r="J157" s="172" t="s">
        <v>96</v>
      </c>
      <c r="K157" s="172" t="s">
        <v>342</v>
      </c>
      <c r="L157" s="172" t="s">
        <v>113</v>
      </c>
      <c r="M157" s="420"/>
      <c r="N157" s="420"/>
    </row>
    <row r="158" spans="1:14" ht="15.6" hidden="1">
      <c r="A158" s="305">
        <v>46077</v>
      </c>
      <c r="B158" s="172" t="s">
        <v>243</v>
      </c>
      <c r="C158" s="211" t="s">
        <v>120</v>
      </c>
      <c r="D158" s="211" t="s">
        <v>98</v>
      </c>
      <c r="E158" s="423">
        <v>12000</v>
      </c>
      <c r="F158" s="409">
        <f t="shared" si="2"/>
        <v>23.105763624427848</v>
      </c>
      <c r="G158" s="239">
        <v>519.35093749999999</v>
      </c>
      <c r="H158" s="211" t="s">
        <v>124</v>
      </c>
      <c r="I158" s="211" t="s">
        <v>249</v>
      </c>
      <c r="J158" s="172" t="s">
        <v>96</v>
      </c>
      <c r="K158" s="172" t="s">
        <v>342</v>
      </c>
      <c r="L158" s="172" t="s">
        <v>113</v>
      </c>
      <c r="M158" s="289"/>
      <c r="N158" s="289"/>
    </row>
    <row r="159" spans="1:14" ht="15.6" hidden="1">
      <c r="A159" s="305">
        <v>46078</v>
      </c>
      <c r="B159" s="172" t="s">
        <v>188</v>
      </c>
      <c r="C159" s="312" t="s">
        <v>335</v>
      </c>
      <c r="D159" s="308" t="s">
        <v>99</v>
      </c>
      <c r="E159" s="421">
        <v>1000</v>
      </c>
      <c r="F159" s="409">
        <f t="shared" si="2"/>
        <v>1.9254803020356539</v>
      </c>
      <c r="G159" s="239">
        <v>519.35093749999999</v>
      </c>
      <c r="H159" s="309" t="s">
        <v>111</v>
      </c>
      <c r="I159" s="172" t="s">
        <v>316</v>
      </c>
      <c r="J159" s="172" t="s">
        <v>96</v>
      </c>
      <c r="K159" s="172" t="s">
        <v>342</v>
      </c>
      <c r="L159" s="172" t="s">
        <v>113</v>
      </c>
      <c r="M159" s="420"/>
      <c r="N159" s="420"/>
    </row>
    <row r="160" spans="1:14" ht="15.6" hidden="1">
      <c r="A160" s="305">
        <v>46078</v>
      </c>
      <c r="B160" s="172" t="s">
        <v>192</v>
      </c>
      <c r="C160" s="312" t="s">
        <v>335</v>
      </c>
      <c r="D160" s="308" t="s">
        <v>99</v>
      </c>
      <c r="E160" s="421">
        <v>1000</v>
      </c>
      <c r="F160" s="409">
        <f t="shared" si="2"/>
        <v>1.9254803020356539</v>
      </c>
      <c r="G160" s="239">
        <v>519.35093749999999</v>
      </c>
      <c r="H160" s="309" t="s">
        <v>111</v>
      </c>
      <c r="I160" s="172" t="s">
        <v>316</v>
      </c>
      <c r="J160" s="172" t="s">
        <v>96</v>
      </c>
      <c r="K160" s="172" t="s">
        <v>342</v>
      </c>
      <c r="L160" s="172" t="s">
        <v>113</v>
      </c>
      <c r="M160" s="420"/>
      <c r="N160" s="420"/>
    </row>
    <row r="161" spans="1:15" ht="15.6" hidden="1">
      <c r="A161" s="264">
        <v>46078</v>
      </c>
      <c r="B161" s="211" t="s">
        <v>332</v>
      </c>
      <c r="C161" s="312" t="s">
        <v>335</v>
      </c>
      <c r="D161" s="211" t="s">
        <v>98</v>
      </c>
      <c r="E161" s="424">
        <v>1000</v>
      </c>
      <c r="F161" s="409">
        <f t="shared" si="2"/>
        <v>1.9254803020356539</v>
      </c>
      <c r="G161" s="239">
        <v>519.35093749999999</v>
      </c>
      <c r="H161" s="211" t="s">
        <v>168</v>
      </c>
      <c r="I161" s="211" t="s">
        <v>334</v>
      </c>
      <c r="J161" s="172" t="s">
        <v>96</v>
      </c>
      <c r="K161" s="172" t="s">
        <v>342</v>
      </c>
      <c r="L161" s="172" t="s">
        <v>113</v>
      </c>
      <c r="M161" s="289"/>
      <c r="N161" s="289"/>
    </row>
    <row r="162" spans="1:15" ht="15.6" hidden="1">
      <c r="A162" s="264">
        <v>46078</v>
      </c>
      <c r="B162" s="211" t="s">
        <v>333</v>
      </c>
      <c r="C162" s="312" t="s">
        <v>335</v>
      </c>
      <c r="D162" s="211" t="s">
        <v>98</v>
      </c>
      <c r="E162" s="424">
        <v>1000</v>
      </c>
      <c r="F162" s="409">
        <f t="shared" si="2"/>
        <v>1.9254803020356539</v>
      </c>
      <c r="G162" s="239">
        <v>519.35093749999999</v>
      </c>
      <c r="H162" s="211" t="s">
        <v>168</v>
      </c>
      <c r="I162" s="211" t="s">
        <v>334</v>
      </c>
      <c r="J162" s="172" t="s">
        <v>96</v>
      </c>
      <c r="K162" s="172" t="s">
        <v>342</v>
      </c>
      <c r="L162" s="172" t="s">
        <v>113</v>
      </c>
      <c r="M162" s="289"/>
      <c r="N162" s="289"/>
    </row>
    <row r="163" spans="1:15" ht="15.6" hidden="1">
      <c r="A163" s="305">
        <v>46078</v>
      </c>
      <c r="B163" s="211" t="s">
        <v>244</v>
      </c>
      <c r="C163" s="172" t="s">
        <v>130</v>
      </c>
      <c r="D163" s="211" t="s">
        <v>98</v>
      </c>
      <c r="E163" s="423">
        <v>40000</v>
      </c>
      <c r="F163" s="409">
        <f t="shared" si="2"/>
        <v>75.086540695725134</v>
      </c>
      <c r="G163" s="408">
        <v>532.71864210781655</v>
      </c>
      <c r="H163" s="211" t="s">
        <v>168</v>
      </c>
      <c r="I163" s="172" t="s">
        <v>250</v>
      </c>
      <c r="J163" s="172" t="s">
        <v>96</v>
      </c>
      <c r="K163" s="172" t="s">
        <v>185</v>
      </c>
      <c r="L163" s="172" t="s">
        <v>113</v>
      </c>
      <c r="M163" s="289"/>
      <c r="N163" s="289"/>
    </row>
    <row r="164" spans="1:15" ht="15.6" hidden="1">
      <c r="A164" s="305">
        <v>46079</v>
      </c>
      <c r="B164" s="172" t="s">
        <v>304</v>
      </c>
      <c r="C164" s="312" t="s">
        <v>335</v>
      </c>
      <c r="D164" s="308" t="s">
        <v>99</v>
      </c>
      <c r="E164" s="421">
        <v>1000</v>
      </c>
      <c r="F164" s="409">
        <f t="shared" si="2"/>
        <v>1.9254803020356539</v>
      </c>
      <c r="G164" s="239">
        <v>519.35093749999999</v>
      </c>
      <c r="H164" s="309" t="s">
        <v>111</v>
      </c>
      <c r="I164" s="172" t="s">
        <v>316</v>
      </c>
      <c r="J164" s="172" t="s">
        <v>96</v>
      </c>
      <c r="K164" s="172" t="s">
        <v>342</v>
      </c>
      <c r="L164" s="172" t="s">
        <v>113</v>
      </c>
      <c r="M164" s="420"/>
      <c r="N164" s="420"/>
    </row>
    <row r="165" spans="1:15" ht="15.6" hidden="1">
      <c r="A165" s="305">
        <v>46079</v>
      </c>
      <c r="B165" s="172" t="s">
        <v>189</v>
      </c>
      <c r="C165" s="312" t="s">
        <v>335</v>
      </c>
      <c r="D165" s="308" t="s">
        <v>99</v>
      </c>
      <c r="E165" s="421">
        <v>1000</v>
      </c>
      <c r="F165" s="409">
        <f t="shared" si="2"/>
        <v>1.9254803020356539</v>
      </c>
      <c r="G165" s="239">
        <v>519.35093749999999</v>
      </c>
      <c r="H165" s="309" t="s">
        <v>111</v>
      </c>
      <c r="I165" s="172" t="s">
        <v>316</v>
      </c>
      <c r="J165" s="172" t="s">
        <v>96</v>
      </c>
      <c r="K165" s="172" t="s">
        <v>342</v>
      </c>
      <c r="L165" s="172" t="s">
        <v>113</v>
      </c>
      <c r="M165" s="420"/>
      <c r="N165" s="420"/>
    </row>
    <row r="166" spans="1:15" ht="15.6" hidden="1">
      <c r="A166" s="411">
        <v>46079</v>
      </c>
      <c r="B166" s="412" t="s">
        <v>340</v>
      </c>
      <c r="C166" s="172" t="s">
        <v>252</v>
      </c>
      <c r="D166" s="413"/>
      <c r="E166" s="424"/>
      <c r="F166" s="409">
        <f t="shared" si="2"/>
        <v>0</v>
      </c>
      <c r="G166" s="408">
        <v>524.80372990353703</v>
      </c>
      <c r="H166" s="211" t="s">
        <v>107</v>
      </c>
      <c r="I166" s="211" t="s">
        <v>302</v>
      </c>
      <c r="J166" s="172" t="s">
        <v>96</v>
      </c>
      <c r="K166" s="172" t="s">
        <v>338</v>
      </c>
      <c r="L166" s="172" t="s">
        <v>113</v>
      </c>
      <c r="M166" s="425">
        <v>1549972</v>
      </c>
      <c r="N166" s="289">
        <v>3000</v>
      </c>
    </row>
    <row r="167" spans="1:15" ht="15.6" hidden="1">
      <c r="A167" s="305">
        <v>46080</v>
      </c>
      <c r="B167" s="172" t="s">
        <v>314</v>
      </c>
      <c r="C167" s="312" t="s">
        <v>335</v>
      </c>
      <c r="D167" s="308" t="s">
        <v>99</v>
      </c>
      <c r="E167" s="421">
        <v>1000</v>
      </c>
      <c r="F167" s="409">
        <f t="shared" si="2"/>
        <v>1.9254803020356539</v>
      </c>
      <c r="G167" s="239">
        <v>519.35093749999999</v>
      </c>
      <c r="H167" s="309" t="s">
        <v>111</v>
      </c>
      <c r="I167" s="172" t="s">
        <v>316</v>
      </c>
      <c r="J167" s="172" t="s">
        <v>96</v>
      </c>
      <c r="K167" s="172" t="s">
        <v>342</v>
      </c>
      <c r="L167" s="172" t="s">
        <v>113</v>
      </c>
      <c r="M167" s="420"/>
      <c r="N167" s="420"/>
    </row>
    <row r="168" spans="1:15" ht="15.6" hidden="1">
      <c r="A168" s="305">
        <v>46080</v>
      </c>
      <c r="B168" s="172" t="s">
        <v>315</v>
      </c>
      <c r="C168" s="312" t="s">
        <v>335</v>
      </c>
      <c r="D168" s="308" t="s">
        <v>99</v>
      </c>
      <c r="E168" s="421">
        <v>1000</v>
      </c>
      <c r="F168" s="409">
        <f t="shared" si="2"/>
        <v>1.9254803020356539</v>
      </c>
      <c r="G168" s="239">
        <v>519.35093749999999</v>
      </c>
      <c r="H168" s="309" t="s">
        <v>111</v>
      </c>
      <c r="I168" s="172" t="s">
        <v>316</v>
      </c>
      <c r="J168" s="172" t="s">
        <v>96</v>
      </c>
      <c r="K168" s="172" t="s">
        <v>342</v>
      </c>
      <c r="L168" s="172" t="s">
        <v>113</v>
      </c>
      <c r="M168" s="420"/>
      <c r="N168" s="420"/>
    </row>
    <row r="169" spans="1:15" ht="15.6" hidden="1">
      <c r="A169" s="305">
        <v>46080</v>
      </c>
      <c r="B169" s="172" t="s">
        <v>193</v>
      </c>
      <c r="C169" s="312" t="s">
        <v>335</v>
      </c>
      <c r="D169" s="308" t="s">
        <v>99</v>
      </c>
      <c r="E169" s="421">
        <v>1000</v>
      </c>
      <c r="F169" s="409">
        <f t="shared" si="2"/>
        <v>1.9254803020356539</v>
      </c>
      <c r="G169" s="239">
        <v>519.35093749999999</v>
      </c>
      <c r="H169" s="309" t="s">
        <v>111</v>
      </c>
      <c r="I169" s="172" t="s">
        <v>316</v>
      </c>
      <c r="J169" s="172" t="s">
        <v>96</v>
      </c>
      <c r="K169" s="172" t="s">
        <v>342</v>
      </c>
      <c r="L169" s="172" t="s">
        <v>113</v>
      </c>
      <c r="M169" s="420"/>
      <c r="N169" s="420"/>
    </row>
    <row r="170" spans="1:15" ht="15.6" hidden="1">
      <c r="A170" s="305">
        <v>46080</v>
      </c>
      <c r="B170" s="172" t="s">
        <v>306</v>
      </c>
      <c r="C170" s="312" t="s">
        <v>335</v>
      </c>
      <c r="D170" s="314" t="s">
        <v>99</v>
      </c>
      <c r="E170" s="421">
        <v>1000</v>
      </c>
      <c r="F170" s="409">
        <f t="shared" si="2"/>
        <v>1.9254803020356539</v>
      </c>
      <c r="G170" s="239">
        <v>519.35093749999999</v>
      </c>
      <c r="H170" s="309" t="s">
        <v>111</v>
      </c>
      <c r="I170" s="172" t="s">
        <v>316</v>
      </c>
      <c r="J170" s="172" t="s">
        <v>96</v>
      </c>
      <c r="K170" s="172" t="s">
        <v>342</v>
      </c>
      <c r="L170" s="172" t="s">
        <v>113</v>
      </c>
      <c r="M170" s="420"/>
      <c r="N170" s="420"/>
    </row>
    <row r="171" spans="1:15" ht="15.6" hidden="1">
      <c r="A171" s="305">
        <v>46080</v>
      </c>
      <c r="B171" s="172" t="s">
        <v>192</v>
      </c>
      <c r="C171" s="312" t="s">
        <v>335</v>
      </c>
      <c r="D171" s="308" t="s">
        <v>99</v>
      </c>
      <c r="E171" s="421">
        <v>1000</v>
      </c>
      <c r="F171" s="409">
        <f t="shared" si="2"/>
        <v>1.9254803020356539</v>
      </c>
      <c r="G171" s="239">
        <v>519.35093749999999</v>
      </c>
      <c r="H171" s="309" t="s">
        <v>111</v>
      </c>
      <c r="I171" s="172" t="s">
        <v>316</v>
      </c>
      <c r="J171" s="172" t="s">
        <v>96</v>
      </c>
      <c r="K171" s="172" t="s">
        <v>342</v>
      </c>
      <c r="L171" s="172" t="s">
        <v>113</v>
      </c>
      <c r="M171" s="420"/>
      <c r="N171" s="420"/>
    </row>
    <row r="172" spans="1:15" ht="15.6" hidden="1">
      <c r="A172" s="264">
        <v>46080</v>
      </c>
      <c r="B172" s="211" t="s">
        <v>216</v>
      </c>
      <c r="C172" s="312" t="s">
        <v>335</v>
      </c>
      <c r="D172" s="211" t="s">
        <v>98</v>
      </c>
      <c r="E172" s="424">
        <v>1000</v>
      </c>
      <c r="F172" s="409">
        <f t="shared" si="2"/>
        <v>1.9254803020356539</v>
      </c>
      <c r="G172" s="239">
        <v>519.35093749999999</v>
      </c>
      <c r="H172" s="211" t="s">
        <v>168</v>
      </c>
      <c r="I172" s="211" t="s">
        <v>334</v>
      </c>
      <c r="J172" s="172" t="s">
        <v>96</v>
      </c>
      <c r="K172" s="172" t="s">
        <v>342</v>
      </c>
      <c r="L172" s="172" t="s">
        <v>113</v>
      </c>
      <c r="M172" s="289"/>
      <c r="N172" s="289"/>
    </row>
    <row r="173" spans="1:15" ht="15.6" hidden="1">
      <c r="A173" s="264">
        <v>46080</v>
      </c>
      <c r="B173" s="211" t="s">
        <v>197</v>
      </c>
      <c r="C173" s="312" t="s">
        <v>335</v>
      </c>
      <c r="D173" s="211" t="s">
        <v>98</v>
      </c>
      <c r="E173" s="424">
        <v>1000</v>
      </c>
      <c r="F173" s="409">
        <f t="shared" si="2"/>
        <v>1.9254803020356539</v>
      </c>
      <c r="G173" s="239">
        <v>519.35093749999999</v>
      </c>
      <c r="H173" s="211" t="s">
        <v>168</v>
      </c>
      <c r="I173" s="211" t="s">
        <v>334</v>
      </c>
      <c r="J173" s="172" t="s">
        <v>96</v>
      </c>
      <c r="K173" s="172" t="s">
        <v>342</v>
      </c>
      <c r="L173" s="172" t="s">
        <v>113</v>
      </c>
      <c r="M173" s="289"/>
      <c r="N173" s="289"/>
    </row>
    <row r="174" spans="1:15" ht="15.6" hidden="1">
      <c r="A174" s="305">
        <v>46080</v>
      </c>
      <c r="B174" s="211" t="s">
        <v>245</v>
      </c>
      <c r="C174" s="211" t="s">
        <v>103</v>
      </c>
      <c r="D174" s="211" t="s">
        <v>98</v>
      </c>
      <c r="E174" s="423">
        <v>4000</v>
      </c>
      <c r="F174" s="409">
        <f t="shared" ref="F174:F237" si="3">E174/G174</f>
        <v>7.7019212081426156</v>
      </c>
      <c r="G174" s="239">
        <v>519.35093749999999</v>
      </c>
      <c r="H174" s="172" t="s">
        <v>168</v>
      </c>
      <c r="I174" s="172" t="s">
        <v>251</v>
      </c>
      <c r="J174" s="172" t="s">
        <v>96</v>
      </c>
      <c r="K174" s="172" t="s">
        <v>342</v>
      </c>
      <c r="L174" s="172" t="s">
        <v>113</v>
      </c>
      <c r="M174" s="289"/>
      <c r="N174" s="289"/>
    </row>
    <row r="175" spans="1:15" ht="15.6" hidden="1">
      <c r="A175" s="380">
        <v>46083</v>
      </c>
      <c r="B175" s="170" t="s">
        <v>186</v>
      </c>
      <c r="C175" s="170" t="s">
        <v>335</v>
      </c>
      <c r="D175" s="232" t="s">
        <v>99</v>
      </c>
      <c r="E175" s="170">
        <v>1000</v>
      </c>
      <c r="F175" s="381">
        <f t="shared" si="3"/>
        <v>1.8771635173931283</v>
      </c>
      <c r="G175" s="239">
        <v>532.71864210781655</v>
      </c>
      <c r="H175" s="382" t="s">
        <v>111</v>
      </c>
      <c r="I175" s="170" t="s">
        <v>376</v>
      </c>
      <c r="J175" s="170" t="s">
        <v>96</v>
      </c>
      <c r="K175" s="170" t="s">
        <v>343</v>
      </c>
      <c r="L175" s="170" t="s">
        <v>113</v>
      </c>
      <c r="M175" s="311"/>
      <c r="N175" s="311"/>
      <c r="O175" s="247"/>
    </row>
    <row r="176" spans="1:15" ht="15.6" hidden="1">
      <c r="A176" s="380">
        <v>46083</v>
      </c>
      <c r="B176" s="383" t="s">
        <v>346</v>
      </c>
      <c r="C176" s="170" t="s">
        <v>110</v>
      </c>
      <c r="D176" s="232" t="s">
        <v>99</v>
      </c>
      <c r="E176" s="170">
        <v>10000</v>
      </c>
      <c r="F176" s="381">
        <f t="shared" si="3"/>
        <v>18.771635173931283</v>
      </c>
      <c r="G176" s="239">
        <v>532.71864210781655</v>
      </c>
      <c r="H176" s="382" t="s">
        <v>111</v>
      </c>
      <c r="I176" s="170" t="s">
        <v>377</v>
      </c>
      <c r="J176" s="170" t="s">
        <v>96</v>
      </c>
      <c r="K176" s="170" t="s">
        <v>343</v>
      </c>
      <c r="L176" s="170" t="s">
        <v>113</v>
      </c>
      <c r="M176" s="310"/>
      <c r="N176" s="310"/>
      <c r="O176" s="247"/>
    </row>
    <row r="177" spans="1:15" ht="15.6" hidden="1">
      <c r="A177" s="380">
        <v>46083</v>
      </c>
      <c r="B177" s="383" t="s">
        <v>347</v>
      </c>
      <c r="C177" s="170" t="s">
        <v>104</v>
      </c>
      <c r="D177" s="232" t="s">
        <v>99</v>
      </c>
      <c r="E177" s="170">
        <v>250000</v>
      </c>
      <c r="F177" s="381">
        <f t="shared" si="3"/>
        <v>469.29087934828209</v>
      </c>
      <c r="G177" s="239">
        <v>532.71864210781655</v>
      </c>
      <c r="H177" s="382" t="s">
        <v>111</v>
      </c>
      <c r="I177" s="170" t="s">
        <v>378</v>
      </c>
      <c r="J177" s="170" t="s">
        <v>96</v>
      </c>
      <c r="K177" s="170" t="s">
        <v>343</v>
      </c>
      <c r="L177" s="170" t="s">
        <v>113</v>
      </c>
      <c r="M177" s="310"/>
      <c r="N177" s="310"/>
      <c r="O177" s="247"/>
    </row>
    <row r="178" spans="1:15" ht="15.6" hidden="1">
      <c r="A178" s="384">
        <v>46083</v>
      </c>
      <c r="B178" s="242" t="s">
        <v>192</v>
      </c>
      <c r="C178" s="170" t="s">
        <v>335</v>
      </c>
      <c r="D178" s="385" t="s">
        <v>99</v>
      </c>
      <c r="E178" s="242">
        <v>1000</v>
      </c>
      <c r="F178" s="381">
        <f t="shared" si="3"/>
        <v>1.8771635173931283</v>
      </c>
      <c r="G178" s="239">
        <v>532.71864210781655</v>
      </c>
      <c r="H178" s="386" t="s">
        <v>111</v>
      </c>
      <c r="I178" s="170" t="s">
        <v>376</v>
      </c>
      <c r="J178" s="170" t="s">
        <v>96</v>
      </c>
      <c r="K178" s="170" t="s">
        <v>343</v>
      </c>
      <c r="L178" s="170" t="s">
        <v>113</v>
      </c>
      <c r="M178" s="310"/>
      <c r="N178" s="310"/>
      <c r="O178" s="247"/>
    </row>
    <row r="179" spans="1:15" ht="15.6" hidden="1">
      <c r="A179" s="388">
        <v>46083</v>
      </c>
      <c r="B179" s="389" t="s">
        <v>385</v>
      </c>
      <c r="C179" s="389" t="s">
        <v>110</v>
      </c>
      <c r="D179" s="390" t="s">
        <v>97</v>
      </c>
      <c r="E179" s="391">
        <v>7500</v>
      </c>
      <c r="F179" s="381">
        <f t="shared" si="3"/>
        <v>14.441102265267405</v>
      </c>
      <c r="G179" s="239">
        <v>519.35093749999999</v>
      </c>
      <c r="H179" s="165" t="s">
        <v>128</v>
      </c>
      <c r="I179" s="391" t="s">
        <v>415</v>
      </c>
      <c r="J179" s="170" t="s">
        <v>96</v>
      </c>
      <c r="K179" s="170" t="s">
        <v>343</v>
      </c>
      <c r="L179" s="170" t="s">
        <v>113</v>
      </c>
      <c r="M179" s="310"/>
      <c r="N179" s="310"/>
      <c r="O179" s="271"/>
    </row>
    <row r="180" spans="1:15" ht="15.6" hidden="1">
      <c r="A180" s="394">
        <v>46083</v>
      </c>
      <c r="B180" s="242" t="s">
        <v>196</v>
      </c>
      <c r="C180" s="170" t="s">
        <v>335</v>
      </c>
      <c r="D180" s="242" t="s">
        <v>98</v>
      </c>
      <c r="E180" s="286">
        <v>1000</v>
      </c>
      <c r="F180" s="381">
        <f t="shared" si="3"/>
        <v>1.867727535907062</v>
      </c>
      <c r="G180" s="239">
        <v>535.41</v>
      </c>
      <c r="H180" s="242" t="s">
        <v>168</v>
      </c>
      <c r="I180" s="242" t="s">
        <v>497</v>
      </c>
      <c r="J180" s="170" t="s">
        <v>96</v>
      </c>
      <c r="K180" s="170" t="s">
        <v>343</v>
      </c>
      <c r="L180" s="170" t="s">
        <v>113</v>
      </c>
      <c r="M180" s="75"/>
      <c r="N180" s="75"/>
      <c r="O180" s="75"/>
    </row>
    <row r="181" spans="1:15" ht="15.6" hidden="1">
      <c r="A181" s="394">
        <v>46083</v>
      </c>
      <c r="B181" s="242" t="s">
        <v>426</v>
      </c>
      <c r="C181" s="170" t="s">
        <v>335</v>
      </c>
      <c r="D181" s="242" t="s">
        <v>98</v>
      </c>
      <c r="E181" s="286">
        <v>1000</v>
      </c>
      <c r="F181" s="381">
        <f t="shared" si="3"/>
        <v>1.867727535907062</v>
      </c>
      <c r="G181" s="239">
        <v>535.41</v>
      </c>
      <c r="H181" s="242" t="s">
        <v>168</v>
      </c>
      <c r="I181" s="242" t="s">
        <v>497</v>
      </c>
      <c r="J181" s="170" t="s">
        <v>96</v>
      </c>
      <c r="K181" s="170" t="s">
        <v>343</v>
      </c>
      <c r="L181" s="170" t="s">
        <v>113</v>
      </c>
      <c r="M181" s="75"/>
      <c r="N181" s="75"/>
      <c r="O181" s="75"/>
    </row>
    <row r="182" spans="1:15" ht="15.6" hidden="1">
      <c r="A182" s="394">
        <v>46083</v>
      </c>
      <c r="B182" s="242" t="s">
        <v>427</v>
      </c>
      <c r="C182" s="170" t="s">
        <v>335</v>
      </c>
      <c r="D182" s="242" t="s">
        <v>98</v>
      </c>
      <c r="E182" s="286">
        <v>1000</v>
      </c>
      <c r="F182" s="381">
        <f t="shared" si="3"/>
        <v>1.867727535907062</v>
      </c>
      <c r="G182" s="239">
        <v>535.41</v>
      </c>
      <c r="H182" s="242" t="s">
        <v>168</v>
      </c>
      <c r="I182" s="242" t="s">
        <v>497</v>
      </c>
      <c r="J182" s="170" t="s">
        <v>96</v>
      </c>
      <c r="K182" s="170" t="s">
        <v>343</v>
      </c>
      <c r="L182" s="170" t="s">
        <v>113</v>
      </c>
      <c r="M182" s="75"/>
      <c r="N182" s="75"/>
      <c r="O182" s="75"/>
    </row>
    <row r="183" spans="1:15" ht="15.6" hidden="1">
      <c r="A183" s="394">
        <v>46083</v>
      </c>
      <c r="B183" s="242" t="s">
        <v>428</v>
      </c>
      <c r="C183" s="242" t="s">
        <v>110</v>
      </c>
      <c r="D183" s="242" t="s">
        <v>99</v>
      </c>
      <c r="E183" s="286">
        <v>5000</v>
      </c>
      <c r="F183" s="381">
        <f t="shared" si="3"/>
        <v>9.3386376795353101</v>
      </c>
      <c r="G183" s="239">
        <v>535.41</v>
      </c>
      <c r="H183" s="242" t="s">
        <v>168</v>
      </c>
      <c r="I183" s="242" t="s">
        <v>498</v>
      </c>
      <c r="J183" s="170" t="s">
        <v>96</v>
      </c>
      <c r="K183" s="170" t="s">
        <v>343</v>
      </c>
      <c r="L183" s="170" t="s">
        <v>113</v>
      </c>
      <c r="M183" s="75"/>
      <c r="N183" s="75"/>
      <c r="O183" s="75"/>
    </row>
    <row r="184" spans="1:15" ht="15.6" hidden="1">
      <c r="A184" s="384">
        <v>46083</v>
      </c>
      <c r="B184" s="242" t="s">
        <v>1594</v>
      </c>
      <c r="C184" s="170" t="s">
        <v>335</v>
      </c>
      <c r="D184" s="242" t="s">
        <v>257</v>
      </c>
      <c r="E184" s="242">
        <v>1000</v>
      </c>
      <c r="F184" s="381">
        <f t="shared" si="3"/>
        <v>1.867727535907062</v>
      </c>
      <c r="G184" s="239">
        <v>535.41</v>
      </c>
      <c r="H184" s="242" t="s">
        <v>122</v>
      </c>
      <c r="I184" s="242" t="s">
        <v>573</v>
      </c>
      <c r="J184" s="170" t="s">
        <v>96</v>
      </c>
      <c r="K184" s="170" t="s">
        <v>343</v>
      </c>
      <c r="L184" s="170" t="s">
        <v>113</v>
      </c>
      <c r="M184" s="75"/>
      <c r="N184" s="75"/>
      <c r="O184" s="75"/>
    </row>
    <row r="185" spans="1:15" ht="15.6" hidden="1">
      <c r="A185" s="384">
        <v>46083</v>
      </c>
      <c r="B185" s="165" t="s">
        <v>566</v>
      </c>
      <c r="C185" s="165" t="s">
        <v>110</v>
      </c>
      <c r="D185" s="242" t="s">
        <v>257</v>
      </c>
      <c r="E185" s="242">
        <v>7500</v>
      </c>
      <c r="F185" s="381">
        <f t="shared" si="3"/>
        <v>14.007956519302965</v>
      </c>
      <c r="G185" s="239">
        <v>535.41</v>
      </c>
      <c r="H185" s="242" t="s">
        <v>122</v>
      </c>
      <c r="I185" s="242" t="s">
        <v>574</v>
      </c>
      <c r="J185" s="170" t="s">
        <v>96</v>
      </c>
      <c r="K185" s="170" t="s">
        <v>343</v>
      </c>
      <c r="L185" s="170" t="s">
        <v>113</v>
      </c>
      <c r="M185" s="75"/>
      <c r="N185" s="75"/>
      <c r="O185" s="75"/>
    </row>
    <row r="186" spans="1:15" ht="15.6" hidden="1">
      <c r="A186" s="384">
        <v>46083</v>
      </c>
      <c r="B186" s="242" t="s">
        <v>1590</v>
      </c>
      <c r="C186" s="170" t="s">
        <v>335</v>
      </c>
      <c r="D186" s="242" t="s">
        <v>257</v>
      </c>
      <c r="E186" s="242">
        <v>1000</v>
      </c>
      <c r="F186" s="381">
        <f t="shared" si="3"/>
        <v>1.867727535907062</v>
      </c>
      <c r="G186" s="239">
        <v>535.41</v>
      </c>
      <c r="H186" s="242" t="s">
        <v>122</v>
      </c>
      <c r="I186" s="242" t="s">
        <v>573</v>
      </c>
      <c r="J186" s="170" t="s">
        <v>96</v>
      </c>
      <c r="K186" s="170" t="s">
        <v>343</v>
      </c>
      <c r="L186" s="170" t="s">
        <v>113</v>
      </c>
      <c r="M186" s="75"/>
      <c r="N186" s="75"/>
      <c r="O186" s="75"/>
    </row>
    <row r="187" spans="1:15" ht="15.6" hidden="1">
      <c r="A187" s="384">
        <v>46083</v>
      </c>
      <c r="B187" s="242" t="s">
        <v>1590</v>
      </c>
      <c r="C187" s="170" t="s">
        <v>335</v>
      </c>
      <c r="D187" s="242" t="s">
        <v>257</v>
      </c>
      <c r="E187" s="242">
        <v>1000</v>
      </c>
      <c r="F187" s="381">
        <f t="shared" si="3"/>
        <v>1.867727535907062</v>
      </c>
      <c r="G187" s="239">
        <v>535.41</v>
      </c>
      <c r="H187" s="242" t="s">
        <v>122</v>
      </c>
      <c r="I187" s="242" t="s">
        <v>573</v>
      </c>
      <c r="J187" s="170" t="s">
        <v>96</v>
      </c>
      <c r="K187" s="170" t="s">
        <v>343</v>
      </c>
      <c r="L187" s="170" t="s">
        <v>113</v>
      </c>
      <c r="M187" s="75"/>
      <c r="N187" s="75"/>
      <c r="O187" s="75"/>
    </row>
    <row r="188" spans="1:15" ht="15.6" hidden="1">
      <c r="A188" s="384">
        <v>46083</v>
      </c>
      <c r="B188" s="242" t="s">
        <v>1594</v>
      </c>
      <c r="C188" s="170" t="s">
        <v>335</v>
      </c>
      <c r="D188" s="242" t="s">
        <v>257</v>
      </c>
      <c r="E188" s="242">
        <v>1000</v>
      </c>
      <c r="F188" s="381">
        <f t="shared" si="3"/>
        <v>1.867727535907062</v>
      </c>
      <c r="G188" s="239">
        <v>535.41</v>
      </c>
      <c r="H188" s="242" t="s">
        <v>122</v>
      </c>
      <c r="I188" s="242" t="s">
        <v>573</v>
      </c>
      <c r="J188" s="170" t="s">
        <v>96</v>
      </c>
      <c r="K188" s="170" t="s">
        <v>343</v>
      </c>
      <c r="L188" s="170" t="s">
        <v>113</v>
      </c>
      <c r="M188" s="75"/>
      <c r="N188" s="75"/>
      <c r="O188" s="75"/>
    </row>
    <row r="189" spans="1:15" ht="15.6" hidden="1">
      <c r="A189" s="384">
        <v>46083</v>
      </c>
      <c r="B189" s="242" t="s">
        <v>1610</v>
      </c>
      <c r="C189" s="242" t="s">
        <v>524</v>
      </c>
      <c r="D189" s="242" t="s">
        <v>257</v>
      </c>
      <c r="E189" s="242">
        <v>2000</v>
      </c>
      <c r="F189" s="381">
        <f t="shared" si="3"/>
        <v>3.735455071814124</v>
      </c>
      <c r="G189" s="239">
        <v>535.41</v>
      </c>
      <c r="H189" s="242" t="s">
        <v>122</v>
      </c>
      <c r="I189" s="242" t="s">
        <v>575</v>
      </c>
      <c r="J189" s="170" t="s">
        <v>96</v>
      </c>
      <c r="K189" s="170" t="s">
        <v>343</v>
      </c>
      <c r="L189" s="170" t="s">
        <v>113</v>
      </c>
      <c r="M189" s="75"/>
      <c r="N189" s="75"/>
      <c r="O189" s="75"/>
    </row>
    <row r="190" spans="1:15" ht="15.6" hidden="1">
      <c r="A190" s="384">
        <v>46083</v>
      </c>
      <c r="B190" s="242" t="s">
        <v>1607</v>
      </c>
      <c r="C190" s="242" t="s">
        <v>392</v>
      </c>
      <c r="D190" s="242" t="s">
        <v>257</v>
      </c>
      <c r="E190" s="242">
        <v>8000</v>
      </c>
      <c r="F190" s="381">
        <f t="shared" si="3"/>
        <v>14.941820287256496</v>
      </c>
      <c r="G190" s="239">
        <v>535.41</v>
      </c>
      <c r="H190" s="242" t="s">
        <v>122</v>
      </c>
      <c r="I190" s="242" t="s">
        <v>576</v>
      </c>
      <c r="J190" s="170" t="s">
        <v>96</v>
      </c>
      <c r="K190" s="170" t="s">
        <v>343</v>
      </c>
      <c r="L190" s="170" t="s">
        <v>113</v>
      </c>
      <c r="M190" s="75"/>
      <c r="N190" s="75"/>
      <c r="O190" s="75"/>
    </row>
    <row r="191" spans="1:15" ht="15.6" hidden="1">
      <c r="A191" s="384">
        <v>46083</v>
      </c>
      <c r="B191" s="242" t="s">
        <v>1629</v>
      </c>
      <c r="C191" s="242" t="s">
        <v>396</v>
      </c>
      <c r="D191" s="242" t="s">
        <v>257</v>
      </c>
      <c r="E191" s="242">
        <v>50000</v>
      </c>
      <c r="F191" s="381">
        <f t="shared" si="3"/>
        <v>93.386376795353101</v>
      </c>
      <c r="G191" s="239">
        <v>535.41</v>
      </c>
      <c r="H191" s="242" t="s">
        <v>122</v>
      </c>
      <c r="I191" s="242" t="s">
        <v>598</v>
      </c>
      <c r="J191" s="170" t="s">
        <v>96</v>
      </c>
      <c r="K191" s="170" t="s">
        <v>343</v>
      </c>
      <c r="L191" s="170" t="s">
        <v>113</v>
      </c>
      <c r="M191" s="75"/>
      <c r="N191" s="75"/>
      <c r="O191" s="75"/>
    </row>
    <row r="192" spans="1:15" ht="15.6" hidden="1">
      <c r="A192" s="384">
        <v>46083</v>
      </c>
      <c r="B192" s="242" t="s">
        <v>1590</v>
      </c>
      <c r="C192" s="170" t="s">
        <v>335</v>
      </c>
      <c r="D192" s="242" t="s">
        <v>257</v>
      </c>
      <c r="E192" s="242">
        <v>1000</v>
      </c>
      <c r="F192" s="381">
        <f t="shared" si="3"/>
        <v>1.867727535907062</v>
      </c>
      <c r="G192" s="239">
        <v>535.41</v>
      </c>
      <c r="H192" s="242" t="s">
        <v>122</v>
      </c>
      <c r="I192" s="242" t="s">
        <v>573</v>
      </c>
      <c r="J192" s="170" t="s">
        <v>96</v>
      </c>
      <c r="K192" s="170" t="s">
        <v>343</v>
      </c>
      <c r="L192" s="170" t="s">
        <v>113</v>
      </c>
      <c r="M192" s="75"/>
      <c r="N192" s="75"/>
      <c r="O192" s="75"/>
    </row>
    <row r="193" spans="1:15" ht="15.6" hidden="1">
      <c r="A193" s="384">
        <v>46083</v>
      </c>
      <c r="B193" s="242" t="s">
        <v>1596</v>
      </c>
      <c r="C193" s="170" t="s">
        <v>335</v>
      </c>
      <c r="D193" s="242" t="s">
        <v>257</v>
      </c>
      <c r="E193" s="242">
        <v>500</v>
      </c>
      <c r="F193" s="381">
        <f t="shared" si="3"/>
        <v>0.93386376795353099</v>
      </c>
      <c r="G193" s="239">
        <v>535.41</v>
      </c>
      <c r="H193" s="242" t="s">
        <v>122</v>
      </c>
      <c r="I193" s="242" t="s">
        <v>573</v>
      </c>
      <c r="J193" s="170" t="s">
        <v>96</v>
      </c>
      <c r="K193" s="170" t="s">
        <v>343</v>
      </c>
      <c r="L193" s="170" t="s">
        <v>113</v>
      </c>
      <c r="M193" s="75"/>
      <c r="N193" s="75"/>
      <c r="O193" s="75"/>
    </row>
    <row r="194" spans="1:15" ht="15.6" hidden="1">
      <c r="A194" s="384">
        <v>46083</v>
      </c>
      <c r="B194" s="242" t="s">
        <v>1592</v>
      </c>
      <c r="C194" s="170" t="s">
        <v>335</v>
      </c>
      <c r="D194" s="242" t="s">
        <v>257</v>
      </c>
      <c r="E194" s="242">
        <v>500</v>
      </c>
      <c r="F194" s="381">
        <f t="shared" si="3"/>
        <v>0.93386376795353099</v>
      </c>
      <c r="G194" s="239">
        <v>535.41</v>
      </c>
      <c r="H194" s="242" t="s">
        <v>122</v>
      </c>
      <c r="I194" s="242" t="s">
        <v>573</v>
      </c>
      <c r="J194" s="170" t="s">
        <v>96</v>
      </c>
      <c r="K194" s="170" t="s">
        <v>343</v>
      </c>
      <c r="L194" s="170" t="s">
        <v>113</v>
      </c>
      <c r="M194" s="75"/>
      <c r="N194" s="75"/>
      <c r="O194" s="75"/>
    </row>
    <row r="195" spans="1:15" ht="15.6" hidden="1">
      <c r="A195" s="384">
        <v>46083</v>
      </c>
      <c r="B195" s="242" t="s">
        <v>1596</v>
      </c>
      <c r="C195" s="170" t="s">
        <v>335</v>
      </c>
      <c r="D195" s="242" t="s">
        <v>257</v>
      </c>
      <c r="E195" s="242">
        <v>500</v>
      </c>
      <c r="F195" s="381">
        <f t="shared" si="3"/>
        <v>0.93386376795353099</v>
      </c>
      <c r="G195" s="239">
        <v>535.41</v>
      </c>
      <c r="H195" s="242" t="s">
        <v>122</v>
      </c>
      <c r="I195" s="242" t="s">
        <v>573</v>
      </c>
      <c r="J195" s="170" t="s">
        <v>96</v>
      </c>
      <c r="K195" s="170" t="s">
        <v>343</v>
      </c>
      <c r="L195" s="170" t="s">
        <v>113</v>
      </c>
      <c r="M195" s="75"/>
      <c r="N195" s="75"/>
      <c r="O195" s="75"/>
    </row>
    <row r="196" spans="1:15" ht="15.6" hidden="1">
      <c r="A196" s="384">
        <v>46083</v>
      </c>
      <c r="B196" s="242" t="s">
        <v>1590</v>
      </c>
      <c r="C196" s="170" t="s">
        <v>335</v>
      </c>
      <c r="D196" s="242" t="s">
        <v>257</v>
      </c>
      <c r="E196" s="242">
        <v>1000</v>
      </c>
      <c r="F196" s="381">
        <f t="shared" si="3"/>
        <v>1.867727535907062</v>
      </c>
      <c r="G196" s="239">
        <v>535.41</v>
      </c>
      <c r="H196" s="242" t="s">
        <v>131</v>
      </c>
      <c r="I196" s="242" t="s">
        <v>622</v>
      </c>
      <c r="J196" s="170" t="s">
        <v>96</v>
      </c>
      <c r="K196" s="170" t="s">
        <v>343</v>
      </c>
      <c r="L196" s="170" t="s">
        <v>113</v>
      </c>
      <c r="M196" s="75"/>
      <c r="N196" s="75"/>
      <c r="O196" s="75"/>
    </row>
    <row r="197" spans="1:15" ht="15.6" hidden="1">
      <c r="A197" s="380">
        <v>46083</v>
      </c>
      <c r="B197" s="170" t="s">
        <v>1593</v>
      </c>
      <c r="C197" s="242" t="s">
        <v>392</v>
      </c>
      <c r="D197" s="170" t="s">
        <v>257</v>
      </c>
      <c r="E197" s="170">
        <v>9000</v>
      </c>
      <c r="F197" s="381">
        <f t="shared" si="3"/>
        <v>16.809547823163559</v>
      </c>
      <c r="G197" s="239">
        <v>535.41</v>
      </c>
      <c r="H197" s="170" t="s">
        <v>131</v>
      </c>
      <c r="I197" s="170" t="s">
        <v>623</v>
      </c>
      <c r="J197" s="170" t="s">
        <v>96</v>
      </c>
      <c r="K197" s="170" t="s">
        <v>343</v>
      </c>
      <c r="L197" s="170" t="s">
        <v>113</v>
      </c>
      <c r="M197" s="75"/>
      <c r="N197" s="75"/>
      <c r="O197" s="75"/>
    </row>
    <row r="198" spans="1:15" ht="15.6" hidden="1">
      <c r="A198" s="384">
        <v>46083</v>
      </c>
      <c r="B198" s="242" t="s">
        <v>1594</v>
      </c>
      <c r="C198" s="170" t="s">
        <v>335</v>
      </c>
      <c r="D198" s="242" t="s">
        <v>257</v>
      </c>
      <c r="E198" s="242">
        <v>1000</v>
      </c>
      <c r="F198" s="381">
        <f t="shared" si="3"/>
        <v>1.867727535907062</v>
      </c>
      <c r="G198" s="239">
        <v>535.41</v>
      </c>
      <c r="H198" s="242" t="s">
        <v>131</v>
      </c>
      <c r="I198" s="242" t="s">
        <v>622</v>
      </c>
      <c r="J198" s="170" t="s">
        <v>96</v>
      </c>
      <c r="K198" s="170" t="s">
        <v>343</v>
      </c>
      <c r="L198" s="170" t="s">
        <v>113</v>
      </c>
      <c r="M198" s="75"/>
      <c r="N198" s="75"/>
      <c r="O198" s="75"/>
    </row>
    <row r="199" spans="1:15" ht="15.6" hidden="1">
      <c r="A199" s="384">
        <v>46083</v>
      </c>
      <c r="B199" s="242" t="s">
        <v>1590</v>
      </c>
      <c r="C199" s="170" t="s">
        <v>335</v>
      </c>
      <c r="D199" s="242" t="s">
        <v>257</v>
      </c>
      <c r="E199" s="242">
        <v>1000</v>
      </c>
      <c r="F199" s="381">
        <f t="shared" si="3"/>
        <v>1.867727535907062</v>
      </c>
      <c r="G199" s="239">
        <v>535.41</v>
      </c>
      <c r="H199" s="242" t="s">
        <v>131</v>
      </c>
      <c r="I199" s="242" t="s">
        <v>622</v>
      </c>
      <c r="J199" s="170" t="s">
        <v>96</v>
      </c>
      <c r="K199" s="170" t="s">
        <v>343</v>
      </c>
      <c r="L199" s="170" t="s">
        <v>113</v>
      </c>
      <c r="M199" s="75"/>
      <c r="N199" s="75"/>
      <c r="O199" s="75"/>
    </row>
    <row r="200" spans="1:15" ht="15.6" hidden="1">
      <c r="A200" s="384">
        <v>46083</v>
      </c>
      <c r="B200" s="242" t="s">
        <v>1590</v>
      </c>
      <c r="C200" s="170" t="s">
        <v>335</v>
      </c>
      <c r="D200" s="242" t="s">
        <v>257</v>
      </c>
      <c r="E200" s="242">
        <v>1500</v>
      </c>
      <c r="F200" s="381">
        <f t="shared" si="3"/>
        <v>2.8015913038605929</v>
      </c>
      <c r="G200" s="239">
        <v>535.41</v>
      </c>
      <c r="H200" s="242" t="s">
        <v>131</v>
      </c>
      <c r="I200" s="242" t="s">
        <v>622</v>
      </c>
      <c r="J200" s="170" t="s">
        <v>96</v>
      </c>
      <c r="K200" s="170" t="s">
        <v>343</v>
      </c>
      <c r="L200" s="170" t="s">
        <v>113</v>
      </c>
      <c r="M200" s="75"/>
      <c r="N200" s="75"/>
      <c r="O200" s="75"/>
    </row>
    <row r="201" spans="1:15" ht="15.6" hidden="1">
      <c r="A201" s="380">
        <v>46083</v>
      </c>
      <c r="B201" s="170" t="s">
        <v>617</v>
      </c>
      <c r="C201" s="170" t="s">
        <v>110</v>
      </c>
      <c r="D201" s="170" t="s">
        <v>257</v>
      </c>
      <c r="E201" s="170">
        <v>7500</v>
      </c>
      <c r="F201" s="381">
        <f t="shared" si="3"/>
        <v>14.007956519302965</v>
      </c>
      <c r="G201" s="239">
        <v>535.41</v>
      </c>
      <c r="H201" s="170" t="s">
        <v>131</v>
      </c>
      <c r="I201" s="170" t="s">
        <v>624</v>
      </c>
      <c r="J201" s="170" t="s">
        <v>96</v>
      </c>
      <c r="K201" s="170" t="s">
        <v>343</v>
      </c>
      <c r="L201" s="170" t="s">
        <v>113</v>
      </c>
      <c r="M201" s="75"/>
      <c r="N201" s="75"/>
      <c r="O201" s="75"/>
    </row>
    <row r="202" spans="1:15" ht="15.6" hidden="1">
      <c r="A202" s="377">
        <v>46083</v>
      </c>
      <c r="B202" s="243" t="s">
        <v>277</v>
      </c>
      <c r="C202" s="248" t="s">
        <v>278</v>
      </c>
      <c r="D202" s="249" t="s">
        <v>97</v>
      </c>
      <c r="E202" s="286">
        <v>150000</v>
      </c>
      <c r="F202" s="381">
        <f t="shared" si="3"/>
        <v>280.1591303860593</v>
      </c>
      <c r="G202" s="239">
        <v>535.41</v>
      </c>
      <c r="H202" s="242" t="s">
        <v>107</v>
      </c>
      <c r="I202" s="242" t="s">
        <v>843</v>
      </c>
      <c r="J202" s="170" t="s">
        <v>96</v>
      </c>
      <c r="K202" s="170" t="s">
        <v>343</v>
      </c>
      <c r="L202" s="170" t="s">
        <v>113</v>
      </c>
      <c r="M202" s="75"/>
      <c r="N202" s="75"/>
      <c r="O202" s="75"/>
    </row>
    <row r="203" spans="1:15" ht="15.6" hidden="1">
      <c r="A203" s="377">
        <v>46083</v>
      </c>
      <c r="B203" s="302" t="s">
        <v>883</v>
      </c>
      <c r="C203" s="302" t="s">
        <v>103</v>
      </c>
      <c r="D203" s="302" t="s">
        <v>98</v>
      </c>
      <c r="E203" s="245">
        <v>500000</v>
      </c>
      <c r="F203" s="381">
        <f t="shared" si="3"/>
        <v>933.86376795353101</v>
      </c>
      <c r="G203" s="239">
        <v>535.41</v>
      </c>
      <c r="H203" s="242" t="s">
        <v>107</v>
      </c>
      <c r="I203" s="242" t="s">
        <v>844</v>
      </c>
      <c r="J203" s="170" t="s">
        <v>96</v>
      </c>
      <c r="K203" s="170" t="s">
        <v>343</v>
      </c>
      <c r="L203" s="170" t="s">
        <v>113</v>
      </c>
      <c r="M203" s="75"/>
      <c r="N203" s="75"/>
      <c r="O203" s="75"/>
    </row>
    <row r="204" spans="1:15" ht="15.6" hidden="1">
      <c r="A204" s="377">
        <v>46083</v>
      </c>
      <c r="B204" s="302" t="s">
        <v>884</v>
      </c>
      <c r="C204" s="302" t="s">
        <v>130</v>
      </c>
      <c r="D204" s="302" t="s">
        <v>98</v>
      </c>
      <c r="E204" s="245">
        <v>260000</v>
      </c>
      <c r="F204" s="381">
        <f t="shared" si="3"/>
        <v>485.60915933583613</v>
      </c>
      <c r="G204" s="239">
        <v>535.41</v>
      </c>
      <c r="H204" s="242" t="s">
        <v>107</v>
      </c>
      <c r="I204" s="242" t="s">
        <v>845</v>
      </c>
      <c r="J204" s="170" t="s">
        <v>96</v>
      </c>
      <c r="K204" s="170" t="s">
        <v>343</v>
      </c>
      <c r="L204" s="170" t="s">
        <v>113</v>
      </c>
      <c r="M204" s="75"/>
      <c r="N204" s="75"/>
      <c r="O204" s="75"/>
    </row>
    <row r="205" spans="1:15" ht="15.6" hidden="1">
      <c r="A205" s="384">
        <v>46084</v>
      </c>
      <c r="B205" s="242" t="s">
        <v>186</v>
      </c>
      <c r="C205" s="170" t="s">
        <v>335</v>
      </c>
      <c r="D205" s="385" t="s">
        <v>99</v>
      </c>
      <c r="E205" s="242">
        <v>1000</v>
      </c>
      <c r="F205" s="381">
        <f t="shared" si="3"/>
        <v>1.8771635173931283</v>
      </c>
      <c r="G205" s="239">
        <v>532.71864210781655</v>
      </c>
      <c r="H205" s="386" t="s">
        <v>111</v>
      </c>
      <c r="I205" s="170" t="s">
        <v>376</v>
      </c>
      <c r="J205" s="170" t="s">
        <v>96</v>
      </c>
      <c r="K205" s="170" t="s">
        <v>343</v>
      </c>
      <c r="L205" s="170" t="s">
        <v>113</v>
      </c>
      <c r="M205" s="310"/>
      <c r="N205" s="310"/>
      <c r="O205" s="247"/>
    </row>
    <row r="206" spans="1:15" ht="15.6" hidden="1">
      <c r="A206" s="384">
        <v>46084</v>
      </c>
      <c r="B206" s="242" t="s">
        <v>348</v>
      </c>
      <c r="C206" s="170" t="s">
        <v>335</v>
      </c>
      <c r="D206" s="385" t="s">
        <v>99</v>
      </c>
      <c r="E206" s="242">
        <v>1000</v>
      </c>
      <c r="F206" s="381">
        <f t="shared" si="3"/>
        <v>1.8771635173931283</v>
      </c>
      <c r="G206" s="239">
        <v>532.71864210781655</v>
      </c>
      <c r="H206" s="386" t="s">
        <v>111</v>
      </c>
      <c r="I206" s="170" t="s">
        <v>376</v>
      </c>
      <c r="J206" s="170" t="s">
        <v>96</v>
      </c>
      <c r="K206" s="170" t="s">
        <v>343</v>
      </c>
      <c r="L206" s="170" t="s">
        <v>113</v>
      </c>
      <c r="M206" s="310"/>
      <c r="N206" s="310"/>
      <c r="O206" s="124"/>
    </row>
    <row r="207" spans="1:15" ht="15.6" hidden="1">
      <c r="A207" s="384">
        <v>46084</v>
      </c>
      <c r="B207" s="242" t="s">
        <v>349</v>
      </c>
      <c r="C207" s="170" t="s">
        <v>335</v>
      </c>
      <c r="D207" s="385" t="s">
        <v>99</v>
      </c>
      <c r="E207" s="242">
        <v>1000</v>
      </c>
      <c r="F207" s="381">
        <f t="shared" si="3"/>
        <v>1.8771635173931283</v>
      </c>
      <c r="G207" s="239">
        <v>532.71864210781655</v>
      </c>
      <c r="H207" s="386" t="s">
        <v>111</v>
      </c>
      <c r="I207" s="170" t="s">
        <v>376</v>
      </c>
      <c r="J207" s="170" t="s">
        <v>96</v>
      </c>
      <c r="K207" s="170" t="s">
        <v>343</v>
      </c>
      <c r="L207" s="170" t="s">
        <v>113</v>
      </c>
      <c r="M207" s="310"/>
      <c r="N207" s="310"/>
      <c r="O207" s="124"/>
    </row>
    <row r="208" spans="1:15" ht="15.6" hidden="1">
      <c r="A208" s="384">
        <v>46084</v>
      </c>
      <c r="B208" s="242" t="s">
        <v>187</v>
      </c>
      <c r="C208" s="170" t="s">
        <v>335</v>
      </c>
      <c r="D208" s="385" t="s">
        <v>99</v>
      </c>
      <c r="E208" s="242">
        <v>1000</v>
      </c>
      <c r="F208" s="381">
        <f t="shared" si="3"/>
        <v>1.8771635173931283</v>
      </c>
      <c r="G208" s="239">
        <v>532.71864210781655</v>
      </c>
      <c r="H208" s="386" t="s">
        <v>111</v>
      </c>
      <c r="I208" s="170" t="s">
        <v>376</v>
      </c>
      <c r="J208" s="170" t="s">
        <v>96</v>
      </c>
      <c r="K208" s="170" t="s">
        <v>343</v>
      </c>
      <c r="L208" s="170" t="s">
        <v>113</v>
      </c>
      <c r="M208" s="310"/>
      <c r="N208" s="310"/>
      <c r="O208" s="124"/>
    </row>
    <row r="209" spans="1:15" ht="15.6" hidden="1">
      <c r="A209" s="394">
        <v>46084</v>
      </c>
      <c r="B209" s="242" t="s">
        <v>429</v>
      </c>
      <c r="C209" s="170" t="s">
        <v>335</v>
      </c>
      <c r="D209" s="242" t="s">
        <v>98</v>
      </c>
      <c r="E209" s="286">
        <v>1000</v>
      </c>
      <c r="F209" s="381">
        <f t="shared" si="3"/>
        <v>1.867727535907062</v>
      </c>
      <c r="G209" s="239">
        <v>535.41</v>
      </c>
      <c r="H209" s="242" t="s">
        <v>168</v>
      </c>
      <c r="I209" s="242" t="s">
        <v>497</v>
      </c>
      <c r="J209" s="170" t="s">
        <v>96</v>
      </c>
      <c r="K209" s="170" t="s">
        <v>343</v>
      </c>
      <c r="L209" s="170" t="s">
        <v>113</v>
      </c>
      <c r="M209" s="75"/>
      <c r="N209" s="75"/>
      <c r="O209" s="75"/>
    </row>
    <row r="210" spans="1:15" ht="15.6" hidden="1">
      <c r="A210" s="394">
        <v>46084</v>
      </c>
      <c r="B210" s="242" t="s">
        <v>325</v>
      </c>
      <c r="C210" s="170" t="s">
        <v>335</v>
      </c>
      <c r="D210" s="242" t="s">
        <v>98</v>
      </c>
      <c r="E210" s="286">
        <v>1000</v>
      </c>
      <c r="F210" s="381">
        <f t="shared" si="3"/>
        <v>1.867727535907062</v>
      </c>
      <c r="G210" s="239">
        <v>535.41</v>
      </c>
      <c r="H210" s="242" t="s">
        <v>168</v>
      </c>
      <c r="I210" s="242" t="s">
        <v>497</v>
      </c>
      <c r="J210" s="170" t="s">
        <v>96</v>
      </c>
      <c r="K210" s="170" t="s">
        <v>343</v>
      </c>
      <c r="L210" s="170" t="s">
        <v>113</v>
      </c>
      <c r="M210" s="75"/>
      <c r="N210" s="75"/>
      <c r="O210" s="75"/>
    </row>
    <row r="211" spans="1:15" ht="15.6" hidden="1">
      <c r="A211" s="384">
        <v>46084</v>
      </c>
      <c r="B211" s="242" t="s">
        <v>1595</v>
      </c>
      <c r="C211" s="242" t="s">
        <v>525</v>
      </c>
      <c r="D211" s="242" t="s">
        <v>257</v>
      </c>
      <c r="E211" s="242">
        <v>50000</v>
      </c>
      <c r="F211" s="381">
        <f t="shared" si="3"/>
        <v>93.386376795353101</v>
      </c>
      <c r="G211" s="239">
        <v>535.41</v>
      </c>
      <c r="H211" s="242" t="s">
        <v>131</v>
      </c>
      <c r="I211" s="242" t="s">
        <v>625</v>
      </c>
      <c r="J211" s="170" t="s">
        <v>96</v>
      </c>
      <c r="K211" s="170" t="s">
        <v>343</v>
      </c>
      <c r="L211" s="170" t="s">
        <v>113</v>
      </c>
      <c r="M211" s="75"/>
      <c r="N211" s="75"/>
      <c r="O211" s="75"/>
    </row>
    <row r="212" spans="1:15" ht="15.6" hidden="1">
      <c r="A212" s="384">
        <v>46084</v>
      </c>
      <c r="B212" s="242" t="s">
        <v>1590</v>
      </c>
      <c r="C212" s="170" t="s">
        <v>335</v>
      </c>
      <c r="D212" s="242" t="s">
        <v>257</v>
      </c>
      <c r="E212" s="242">
        <v>2000</v>
      </c>
      <c r="F212" s="381">
        <f t="shared" si="3"/>
        <v>3.735455071814124</v>
      </c>
      <c r="G212" s="239">
        <v>535.41</v>
      </c>
      <c r="H212" s="242" t="s">
        <v>131</v>
      </c>
      <c r="I212" s="242" t="s">
        <v>622</v>
      </c>
      <c r="J212" s="170" t="s">
        <v>96</v>
      </c>
      <c r="K212" s="170" t="s">
        <v>343</v>
      </c>
      <c r="L212" s="170" t="s">
        <v>113</v>
      </c>
      <c r="M212" s="75"/>
      <c r="N212" s="75"/>
      <c r="O212" s="75"/>
    </row>
    <row r="213" spans="1:15" ht="15.6" hidden="1">
      <c r="A213" s="384">
        <v>46084</v>
      </c>
      <c r="B213" s="242" t="s">
        <v>1594</v>
      </c>
      <c r="C213" s="170" t="s">
        <v>335</v>
      </c>
      <c r="D213" s="242" t="s">
        <v>257</v>
      </c>
      <c r="E213" s="242">
        <v>500</v>
      </c>
      <c r="F213" s="381">
        <f t="shared" si="3"/>
        <v>0.93386376795353099</v>
      </c>
      <c r="G213" s="239">
        <v>535.41</v>
      </c>
      <c r="H213" s="242" t="s">
        <v>131</v>
      </c>
      <c r="I213" s="242" t="s">
        <v>622</v>
      </c>
      <c r="J213" s="170" t="s">
        <v>96</v>
      </c>
      <c r="K213" s="170" t="s">
        <v>343</v>
      </c>
      <c r="L213" s="170" t="s">
        <v>113</v>
      </c>
      <c r="M213" s="75"/>
      <c r="N213" s="75"/>
      <c r="O213" s="75"/>
    </row>
    <row r="214" spans="1:15" ht="15.6" hidden="1">
      <c r="A214" s="380">
        <v>46084</v>
      </c>
      <c r="B214" s="170" t="s">
        <v>1606</v>
      </c>
      <c r="C214" s="242" t="s">
        <v>392</v>
      </c>
      <c r="D214" s="170" t="s">
        <v>257</v>
      </c>
      <c r="E214" s="170">
        <v>5000</v>
      </c>
      <c r="F214" s="381">
        <f t="shared" si="3"/>
        <v>9.3386376795353101</v>
      </c>
      <c r="G214" s="239">
        <v>535.41</v>
      </c>
      <c r="H214" s="170" t="s">
        <v>131</v>
      </c>
      <c r="I214" s="170" t="s">
        <v>626</v>
      </c>
      <c r="J214" s="170" t="s">
        <v>96</v>
      </c>
      <c r="K214" s="170" t="s">
        <v>343</v>
      </c>
      <c r="L214" s="170" t="s">
        <v>113</v>
      </c>
      <c r="M214" s="75"/>
      <c r="N214" s="75"/>
      <c r="O214" s="75"/>
    </row>
    <row r="215" spans="1:15" ht="15.6" hidden="1">
      <c r="A215" s="384">
        <v>46084</v>
      </c>
      <c r="B215" s="242" t="s">
        <v>1592</v>
      </c>
      <c r="C215" s="170" t="s">
        <v>335</v>
      </c>
      <c r="D215" s="242" t="s">
        <v>257</v>
      </c>
      <c r="E215" s="242">
        <v>500</v>
      </c>
      <c r="F215" s="381">
        <f t="shared" si="3"/>
        <v>0.93386376795353099</v>
      </c>
      <c r="G215" s="239">
        <v>535.41</v>
      </c>
      <c r="H215" s="242" t="s">
        <v>131</v>
      </c>
      <c r="I215" s="242" t="s">
        <v>622</v>
      </c>
      <c r="J215" s="170" t="s">
        <v>96</v>
      </c>
      <c r="K215" s="170" t="s">
        <v>343</v>
      </c>
      <c r="L215" s="170" t="s">
        <v>113</v>
      </c>
      <c r="M215" s="75"/>
      <c r="N215" s="75"/>
      <c r="O215" s="75"/>
    </row>
    <row r="216" spans="1:15" ht="15.6" hidden="1">
      <c r="A216" s="384">
        <v>46084</v>
      </c>
      <c r="B216" s="242" t="s">
        <v>1596</v>
      </c>
      <c r="C216" s="170" t="s">
        <v>335</v>
      </c>
      <c r="D216" s="242" t="s">
        <v>257</v>
      </c>
      <c r="E216" s="242">
        <v>500</v>
      </c>
      <c r="F216" s="381">
        <f t="shared" si="3"/>
        <v>0.93386376795353099</v>
      </c>
      <c r="G216" s="239">
        <v>535.41</v>
      </c>
      <c r="H216" s="242" t="s">
        <v>131</v>
      </c>
      <c r="I216" s="242" t="s">
        <v>622</v>
      </c>
      <c r="J216" s="170" t="s">
        <v>96</v>
      </c>
      <c r="K216" s="170" t="s">
        <v>343</v>
      </c>
      <c r="L216" s="170" t="s">
        <v>113</v>
      </c>
      <c r="M216" s="75"/>
      <c r="N216" s="75"/>
      <c r="O216" s="75"/>
    </row>
    <row r="217" spans="1:15" ht="15.6" hidden="1">
      <c r="A217" s="384">
        <v>46085</v>
      </c>
      <c r="B217" s="242" t="s">
        <v>186</v>
      </c>
      <c r="C217" s="170" t="s">
        <v>335</v>
      </c>
      <c r="D217" s="385" t="s">
        <v>99</v>
      </c>
      <c r="E217" s="242">
        <v>1000</v>
      </c>
      <c r="F217" s="381">
        <f t="shared" si="3"/>
        <v>1.8771635173931283</v>
      </c>
      <c r="G217" s="239">
        <v>532.71864210781655</v>
      </c>
      <c r="H217" s="386" t="s">
        <v>111</v>
      </c>
      <c r="I217" s="170" t="s">
        <v>376</v>
      </c>
      <c r="J217" s="170" t="s">
        <v>96</v>
      </c>
      <c r="K217" s="170" t="s">
        <v>343</v>
      </c>
      <c r="L217" s="170" t="s">
        <v>113</v>
      </c>
      <c r="M217" s="310"/>
      <c r="N217" s="310"/>
      <c r="O217" s="247"/>
    </row>
    <row r="218" spans="1:15" ht="15.6" hidden="1">
      <c r="A218" s="384">
        <v>46085</v>
      </c>
      <c r="B218" s="242" t="s">
        <v>193</v>
      </c>
      <c r="C218" s="170" t="s">
        <v>335</v>
      </c>
      <c r="D218" s="385" t="s">
        <v>99</v>
      </c>
      <c r="E218" s="242">
        <v>1000</v>
      </c>
      <c r="F218" s="381">
        <f t="shared" si="3"/>
        <v>1.9254803020356539</v>
      </c>
      <c r="G218" s="239">
        <v>519.35093749999999</v>
      </c>
      <c r="H218" s="386" t="s">
        <v>111</v>
      </c>
      <c r="I218" s="170" t="s">
        <v>376</v>
      </c>
      <c r="J218" s="170" t="s">
        <v>96</v>
      </c>
      <c r="K218" s="170" t="s">
        <v>343</v>
      </c>
      <c r="L218" s="170" t="s">
        <v>113</v>
      </c>
      <c r="M218" s="310"/>
      <c r="N218" s="310"/>
      <c r="O218" s="124"/>
    </row>
    <row r="219" spans="1:15" ht="15.6" hidden="1">
      <c r="A219" s="384">
        <v>46085</v>
      </c>
      <c r="B219" s="242" t="s">
        <v>313</v>
      </c>
      <c r="C219" s="170" t="s">
        <v>335</v>
      </c>
      <c r="D219" s="385" t="s">
        <v>99</v>
      </c>
      <c r="E219" s="242">
        <v>1000</v>
      </c>
      <c r="F219" s="381">
        <f t="shared" si="3"/>
        <v>1.9254803020356539</v>
      </c>
      <c r="G219" s="239">
        <v>519.35093749999999</v>
      </c>
      <c r="H219" s="386" t="s">
        <v>111</v>
      </c>
      <c r="I219" s="170" t="s">
        <v>376</v>
      </c>
      <c r="J219" s="170" t="s">
        <v>96</v>
      </c>
      <c r="K219" s="170" t="s">
        <v>343</v>
      </c>
      <c r="L219" s="170" t="s">
        <v>113</v>
      </c>
      <c r="M219" s="310"/>
      <c r="N219" s="310"/>
      <c r="O219" s="124"/>
    </row>
    <row r="220" spans="1:15" ht="15.6" hidden="1">
      <c r="A220" s="384">
        <v>46085</v>
      </c>
      <c r="B220" s="242" t="s">
        <v>192</v>
      </c>
      <c r="C220" s="170" t="s">
        <v>335</v>
      </c>
      <c r="D220" s="385" t="s">
        <v>99</v>
      </c>
      <c r="E220" s="242">
        <v>1000</v>
      </c>
      <c r="F220" s="381">
        <f t="shared" si="3"/>
        <v>1.9254803020356539</v>
      </c>
      <c r="G220" s="239">
        <v>519.35093749999999</v>
      </c>
      <c r="H220" s="386" t="s">
        <v>111</v>
      </c>
      <c r="I220" s="170" t="s">
        <v>376</v>
      </c>
      <c r="J220" s="170" t="s">
        <v>96</v>
      </c>
      <c r="K220" s="170" t="s">
        <v>343</v>
      </c>
      <c r="L220" s="170" t="s">
        <v>113</v>
      </c>
      <c r="M220" s="310"/>
      <c r="N220" s="310"/>
      <c r="O220" s="124"/>
    </row>
    <row r="221" spans="1:15" ht="15.6" hidden="1">
      <c r="A221" s="380">
        <v>46085</v>
      </c>
      <c r="B221" s="170" t="s">
        <v>430</v>
      </c>
      <c r="C221" s="170" t="s">
        <v>103</v>
      </c>
      <c r="D221" s="242" t="s">
        <v>98</v>
      </c>
      <c r="E221" s="387">
        <v>12750</v>
      </c>
      <c r="F221" s="381">
        <f t="shared" si="3"/>
        <v>23.813526082815041</v>
      </c>
      <c r="G221" s="239">
        <v>535.41</v>
      </c>
      <c r="H221" s="242" t="s">
        <v>168</v>
      </c>
      <c r="I221" s="170" t="s">
        <v>499</v>
      </c>
      <c r="J221" s="170" t="s">
        <v>96</v>
      </c>
      <c r="K221" s="170" t="s">
        <v>343</v>
      </c>
      <c r="L221" s="170" t="s">
        <v>113</v>
      </c>
      <c r="M221" s="75"/>
      <c r="N221" s="75"/>
      <c r="O221" s="75"/>
    </row>
    <row r="222" spans="1:15" ht="15.6" hidden="1">
      <c r="A222" s="394">
        <v>46085</v>
      </c>
      <c r="B222" s="242" t="s">
        <v>431</v>
      </c>
      <c r="C222" s="170" t="s">
        <v>335</v>
      </c>
      <c r="D222" s="242" t="s">
        <v>98</v>
      </c>
      <c r="E222" s="286">
        <v>1000</v>
      </c>
      <c r="F222" s="381">
        <f t="shared" si="3"/>
        <v>1.867727535907062</v>
      </c>
      <c r="G222" s="239">
        <v>535.41</v>
      </c>
      <c r="H222" s="242" t="s">
        <v>168</v>
      </c>
      <c r="I222" s="242" t="s">
        <v>497</v>
      </c>
      <c r="J222" s="170" t="s">
        <v>96</v>
      </c>
      <c r="K222" s="170" t="s">
        <v>343</v>
      </c>
      <c r="L222" s="170" t="s">
        <v>113</v>
      </c>
      <c r="M222" s="75"/>
      <c r="N222" s="75"/>
      <c r="O222" s="75"/>
    </row>
    <row r="223" spans="1:15" ht="15.6" hidden="1">
      <c r="A223" s="394">
        <v>46085</v>
      </c>
      <c r="B223" s="242" t="s">
        <v>432</v>
      </c>
      <c r="C223" s="170" t="s">
        <v>335</v>
      </c>
      <c r="D223" s="242" t="s">
        <v>98</v>
      </c>
      <c r="E223" s="286">
        <v>1000</v>
      </c>
      <c r="F223" s="381">
        <f t="shared" si="3"/>
        <v>1.867727535907062</v>
      </c>
      <c r="G223" s="239">
        <v>535.41</v>
      </c>
      <c r="H223" s="242" t="s">
        <v>168</v>
      </c>
      <c r="I223" s="242" t="s">
        <v>497</v>
      </c>
      <c r="J223" s="170" t="s">
        <v>96</v>
      </c>
      <c r="K223" s="170" t="s">
        <v>343</v>
      </c>
      <c r="L223" s="170" t="s">
        <v>113</v>
      </c>
      <c r="M223" s="75"/>
      <c r="N223" s="75"/>
      <c r="O223" s="75"/>
    </row>
    <row r="224" spans="1:15" ht="15.6" hidden="1">
      <c r="A224" s="394">
        <v>46085</v>
      </c>
      <c r="B224" s="242" t="s">
        <v>433</v>
      </c>
      <c r="C224" s="170" t="s">
        <v>335</v>
      </c>
      <c r="D224" s="242" t="s">
        <v>98</v>
      </c>
      <c r="E224" s="286">
        <v>1000</v>
      </c>
      <c r="F224" s="381">
        <f t="shared" si="3"/>
        <v>1.867727535907062</v>
      </c>
      <c r="G224" s="239">
        <v>535.41</v>
      </c>
      <c r="H224" s="242" t="s">
        <v>168</v>
      </c>
      <c r="I224" s="242" t="s">
        <v>497</v>
      </c>
      <c r="J224" s="170" t="s">
        <v>96</v>
      </c>
      <c r="K224" s="170" t="s">
        <v>343</v>
      </c>
      <c r="L224" s="170" t="s">
        <v>113</v>
      </c>
      <c r="M224" s="75"/>
      <c r="N224" s="75"/>
      <c r="O224" s="75"/>
    </row>
    <row r="225" spans="1:15" ht="15.6" hidden="1">
      <c r="A225" s="360">
        <v>46085</v>
      </c>
      <c r="B225" s="165" t="s">
        <v>521</v>
      </c>
      <c r="C225" s="361" t="s">
        <v>110</v>
      </c>
      <c r="D225" s="361" t="s">
        <v>257</v>
      </c>
      <c r="E225" s="361">
        <v>7500</v>
      </c>
      <c r="F225" s="381">
        <f t="shared" si="3"/>
        <v>14.007956519302965</v>
      </c>
      <c r="G225" s="239">
        <v>535.41</v>
      </c>
      <c r="H225" s="361" t="s">
        <v>123</v>
      </c>
      <c r="I225" s="361" t="s">
        <v>538</v>
      </c>
      <c r="J225" s="170" t="s">
        <v>96</v>
      </c>
      <c r="K225" s="170" t="s">
        <v>343</v>
      </c>
      <c r="L225" s="170" t="s">
        <v>113</v>
      </c>
      <c r="M225" s="75"/>
      <c r="N225" s="75"/>
      <c r="O225" s="75"/>
    </row>
    <row r="226" spans="1:15" ht="15.6" hidden="1">
      <c r="A226" s="384">
        <v>46085</v>
      </c>
      <c r="B226" s="242" t="s">
        <v>1592</v>
      </c>
      <c r="C226" s="170" t="s">
        <v>335</v>
      </c>
      <c r="D226" s="242" t="s">
        <v>257</v>
      </c>
      <c r="E226" s="242">
        <v>500</v>
      </c>
      <c r="F226" s="381">
        <f t="shared" si="3"/>
        <v>0.93386376795353099</v>
      </c>
      <c r="G226" s="239">
        <v>535.41</v>
      </c>
      <c r="H226" s="242" t="s">
        <v>122</v>
      </c>
      <c r="I226" s="242" t="s">
        <v>573</v>
      </c>
      <c r="J226" s="170" t="s">
        <v>96</v>
      </c>
      <c r="K226" s="170" t="s">
        <v>343</v>
      </c>
      <c r="L226" s="170" t="s">
        <v>113</v>
      </c>
      <c r="M226" s="75"/>
      <c r="N226" s="75"/>
      <c r="O226" s="75"/>
    </row>
    <row r="227" spans="1:15" ht="15.6" hidden="1">
      <c r="A227" s="384">
        <v>46085</v>
      </c>
      <c r="B227" s="242" t="s">
        <v>1592</v>
      </c>
      <c r="C227" s="170" t="s">
        <v>335</v>
      </c>
      <c r="D227" s="242" t="s">
        <v>257</v>
      </c>
      <c r="E227" s="242">
        <v>500</v>
      </c>
      <c r="F227" s="381">
        <f t="shared" si="3"/>
        <v>0.93386376795353099</v>
      </c>
      <c r="G227" s="239">
        <v>535.41</v>
      </c>
      <c r="H227" s="242" t="s">
        <v>122</v>
      </c>
      <c r="I227" s="242" t="s">
        <v>573</v>
      </c>
      <c r="J227" s="170" t="s">
        <v>96</v>
      </c>
      <c r="K227" s="170" t="s">
        <v>343</v>
      </c>
      <c r="L227" s="170" t="s">
        <v>113</v>
      </c>
      <c r="M227" s="75"/>
      <c r="N227" s="75"/>
      <c r="O227" s="75"/>
    </row>
    <row r="228" spans="1:15" ht="15.6" hidden="1">
      <c r="A228" s="384">
        <v>46085</v>
      </c>
      <c r="B228" s="242" t="s">
        <v>1592</v>
      </c>
      <c r="C228" s="170" t="s">
        <v>335</v>
      </c>
      <c r="D228" s="242" t="s">
        <v>257</v>
      </c>
      <c r="E228" s="242">
        <v>500</v>
      </c>
      <c r="F228" s="381">
        <f t="shared" si="3"/>
        <v>0.93386376795353099</v>
      </c>
      <c r="G228" s="239">
        <v>535.41</v>
      </c>
      <c r="H228" s="242" t="s">
        <v>122</v>
      </c>
      <c r="I228" s="242" t="s">
        <v>573</v>
      </c>
      <c r="J228" s="170" t="s">
        <v>96</v>
      </c>
      <c r="K228" s="170" t="s">
        <v>343</v>
      </c>
      <c r="L228" s="170" t="s">
        <v>113</v>
      </c>
      <c r="M228" s="75"/>
      <c r="N228" s="75"/>
      <c r="O228" s="75"/>
    </row>
    <row r="229" spans="1:15" ht="15.6" hidden="1">
      <c r="A229" s="384">
        <v>46085</v>
      </c>
      <c r="B229" s="242" t="s">
        <v>1592</v>
      </c>
      <c r="C229" s="170" t="s">
        <v>335</v>
      </c>
      <c r="D229" s="242" t="s">
        <v>257</v>
      </c>
      <c r="E229" s="242">
        <v>500</v>
      </c>
      <c r="F229" s="381">
        <f t="shared" si="3"/>
        <v>0.93386376795353099</v>
      </c>
      <c r="G229" s="239">
        <v>535.41</v>
      </c>
      <c r="H229" s="242" t="s">
        <v>122</v>
      </c>
      <c r="I229" s="242" t="s">
        <v>573</v>
      </c>
      <c r="J229" s="170" t="s">
        <v>96</v>
      </c>
      <c r="K229" s="170" t="s">
        <v>343</v>
      </c>
      <c r="L229" s="170" t="s">
        <v>113</v>
      </c>
      <c r="M229" s="75"/>
      <c r="N229" s="75"/>
      <c r="O229" s="75"/>
    </row>
    <row r="230" spans="1:15" ht="15.6" hidden="1">
      <c r="A230" s="384">
        <v>46085</v>
      </c>
      <c r="B230" s="242" t="s">
        <v>1592</v>
      </c>
      <c r="C230" s="170" t="s">
        <v>335</v>
      </c>
      <c r="D230" s="242" t="s">
        <v>257</v>
      </c>
      <c r="E230" s="242">
        <v>500</v>
      </c>
      <c r="F230" s="381">
        <f t="shared" si="3"/>
        <v>0.93386376795353099</v>
      </c>
      <c r="G230" s="239">
        <v>535.41</v>
      </c>
      <c r="H230" s="242" t="s">
        <v>122</v>
      </c>
      <c r="I230" s="242" t="s">
        <v>573</v>
      </c>
      <c r="J230" s="170" t="s">
        <v>96</v>
      </c>
      <c r="K230" s="170" t="s">
        <v>343</v>
      </c>
      <c r="L230" s="170" t="s">
        <v>113</v>
      </c>
      <c r="M230" s="75"/>
      <c r="N230" s="75"/>
      <c r="O230" s="75"/>
    </row>
    <row r="231" spans="1:15" ht="15.6" hidden="1">
      <c r="A231" s="384">
        <v>46085</v>
      </c>
      <c r="B231" s="242" t="s">
        <v>1596</v>
      </c>
      <c r="C231" s="170" t="s">
        <v>335</v>
      </c>
      <c r="D231" s="242" t="s">
        <v>257</v>
      </c>
      <c r="E231" s="242">
        <v>500</v>
      </c>
      <c r="F231" s="381">
        <f t="shared" si="3"/>
        <v>0.93386376795353099</v>
      </c>
      <c r="G231" s="239">
        <v>535.41</v>
      </c>
      <c r="H231" s="242" t="s">
        <v>122</v>
      </c>
      <c r="I231" s="242" t="s">
        <v>573</v>
      </c>
      <c r="J231" s="170" t="s">
        <v>96</v>
      </c>
      <c r="K231" s="170" t="s">
        <v>343</v>
      </c>
      <c r="L231" s="170" t="s">
        <v>113</v>
      </c>
      <c r="M231" s="75"/>
      <c r="N231" s="75"/>
      <c r="O231" s="75"/>
    </row>
    <row r="232" spans="1:15" ht="15.6" hidden="1">
      <c r="A232" s="384">
        <v>46085</v>
      </c>
      <c r="B232" s="242" t="s">
        <v>1592</v>
      </c>
      <c r="C232" s="170" t="s">
        <v>335</v>
      </c>
      <c r="D232" s="242" t="s">
        <v>257</v>
      </c>
      <c r="E232" s="242">
        <v>500</v>
      </c>
      <c r="F232" s="381">
        <f t="shared" si="3"/>
        <v>0.93386376795353099</v>
      </c>
      <c r="G232" s="239">
        <v>535.41</v>
      </c>
      <c r="H232" s="242" t="s">
        <v>122</v>
      </c>
      <c r="I232" s="242" t="s">
        <v>573</v>
      </c>
      <c r="J232" s="170" t="s">
        <v>96</v>
      </c>
      <c r="K232" s="170" t="s">
        <v>343</v>
      </c>
      <c r="L232" s="170" t="s">
        <v>113</v>
      </c>
      <c r="M232" s="75"/>
      <c r="N232" s="75"/>
      <c r="O232" s="75"/>
    </row>
    <row r="233" spans="1:15" ht="15.6" hidden="1">
      <c r="A233" s="384">
        <v>46085</v>
      </c>
      <c r="B233" s="242" t="s">
        <v>1630</v>
      </c>
      <c r="C233" s="242" t="s">
        <v>568</v>
      </c>
      <c r="D233" s="242" t="s">
        <v>257</v>
      </c>
      <c r="E233" s="242">
        <v>2000</v>
      </c>
      <c r="F233" s="381">
        <f t="shared" si="3"/>
        <v>3.735455071814124</v>
      </c>
      <c r="G233" s="239">
        <v>535.41</v>
      </c>
      <c r="H233" s="242" t="s">
        <v>122</v>
      </c>
      <c r="I233" s="242" t="s">
        <v>575</v>
      </c>
      <c r="J233" s="170" t="s">
        <v>96</v>
      </c>
      <c r="K233" s="170" t="s">
        <v>343</v>
      </c>
      <c r="L233" s="170" t="s">
        <v>113</v>
      </c>
      <c r="M233" s="75"/>
      <c r="N233" s="75"/>
      <c r="O233" s="75"/>
    </row>
    <row r="234" spans="1:15" ht="15.6" hidden="1">
      <c r="A234" s="384">
        <v>46085</v>
      </c>
      <c r="B234" s="242" t="s">
        <v>1596</v>
      </c>
      <c r="C234" s="170" t="s">
        <v>335</v>
      </c>
      <c r="D234" s="242" t="s">
        <v>257</v>
      </c>
      <c r="E234" s="242">
        <v>500</v>
      </c>
      <c r="F234" s="381">
        <f t="shared" si="3"/>
        <v>0.93386376795353099</v>
      </c>
      <c r="G234" s="239">
        <v>535.41</v>
      </c>
      <c r="H234" s="242" t="s">
        <v>131</v>
      </c>
      <c r="I234" s="242" t="s">
        <v>622</v>
      </c>
      <c r="J234" s="170" t="s">
        <v>96</v>
      </c>
      <c r="K234" s="170" t="s">
        <v>343</v>
      </c>
      <c r="L234" s="170" t="s">
        <v>113</v>
      </c>
      <c r="M234" s="75"/>
      <c r="N234" s="75"/>
      <c r="O234" s="75"/>
    </row>
    <row r="235" spans="1:15" ht="15.6" hidden="1">
      <c r="A235" s="384">
        <v>46085</v>
      </c>
      <c r="B235" s="242" t="s">
        <v>1592</v>
      </c>
      <c r="C235" s="170" t="s">
        <v>335</v>
      </c>
      <c r="D235" s="242" t="s">
        <v>257</v>
      </c>
      <c r="E235" s="242">
        <v>500</v>
      </c>
      <c r="F235" s="381">
        <f t="shared" si="3"/>
        <v>0.93386376795353099</v>
      </c>
      <c r="G235" s="239">
        <v>535.41</v>
      </c>
      <c r="H235" s="242" t="s">
        <v>131</v>
      </c>
      <c r="I235" s="242" t="s">
        <v>622</v>
      </c>
      <c r="J235" s="170" t="s">
        <v>96</v>
      </c>
      <c r="K235" s="170" t="s">
        <v>343</v>
      </c>
      <c r="L235" s="170" t="s">
        <v>113</v>
      </c>
      <c r="M235" s="75"/>
      <c r="N235" s="75"/>
      <c r="O235" s="75"/>
    </row>
    <row r="236" spans="1:15" ht="15.6" hidden="1">
      <c r="A236" s="384">
        <v>46085</v>
      </c>
      <c r="B236" s="242" t="s">
        <v>1610</v>
      </c>
      <c r="C236" s="242" t="s">
        <v>618</v>
      </c>
      <c r="D236" s="242" t="s">
        <v>257</v>
      </c>
      <c r="E236" s="242">
        <v>2000</v>
      </c>
      <c r="F236" s="381">
        <f t="shared" si="3"/>
        <v>3.735455071814124</v>
      </c>
      <c r="G236" s="239">
        <v>535.41</v>
      </c>
      <c r="H236" s="242" t="s">
        <v>131</v>
      </c>
      <c r="I236" s="242" t="s">
        <v>627</v>
      </c>
      <c r="J236" s="170" t="s">
        <v>96</v>
      </c>
      <c r="K236" s="170" t="s">
        <v>343</v>
      </c>
      <c r="L236" s="170" t="s">
        <v>113</v>
      </c>
      <c r="M236" s="75"/>
      <c r="N236" s="75"/>
      <c r="O236" s="75"/>
    </row>
    <row r="237" spans="1:15" ht="15.6" hidden="1">
      <c r="A237" s="384">
        <v>46085</v>
      </c>
      <c r="B237" s="242" t="s">
        <v>1596</v>
      </c>
      <c r="C237" s="170" t="s">
        <v>335</v>
      </c>
      <c r="D237" s="242" t="s">
        <v>257</v>
      </c>
      <c r="E237" s="242">
        <v>500</v>
      </c>
      <c r="F237" s="381">
        <f t="shared" si="3"/>
        <v>0.93386376795353099</v>
      </c>
      <c r="G237" s="239">
        <v>535.41</v>
      </c>
      <c r="H237" s="242" t="s">
        <v>131</v>
      </c>
      <c r="I237" s="242" t="s">
        <v>622</v>
      </c>
      <c r="J237" s="170" t="s">
        <v>96</v>
      </c>
      <c r="K237" s="170" t="s">
        <v>343</v>
      </c>
      <c r="L237" s="170" t="s">
        <v>113</v>
      </c>
      <c r="M237" s="75"/>
      <c r="N237" s="75"/>
      <c r="O237" s="75"/>
    </row>
    <row r="238" spans="1:15" ht="15.6" hidden="1">
      <c r="A238" s="384">
        <v>46085</v>
      </c>
      <c r="B238" s="242" t="s">
        <v>1592</v>
      </c>
      <c r="C238" s="170" t="s">
        <v>335</v>
      </c>
      <c r="D238" s="242" t="s">
        <v>257</v>
      </c>
      <c r="E238" s="242">
        <v>500</v>
      </c>
      <c r="F238" s="381">
        <f t="shared" ref="F238:F301" si="4">E238/G238</f>
        <v>0.93386376795353099</v>
      </c>
      <c r="G238" s="239">
        <v>535.41</v>
      </c>
      <c r="H238" s="242" t="s">
        <v>131</v>
      </c>
      <c r="I238" s="242" t="s">
        <v>622</v>
      </c>
      <c r="J238" s="170" t="s">
        <v>96</v>
      </c>
      <c r="K238" s="170" t="s">
        <v>343</v>
      </c>
      <c r="L238" s="170" t="s">
        <v>113</v>
      </c>
      <c r="M238" s="75"/>
      <c r="N238" s="75"/>
      <c r="O238" s="75"/>
    </row>
    <row r="239" spans="1:15" ht="15.6" hidden="1">
      <c r="A239" s="384">
        <v>46085</v>
      </c>
      <c r="B239" s="242" t="s">
        <v>1592</v>
      </c>
      <c r="C239" s="170" t="s">
        <v>335</v>
      </c>
      <c r="D239" s="242" t="s">
        <v>257</v>
      </c>
      <c r="E239" s="242">
        <v>500</v>
      </c>
      <c r="F239" s="381">
        <f t="shared" si="4"/>
        <v>0.93386376795353099</v>
      </c>
      <c r="G239" s="239">
        <v>535.41</v>
      </c>
      <c r="H239" s="242" t="s">
        <v>131</v>
      </c>
      <c r="I239" s="242" t="s">
        <v>622</v>
      </c>
      <c r="J239" s="170" t="s">
        <v>96</v>
      </c>
      <c r="K239" s="170" t="s">
        <v>343</v>
      </c>
      <c r="L239" s="170" t="s">
        <v>113</v>
      </c>
      <c r="M239" s="75"/>
      <c r="N239" s="75"/>
      <c r="O239" s="75"/>
    </row>
    <row r="240" spans="1:15" ht="15.6" hidden="1">
      <c r="A240" s="395">
        <v>46085</v>
      </c>
      <c r="B240" s="170" t="s">
        <v>656</v>
      </c>
      <c r="C240" s="383" t="s">
        <v>110</v>
      </c>
      <c r="D240" s="383" t="s">
        <v>97</v>
      </c>
      <c r="E240" s="316">
        <v>3000</v>
      </c>
      <c r="F240" s="381">
        <f t="shared" si="4"/>
        <v>5.6031826077211857</v>
      </c>
      <c r="G240" s="239">
        <v>535.41</v>
      </c>
      <c r="H240" s="383" t="s">
        <v>134</v>
      </c>
      <c r="I240" s="170" t="s">
        <v>688</v>
      </c>
      <c r="J240" s="170" t="s">
        <v>96</v>
      </c>
      <c r="K240" s="170" t="s">
        <v>343</v>
      </c>
      <c r="L240" s="170" t="s">
        <v>113</v>
      </c>
      <c r="M240" s="75"/>
      <c r="N240" s="75"/>
      <c r="O240" s="75"/>
    </row>
    <row r="241" spans="1:15" ht="15.6" hidden="1">
      <c r="A241" s="384">
        <v>46085</v>
      </c>
      <c r="B241" s="389" t="s">
        <v>701</v>
      </c>
      <c r="C241" s="389" t="s">
        <v>110</v>
      </c>
      <c r="D241" s="396" t="s">
        <v>100</v>
      </c>
      <c r="E241" s="287">
        <v>3000</v>
      </c>
      <c r="F241" s="381">
        <f t="shared" si="4"/>
        <v>5.6031826077211857</v>
      </c>
      <c r="G241" s="239">
        <v>535.41</v>
      </c>
      <c r="H241" s="242" t="s">
        <v>129</v>
      </c>
      <c r="I241" s="242" t="s">
        <v>742</v>
      </c>
      <c r="J241" s="170" t="s">
        <v>96</v>
      </c>
      <c r="K241" s="170" t="s">
        <v>343</v>
      </c>
      <c r="L241" s="170" t="s">
        <v>113</v>
      </c>
      <c r="M241" s="75"/>
      <c r="N241" s="75"/>
      <c r="O241" s="75"/>
    </row>
    <row r="242" spans="1:15" ht="15.6" hidden="1">
      <c r="A242" s="384">
        <v>46085</v>
      </c>
      <c r="B242" s="242" t="s">
        <v>753</v>
      </c>
      <c r="C242" s="170" t="s">
        <v>335</v>
      </c>
      <c r="D242" s="242" t="s">
        <v>97</v>
      </c>
      <c r="E242" s="242">
        <v>500</v>
      </c>
      <c r="F242" s="381">
        <f t="shared" si="4"/>
        <v>0.93386376795353099</v>
      </c>
      <c r="G242" s="239">
        <v>535.41</v>
      </c>
      <c r="H242" s="242" t="s">
        <v>124</v>
      </c>
      <c r="I242" s="242" t="s">
        <v>791</v>
      </c>
      <c r="J242" s="170" t="s">
        <v>96</v>
      </c>
      <c r="K242" s="170" t="s">
        <v>343</v>
      </c>
      <c r="L242" s="170" t="s">
        <v>113</v>
      </c>
      <c r="M242" s="75"/>
      <c r="N242" s="75"/>
      <c r="O242" s="75"/>
    </row>
    <row r="243" spans="1:15" ht="15.6" hidden="1">
      <c r="A243" s="384">
        <v>46085</v>
      </c>
      <c r="B243" s="242" t="s">
        <v>453</v>
      </c>
      <c r="C243" s="170" t="s">
        <v>335</v>
      </c>
      <c r="D243" s="242" t="s">
        <v>97</v>
      </c>
      <c r="E243" s="242">
        <v>500</v>
      </c>
      <c r="F243" s="381">
        <f t="shared" si="4"/>
        <v>0.93386376795353099</v>
      </c>
      <c r="G243" s="239">
        <v>535.41</v>
      </c>
      <c r="H243" s="242" t="s">
        <v>124</v>
      </c>
      <c r="I243" s="242" t="s">
        <v>791</v>
      </c>
      <c r="J243" s="170" t="s">
        <v>96</v>
      </c>
      <c r="K243" s="170" t="s">
        <v>343</v>
      </c>
      <c r="L243" s="170" t="s">
        <v>113</v>
      </c>
      <c r="M243" s="75"/>
      <c r="N243" s="75"/>
      <c r="O243" s="75"/>
    </row>
    <row r="244" spans="1:15" ht="15.6" hidden="1">
      <c r="A244" s="384">
        <v>46085</v>
      </c>
      <c r="B244" s="242" t="s">
        <v>754</v>
      </c>
      <c r="C244" s="242" t="s">
        <v>110</v>
      </c>
      <c r="D244" s="242" t="s">
        <v>97</v>
      </c>
      <c r="E244" s="242">
        <v>2500</v>
      </c>
      <c r="F244" s="381">
        <f t="shared" si="4"/>
        <v>4.669318839767655</v>
      </c>
      <c r="G244" s="239">
        <v>535.41</v>
      </c>
      <c r="H244" s="242" t="s">
        <v>124</v>
      </c>
      <c r="I244" s="242" t="s">
        <v>792</v>
      </c>
      <c r="J244" s="170" t="s">
        <v>96</v>
      </c>
      <c r="K244" s="170" t="s">
        <v>343</v>
      </c>
      <c r="L244" s="170" t="s">
        <v>113</v>
      </c>
      <c r="M244" s="75"/>
      <c r="N244" s="75"/>
      <c r="O244" s="75"/>
    </row>
    <row r="245" spans="1:15" ht="15.6" hidden="1">
      <c r="A245" s="380">
        <v>46085</v>
      </c>
      <c r="B245" s="170" t="s">
        <v>755</v>
      </c>
      <c r="C245" s="242" t="s">
        <v>450</v>
      </c>
      <c r="D245" s="242" t="s">
        <v>98</v>
      </c>
      <c r="E245" s="387">
        <v>2920</v>
      </c>
      <c r="F245" s="381">
        <f t="shared" si="4"/>
        <v>5.4537644048486209</v>
      </c>
      <c r="G245" s="239">
        <v>535.41</v>
      </c>
      <c r="H245" s="170" t="s">
        <v>124</v>
      </c>
      <c r="I245" s="170" t="s">
        <v>793</v>
      </c>
      <c r="J245" s="170" t="s">
        <v>96</v>
      </c>
      <c r="K245" s="170" t="s">
        <v>343</v>
      </c>
      <c r="L245" s="170" t="s">
        <v>113</v>
      </c>
      <c r="M245" s="75"/>
      <c r="N245" s="75"/>
      <c r="O245" s="75"/>
    </row>
    <row r="246" spans="1:15" ht="15.6" hidden="1">
      <c r="A246" s="384">
        <v>46086</v>
      </c>
      <c r="B246" s="242" t="s">
        <v>186</v>
      </c>
      <c r="C246" s="170" t="s">
        <v>335</v>
      </c>
      <c r="D246" s="385" t="s">
        <v>99</v>
      </c>
      <c r="E246" s="242">
        <v>1000</v>
      </c>
      <c r="F246" s="381">
        <f t="shared" si="4"/>
        <v>1.867727535907062</v>
      </c>
      <c r="G246" s="239">
        <v>535.41</v>
      </c>
      <c r="H246" s="386" t="s">
        <v>111</v>
      </c>
      <c r="I246" s="170" t="s">
        <v>376</v>
      </c>
      <c r="J246" s="170" t="s">
        <v>96</v>
      </c>
      <c r="K246" s="170" t="s">
        <v>343</v>
      </c>
      <c r="L246" s="170" t="s">
        <v>113</v>
      </c>
      <c r="M246" s="310"/>
      <c r="N246" s="310"/>
      <c r="O246" s="247"/>
    </row>
    <row r="247" spans="1:15" ht="15.6" hidden="1">
      <c r="A247" s="384">
        <v>46086</v>
      </c>
      <c r="B247" s="242" t="s">
        <v>204</v>
      </c>
      <c r="C247" s="170" t="s">
        <v>335</v>
      </c>
      <c r="D247" s="385" t="s">
        <v>99</v>
      </c>
      <c r="E247" s="242">
        <v>1000</v>
      </c>
      <c r="F247" s="381">
        <f t="shared" si="4"/>
        <v>1.8771635173931283</v>
      </c>
      <c r="G247" s="239">
        <v>532.71864210781655</v>
      </c>
      <c r="H247" s="386" t="s">
        <v>111</v>
      </c>
      <c r="I247" s="170" t="s">
        <v>376</v>
      </c>
      <c r="J247" s="170" t="s">
        <v>96</v>
      </c>
      <c r="K247" s="170" t="s">
        <v>343</v>
      </c>
      <c r="L247" s="170" t="s">
        <v>113</v>
      </c>
      <c r="M247" s="310"/>
      <c r="N247" s="310"/>
      <c r="O247" s="247"/>
    </row>
    <row r="248" spans="1:15" ht="15.6" hidden="1">
      <c r="A248" s="384">
        <v>46086</v>
      </c>
      <c r="B248" s="242" t="s">
        <v>353</v>
      </c>
      <c r="C248" s="170" t="s">
        <v>335</v>
      </c>
      <c r="D248" s="385" t="s">
        <v>99</v>
      </c>
      <c r="E248" s="242">
        <v>1000</v>
      </c>
      <c r="F248" s="381">
        <f t="shared" si="4"/>
        <v>1.8771635173931283</v>
      </c>
      <c r="G248" s="239">
        <v>532.71864210781655</v>
      </c>
      <c r="H248" s="386" t="s">
        <v>111</v>
      </c>
      <c r="I248" s="170" t="s">
        <v>376</v>
      </c>
      <c r="J248" s="170" t="s">
        <v>96</v>
      </c>
      <c r="K248" s="170" t="s">
        <v>343</v>
      </c>
      <c r="L248" s="170" t="s">
        <v>113</v>
      </c>
      <c r="M248" s="310"/>
      <c r="N248" s="310"/>
      <c r="O248" s="247"/>
    </row>
    <row r="249" spans="1:15" ht="15.6" hidden="1">
      <c r="A249" s="384">
        <v>46086</v>
      </c>
      <c r="B249" s="242" t="s">
        <v>192</v>
      </c>
      <c r="C249" s="170" t="s">
        <v>335</v>
      </c>
      <c r="D249" s="385" t="s">
        <v>99</v>
      </c>
      <c r="E249" s="242">
        <v>1000</v>
      </c>
      <c r="F249" s="381">
        <f t="shared" si="4"/>
        <v>1.8771635173931283</v>
      </c>
      <c r="G249" s="239">
        <v>532.71864210781655</v>
      </c>
      <c r="H249" s="386" t="s">
        <v>111</v>
      </c>
      <c r="I249" s="170" t="s">
        <v>376</v>
      </c>
      <c r="J249" s="170" t="s">
        <v>96</v>
      </c>
      <c r="K249" s="170" t="s">
        <v>343</v>
      </c>
      <c r="L249" s="170" t="s">
        <v>113</v>
      </c>
      <c r="M249" s="310"/>
      <c r="N249" s="310"/>
      <c r="O249" s="247"/>
    </row>
    <row r="250" spans="1:15" ht="15.6" hidden="1">
      <c r="A250" s="394">
        <v>46086</v>
      </c>
      <c r="B250" s="242" t="s">
        <v>434</v>
      </c>
      <c r="C250" s="170" t="s">
        <v>335</v>
      </c>
      <c r="D250" s="242" t="s">
        <v>98</v>
      </c>
      <c r="E250" s="286">
        <v>1000</v>
      </c>
      <c r="F250" s="381">
        <f t="shared" si="4"/>
        <v>1.867727535907062</v>
      </c>
      <c r="G250" s="239">
        <v>535.41</v>
      </c>
      <c r="H250" s="242" t="s">
        <v>168</v>
      </c>
      <c r="I250" s="242" t="s">
        <v>497</v>
      </c>
      <c r="J250" s="170" t="s">
        <v>96</v>
      </c>
      <c r="K250" s="170" t="s">
        <v>343</v>
      </c>
      <c r="L250" s="170" t="s">
        <v>113</v>
      </c>
      <c r="M250" s="75"/>
      <c r="N250" s="75"/>
      <c r="O250" s="75"/>
    </row>
    <row r="251" spans="1:15" ht="15.6" hidden="1">
      <c r="A251" s="360">
        <v>46086</v>
      </c>
      <c r="B251" s="361" t="s">
        <v>1597</v>
      </c>
      <c r="C251" s="170" t="s">
        <v>335</v>
      </c>
      <c r="D251" s="361" t="s">
        <v>257</v>
      </c>
      <c r="E251" s="361">
        <v>1000</v>
      </c>
      <c r="F251" s="381">
        <f t="shared" si="4"/>
        <v>1.867727535907062</v>
      </c>
      <c r="G251" s="239">
        <v>535.41</v>
      </c>
      <c r="H251" s="361" t="s">
        <v>123</v>
      </c>
      <c r="I251" s="361" t="s">
        <v>539</v>
      </c>
      <c r="J251" s="170" t="s">
        <v>96</v>
      </c>
      <c r="K251" s="170" t="s">
        <v>343</v>
      </c>
      <c r="L251" s="170" t="s">
        <v>113</v>
      </c>
      <c r="M251" s="75"/>
      <c r="N251" s="75"/>
      <c r="O251" s="75"/>
    </row>
    <row r="252" spans="1:15" ht="15.6" hidden="1">
      <c r="A252" s="360">
        <v>46086</v>
      </c>
      <c r="B252" s="361" t="s">
        <v>1601</v>
      </c>
      <c r="C252" s="170" t="s">
        <v>335</v>
      </c>
      <c r="D252" s="361" t="s">
        <v>257</v>
      </c>
      <c r="E252" s="361">
        <v>1000</v>
      </c>
      <c r="F252" s="381">
        <f t="shared" si="4"/>
        <v>1.867727535907062</v>
      </c>
      <c r="G252" s="239">
        <v>535.41</v>
      </c>
      <c r="H252" s="361" t="s">
        <v>123</v>
      </c>
      <c r="I252" s="361" t="s">
        <v>539</v>
      </c>
      <c r="J252" s="170" t="s">
        <v>96</v>
      </c>
      <c r="K252" s="170" t="s">
        <v>343</v>
      </c>
      <c r="L252" s="170" t="s">
        <v>113</v>
      </c>
      <c r="M252" s="75"/>
      <c r="N252" s="75"/>
      <c r="O252" s="75"/>
    </row>
    <row r="253" spans="1:15" ht="15.6" hidden="1">
      <c r="A253" s="360">
        <v>46086</v>
      </c>
      <c r="B253" s="361" t="s">
        <v>1597</v>
      </c>
      <c r="C253" s="170" t="s">
        <v>335</v>
      </c>
      <c r="D253" s="361" t="s">
        <v>257</v>
      </c>
      <c r="E253" s="361">
        <v>1000</v>
      </c>
      <c r="F253" s="381">
        <f t="shared" si="4"/>
        <v>1.867727535907062</v>
      </c>
      <c r="G253" s="239">
        <v>535.41</v>
      </c>
      <c r="H253" s="361" t="s">
        <v>123</v>
      </c>
      <c r="I253" s="361" t="s">
        <v>539</v>
      </c>
      <c r="J253" s="170" t="s">
        <v>96</v>
      </c>
      <c r="K253" s="170" t="s">
        <v>343</v>
      </c>
      <c r="L253" s="170" t="s">
        <v>113</v>
      </c>
      <c r="M253" s="75"/>
      <c r="N253" s="75"/>
      <c r="O253" s="75"/>
    </row>
    <row r="254" spans="1:15" ht="15.6" hidden="1">
      <c r="A254" s="360">
        <v>46086</v>
      </c>
      <c r="B254" s="361" t="s">
        <v>1597</v>
      </c>
      <c r="C254" s="170" t="s">
        <v>335</v>
      </c>
      <c r="D254" s="361" t="s">
        <v>257</v>
      </c>
      <c r="E254" s="361">
        <v>1000</v>
      </c>
      <c r="F254" s="381">
        <f t="shared" si="4"/>
        <v>1.867727535907062</v>
      </c>
      <c r="G254" s="239">
        <v>535.41</v>
      </c>
      <c r="H254" s="361" t="s">
        <v>123</v>
      </c>
      <c r="I254" s="361" t="s">
        <v>539</v>
      </c>
      <c r="J254" s="170" t="s">
        <v>96</v>
      </c>
      <c r="K254" s="170" t="s">
        <v>343</v>
      </c>
      <c r="L254" s="170" t="s">
        <v>113</v>
      </c>
      <c r="M254" s="75"/>
      <c r="N254" s="75"/>
      <c r="O254" s="75"/>
    </row>
    <row r="255" spans="1:15" ht="15.6" hidden="1">
      <c r="A255" s="360">
        <v>46086</v>
      </c>
      <c r="B255" s="361" t="s">
        <v>1601</v>
      </c>
      <c r="C255" s="170" t="s">
        <v>335</v>
      </c>
      <c r="D255" s="361" t="s">
        <v>257</v>
      </c>
      <c r="E255" s="361">
        <v>1000</v>
      </c>
      <c r="F255" s="381">
        <f t="shared" si="4"/>
        <v>1.867727535907062</v>
      </c>
      <c r="G255" s="239">
        <v>535.41</v>
      </c>
      <c r="H255" s="361" t="s">
        <v>123</v>
      </c>
      <c r="I255" s="361" t="s">
        <v>539</v>
      </c>
      <c r="J255" s="170" t="s">
        <v>96</v>
      </c>
      <c r="K255" s="170" t="s">
        <v>343</v>
      </c>
      <c r="L255" s="170" t="s">
        <v>113</v>
      </c>
      <c r="M255" s="75"/>
      <c r="N255" s="75"/>
      <c r="O255" s="75"/>
    </row>
    <row r="256" spans="1:15" ht="15.6" hidden="1">
      <c r="A256" s="360">
        <v>46086</v>
      </c>
      <c r="B256" s="361" t="s">
        <v>1601</v>
      </c>
      <c r="C256" s="170" t="s">
        <v>335</v>
      </c>
      <c r="D256" s="361" t="s">
        <v>257</v>
      </c>
      <c r="E256" s="361">
        <v>1000</v>
      </c>
      <c r="F256" s="381">
        <f t="shared" si="4"/>
        <v>1.867727535907062</v>
      </c>
      <c r="G256" s="239">
        <v>535.41</v>
      </c>
      <c r="H256" s="361" t="s">
        <v>123</v>
      </c>
      <c r="I256" s="361" t="s">
        <v>539</v>
      </c>
      <c r="J256" s="170" t="s">
        <v>96</v>
      </c>
      <c r="K256" s="170" t="s">
        <v>343</v>
      </c>
      <c r="L256" s="170" t="s">
        <v>113</v>
      </c>
      <c r="M256" s="75"/>
      <c r="N256" s="75"/>
      <c r="O256" s="75"/>
    </row>
    <row r="257" spans="1:15" ht="15.6" hidden="1">
      <c r="A257" s="360">
        <v>46086</v>
      </c>
      <c r="B257" s="361" t="s">
        <v>523</v>
      </c>
      <c r="C257" s="361" t="s">
        <v>524</v>
      </c>
      <c r="D257" s="361" t="s">
        <v>257</v>
      </c>
      <c r="E257" s="361">
        <v>1500</v>
      </c>
      <c r="F257" s="381">
        <f t="shared" si="4"/>
        <v>2.8015913038605929</v>
      </c>
      <c r="G257" s="239">
        <v>535.41</v>
      </c>
      <c r="H257" s="361" t="s">
        <v>123</v>
      </c>
      <c r="I257" s="361" t="s">
        <v>540</v>
      </c>
      <c r="J257" s="170" t="s">
        <v>96</v>
      </c>
      <c r="K257" s="170" t="s">
        <v>343</v>
      </c>
      <c r="L257" s="170" t="s">
        <v>113</v>
      </c>
      <c r="M257" s="75"/>
      <c r="N257" s="75"/>
      <c r="O257" s="75"/>
    </row>
    <row r="258" spans="1:15" ht="15.6" hidden="1">
      <c r="A258" s="384">
        <v>46086</v>
      </c>
      <c r="B258" s="242" t="s">
        <v>1592</v>
      </c>
      <c r="C258" s="170" t="s">
        <v>335</v>
      </c>
      <c r="D258" s="242" t="s">
        <v>257</v>
      </c>
      <c r="E258" s="242">
        <v>500</v>
      </c>
      <c r="F258" s="381">
        <f t="shared" si="4"/>
        <v>0.93386376795353099</v>
      </c>
      <c r="G258" s="239">
        <v>535.41</v>
      </c>
      <c r="H258" s="242" t="s">
        <v>122</v>
      </c>
      <c r="I258" s="242" t="s">
        <v>573</v>
      </c>
      <c r="J258" s="170" t="s">
        <v>96</v>
      </c>
      <c r="K258" s="170" t="s">
        <v>343</v>
      </c>
      <c r="L258" s="170" t="s">
        <v>113</v>
      </c>
      <c r="M258" s="75"/>
      <c r="N258" s="75"/>
      <c r="O258" s="75"/>
    </row>
    <row r="259" spans="1:15" ht="15.6" hidden="1">
      <c r="A259" s="384">
        <v>46086</v>
      </c>
      <c r="B259" s="242" t="s">
        <v>1592</v>
      </c>
      <c r="C259" s="170" t="s">
        <v>335</v>
      </c>
      <c r="D259" s="242" t="s">
        <v>257</v>
      </c>
      <c r="E259" s="242">
        <v>500</v>
      </c>
      <c r="F259" s="381">
        <f t="shared" si="4"/>
        <v>0.93386376795353099</v>
      </c>
      <c r="G259" s="239">
        <v>535.41</v>
      </c>
      <c r="H259" s="242" t="s">
        <v>122</v>
      </c>
      <c r="I259" s="242" t="s">
        <v>573</v>
      </c>
      <c r="J259" s="170" t="s">
        <v>96</v>
      </c>
      <c r="K259" s="170" t="s">
        <v>343</v>
      </c>
      <c r="L259" s="170" t="s">
        <v>113</v>
      </c>
      <c r="M259" s="75"/>
      <c r="N259" s="75"/>
      <c r="O259" s="75"/>
    </row>
    <row r="260" spans="1:15" ht="15.6" hidden="1">
      <c r="A260" s="384">
        <v>46086</v>
      </c>
      <c r="B260" s="242" t="s">
        <v>1592</v>
      </c>
      <c r="C260" s="170" t="s">
        <v>335</v>
      </c>
      <c r="D260" s="242" t="s">
        <v>257</v>
      </c>
      <c r="E260" s="242">
        <v>500</v>
      </c>
      <c r="F260" s="381">
        <f t="shared" si="4"/>
        <v>0.93386376795353099</v>
      </c>
      <c r="G260" s="239">
        <v>535.41</v>
      </c>
      <c r="H260" s="242" t="s">
        <v>122</v>
      </c>
      <c r="I260" s="242" t="s">
        <v>573</v>
      </c>
      <c r="J260" s="170" t="s">
        <v>96</v>
      </c>
      <c r="K260" s="170" t="s">
        <v>343</v>
      </c>
      <c r="L260" s="170" t="s">
        <v>113</v>
      </c>
      <c r="M260" s="75"/>
      <c r="N260" s="75"/>
      <c r="O260" s="75"/>
    </row>
    <row r="261" spans="1:15" ht="15.6" hidden="1">
      <c r="A261" s="384">
        <v>46086</v>
      </c>
      <c r="B261" s="242" t="s">
        <v>1592</v>
      </c>
      <c r="C261" s="170" t="s">
        <v>335</v>
      </c>
      <c r="D261" s="242" t="s">
        <v>257</v>
      </c>
      <c r="E261" s="242">
        <v>500</v>
      </c>
      <c r="F261" s="381">
        <f t="shared" si="4"/>
        <v>0.93386376795353099</v>
      </c>
      <c r="G261" s="239">
        <v>535.41</v>
      </c>
      <c r="H261" s="242" t="s">
        <v>122</v>
      </c>
      <c r="I261" s="242" t="s">
        <v>573</v>
      </c>
      <c r="J261" s="170" t="s">
        <v>96</v>
      </c>
      <c r="K261" s="170" t="s">
        <v>343</v>
      </c>
      <c r="L261" s="170" t="s">
        <v>113</v>
      </c>
      <c r="M261" s="75"/>
      <c r="N261" s="75"/>
      <c r="O261" s="75"/>
    </row>
    <row r="262" spans="1:15" ht="15.6" hidden="1">
      <c r="A262" s="384">
        <v>46086</v>
      </c>
      <c r="B262" s="242" t="s">
        <v>1592</v>
      </c>
      <c r="C262" s="170" t="s">
        <v>335</v>
      </c>
      <c r="D262" s="242" t="s">
        <v>257</v>
      </c>
      <c r="E262" s="242">
        <v>500</v>
      </c>
      <c r="F262" s="381">
        <f t="shared" si="4"/>
        <v>0.93386376795353099</v>
      </c>
      <c r="G262" s="239">
        <v>535.41</v>
      </c>
      <c r="H262" s="242" t="s">
        <v>122</v>
      </c>
      <c r="I262" s="242" t="s">
        <v>573</v>
      </c>
      <c r="J262" s="170" t="s">
        <v>96</v>
      </c>
      <c r="K262" s="170" t="s">
        <v>343</v>
      </c>
      <c r="L262" s="170" t="s">
        <v>113</v>
      </c>
      <c r="M262" s="75"/>
      <c r="N262" s="75"/>
      <c r="O262" s="75"/>
    </row>
    <row r="263" spans="1:15" ht="15.6" hidden="1">
      <c r="A263" s="384">
        <v>46086</v>
      </c>
      <c r="B263" s="242" t="s">
        <v>523</v>
      </c>
      <c r="C263" s="242" t="s">
        <v>568</v>
      </c>
      <c r="D263" s="242" t="s">
        <v>257</v>
      </c>
      <c r="E263" s="242">
        <v>1650</v>
      </c>
      <c r="F263" s="381">
        <f t="shared" si="4"/>
        <v>3.0817504342466524</v>
      </c>
      <c r="G263" s="239">
        <v>535.41</v>
      </c>
      <c r="H263" s="242" t="s">
        <v>122</v>
      </c>
      <c r="I263" s="242" t="s">
        <v>575</v>
      </c>
      <c r="J263" s="170" t="s">
        <v>96</v>
      </c>
      <c r="K263" s="170" t="s">
        <v>343</v>
      </c>
      <c r="L263" s="170" t="s">
        <v>113</v>
      </c>
      <c r="M263" s="75"/>
      <c r="N263" s="75"/>
      <c r="O263" s="75"/>
    </row>
    <row r="264" spans="1:15" ht="15.6" hidden="1">
      <c r="A264" s="384">
        <v>46086</v>
      </c>
      <c r="B264" s="242" t="s">
        <v>1596</v>
      </c>
      <c r="C264" s="170" t="s">
        <v>335</v>
      </c>
      <c r="D264" s="242" t="s">
        <v>257</v>
      </c>
      <c r="E264" s="242">
        <v>500</v>
      </c>
      <c r="F264" s="381">
        <f t="shared" si="4"/>
        <v>0.93386376795353099</v>
      </c>
      <c r="G264" s="239">
        <v>535.41</v>
      </c>
      <c r="H264" s="242" t="s">
        <v>122</v>
      </c>
      <c r="I264" s="242" t="s">
        <v>573</v>
      </c>
      <c r="J264" s="170" t="s">
        <v>96</v>
      </c>
      <c r="K264" s="170" t="s">
        <v>343</v>
      </c>
      <c r="L264" s="170" t="s">
        <v>113</v>
      </c>
      <c r="M264" s="75"/>
      <c r="N264" s="75"/>
      <c r="O264" s="75"/>
    </row>
    <row r="265" spans="1:15" ht="15.6" hidden="1">
      <c r="A265" s="384">
        <v>46086</v>
      </c>
      <c r="B265" s="170" t="s">
        <v>1598</v>
      </c>
      <c r="C265" s="242" t="s">
        <v>396</v>
      </c>
      <c r="D265" s="242" t="s">
        <v>257</v>
      </c>
      <c r="E265" s="242">
        <v>30000</v>
      </c>
      <c r="F265" s="381">
        <f t="shared" si="4"/>
        <v>56.031826077211861</v>
      </c>
      <c r="G265" s="239">
        <v>535.41</v>
      </c>
      <c r="H265" s="242" t="s">
        <v>122</v>
      </c>
      <c r="I265" s="242" t="s">
        <v>577</v>
      </c>
      <c r="J265" s="170" t="s">
        <v>96</v>
      </c>
      <c r="K265" s="170" t="s">
        <v>343</v>
      </c>
      <c r="L265" s="170" t="s">
        <v>113</v>
      </c>
      <c r="M265" s="75"/>
      <c r="N265" s="75"/>
      <c r="O265" s="75"/>
    </row>
    <row r="266" spans="1:15" ht="15.6" hidden="1">
      <c r="A266" s="384">
        <v>46086</v>
      </c>
      <c r="B266" s="242" t="s">
        <v>1624</v>
      </c>
      <c r="C266" s="242" t="s">
        <v>392</v>
      </c>
      <c r="D266" s="242" t="s">
        <v>257</v>
      </c>
      <c r="E266" s="242">
        <v>7000</v>
      </c>
      <c r="F266" s="381">
        <f t="shared" si="4"/>
        <v>13.074092751349434</v>
      </c>
      <c r="G266" s="239">
        <v>535.41</v>
      </c>
      <c r="H266" s="242" t="s">
        <v>122</v>
      </c>
      <c r="I266" s="242" t="s">
        <v>578</v>
      </c>
      <c r="J266" s="170" t="s">
        <v>96</v>
      </c>
      <c r="K266" s="170" t="s">
        <v>343</v>
      </c>
      <c r="L266" s="170" t="s">
        <v>113</v>
      </c>
      <c r="M266" s="75"/>
      <c r="N266" s="75"/>
      <c r="O266" s="75"/>
    </row>
    <row r="267" spans="1:15" ht="15.6" hidden="1">
      <c r="A267" s="384">
        <v>46086</v>
      </c>
      <c r="B267" s="242" t="s">
        <v>1592</v>
      </c>
      <c r="C267" s="170" t="s">
        <v>335</v>
      </c>
      <c r="D267" s="242" t="s">
        <v>257</v>
      </c>
      <c r="E267" s="242">
        <v>500</v>
      </c>
      <c r="F267" s="381">
        <f t="shared" si="4"/>
        <v>0.93386376795353099</v>
      </c>
      <c r="G267" s="239">
        <v>535.41</v>
      </c>
      <c r="H267" s="242" t="s">
        <v>131</v>
      </c>
      <c r="I267" s="242" t="s">
        <v>622</v>
      </c>
      <c r="J267" s="170" t="s">
        <v>96</v>
      </c>
      <c r="K267" s="170" t="s">
        <v>343</v>
      </c>
      <c r="L267" s="170" t="s">
        <v>113</v>
      </c>
      <c r="M267" s="75"/>
      <c r="N267" s="75"/>
      <c r="O267" s="75"/>
    </row>
    <row r="268" spans="1:15" ht="15.6" hidden="1">
      <c r="A268" s="384">
        <v>46086</v>
      </c>
      <c r="B268" s="242" t="s">
        <v>1615</v>
      </c>
      <c r="C268" s="242" t="s">
        <v>618</v>
      </c>
      <c r="D268" s="242" t="s">
        <v>257</v>
      </c>
      <c r="E268" s="242">
        <v>2000</v>
      </c>
      <c r="F268" s="381">
        <f t="shared" si="4"/>
        <v>3.735455071814124</v>
      </c>
      <c r="G268" s="239">
        <v>535.41</v>
      </c>
      <c r="H268" s="242" t="s">
        <v>131</v>
      </c>
      <c r="I268" s="242" t="s">
        <v>627</v>
      </c>
      <c r="J268" s="170" t="s">
        <v>96</v>
      </c>
      <c r="K268" s="170" t="s">
        <v>343</v>
      </c>
      <c r="L268" s="170" t="s">
        <v>113</v>
      </c>
      <c r="M268" s="75"/>
      <c r="N268" s="75"/>
      <c r="O268" s="75"/>
    </row>
    <row r="269" spans="1:15" ht="15.6" hidden="1">
      <c r="A269" s="397">
        <v>46086</v>
      </c>
      <c r="B269" s="399" t="s">
        <v>1596</v>
      </c>
      <c r="C269" s="170" t="s">
        <v>335</v>
      </c>
      <c r="D269" s="399" t="s">
        <v>257</v>
      </c>
      <c r="E269" s="399">
        <v>500</v>
      </c>
      <c r="F269" s="381">
        <f t="shared" si="4"/>
        <v>0.93386376795353099</v>
      </c>
      <c r="G269" s="239">
        <v>535.41</v>
      </c>
      <c r="H269" s="399" t="s">
        <v>131</v>
      </c>
      <c r="I269" s="242" t="s">
        <v>622</v>
      </c>
      <c r="J269" s="170" t="s">
        <v>96</v>
      </c>
      <c r="K269" s="170" t="s">
        <v>343</v>
      </c>
      <c r="L269" s="170" t="s">
        <v>113</v>
      </c>
      <c r="M269" s="75"/>
      <c r="N269" s="75"/>
      <c r="O269" s="75"/>
    </row>
    <row r="270" spans="1:15" ht="15.6" hidden="1">
      <c r="A270" s="384">
        <v>46086</v>
      </c>
      <c r="B270" s="242" t="s">
        <v>1592</v>
      </c>
      <c r="C270" s="170" t="s">
        <v>335</v>
      </c>
      <c r="D270" s="242" t="s">
        <v>257</v>
      </c>
      <c r="E270" s="242">
        <v>500</v>
      </c>
      <c r="F270" s="381">
        <f t="shared" si="4"/>
        <v>0.93386376795353099</v>
      </c>
      <c r="G270" s="239">
        <v>535.41</v>
      </c>
      <c r="H270" s="242" t="s">
        <v>131</v>
      </c>
      <c r="I270" s="242" t="s">
        <v>622</v>
      </c>
      <c r="J270" s="170" t="s">
        <v>96</v>
      </c>
      <c r="K270" s="170" t="s">
        <v>343</v>
      </c>
      <c r="L270" s="170" t="s">
        <v>113</v>
      </c>
      <c r="M270" s="75"/>
      <c r="N270" s="75"/>
      <c r="O270" s="75"/>
    </row>
    <row r="271" spans="1:15" ht="15.6" hidden="1">
      <c r="A271" s="384">
        <v>46086</v>
      </c>
      <c r="B271" s="242" t="s">
        <v>1596</v>
      </c>
      <c r="C271" s="170" t="s">
        <v>335</v>
      </c>
      <c r="D271" s="242" t="s">
        <v>257</v>
      </c>
      <c r="E271" s="242">
        <v>500</v>
      </c>
      <c r="F271" s="381">
        <f t="shared" si="4"/>
        <v>0.93386376795353099</v>
      </c>
      <c r="G271" s="239">
        <v>535.41</v>
      </c>
      <c r="H271" s="242" t="s">
        <v>131</v>
      </c>
      <c r="I271" s="242" t="s">
        <v>622</v>
      </c>
      <c r="J271" s="170" t="s">
        <v>96</v>
      </c>
      <c r="K271" s="170" t="s">
        <v>343</v>
      </c>
      <c r="L271" s="170" t="s">
        <v>113</v>
      </c>
      <c r="M271" s="75"/>
      <c r="N271" s="75"/>
      <c r="O271" s="75"/>
    </row>
    <row r="272" spans="1:15" ht="15.6" hidden="1">
      <c r="A272" s="384">
        <v>46086</v>
      </c>
      <c r="B272" s="242" t="s">
        <v>1596</v>
      </c>
      <c r="C272" s="170" t="s">
        <v>335</v>
      </c>
      <c r="D272" s="242" t="s">
        <v>257</v>
      </c>
      <c r="E272" s="242">
        <v>500</v>
      </c>
      <c r="F272" s="381">
        <f t="shared" si="4"/>
        <v>0.93386376795353099</v>
      </c>
      <c r="G272" s="239">
        <v>535.41</v>
      </c>
      <c r="H272" s="242" t="s">
        <v>131</v>
      </c>
      <c r="I272" s="242" t="s">
        <v>622</v>
      </c>
      <c r="J272" s="170" t="s">
        <v>96</v>
      </c>
      <c r="K272" s="170" t="s">
        <v>343</v>
      </c>
      <c r="L272" s="170" t="s">
        <v>113</v>
      </c>
      <c r="M272" s="75"/>
      <c r="N272" s="75"/>
      <c r="O272" s="75"/>
    </row>
    <row r="273" spans="1:15" ht="15.6" hidden="1">
      <c r="A273" s="397">
        <v>46087</v>
      </c>
      <c r="B273" s="399" t="s">
        <v>186</v>
      </c>
      <c r="C273" s="170" t="s">
        <v>335</v>
      </c>
      <c r="D273" s="401" t="s">
        <v>99</v>
      </c>
      <c r="E273" s="399">
        <v>1000</v>
      </c>
      <c r="F273" s="381">
        <f t="shared" si="4"/>
        <v>1.8771635173931283</v>
      </c>
      <c r="G273" s="239">
        <v>532.71864210781655</v>
      </c>
      <c r="H273" s="405" t="s">
        <v>111</v>
      </c>
      <c r="I273" s="378" t="s">
        <v>376</v>
      </c>
      <c r="J273" s="170" t="s">
        <v>96</v>
      </c>
      <c r="K273" s="170" t="s">
        <v>343</v>
      </c>
      <c r="L273" s="170" t="s">
        <v>113</v>
      </c>
      <c r="M273" s="310"/>
      <c r="N273" s="310"/>
      <c r="O273" s="247"/>
    </row>
    <row r="274" spans="1:15" ht="15.6" hidden="1">
      <c r="A274" s="384">
        <v>46087</v>
      </c>
      <c r="B274" s="242" t="s">
        <v>354</v>
      </c>
      <c r="C274" s="170" t="s">
        <v>335</v>
      </c>
      <c r="D274" s="385" t="s">
        <v>99</v>
      </c>
      <c r="E274" s="242">
        <v>1000</v>
      </c>
      <c r="F274" s="381">
        <f t="shared" si="4"/>
        <v>1.8771635173931283</v>
      </c>
      <c r="G274" s="239">
        <v>532.71864210781655</v>
      </c>
      <c r="H274" s="386" t="s">
        <v>111</v>
      </c>
      <c r="I274" s="170" t="s">
        <v>376</v>
      </c>
      <c r="J274" s="170" t="s">
        <v>96</v>
      </c>
      <c r="K274" s="170" t="s">
        <v>343</v>
      </c>
      <c r="L274" s="170" t="s">
        <v>113</v>
      </c>
      <c r="M274" s="310"/>
      <c r="N274" s="310"/>
      <c r="O274" s="247"/>
    </row>
    <row r="275" spans="1:15" ht="15.6" hidden="1">
      <c r="A275" s="384">
        <v>46087</v>
      </c>
      <c r="B275" s="242" t="s">
        <v>355</v>
      </c>
      <c r="C275" s="170" t="s">
        <v>335</v>
      </c>
      <c r="D275" s="385" t="s">
        <v>99</v>
      </c>
      <c r="E275" s="242">
        <v>1000</v>
      </c>
      <c r="F275" s="381">
        <f t="shared" si="4"/>
        <v>1.8771635173931283</v>
      </c>
      <c r="G275" s="239">
        <v>532.71864210781655</v>
      </c>
      <c r="H275" s="386" t="s">
        <v>111</v>
      </c>
      <c r="I275" s="170" t="s">
        <v>376</v>
      </c>
      <c r="J275" s="170" t="s">
        <v>96</v>
      </c>
      <c r="K275" s="170" t="s">
        <v>343</v>
      </c>
      <c r="L275" s="170" t="s">
        <v>113</v>
      </c>
      <c r="M275" s="310"/>
      <c r="N275" s="310"/>
      <c r="O275" s="247"/>
    </row>
    <row r="276" spans="1:15" ht="15.6" hidden="1">
      <c r="A276" s="397">
        <v>46087</v>
      </c>
      <c r="B276" s="399" t="s">
        <v>192</v>
      </c>
      <c r="C276" s="170" t="s">
        <v>335</v>
      </c>
      <c r="D276" s="401" t="s">
        <v>99</v>
      </c>
      <c r="E276" s="399">
        <v>1000</v>
      </c>
      <c r="F276" s="381">
        <f t="shared" si="4"/>
        <v>1.8771635173931283</v>
      </c>
      <c r="G276" s="239">
        <v>532.71864210781655</v>
      </c>
      <c r="H276" s="405" t="s">
        <v>111</v>
      </c>
      <c r="I276" s="170" t="s">
        <v>376</v>
      </c>
      <c r="J276" s="170" t="s">
        <v>96</v>
      </c>
      <c r="K276" s="170" t="s">
        <v>343</v>
      </c>
      <c r="L276" s="170" t="s">
        <v>113</v>
      </c>
      <c r="M276" s="310"/>
      <c r="N276" s="310"/>
      <c r="O276" s="271"/>
    </row>
    <row r="277" spans="1:15" ht="15.6" hidden="1">
      <c r="A277" s="360">
        <v>46087</v>
      </c>
      <c r="B277" s="361" t="s">
        <v>1597</v>
      </c>
      <c r="C277" s="170" t="s">
        <v>335</v>
      </c>
      <c r="D277" s="361" t="s">
        <v>257</v>
      </c>
      <c r="E277" s="361">
        <v>1500</v>
      </c>
      <c r="F277" s="381">
        <f t="shared" si="4"/>
        <v>2.8015913038605929</v>
      </c>
      <c r="G277" s="239">
        <v>535.41</v>
      </c>
      <c r="H277" s="361" t="s">
        <v>123</v>
      </c>
      <c r="I277" s="361" t="s">
        <v>539</v>
      </c>
      <c r="J277" s="170" t="s">
        <v>96</v>
      </c>
      <c r="K277" s="170" t="s">
        <v>343</v>
      </c>
      <c r="L277" s="170" t="s">
        <v>113</v>
      </c>
      <c r="M277" s="75"/>
      <c r="N277" s="75"/>
      <c r="O277" s="75"/>
    </row>
    <row r="278" spans="1:15" ht="15.6" hidden="1">
      <c r="A278" s="360">
        <v>46087</v>
      </c>
      <c r="B278" s="361" t="s">
        <v>1601</v>
      </c>
      <c r="C278" s="170" t="s">
        <v>335</v>
      </c>
      <c r="D278" s="361" t="s">
        <v>257</v>
      </c>
      <c r="E278" s="361">
        <v>1000</v>
      </c>
      <c r="F278" s="381">
        <f t="shared" si="4"/>
        <v>1.867727535907062</v>
      </c>
      <c r="G278" s="239">
        <v>535.41</v>
      </c>
      <c r="H278" s="361" t="s">
        <v>123</v>
      </c>
      <c r="I278" s="361" t="s">
        <v>539</v>
      </c>
      <c r="J278" s="170" t="s">
        <v>96</v>
      </c>
      <c r="K278" s="170" t="s">
        <v>343</v>
      </c>
      <c r="L278" s="170" t="s">
        <v>113</v>
      </c>
      <c r="M278" s="75"/>
      <c r="N278" s="75"/>
      <c r="O278" s="75"/>
    </row>
    <row r="279" spans="1:15" ht="15.6" hidden="1">
      <c r="A279" s="360">
        <v>46087</v>
      </c>
      <c r="B279" s="361" t="s">
        <v>1597</v>
      </c>
      <c r="C279" s="170" t="s">
        <v>335</v>
      </c>
      <c r="D279" s="361" t="s">
        <v>257</v>
      </c>
      <c r="E279" s="361">
        <v>1000</v>
      </c>
      <c r="F279" s="381">
        <f t="shared" si="4"/>
        <v>1.867727535907062</v>
      </c>
      <c r="G279" s="239">
        <v>535.41</v>
      </c>
      <c r="H279" s="361" t="s">
        <v>123</v>
      </c>
      <c r="I279" s="361" t="s">
        <v>539</v>
      </c>
      <c r="J279" s="170" t="s">
        <v>96</v>
      </c>
      <c r="K279" s="170" t="s">
        <v>343</v>
      </c>
      <c r="L279" s="170" t="s">
        <v>113</v>
      </c>
      <c r="M279" s="75"/>
      <c r="N279" s="75"/>
      <c r="O279" s="75"/>
    </row>
    <row r="280" spans="1:15" ht="15.6" hidden="1">
      <c r="A280" s="398">
        <v>46087</v>
      </c>
      <c r="B280" s="400" t="s">
        <v>1600</v>
      </c>
      <c r="C280" s="170" t="s">
        <v>335</v>
      </c>
      <c r="D280" s="400" t="s">
        <v>257</v>
      </c>
      <c r="E280" s="400">
        <v>1000</v>
      </c>
      <c r="F280" s="381">
        <f t="shared" si="4"/>
        <v>1.867727535907062</v>
      </c>
      <c r="G280" s="239">
        <v>535.41</v>
      </c>
      <c r="H280" s="400" t="s">
        <v>123</v>
      </c>
      <c r="I280" s="400" t="s">
        <v>539</v>
      </c>
      <c r="J280" s="170" t="s">
        <v>96</v>
      </c>
      <c r="K280" s="170" t="s">
        <v>343</v>
      </c>
      <c r="L280" s="170" t="s">
        <v>113</v>
      </c>
      <c r="M280" s="75"/>
      <c r="N280" s="75"/>
      <c r="O280" s="75"/>
    </row>
    <row r="281" spans="1:15" ht="15.6" hidden="1">
      <c r="A281" s="360">
        <v>46087</v>
      </c>
      <c r="B281" s="361" t="s">
        <v>1597</v>
      </c>
      <c r="C281" s="170" t="s">
        <v>335</v>
      </c>
      <c r="D281" s="361" t="s">
        <v>257</v>
      </c>
      <c r="E281" s="361">
        <v>1500</v>
      </c>
      <c r="F281" s="381">
        <f t="shared" si="4"/>
        <v>2.8015913038605929</v>
      </c>
      <c r="G281" s="239">
        <v>535.41</v>
      </c>
      <c r="H281" s="361" t="s">
        <v>123</v>
      </c>
      <c r="I281" s="361" t="s">
        <v>539</v>
      </c>
      <c r="J281" s="170" t="s">
        <v>96</v>
      </c>
      <c r="K281" s="170" t="s">
        <v>343</v>
      </c>
      <c r="L281" s="170" t="s">
        <v>113</v>
      </c>
      <c r="M281" s="75"/>
      <c r="N281" s="75"/>
      <c r="O281" s="75"/>
    </row>
    <row r="282" spans="1:15" ht="15.6" hidden="1">
      <c r="A282" s="360">
        <v>46087</v>
      </c>
      <c r="B282" s="361" t="s">
        <v>523</v>
      </c>
      <c r="C282" s="361" t="s">
        <v>524</v>
      </c>
      <c r="D282" s="361" t="s">
        <v>257</v>
      </c>
      <c r="E282" s="361">
        <v>1000</v>
      </c>
      <c r="F282" s="381">
        <f t="shared" si="4"/>
        <v>1.867727535907062</v>
      </c>
      <c r="G282" s="239">
        <v>535.41</v>
      </c>
      <c r="H282" s="361" t="s">
        <v>123</v>
      </c>
      <c r="I282" s="361" t="s">
        <v>540</v>
      </c>
      <c r="J282" s="170" t="s">
        <v>96</v>
      </c>
      <c r="K282" s="170" t="s">
        <v>343</v>
      </c>
      <c r="L282" s="170" t="s">
        <v>113</v>
      </c>
      <c r="M282" s="75"/>
      <c r="N282" s="75"/>
      <c r="O282" s="75"/>
    </row>
    <row r="283" spans="1:15" ht="15.6" hidden="1">
      <c r="A283" s="384">
        <v>46087</v>
      </c>
      <c r="B283" s="399" t="s">
        <v>1613</v>
      </c>
      <c r="C283" s="170" t="s">
        <v>335</v>
      </c>
      <c r="D283" s="242" t="s">
        <v>257</v>
      </c>
      <c r="E283" s="242">
        <v>500</v>
      </c>
      <c r="F283" s="381">
        <f t="shared" si="4"/>
        <v>0.93386376795353099</v>
      </c>
      <c r="G283" s="239">
        <v>535.41</v>
      </c>
      <c r="H283" s="242" t="s">
        <v>122</v>
      </c>
      <c r="I283" s="399" t="s">
        <v>573</v>
      </c>
      <c r="J283" s="170" t="s">
        <v>96</v>
      </c>
      <c r="K283" s="170" t="s">
        <v>343</v>
      </c>
      <c r="L283" s="170" t="s">
        <v>113</v>
      </c>
      <c r="M283" s="75"/>
      <c r="N283" s="75"/>
      <c r="O283" s="75"/>
    </row>
    <row r="284" spans="1:15" ht="15.6" hidden="1">
      <c r="A284" s="384">
        <v>46087</v>
      </c>
      <c r="B284" s="242" t="s">
        <v>1596</v>
      </c>
      <c r="C284" s="170" t="s">
        <v>335</v>
      </c>
      <c r="D284" s="242" t="s">
        <v>257</v>
      </c>
      <c r="E284" s="242">
        <v>500</v>
      </c>
      <c r="F284" s="381">
        <f t="shared" si="4"/>
        <v>0.93386376795353099</v>
      </c>
      <c r="G284" s="239">
        <v>535.41</v>
      </c>
      <c r="H284" s="242" t="s">
        <v>122</v>
      </c>
      <c r="I284" s="242" t="s">
        <v>573</v>
      </c>
      <c r="J284" s="170" t="s">
        <v>96</v>
      </c>
      <c r="K284" s="170" t="s">
        <v>343</v>
      </c>
      <c r="L284" s="170" t="s">
        <v>113</v>
      </c>
      <c r="M284" s="75"/>
      <c r="N284" s="75"/>
      <c r="O284" s="75"/>
    </row>
    <row r="285" spans="1:15" ht="15.6" hidden="1">
      <c r="A285" s="384">
        <v>46087</v>
      </c>
      <c r="B285" s="242" t="s">
        <v>1592</v>
      </c>
      <c r="C285" s="170" t="s">
        <v>335</v>
      </c>
      <c r="D285" s="242" t="s">
        <v>257</v>
      </c>
      <c r="E285" s="242">
        <v>500</v>
      </c>
      <c r="F285" s="381">
        <f t="shared" si="4"/>
        <v>0.93386376795353099</v>
      </c>
      <c r="G285" s="239">
        <v>535.41</v>
      </c>
      <c r="H285" s="242" t="s">
        <v>122</v>
      </c>
      <c r="I285" s="242" t="s">
        <v>573</v>
      </c>
      <c r="J285" s="170" t="s">
        <v>96</v>
      </c>
      <c r="K285" s="170" t="s">
        <v>343</v>
      </c>
      <c r="L285" s="170" t="s">
        <v>113</v>
      </c>
      <c r="M285" s="75"/>
      <c r="N285" s="75"/>
      <c r="O285" s="75"/>
    </row>
    <row r="286" spans="1:15" ht="15.6" hidden="1">
      <c r="A286" s="384">
        <v>46087</v>
      </c>
      <c r="B286" s="242" t="s">
        <v>1592</v>
      </c>
      <c r="C286" s="170" t="s">
        <v>335</v>
      </c>
      <c r="D286" s="242" t="s">
        <v>257</v>
      </c>
      <c r="E286" s="242">
        <v>500</v>
      </c>
      <c r="F286" s="381">
        <f t="shared" si="4"/>
        <v>0.93386376795353099</v>
      </c>
      <c r="G286" s="239">
        <v>535.41</v>
      </c>
      <c r="H286" s="242" t="s">
        <v>122</v>
      </c>
      <c r="I286" s="242" t="s">
        <v>573</v>
      </c>
      <c r="J286" s="170" t="s">
        <v>96</v>
      </c>
      <c r="K286" s="170" t="s">
        <v>343</v>
      </c>
      <c r="L286" s="170" t="s">
        <v>113</v>
      </c>
      <c r="M286" s="75"/>
      <c r="N286" s="75"/>
      <c r="O286" s="75"/>
    </row>
    <row r="287" spans="1:15" ht="15.6" hidden="1">
      <c r="A287" s="397">
        <v>46087</v>
      </c>
      <c r="B287" s="399" t="s">
        <v>1592</v>
      </c>
      <c r="C287" s="170" t="s">
        <v>335</v>
      </c>
      <c r="D287" s="399" t="s">
        <v>257</v>
      </c>
      <c r="E287" s="399">
        <v>500</v>
      </c>
      <c r="F287" s="381">
        <f t="shared" si="4"/>
        <v>0.93386376795353099</v>
      </c>
      <c r="G287" s="239">
        <v>535.41</v>
      </c>
      <c r="H287" s="399" t="s">
        <v>122</v>
      </c>
      <c r="I287" s="242" t="s">
        <v>573</v>
      </c>
      <c r="J287" s="170" t="s">
        <v>96</v>
      </c>
      <c r="K287" s="170" t="s">
        <v>343</v>
      </c>
      <c r="L287" s="170" t="s">
        <v>113</v>
      </c>
      <c r="M287" s="75"/>
      <c r="N287" s="75"/>
      <c r="O287" s="75"/>
    </row>
    <row r="288" spans="1:15" ht="15.6" hidden="1">
      <c r="A288" s="380">
        <v>46087</v>
      </c>
      <c r="B288" s="170" t="s">
        <v>1602</v>
      </c>
      <c r="C288" s="170" t="s">
        <v>525</v>
      </c>
      <c r="D288" s="170" t="s">
        <v>257</v>
      </c>
      <c r="E288" s="170">
        <v>30000</v>
      </c>
      <c r="F288" s="381">
        <f t="shared" si="4"/>
        <v>56.031826077211861</v>
      </c>
      <c r="G288" s="239">
        <v>535.41</v>
      </c>
      <c r="H288" s="170" t="s">
        <v>131</v>
      </c>
      <c r="I288" s="170" t="s">
        <v>628</v>
      </c>
      <c r="J288" s="170" t="s">
        <v>96</v>
      </c>
      <c r="K288" s="170" t="s">
        <v>343</v>
      </c>
      <c r="L288" s="170" t="s">
        <v>113</v>
      </c>
      <c r="M288" s="75"/>
      <c r="N288" s="75"/>
      <c r="O288" s="75"/>
    </row>
    <row r="289" spans="1:15" ht="15.6" hidden="1">
      <c r="A289" s="384">
        <v>46087</v>
      </c>
      <c r="B289" s="242" t="s">
        <v>1592</v>
      </c>
      <c r="C289" s="170" t="s">
        <v>335</v>
      </c>
      <c r="D289" s="242" t="s">
        <v>257</v>
      </c>
      <c r="E289" s="242">
        <v>500</v>
      </c>
      <c r="F289" s="381">
        <f t="shared" si="4"/>
        <v>0.93386376795353099</v>
      </c>
      <c r="G289" s="239">
        <v>535.41</v>
      </c>
      <c r="H289" s="242" t="s">
        <v>131</v>
      </c>
      <c r="I289" s="242" t="s">
        <v>622</v>
      </c>
      <c r="J289" s="170" t="s">
        <v>96</v>
      </c>
      <c r="K289" s="170" t="s">
        <v>343</v>
      </c>
      <c r="L289" s="170" t="s">
        <v>113</v>
      </c>
      <c r="M289" s="75"/>
      <c r="N289" s="75"/>
      <c r="O289" s="75"/>
    </row>
    <row r="290" spans="1:15" ht="15.6" hidden="1">
      <c r="A290" s="380">
        <v>46087</v>
      </c>
      <c r="B290" s="170" t="s">
        <v>1606</v>
      </c>
      <c r="C290" s="242" t="s">
        <v>392</v>
      </c>
      <c r="D290" s="170" t="s">
        <v>257</v>
      </c>
      <c r="E290" s="170">
        <v>5000</v>
      </c>
      <c r="F290" s="381">
        <f t="shared" si="4"/>
        <v>9.3386376795353101</v>
      </c>
      <c r="G290" s="239">
        <v>535.41</v>
      </c>
      <c r="H290" s="170" t="s">
        <v>131</v>
      </c>
      <c r="I290" s="170" t="s">
        <v>629</v>
      </c>
      <c r="J290" s="170" t="s">
        <v>96</v>
      </c>
      <c r="K290" s="170" t="s">
        <v>343</v>
      </c>
      <c r="L290" s="170" t="s">
        <v>113</v>
      </c>
      <c r="M290" s="75"/>
      <c r="N290" s="75"/>
      <c r="O290" s="75"/>
    </row>
    <row r="291" spans="1:15" ht="15.6" hidden="1">
      <c r="A291" s="384">
        <v>46087</v>
      </c>
      <c r="B291" s="242" t="s">
        <v>1592</v>
      </c>
      <c r="C291" s="170" t="s">
        <v>335</v>
      </c>
      <c r="D291" s="242" t="s">
        <v>257</v>
      </c>
      <c r="E291" s="242">
        <v>500</v>
      </c>
      <c r="F291" s="381">
        <f t="shared" si="4"/>
        <v>0.93386376795353099</v>
      </c>
      <c r="G291" s="239">
        <v>535.41</v>
      </c>
      <c r="H291" s="242" t="s">
        <v>131</v>
      </c>
      <c r="I291" s="242" t="s">
        <v>622</v>
      </c>
      <c r="J291" s="170" t="s">
        <v>96</v>
      </c>
      <c r="K291" s="170" t="s">
        <v>343</v>
      </c>
      <c r="L291" s="170" t="s">
        <v>113</v>
      </c>
      <c r="M291" s="75"/>
      <c r="N291" s="75"/>
      <c r="O291" s="75"/>
    </row>
    <row r="292" spans="1:15" ht="15.6" hidden="1">
      <c r="A292" s="384">
        <v>46087</v>
      </c>
      <c r="B292" s="242" t="s">
        <v>1592</v>
      </c>
      <c r="C292" s="170" t="s">
        <v>335</v>
      </c>
      <c r="D292" s="242" t="s">
        <v>257</v>
      </c>
      <c r="E292" s="242">
        <v>500</v>
      </c>
      <c r="F292" s="381">
        <f t="shared" si="4"/>
        <v>0.93386376795353099</v>
      </c>
      <c r="G292" s="239">
        <v>535.41</v>
      </c>
      <c r="H292" s="242" t="s">
        <v>131</v>
      </c>
      <c r="I292" s="242" t="s">
        <v>622</v>
      </c>
      <c r="J292" s="170" t="s">
        <v>96</v>
      </c>
      <c r="K292" s="170" t="s">
        <v>343</v>
      </c>
      <c r="L292" s="170" t="s">
        <v>113</v>
      </c>
      <c r="M292" s="75"/>
      <c r="N292" s="75"/>
      <c r="O292" s="75"/>
    </row>
    <row r="293" spans="1:15" ht="15.6" hidden="1">
      <c r="A293" s="384">
        <v>46087</v>
      </c>
      <c r="B293" s="242" t="s">
        <v>1592</v>
      </c>
      <c r="C293" s="170" t="s">
        <v>335</v>
      </c>
      <c r="D293" s="242" t="s">
        <v>257</v>
      </c>
      <c r="E293" s="242">
        <v>500</v>
      </c>
      <c r="F293" s="381">
        <f t="shared" si="4"/>
        <v>0.93386376795353099</v>
      </c>
      <c r="G293" s="239">
        <v>535.41</v>
      </c>
      <c r="H293" s="242" t="s">
        <v>131</v>
      </c>
      <c r="I293" s="242" t="s">
        <v>622</v>
      </c>
      <c r="J293" s="170" t="s">
        <v>96</v>
      </c>
      <c r="K293" s="170" t="s">
        <v>343</v>
      </c>
      <c r="L293" s="170" t="s">
        <v>113</v>
      </c>
      <c r="M293" s="75"/>
      <c r="N293" s="75"/>
      <c r="O293" s="75"/>
    </row>
    <row r="294" spans="1:15" ht="15.6" hidden="1">
      <c r="A294" s="384">
        <v>46087</v>
      </c>
      <c r="B294" s="242" t="s">
        <v>1596</v>
      </c>
      <c r="C294" s="170" t="s">
        <v>335</v>
      </c>
      <c r="D294" s="242" t="s">
        <v>257</v>
      </c>
      <c r="E294" s="242">
        <v>500</v>
      </c>
      <c r="F294" s="381">
        <f t="shared" si="4"/>
        <v>0.93386376795353099</v>
      </c>
      <c r="G294" s="239">
        <v>535.41</v>
      </c>
      <c r="H294" s="242" t="s">
        <v>131</v>
      </c>
      <c r="I294" s="242" t="s">
        <v>622</v>
      </c>
      <c r="J294" s="170" t="s">
        <v>96</v>
      </c>
      <c r="K294" s="170" t="s">
        <v>343</v>
      </c>
      <c r="L294" s="170" t="s">
        <v>113</v>
      </c>
      <c r="M294" s="75"/>
      <c r="N294" s="75"/>
      <c r="O294" s="75"/>
    </row>
    <row r="295" spans="1:15" ht="15.6" hidden="1">
      <c r="A295" s="384">
        <v>46087</v>
      </c>
      <c r="B295" s="242" t="s">
        <v>1610</v>
      </c>
      <c r="C295" s="242" t="s">
        <v>618</v>
      </c>
      <c r="D295" s="242" t="s">
        <v>257</v>
      </c>
      <c r="E295" s="242">
        <v>1500</v>
      </c>
      <c r="F295" s="381">
        <f t="shared" si="4"/>
        <v>2.8015913038605929</v>
      </c>
      <c r="G295" s="239">
        <v>535.41</v>
      </c>
      <c r="H295" s="242" t="s">
        <v>131</v>
      </c>
      <c r="I295" s="242" t="s">
        <v>627</v>
      </c>
      <c r="J295" s="170" t="s">
        <v>96</v>
      </c>
      <c r="K295" s="170" t="s">
        <v>343</v>
      </c>
      <c r="L295" s="170" t="s">
        <v>113</v>
      </c>
      <c r="M295" s="75"/>
      <c r="N295" s="75"/>
      <c r="O295" s="75"/>
    </row>
    <row r="296" spans="1:15" ht="15.6" hidden="1">
      <c r="A296" s="384">
        <v>46087</v>
      </c>
      <c r="B296" s="242" t="s">
        <v>1592</v>
      </c>
      <c r="C296" s="170" t="s">
        <v>335</v>
      </c>
      <c r="D296" s="242" t="s">
        <v>257</v>
      </c>
      <c r="E296" s="242">
        <v>500</v>
      </c>
      <c r="F296" s="381">
        <f t="shared" si="4"/>
        <v>0.93386376795353099</v>
      </c>
      <c r="G296" s="239">
        <v>535.41</v>
      </c>
      <c r="H296" s="242" t="s">
        <v>131</v>
      </c>
      <c r="I296" s="242" t="s">
        <v>622</v>
      </c>
      <c r="J296" s="170" t="s">
        <v>96</v>
      </c>
      <c r="K296" s="170" t="s">
        <v>343</v>
      </c>
      <c r="L296" s="170" t="s">
        <v>113</v>
      </c>
      <c r="M296" s="75"/>
      <c r="N296" s="75"/>
      <c r="O296" s="75"/>
    </row>
    <row r="297" spans="1:15" ht="15.6" hidden="1">
      <c r="A297" s="384">
        <v>46087</v>
      </c>
      <c r="B297" s="242" t="s">
        <v>1592</v>
      </c>
      <c r="C297" s="170" t="s">
        <v>335</v>
      </c>
      <c r="D297" s="242" t="s">
        <v>257</v>
      </c>
      <c r="E297" s="242">
        <v>500</v>
      </c>
      <c r="F297" s="381">
        <f t="shared" si="4"/>
        <v>0.93386376795353099</v>
      </c>
      <c r="G297" s="239">
        <v>535.41</v>
      </c>
      <c r="H297" s="242" t="s">
        <v>131</v>
      </c>
      <c r="I297" s="242" t="s">
        <v>622</v>
      </c>
      <c r="J297" s="170" t="s">
        <v>96</v>
      </c>
      <c r="K297" s="170" t="s">
        <v>343</v>
      </c>
      <c r="L297" s="170" t="s">
        <v>113</v>
      </c>
      <c r="M297" s="75"/>
      <c r="N297" s="75"/>
      <c r="O297" s="75"/>
    </row>
    <row r="298" spans="1:15" ht="15.6" hidden="1">
      <c r="A298" s="360">
        <v>46088</v>
      </c>
      <c r="B298" s="361" t="s">
        <v>1597</v>
      </c>
      <c r="C298" s="170" t="s">
        <v>335</v>
      </c>
      <c r="D298" s="361" t="s">
        <v>257</v>
      </c>
      <c r="E298" s="361">
        <v>1500</v>
      </c>
      <c r="F298" s="381">
        <f t="shared" si="4"/>
        <v>2.8015913038605929</v>
      </c>
      <c r="G298" s="239">
        <v>535.41</v>
      </c>
      <c r="H298" s="361" t="s">
        <v>123</v>
      </c>
      <c r="I298" s="361" t="s">
        <v>539</v>
      </c>
      <c r="J298" s="170" t="s">
        <v>96</v>
      </c>
      <c r="K298" s="170" t="s">
        <v>343</v>
      </c>
      <c r="L298" s="170" t="s">
        <v>113</v>
      </c>
      <c r="M298" s="75"/>
      <c r="N298" s="75"/>
      <c r="O298" s="75"/>
    </row>
    <row r="299" spans="1:15" ht="15.6" hidden="1">
      <c r="A299" s="360">
        <v>46088</v>
      </c>
      <c r="B299" s="361" t="s">
        <v>1601</v>
      </c>
      <c r="C299" s="170" t="s">
        <v>335</v>
      </c>
      <c r="D299" s="361" t="s">
        <v>257</v>
      </c>
      <c r="E299" s="361">
        <v>1000</v>
      </c>
      <c r="F299" s="381">
        <f t="shared" si="4"/>
        <v>1.867727535907062</v>
      </c>
      <c r="G299" s="239">
        <v>535.41</v>
      </c>
      <c r="H299" s="361" t="s">
        <v>123</v>
      </c>
      <c r="I299" s="361" t="s">
        <v>539</v>
      </c>
      <c r="J299" s="170" t="s">
        <v>96</v>
      </c>
      <c r="K299" s="170" t="s">
        <v>343</v>
      </c>
      <c r="L299" s="170" t="s">
        <v>113</v>
      </c>
      <c r="M299" s="75"/>
      <c r="N299" s="75"/>
      <c r="O299" s="75"/>
    </row>
    <row r="300" spans="1:15" ht="15.6" hidden="1">
      <c r="A300" s="360">
        <v>46088</v>
      </c>
      <c r="B300" s="361" t="s">
        <v>1597</v>
      </c>
      <c r="C300" s="170" t="s">
        <v>335</v>
      </c>
      <c r="D300" s="361" t="s">
        <v>257</v>
      </c>
      <c r="E300" s="361">
        <v>1000</v>
      </c>
      <c r="F300" s="381">
        <f t="shared" si="4"/>
        <v>1.867727535907062</v>
      </c>
      <c r="G300" s="239">
        <v>535.41</v>
      </c>
      <c r="H300" s="361" t="s">
        <v>123</v>
      </c>
      <c r="I300" s="361" t="s">
        <v>539</v>
      </c>
      <c r="J300" s="170" t="s">
        <v>96</v>
      </c>
      <c r="K300" s="170" t="s">
        <v>343</v>
      </c>
      <c r="L300" s="170" t="s">
        <v>113</v>
      </c>
      <c r="M300" s="75"/>
      <c r="N300" s="75"/>
      <c r="O300" s="75"/>
    </row>
    <row r="301" spans="1:15" ht="15.6" hidden="1">
      <c r="A301" s="360">
        <v>46088</v>
      </c>
      <c r="B301" s="361" t="s">
        <v>1601</v>
      </c>
      <c r="C301" s="170" t="s">
        <v>335</v>
      </c>
      <c r="D301" s="361" t="s">
        <v>257</v>
      </c>
      <c r="E301" s="361">
        <v>1000</v>
      </c>
      <c r="F301" s="381">
        <f t="shared" si="4"/>
        <v>1.867727535907062</v>
      </c>
      <c r="G301" s="239">
        <v>535.41</v>
      </c>
      <c r="H301" s="361" t="s">
        <v>123</v>
      </c>
      <c r="I301" s="361" t="s">
        <v>539</v>
      </c>
      <c r="J301" s="170" t="s">
        <v>96</v>
      </c>
      <c r="K301" s="170" t="s">
        <v>343</v>
      </c>
      <c r="L301" s="170" t="s">
        <v>113</v>
      </c>
      <c r="M301" s="75"/>
      <c r="N301" s="75"/>
      <c r="O301" s="75"/>
    </row>
    <row r="302" spans="1:15" ht="15.6" hidden="1">
      <c r="A302" s="360">
        <v>46088</v>
      </c>
      <c r="B302" s="361" t="s">
        <v>1601</v>
      </c>
      <c r="C302" s="170" t="s">
        <v>335</v>
      </c>
      <c r="D302" s="361" t="s">
        <v>257</v>
      </c>
      <c r="E302" s="361">
        <v>1000</v>
      </c>
      <c r="F302" s="381">
        <f t="shared" ref="F302:F365" si="5">E302/G302</f>
        <v>1.867727535907062</v>
      </c>
      <c r="G302" s="239">
        <v>535.41</v>
      </c>
      <c r="H302" s="361" t="s">
        <v>123</v>
      </c>
      <c r="I302" s="361" t="s">
        <v>539</v>
      </c>
      <c r="J302" s="170" t="s">
        <v>96</v>
      </c>
      <c r="K302" s="170" t="s">
        <v>343</v>
      </c>
      <c r="L302" s="170" t="s">
        <v>113</v>
      </c>
      <c r="M302" s="75"/>
      <c r="N302" s="75"/>
      <c r="O302" s="75"/>
    </row>
    <row r="303" spans="1:15" ht="15.6" hidden="1">
      <c r="A303" s="360">
        <v>46088</v>
      </c>
      <c r="B303" s="361" t="s">
        <v>523</v>
      </c>
      <c r="C303" s="361" t="s">
        <v>524</v>
      </c>
      <c r="D303" s="361" t="s">
        <v>257</v>
      </c>
      <c r="E303" s="361">
        <v>6000</v>
      </c>
      <c r="F303" s="381">
        <f t="shared" si="5"/>
        <v>11.206365215442371</v>
      </c>
      <c r="G303" s="239">
        <v>535.41</v>
      </c>
      <c r="H303" s="361" t="s">
        <v>123</v>
      </c>
      <c r="I303" s="361" t="s">
        <v>540</v>
      </c>
      <c r="J303" s="170" t="s">
        <v>96</v>
      </c>
      <c r="K303" s="170" t="s">
        <v>343</v>
      </c>
      <c r="L303" s="170" t="s">
        <v>113</v>
      </c>
      <c r="M303" s="75"/>
      <c r="N303" s="75"/>
      <c r="O303" s="75"/>
    </row>
    <row r="304" spans="1:15" ht="15.6" hidden="1">
      <c r="A304" s="384">
        <v>46088</v>
      </c>
      <c r="B304" s="242" t="s">
        <v>1592</v>
      </c>
      <c r="C304" s="170" t="s">
        <v>335</v>
      </c>
      <c r="D304" s="242" t="s">
        <v>257</v>
      </c>
      <c r="E304" s="242">
        <v>500</v>
      </c>
      <c r="F304" s="381">
        <f t="shared" si="5"/>
        <v>0.93386376795353099</v>
      </c>
      <c r="G304" s="239">
        <v>535.41</v>
      </c>
      <c r="H304" s="242" t="s">
        <v>122</v>
      </c>
      <c r="I304" s="242" t="s">
        <v>573</v>
      </c>
      <c r="J304" s="170" t="s">
        <v>96</v>
      </c>
      <c r="K304" s="170" t="s">
        <v>343</v>
      </c>
      <c r="L304" s="170" t="s">
        <v>113</v>
      </c>
      <c r="M304" s="75"/>
      <c r="N304" s="75"/>
      <c r="O304" s="75"/>
    </row>
    <row r="305" spans="1:15" ht="15.6" hidden="1">
      <c r="A305" s="384">
        <v>46088</v>
      </c>
      <c r="B305" s="242" t="s">
        <v>1592</v>
      </c>
      <c r="C305" s="170" t="s">
        <v>335</v>
      </c>
      <c r="D305" s="242" t="s">
        <v>257</v>
      </c>
      <c r="E305" s="242">
        <v>500</v>
      </c>
      <c r="F305" s="381">
        <f t="shared" si="5"/>
        <v>0.93386376795353099</v>
      </c>
      <c r="G305" s="239">
        <v>535.41</v>
      </c>
      <c r="H305" s="242" t="s">
        <v>122</v>
      </c>
      <c r="I305" s="242" t="s">
        <v>573</v>
      </c>
      <c r="J305" s="170" t="s">
        <v>96</v>
      </c>
      <c r="K305" s="170" t="s">
        <v>343</v>
      </c>
      <c r="L305" s="170" t="s">
        <v>113</v>
      </c>
      <c r="M305" s="75"/>
      <c r="N305" s="75"/>
      <c r="O305" s="75"/>
    </row>
    <row r="306" spans="1:15" ht="15.6" hidden="1">
      <c r="A306" s="384">
        <v>46088</v>
      </c>
      <c r="B306" s="242" t="s">
        <v>1596</v>
      </c>
      <c r="C306" s="170" t="s">
        <v>335</v>
      </c>
      <c r="D306" s="242" t="s">
        <v>257</v>
      </c>
      <c r="E306" s="242">
        <v>500</v>
      </c>
      <c r="F306" s="381">
        <f t="shared" si="5"/>
        <v>0.93386376795353099</v>
      </c>
      <c r="G306" s="239">
        <v>535.41</v>
      </c>
      <c r="H306" s="242" t="s">
        <v>122</v>
      </c>
      <c r="I306" s="242" t="s">
        <v>573</v>
      </c>
      <c r="J306" s="170" t="s">
        <v>96</v>
      </c>
      <c r="K306" s="170" t="s">
        <v>343</v>
      </c>
      <c r="L306" s="170" t="s">
        <v>113</v>
      </c>
      <c r="M306" s="75"/>
      <c r="N306" s="75"/>
      <c r="O306" s="75"/>
    </row>
    <row r="307" spans="1:15" ht="15.6" hidden="1">
      <c r="A307" s="384">
        <v>46088</v>
      </c>
      <c r="B307" s="242" t="s">
        <v>1596</v>
      </c>
      <c r="C307" s="170" t="s">
        <v>335</v>
      </c>
      <c r="D307" s="242" t="s">
        <v>257</v>
      </c>
      <c r="E307" s="242">
        <v>500</v>
      </c>
      <c r="F307" s="381">
        <f t="shared" si="5"/>
        <v>0.93386376795353099</v>
      </c>
      <c r="G307" s="239">
        <v>535.41</v>
      </c>
      <c r="H307" s="242" t="s">
        <v>122</v>
      </c>
      <c r="I307" s="242" t="s">
        <v>573</v>
      </c>
      <c r="J307" s="170" t="s">
        <v>96</v>
      </c>
      <c r="K307" s="170" t="s">
        <v>343</v>
      </c>
      <c r="L307" s="170" t="s">
        <v>113</v>
      </c>
      <c r="M307" s="75"/>
      <c r="N307" s="75"/>
      <c r="O307" s="75"/>
    </row>
    <row r="308" spans="1:15" ht="15.6" hidden="1">
      <c r="A308" s="384">
        <v>46088</v>
      </c>
      <c r="B308" s="242" t="s">
        <v>1592</v>
      </c>
      <c r="C308" s="170" t="s">
        <v>335</v>
      </c>
      <c r="D308" s="242" t="s">
        <v>257</v>
      </c>
      <c r="E308" s="242">
        <v>500</v>
      </c>
      <c r="F308" s="381">
        <f t="shared" si="5"/>
        <v>0.93386376795353099</v>
      </c>
      <c r="G308" s="239">
        <v>535.41</v>
      </c>
      <c r="H308" s="242" t="s">
        <v>122</v>
      </c>
      <c r="I308" s="242" t="s">
        <v>573</v>
      </c>
      <c r="J308" s="170" t="s">
        <v>96</v>
      </c>
      <c r="K308" s="170" t="s">
        <v>343</v>
      </c>
      <c r="L308" s="170" t="s">
        <v>113</v>
      </c>
      <c r="M308" s="75"/>
      <c r="N308" s="75"/>
      <c r="O308" s="75"/>
    </row>
    <row r="309" spans="1:15" ht="15.6" hidden="1">
      <c r="A309" s="384">
        <v>46088</v>
      </c>
      <c r="B309" s="242" t="s">
        <v>1596</v>
      </c>
      <c r="C309" s="170" t="s">
        <v>335</v>
      </c>
      <c r="D309" s="242" t="s">
        <v>257</v>
      </c>
      <c r="E309" s="242">
        <v>500</v>
      </c>
      <c r="F309" s="381">
        <f t="shared" si="5"/>
        <v>0.93386376795353099</v>
      </c>
      <c r="G309" s="239">
        <v>535.41</v>
      </c>
      <c r="H309" s="242" t="s">
        <v>122</v>
      </c>
      <c r="I309" s="242" t="s">
        <v>573</v>
      </c>
      <c r="J309" s="170" t="s">
        <v>96</v>
      </c>
      <c r="K309" s="170" t="s">
        <v>343</v>
      </c>
      <c r="L309" s="170" t="s">
        <v>113</v>
      </c>
      <c r="M309" s="75"/>
      <c r="N309" s="75"/>
      <c r="O309" s="75"/>
    </row>
    <row r="310" spans="1:15" ht="15.6" hidden="1">
      <c r="A310" s="384">
        <v>46088</v>
      </c>
      <c r="B310" s="242" t="s">
        <v>1603</v>
      </c>
      <c r="C310" s="242" t="s">
        <v>392</v>
      </c>
      <c r="D310" s="242" t="s">
        <v>257</v>
      </c>
      <c r="E310" s="242">
        <v>12000</v>
      </c>
      <c r="F310" s="381">
        <f t="shared" si="5"/>
        <v>22.412730430884743</v>
      </c>
      <c r="G310" s="239">
        <v>535.41</v>
      </c>
      <c r="H310" s="242" t="s">
        <v>122</v>
      </c>
      <c r="I310" s="242" t="s">
        <v>579</v>
      </c>
      <c r="J310" s="170" t="s">
        <v>96</v>
      </c>
      <c r="K310" s="170" t="s">
        <v>343</v>
      </c>
      <c r="L310" s="170" t="s">
        <v>113</v>
      </c>
      <c r="M310" s="75"/>
      <c r="N310" s="75"/>
      <c r="O310" s="75"/>
    </row>
    <row r="311" spans="1:15" ht="15.6" hidden="1">
      <c r="A311" s="384">
        <v>46088</v>
      </c>
      <c r="B311" s="242" t="s">
        <v>1610</v>
      </c>
      <c r="C311" s="242" t="s">
        <v>568</v>
      </c>
      <c r="D311" s="242" t="s">
        <v>257</v>
      </c>
      <c r="E311" s="242">
        <v>2000</v>
      </c>
      <c r="F311" s="381">
        <f t="shared" si="5"/>
        <v>3.735455071814124</v>
      </c>
      <c r="G311" s="239">
        <v>535.41</v>
      </c>
      <c r="H311" s="242" t="s">
        <v>122</v>
      </c>
      <c r="I311" s="242" t="s">
        <v>575</v>
      </c>
      <c r="J311" s="170" t="s">
        <v>96</v>
      </c>
      <c r="K311" s="170" t="s">
        <v>343</v>
      </c>
      <c r="L311" s="170" t="s">
        <v>113</v>
      </c>
      <c r="M311" s="75"/>
      <c r="N311" s="75"/>
      <c r="O311" s="75"/>
    </row>
    <row r="312" spans="1:15" ht="15.6" hidden="1">
      <c r="A312" s="384">
        <v>46088</v>
      </c>
      <c r="B312" s="242" t="s">
        <v>1613</v>
      </c>
      <c r="C312" s="170" t="s">
        <v>335</v>
      </c>
      <c r="D312" s="242" t="s">
        <v>257</v>
      </c>
      <c r="E312" s="242">
        <v>500</v>
      </c>
      <c r="F312" s="381">
        <f t="shared" si="5"/>
        <v>0.93386376795353099</v>
      </c>
      <c r="G312" s="239">
        <v>535.41</v>
      </c>
      <c r="H312" s="242" t="s">
        <v>131</v>
      </c>
      <c r="I312" s="242" t="s">
        <v>622</v>
      </c>
      <c r="J312" s="170" t="s">
        <v>96</v>
      </c>
      <c r="K312" s="170" t="s">
        <v>343</v>
      </c>
      <c r="L312" s="170" t="s">
        <v>113</v>
      </c>
      <c r="M312" s="75"/>
      <c r="N312" s="75"/>
      <c r="O312" s="75"/>
    </row>
    <row r="313" spans="1:15" ht="15.6" hidden="1">
      <c r="A313" s="384">
        <v>46088</v>
      </c>
      <c r="B313" s="242" t="s">
        <v>1592</v>
      </c>
      <c r="C313" s="170" t="s">
        <v>335</v>
      </c>
      <c r="D313" s="242" t="s">
        <v>257</v>
      </c>
      <c r="E313" s="242">
        <v>500</v>
      </c>
      <c r="F313" s="381">
        <f t="shared" si="5"/>
        <v>0.93386376795353099</v>
      </c>
      <c r="G313" s="239">
        <v>535.41</v>
      </c>
      <c r="H313" s="242" t="s">
        <v>131</v>
      </c>
      <c r="I313" s="242" t="s">
        <v>622</v>
      </c>
      <c r="J313" s="170" t="s">
        <v>96</v>
      </c>
      <c r="K313" s="170" t="s">
        <v>343</v>
      </c>
      <c r="L313" s="170" t="s">
        <v>113</v>
      </c>
      <c r="M313" s="75"/>
      <c r="N313" s="75"/>
      <c r="O313" s="75"/>
    </row>
    <row r="314" spans="1:15" ht="15.6" hidden="1">
      <c r="A314" s="384">
        <v>46088</v>
      </c>
      <c r="B314" s="242" t="s">
        <v>1604</v>
      </c>
      <c r="C314" s="242" t="s">
        <v>618</v>
      </c>
      <c r="D314" s="242" t="s">
        <v>257</v>
      </c>
      <c r="E314" s="242">
        <v>2000</v>
      </c>
      <c r="F314" s="381">
        <f t="shared" si="5"/>
        <v>3.735455071814124</v>
      </c>
      <c r="G314" s="239">
        <v>535.41</v>
      </c>
      <c r="H314" s="242" t="s">
        <v>131</v>
      </c>
      <c r="I314" s="242" t="s">
        <v>627</v>
      </c>
      <c r="J314" s="170" t="s">
        <v>96</v>
      </c>
      <c r="K314" s="170" t="s">
        <v>343</v>
      </c>
      <c r="L314" s="170" t="s">
        <v>113</v>
      </c>
      <c r="M314" s="75"/>
      <c r="N314" s="75"/>
      <c r="O314" s="75"/>
    </row>
    <row r="315" spans="1:15" ht="15.6" hidden="1">
      <c r="A315" s="384">
        <v>46088</v>
      </c>
      <c r="B315" s="242" t="s">
        <v>1592</v>
      </c>
      <c r="C315" s="170" t="s">
        <v>335</v>
      </c>
      <c r="D315" s="242" t="s">
        <v>257</v>
      </c>
      <c r="E315" s="242">
        <v>500</v>
      </c>
      <c r="F315" s="381">
        <f t="shared" si="5"/>
        <v>0.93386376795353099</v>
      </c>
      <c r="G315" s="239">
        <v>535.41</v>
      </c>
      <c r="H315" s="242" t="s">
        <v>131</v>
      </c>
      <c r="I315" s="242" t="s">
        <v>622</v>
      </c>
      <c r="J315" s="170" t="s">
        <v>96</v>
      </c>
      <c r="K315" s="170" t="s">
        <v>343</v>
      </c>
      <c r="L315" s="170" t="s">
        <v>113</v>
      </c>
      <c r="M315" s="75"/>
      <c r="N315" s="75"/>
      <c r="O315" s="75"/>
    </row>
    <row r="316" spans="1:15" ht="15.6" hidden="1">
      <c r="A316" s="384">
        <v>46088</v>
      </c>
      <c r="B316" s="242" t="s">
        <v>1596</v>
      </c>
      <c r="C316" s="170" t="s">
        <v>335</v>
      </c>
      <c r="D316" s="242" t="s">
        <v>257</v>
      </c>
      <c r="E316" s="242">
        <v>500</v>
      </c>
      <c r="F316" s="381">
        <f t="shared" si="5"/>
        <v>0.93386376795353099</v>
      </c>
      <c r="G316" s="239">
        <v>535.41</v>
      </c>
      <c r="H316" s="242" t="s">
        <v>131</v>
      </c>
      <c r="I316" s="242" t="s">
        <v>622</v>
      </c>
      <c r="J316" s="170" t="s">
        <v>96</v>
      </c>
      <c r="K316" s="170" t="s">
        <v>343</v>
      </c>
      <c r="L316" s="170" t="s">
        <v>113</v>
      </c>
      <c r="M316" s="75"/>
      <c r="N316" s="75"/>
      <c r="O316" s="75"/>
    </row>
    <row r="317" spans="1:15" ht="15.6" hidden="1">
      <c r="A317" s="384">
        <v>46088</v>
      </c>
      <c r="B317" s="242" t="s">
        <v>1592</v>
      </c>
      <c r="C317" s="170" t="s">
        <v>335</v>
      </c>
      <c r="D317" s="242" t="s">
        <v>257</v>
      </c>
      <c r="E317" s="242">
        <v>500</v>
      </c>
      <c r="F317" s="381">
        <f t="shared" si="5"/>
        <v>0.93386376795353099</v>
      </c>
      <c r="G317" s="239">
        <v>535.41</v>
      </c>
      <c r="H317" s="242" t="s">
        <v>131</v>
      </c>
      <c r="I317" s="242" t="s">
        <v>622</v>
      </c>
      <c r="J317" s="170" t="s">
        <v>96</v>
      </c>
      <c r="K317" s="170" t="s">
        <v>343</v>
      </c>
      <c r="L317" s="170" t="s">
        <v>113</v>
      </c>
      <c r="M317" s="75"/>
      <c r="N317" s="75"/>
      <c r="O317" s="75"/>
    </row>
    <row r="318" spans="1:15" ht="15.6" hidden="1">
      <c r="A318" s="384">
        <v>46089</v>
      </c>
      <c r="B318" s="170" t="s">
        <v>1598</v>
      </c>
      <c r="C318" s="242" t="s">
        <v>396</v>
      </c>
      <c r="D318" s="242" t="s">
        <v>257</v>
      </c>
      <c r="E318" s="242">
        <v>20000</v>
      </c>
      <c r="F318" s="381">
        <f t="shared" si="5"/>
        <v>37.35455071814124</v>
      </c>
      <c r="G318" s="239">
        <v>535.41</v>
      </c>
      <c r="H318" s="242" t="s">
        <v>122</v>
      </c>
      <c r="I318" s="242" t="s">
        <v>580</v>
      </c>
      <c r="J318" s="170" t="s">
        <v>96</v>
      </c>
      <c r="K318" s="170" t="s">
        <v>343</v>
      </c>
      <c r="L318" s="170" t="s">
        <v>113</v>
      </c>
      <c r="M318" s="75"/>
      <c r="N318" s="75"/>
      <c r="O318" s="75"/>
    </row>
    <row r="319" spans="1:15" ht="15.6" hidden="1">
      <c r="A319" s="384">
        <v>46089</v>
      </c>
      <c r="B319" s="242" t="s">
        <v>1592</v>
      </c>
      <c r="C319" s="170" t="s">
        <v>335</v>
      </c>
      <c r="D319" s="242" t="s">
        <v>257</v>
      </c>
      <c r="E319" s="242">
        <v>500</v>
      </c>
      <c r="F319" s="381">
        <f t="shared" si="5"/>
        <v>0.93386376795353099</v>
      </c>
      <c r="G319" s="239">
        <v>535.41</v>
      </c>
      <c r="H319" s="242" t="s">
        <v>122</v>
      </c>
      <c r="I319" s="242" t="s">
        <v>573</v>
      </c>
      <c r="J319" s="170" t="s">
        <v>96</v>
      </c>
      <c r="K319" s="170" t="s">
        <v>343</v>
      </c>
      <c r="L319" s="170" t="s">
        <v>113</v>
      </c>
      <c r="M319" s="75"/>
      <c r="N319" s="75"/>
      <c r="O319" s="75"/>
    </row>
    <row r="320" spans="1:15" ht="15.6" hidden="1">
      <c r="A320" s="384">
        <v>46089</v>
      </c>
      <c r="B320" s="242" t="s">
        <v>1596</v>
      </c>
      <c r="C320" s="170" t="s">
        <v>335</v>
      </c>
      <c r="D320" s="242" t="s">
        <v>257</v>
      </c>
      <c r="E320" s="242">
        <v>1000</v>
      </c>
      <c r="F320" s="381">
        <f t="shared" si="5"/>
        <v>1.867727535907062</v>
      </c>
      <c r="G320" s="239">
        <v>535.41</v>
      </c>
      <c r="H320" s="242" t="s">
        <v>122</v>
      </c>
      <c r="I320" s="242" t="s">
        <v>573</v>
      </c>
      <c r="J320" s="170" t="s">
        <v>96</v>
      </c>
      <c r="K320" s="170" t="s">
        <v>343</v>
      </c>
      <c r="L320" s="170" t="s">
        <v>113</v>
      </c>
      <c r="M320" s="75"/>
      <c r="N320" s="75"/>
      <c r="O320" s="75"/>
    </row>
    <row r="321" spans="1:15" ht="15.6" hidden="1">
      <c r="A321" s="380">
        <v>46089</v>
      </c>
      <c r="B321" s="170" t="s">
        <v>1605</v>
      </c>
      <c r="C321" s="170" t="s">
        <v>525</v>
      </c>
      <c r="D321" s="170" t="s">
        <v>257</v>
      </c>
      <c r="E321" s="170">
        <v>20000</v>
      </c>
      <c r="F321" s="381">
        <f t="shared" si="5"/>
        <v>37.35455071814124</v>
      </c>
      <c r="G321" s="239">
        <v>535.41</v>
      </c>
      <c r="H321" s="170" t="s">
        <v>131</v>
      </c>
      <c r="I321" s="170" t="s">
        <v>630</v>
      </c>
      <c r="J321" s="170" t="s">
        <v>96</v>
      </c>
      <c r="K321" s="170" t="s">
        <v>343</v>
      </c>
      <c r="L321" s="170" t="s">
        <v>113</v>
      </c>
      <c r="M321" s="75"/>
      <c r="N321" s="75"/>
      <c r="O321" s="75"/>
    </row>
    <row r="322" spans="1:15" ht="15.6" hidden="1">
      <c r="A322" s="384">
        <v>46089</v>
      </c>
      <c r="B322" s="242" t="s">
        <v>1596</v>
      </c>
      <c r="C322" s="170" t="s">
        <v>335</v>
      </c>
      <c r="D322" s="242" t="s">
        <v>257</v>
      </c>
      <c r="E322" s="242">
        <v>500</v>
      </c>
      <c r="F322" s="381">
        <f t="shared" si="5"/>
        <v>0.93386376795353099</v>
      </c>
      <c r="G322" s="239">
        <v>535.41</v>
      </c>
      <c r="H322" s="242" t="s">
        <v>131</v>
      </c>
      <c r="I322" s="242" t="s">
        <v>622</v>
      </c>
      <c r="J322" s="170" t="s">
        <v>96</v>
      </c>
      <c r="K322" s="170" t="s">
        <v>343</v>
      </c>
      <c r="L322" s="170" t="s">
        <v>113</v>
      </c>
      <c r="M322" s="75"/>
      <c r="N322" s="75"/>
      <c r="O322" s="75"/>
    </row>
    <row r="323" spans="1:15" ht="15.6" hidden="1">
      <c r="A323" s="380">
        <v>46089</v>
      </c>
      <c r="B323" s="170" t="s">
        <v>1593</v>
      </c>
      <c r="C323" s="242" t="s">
        <v>392</v>
      </c>
      <c r="D323" s="170" t="s">
        <v>257</v>
      </c>
      <c r="E323" s="170">
        <v>8000</v>
      </c>
      <c r="F323" s="381">
        <f t="shared" si="5"/>
        <v>14.941820287256496</v>
      </c>
      <c r="G323" s="239">
        <v>535.41</v>
      </c>
      <c r="H323" s="170" t="s">
        <v>131</v>
      </c>
      <c r="I323" s="170" t="s">
        <v>631</v>
      </c>
      <c r="J323" s="170" t="s">
        <v>96</v>
      </c>
      <c r="K323" s="170" t="s">
        <v>343</v>
      </c>
      <c r="L323" s="170" t="s">
        <v>113</v>
      </c>
      <c r="M323" s="75"/>
      <c r="N323" s="75"/>
      <c r="O323" s="75"/>
    </row>
    <row r="324" spans="1:15" ht="15.6" hidden="1">
      <c r="A324" s="384">
        <v>46089</v>
      </c>
      <c r="B324" s="242" t="s">
        <v>1590</v>
      </c>
      <c r="C324" s="170" t="s">
        <v>335</v>
      </c>
      <c r="D324" s="242" t="s">
        <v>257</v>
      </c>
      <c r="E324" s="242">
        <v>2000</v>
      </c>
      <c r="F324" s="381">
        <f t="shared" si="5"/>
        <v>3.735455071814124</v>
      </c>
      <c r="G324" s="239">
        <v>535.41</v>
      </c>
      <c r="H324" s="242" t="s">
        <v>131</v>
      </c>
      <c r="I324" s="242" t="s">
        <v>622</v>
      </c>
      <c r="J324" s="170" t="s">
        <v>96</v>
      </c>
      <c r="K324" s="170" t="s">
        <v>343</v>
      </c>
      <c r="L324" s="170" t="s">
        <v>113</v>
      </c>
      <c r="M324" s="75"/>
      <c r="N324" s="75"/>
      <c r="O324" s="75"/>
    </row>
    <row r="325" spans="1:15" ht="15.6" hidden="1">
      <c r="A325" s="384">
        <v>46090</v>
      </c>
      <c r="B325" s="242" t="s">
        <v>188</v>
      </c>
      <c r="C325" s="170" t="s">
        <v>335</v>
      </c>
      <c r="D325" s="385" t="s">
        <v>99</v>
      </c>
      <c r="E325" s="242">
        <v>1000</v>
      </c>
      <c r="F325" s="381">
        <f t="shared" si="5"/>
        <v>1.8771635173931283</v>
      </c>
      <c r="G325" s="239">
        <v>532.71864210781655</v>
      </c>
      <c r="H325" s="386" t="s">
        <v>111</v>
      </c>
      <c r="I325" s="170" t="s">
        <v>376</v>
      </c>
      <c r="J325" s="170" t="s">
        <v>96</v>
      </c>
      <c r="K325" s="170" t="s">
        <v>343</v>
      </c>
      <c r="L325" s="170" t="s">
        <v>113</v>
      </c>
      <c r="M325" s="310"/>
      <c r="N325" s="310"/>
      <c r="O325" s="271"/>
    </row>
    <row r="326" spans="1:15" ht="15.6" hidden="1">
      <c r="A326" s="384">
        <v>46090</v>
      </c>
      <c r="B326" s="242" t="s">
        <v>186</v>
      </c>
      <c r="C326" s="170" t="s">
        <v>335</v>
      </c>
      <c r="D326" s="385" t="s">
        <v>99</v>
      </c>
      <c r="E326" s="242">
        <v>1000</v>
      </c>
      <c r="F326" s="381">
        <f t="shared" si="5"/>
        <v>1.9054742621280678</v>
      </c>
      <c r="G326" s="239">
        <v>524.80372990353703</v>
      </c>
      <c r="H326" s="386" t="s">
        <v>111</v>
      </c>
      <c r="I326" s="170" t="s">
        <v>376</v>
      </c>
      <c r="J326" s="170" t="s">
        <v>96</v>
      </c>
      <c r="K326" s="170" t="s">
        <v>343</v>
      </c>
      <c r="L326" s="170" t="s">
        <v>113</v>
      </c>
      <c r="M326" s="315"/>
      <c r="N326" s="313"/>
      <c r="O326" s="75"/>
    </row>
    <row r="327" spans="1:15" ht="15.6" hidden="1">
      <c r="A327" s="384">
        <v>46090</v>
      </c>
      <c r="B327" s="242" t="s">
        <v>356</v>
      </c>
      <c r="C327" s="170" t="s">
        <v>335</v>
      </c>
      <c r="D327" s="385" t="s">
        <v>99</v>
      </c>
      <c r="E327" s="242">
        <v>1000</v>
      </c>
      <c r="F327" s="381">
        <f t="shared" si="5"/>
        <v>1.8771635173931283</v>
      </c>
      <c r="G327" s="239">
        <v>532.71864210781655</v>
      </c>
      <c r="H327" s="386" t="s">
        <v>111</v>
      </c>
      <c r="I327" s="170" t="s">
        <v>376</v>
      </c>
      <c r="J327" s="170" t="s">
        <v>96</v>
      </c>
      <c r="K327" s="170" t="s">
        <v>343</v>
      </c>
      <c r="L327" s="170" t="s">
        <v>113</v>
      </c>
      <c r="M327" s="310"/>
      <c r="N327" s="310"/>
      <c r="O327" s="247"/>
    </row>
    <row r="328" spans="1:15" ht="15.6" hidden="1">
      <c r="A328" s="384">
        <v>46090</v>
      </c>
      <c r="B328" s="242" t="s">
        <v>357</v>
      </c>
      <c r="C328" s="170" t="s">
        <v>335</v>
      </c>
      <c r="D328" s="385" t="s">
        <v>99</v>
      </c>
      <c r="E328" s="242">
        <v>1000</v>
      </c>
      <c r="F328" s="381">
        <f t="shared" si="5"/>
        <v>1.8771635173931283</v>
      </c>
      <c r="G328" s="239">
        <v>532.71864210781655</v>
      </c>
      <c r="H328" s="386" t="s">
        <v>111</v>
      </c>
      <c r="I328" s="170" t="s">
        <v>376</v>
      </c>
      <c r="J328" s="170" t="s">
        <v>96</v>
      </c>
      <c r="K328" s="170" t="s">
        <v>343</v>
      </c>
      <c r="L328" s="170" t="s">
        <v>113</v>
      </c>
      <c r="M328" s="310"/>
      <c r="N328" s="310"/>
      <c r="O328" s="271"/>
    </row>
    <row r="329" spans="1:15" ht="15.6" hidden="1">
      <c r="A329" s="384">
        <v>46090</v>
      </c>
      <c r="B329" s="242" t="s">
        <v>192</v>
      </c>
      <c r="C329" s="170" t="s">
        <v>335</v>
      </c>
      <c r="D329" s="385" t="s">
        <v>99</v>
      </c>
      <c r="E329" s="242">
        <v>1000</v>
      </c>
      <c r="F329" s="381">
        <f t="shared" si="5"/>
        <v>1.8771635173931283</v>
      </c>
      <c r="G329" s="239">
        <v>532.71864210781655</v>
      </c>
      <c r="H329" s="386" t="s">
        <v>111</v>
      </c>
      <c r="I329" s="170" t="s">
        <v>376</v>
      </c>
      <c r="J329" s="170" t="s">
        <v>96</v>
      </c>
      <c r="K329" s="170" t="s">
        <v>343</v>
      </c>
      <c r="L329" s="170" t="s">
        <v>113</v>
      </c>
      <c r="M329" s="310"/>
      <c r="N329" s="310"/>
      <c r="O329" s="271"/>
    </row>
    <row r="330" spans="1:15" ht="15.6" hidden="1">
      <c r="A330" s="388">
        <v>46090</v>
      </c>
      <c r="B330" s="376" t="s">
        <v>386</v>
      </c>
      <c r="C330" s="376" t="s">
        <v>104</v>
      </c>
      <c r="D330" s="390" t="s">
        <v>97</v>
      </c>
      <c r="E330" s="387">
        <v>154370</v>
      </c>
      <c r="F330" s="381">
        <f t="shared" si="5"/>
        <v>297.23639422524388</v>
      </c>
      <c r="G330" s="239">
        <v>519.35093749999999</v>
      </c>
      <c r="H330" s="165" t="s">
        <v>128</v>
      </c>
      <c r="I330" s="242" t="s">
        <v>416</v>
      </c>
      <c r="J330" s="170" t="s">
        <v>96</v>
      </c>
      <c r="K330" s="170" t="s">
        <v>343</v>
      </c>
      <c r="L330" s="170" t="s">
        <v>113</v>
      </c>
      <c r="M330" s="313"/>
      <c r="N330" s="313"/>
      <c r="O330" s="75"/>
    </row>
    <row r="331" spans="1:15" ht="15.6" hidden="1">
      <c r="A331" s="380">
        <v>46090</v>
      </c>
      <c r="B331" s="242" t="s">
        <v>435</v>
      </c>
      <c r="C331" s="242" t="s">
        <v>104</v>
      </c>
      <c r="D331" s="242" t="s">
        <v>98</v>
      </c>
      <c r="E331" s="387">
        <v>68800</v>
      </c>
      <c r="F331" s="381">
        <f t="shared" si="5"/>
        <v>128.49965447040586</v>
      </c>
      <c r="G331" s="239">
        <v>535.41</v>
      </c>
      <c r="H331" s="242" t="s">
        <v>168</v>
      </c>
      <c r="I331" s="242" t="s">
        <v>500</v>
      </c>
      <c r="J331" s="170" t="s">
        <v>96</v>
      </c>
      <c r="K331" s="170" t="s">
        <v>343</v>
      </c>
      <c r="L331" s="170" t="s">
        <v>113</v>
      </c>
      <c r="M331" s="75"/>
      <c r="N331" s="75"/>
      <c r="O331" s="75"/>
    </row>
    <row r="332" spans="1:15" ht="15.6" hidden="1">
      <c r="A332" s="394">
        <v>46090</v>
      </c>
      <c r="B332" s="242" t="s">
        <v>436</v>
      </c>
      <c r="C332" s="170" t="s">
        <v>335</v>
      </c>
      <c r="D332" s="242" t="s">
        <v>98</v>
      </c>
      <c r="E332" s="286">
        <v>1000</v>
      </c>
      <c r="F332" s="381">
        <f t="shared" si="5"/>
        <v>1.867727535907062</v>
      </c>
      <c r="G332" s="239">
        <v>535.41</v>
      </c>
      <c r="H332" s="242" t="s">
        <v>168</v>
      </c>
      <c r="I332" s="242" t="s">
        <v>497</v>
      </c>
      <c r="J332" s="170" t="s">
        <v>96</v>
      </c>
      <c r="K332" s="170" t="s">
        <v>343</v>
      </c>
      <c r="L332" s="170" t="s">
        <v>113</v>
      </c>
      <c r="M332" s="75"/>
      <c r="N332" s="75"/>
      <c r="O332" s="75"/>
    </row>
    <row r="333" spans="1:15" ht="15.6" hidden="1">
      <c r="A333" s="394">
        <v>46090</v>
      </c>
      <c r="B333" s="242" t="s">
        <v>437</v>
      </c>
      <c r="C333" s="170" t="s">
        <v>335</v>
      </c>
      <c r="D333" s="242" t="s">
        <v>98</v>
      </c>
      <c r="E333" s="286">
        <v>1000</v>
      </c>
      <c r="F333" s="381">
        <f t="shared" si="5"/>
        <v>1.867727535907062</v>
      </c>
      <c r="G333" s="239">
        <v>535.41</v>
      </c>
      <c r="H333" s="242" t="s">
        <v>168</v>
      </c>
      <c r="I333" s="242" t="s">
        <v>497</v>
      </c>
      <c r="J333" s="170" t="s">
        <v>96</v>
      </c>
      <c r="K333" s="170" t="s">
        <v>343</v>
      </c>
      <c r="L333" s="170" t="s">
        <v>113</v>
      </c>
      <c r="M333" s="75"/>
      <c r="N333" s="75"/>
      <c r="O333" s="75"/>
    </row>
    <row r="334" spans="1:15" ht="15.6" hidden="1">
      <c r="A334" s="394">
        <v>46090</v>
      </c>
      <c r="B334" s="242" t="s">
        <v>438</v>
      </c>
      <c r="C334" s="170" t="s">
        <v>335</v>
      </c>
      <c r="D334" s="242" t="s">
        <v>98</v>
      </c>
      <c r="E334" s="286">
        <v>1000</v>
      </c>
      <c r="F334" s="381">
        <f t="shared" si="5"/>
        <v>1.867727535907062</v>
      </c>
      <c r="G334" s="239">
        <v>535.41</v>
      </c>
      <c r="H334" s="242" t="s">
        <v>168</v>
      </c>
      <c r="I334" s="242" t="s">
        <v>497</v>
      </c>
      <c r="J334" s="170" t="s">
        <v>96</v>
      </c>
      <c r="K334" s="170" t="s">
        <v>343</v>
      </c>
      <c r="L334" s="170" t="s">
        <v>113</v>
      </c>
      <c r="M334" s="75"/>
      <c r="N334" s="75"/>
      <c r="O334" s="75"/>
    </row>
    <row r="335" spans="1:15" ht="15.6" hidden="1">
      <c r="A335" s="394">
        <v>46090</v>
      </c>
      <c r="B335" s="242" t="s">
        <v>439</v>
      </c>
      <c r="C335" s="242" t="s">
        <v>110</v>
      </c>
      <c r="D335" s="242" t="s">
        <v>99</v>
      </c>
      <c r="E335" s="286">
        <v>5000</v>
      </c>
      <c r="F335" s="381">
        <f t="shared" si="5"/>
        <v>9.3386376795353101</v>
      </c>
      <c r="G335" s="239">
        <v>535.41</v>
      </c>
      <c r="H335" s="242" t="s">
        <v>168</v>
      </c>
      <c r="I335" s="242" t="s">
        <v>501</v>
      </c>
      <c r="J335" s="170" t="s">
        <v>96</v>
      </c>
      <c r="K335" s="170" t="s">
        <v>343</v>
      </c>
      <c r="L335" s="170" t="s">
        <v>113</v>
      </c>
      <c r="M335" s="75"/>
      <c r="N335" s="75"/>
      <c r="O335" s="75"/>
    </row>
    <row r="336" spans="1:15" ht="15.6" hidden="1">
      <c r="A336" s="360">
        <v>46090</v>
      </c>
      <c r="B336" s="361" t="s">
        <v>1606</v>
      </c>
      <c r="C336" s="242" t="s">
        <v>392</v>
      </c>
      <c r="D336" s="361" t="s">
        <v>257</v>
      </c>
      <c r="E336" s="361">
        <v>9000</v>
      </c>
      <c r="F336" s="381">
        <f t="shared" si="5"/>
        <v>16.809547823163559</v>
      </c>
      <c r="G336" s="239">
        <v>535.41</v>
      </c>
      <c r="H336" s="361" t="s">
        <v>123</v>
      </c>
      <c r="I336" s="361" t="s">
        <v>541</v>
      </c>
      <c r="J336" s="170" t="s">
        <v>96</v>
      </c>
      <c r="K336" s="170" t="s">
        <v>343</v>
      </c>
      <c r="L336" s="170" t="s">
        <v>113</v>
      </c>
      <c r="M336" s="75"/>
      <c r="N336" s="75"/>
      <c r="O336" s="75"/>
    </row>
    <row r="337" spans="1:15" ht="15.6" hidden="1">
      <c r="A337" s="384">
        <v>46090</v>
      </c>
      <c r="B337" s="242" t="s">
        <v>1590</v>
      </c>
      <c r="C337" s="170" t="s">
        <v>335</v>
      </c>
      <c r="D337" s="242" t="s">
        <v>257</v>
      </c>
      <c r="E337" s="242">
        <v>1000</v>
      </c>
      <c r="F337" s="381">
        <f t="shared" si="5"/>
        <v>1.867727535907062</v>
      </c>
      <c r="G337" s="239">
        <v>535.41</v>
      </c>
      <c r="H337" s="242" t="s">
        <v>131</v>
      </c>
      <c r="I337" s="242" t="s">
        <v>622</v>
      </c>
      <c r="J337" s="170" t="s">
        <v>96</v>
      </c>
      <c r="K337" s="170" t="s">
        <v>343</v>
      </c>
      <c r="L337" s="170" t="s">
        <v>113</v>
      </c>
      <c r="M337" s="75"/>
      <c r="N337" s="75"/>
      <c r="O337" s="75"/>
    </row>
    <row r="338" spans="1:15" ht="15.6" hidden="1">
      <c r="A338" s="384">
        <v>46090</v>
      </c>
      <c r="B338" s="242" t="s">
        <v>1590</v>
      </c>
      <c r="C338" s="170" t="s">
        <v>335</v>
      </c>
      <c r="D338" s="242" t="s">
        <v>257</v>
      </c>
      <c r="E338" s="242">
        <v>2000</v>
      </c>
      <c r="F338" s="381">
        <f t="shared" si="5"/>
        <v>3.735455071814124</v>
      </c>
      <c r="G338" s="239">
        <v>535.41</v>
      </c>
      <c r="H338" s="242" t="s">
        <v>131</v>
      </c>
      <c r="I338" s="242" t="s">
        <v>622</v>
      </c>
      <c r="J338" s="170" t="s">
        <v>96</v>
      </c>
      <c r="K338" s="170" t="s">
        <v>343</v>
      </c>
      <c r="L338" s="170" t="s">
        <v>113</v>
      </c>
      <c r="M338" s="75"/>
      <c r="N338" s="75"/>
      <c r="O338" s="75"/>
    </row>
    <row r="339" spans="1:15" ht="15.6" hidden="1">
      <c r="A339" s="380">
        <v>46090</v>
      </c>
      <c r="B339" s="376" t="s">
        <v>652</v>
      </c>
      <c r="C339" s="376" t="s">
        <v>104</v>
      </c>
      <c r="D339" s="242" t="s">
        <v>97</v>
      </c>
      <c r="E339" s="387">
        <v>127070</v>
      </c>
      <c r="F339" s="381">
        <f t="shared" si="5"/>
        <v>237.33213798771035</v>
      </c>
      <c r="G339" s="239">
        <v>535.41</v>
      </c>
      <c r="H339" s="242" t="s">
        <v>125</v>
      </c>
      <c r="I339" s="242" t="s">
        <v>653</v>
      </c>
      <c r="J339" s="170" t="s">
        <v>96</v>
      </c>
      <c r="K339" s="170" t="s">
        <v>343</v>
      </c>
      <c r="L339" s="170" t="s">
        <v>113</v>
      </c>
      <c r="M339" s="75"/>
      <c r="N339" s="75"/>
      <c r="O339" s="75"/>
    </row>
    <row r="340" spans="1:15" ht="15.6" hidden="1">
      <c r="A340" s="380">
        <v>46090</v>
      </c>
      <c r="B340" s="376" t="s">
        <v>654</v>
      </c>
      <c r="C340" s="376" t="s">
        <v>104</v>
      </c>
      <c r="D340" s="170" t="s">
        <v>97</v>
      </c>
      <c r="E340" s="387">
        <v>127070</v>
      </c>
      <c r="F340" s="381">
        <f t="shared" si="5"/>
        <v>237.33213798771035</v>
      </c>
      <c r="G340" s="239">
        <v>535.41</v>
      </c>
      <c r="H340" s="242" t="s">
        <v>126</v>
      </c>
      <c r="I340" s="242" t="s">
        <v>655</v>
      </c>
      <c r="J340" s="170" t="s">
        <v>96</v>
      </c>
      <c r="K340" s="170" t="s">
        <v>343</v>
      </c>
      <c r="L340" s="170" t="s">
        <v>113</v>
      </c>
      <c r="M340" s="75"/>
      <c r="N340" s="75"/>
      <c r="O340" s="75"/>
    </row>
    <row r="341" spans="1:15" ht="15.6" hidden="1">
      <c r="A341" s="395">
        <v>46090</v>
      </c>
      <c r="B341" s="376" t="s">
        <v>657</v>
      </c>
      <c r="C341" s="383" t="s">
        <v>104</v>
      </c>
      <c r="D341" s="383" t="s">
        <v>97</v>
      </c>
      <c r="E341" s="387">
        <v>127070</v>
      </c>
      <c r="F341" s="381">
        <f t="shared" si="5"/>
        <v>237.33213798771035</v>
      </c>
      <c r="G341" s="239">
        <v>535.41</v>
      </c>
      <c r="H341" s="383" t="s">
        <v>134</v>
      </c>
      <c r="I341" s="242" t="s">
        <v>689</v>
      </c>
      <c r="J341" s="170" t="s">
        <v>96</v>
      </c>
      <c r="K341" s="170" t="s">
        <v>343</v>
      </c>
      <c r="L341" s="170" t="s">
        <v>113</v>
      </c>
      <c r="M341" s="75"/>
      <c r="N341" s="75"/>
      <c r="O341" s="75"/>
    </row>
    <row r="342" spans="1:15" ht="15.6" hidden="1">
      <c r="A342" s="380">
        <v>46090</v>
      </c>
      <c r="B342" s="389" t="s">
        <v>702</v>
      </c>
      <c r="C342" s="389" t="s">
        <v>104</v>
      </c>
      <c r="D342" s="396" t="s">
        <v>100</v>
      </c>
      <c r="E342" s="387">
        <v>132280</v>
      </c>
      <c r="F342" s="381">
        <f t="shared" si="5"/>
        <v>247.06299844978616</v>
      </c>
      <c r="G342" s="239">
        <v>535.41</v>
      </c>
      <c r="H342" s="242" t="s">
        <v>129</v>
      </c>
      <c r="I342" s="242" t="s">
        <v>743</v>
      </c>
      <c r="J342" s="170" t="s">
        <v>96</v>
      </c>
      <c r="K342" s="170" t="s">
        <v>343</v>
      </c>
      <c r="L342" s="170" t="s">
        <v>113</v>
      </c>
      <c r="M342" s="75"/>
      <c r="N342" s="75"/>
      <c r="O342" s="75"/>
    </row>
    <row r="343" spans="1:15" ht="15.6" hidden="1">
      <c r="A343" s="380">
        <v>46090</v>
      </c>
      <c r="B343" s="242" t="s">
        <v>756</v>
      </c>
      <c r="C343" s="242" t="s">
        <v>120</v>
      </c>
      <c r="D343" s="242" t="s">
        <v>98</v>
      </c>
      <c r="E343" s="387">
        <v>62500</v>
      </c>
      <c r="F343" s="381">
        <f t="shared" si="5"/>
        <v>116.73297099419138</v>
      </c>
      <c r="G343" s="239">
        <v>535.41</v>
      </c>
      <c r="H343" s="242" t="s">
        <v>124</v>
      </c>
      <c r="I343" s="170" t="s">
        <v>794</v>
      </c>
      <c r="J343" s="170" t="s">
        <v>96</v>
      </c>
      <c r="K343" s="170" t="s">
        <v>343</v>
      </c>
      <c r="L343" s="170" t="s">
        <v>113</v>
      </c>
      <c r="M343" s="75"/>
      <c r="N343" s="75"/>
      <c r="O343" s="75"/>
    </row>
    <row r="344" spans="1:15" ht="15.6" hidden="1">
      <c r="A344" s="377">
        <v>46090</v>
      </c>
      <c r="B344" s="288" t="s">
        <v>812</v>
      </c>
      <c r="C344" s="170" t="s">
        <v>252</v>
      </c>
      <c r="D344" s="242"/>
      <c r="E344" s="245"/>
      <c r="F344" s="381">
        <f t="shared" si="5"/>
        <v>0</v>
      </c>
      <c r="G344" s="239">
        <v>535.41</v>
      </c>
      <c r="H344" s="242" t="s">
        <v>107</v>
      </c>
      <c r="I344" s="242" t="s">
        <v>882</v>
      </c>
      <c r="J344" s="170" t="s">
        <v>96</v>
      </c>
      <c r="K344" s="170" t="s">
        <v>343</v>
      </c>
      <c r="L344" s="170" t="s">
        <v>113</v>
      </c>
      <c r="M344" s="406">
        <f>'Bank journal  '!F7</f>
        <v>0</v>
      </c>
      <c r="N344" s="406">
        <v>60000</v>
      </c>
      <c r="O344" s="75"/>
    </row>
    <row r="345" spans="1:15" ht="15.6" hidden="1">
      <c r="A345" s="377">
        <v>46090</v>
      </c>
      <c r="B345" s="243" t="s">
        <v>813</v>
      </c>
      <c r="C345" s="170" t="s">
        <v>104</v>
      </c>
      <c r="D345" s="170" t="s">
        <v>97</v>
      </c>
      <c r="E345" s="245">
        <v>228800</v>
      </c>
      <c r="F345" s="381">
        <f t="shared" si="5"/>
        <v>427.33606021553578</v>
      </c>
      <c r="G345" s="239">
        <v>535.41</v>
      </c>
      <c r="H345" s="242" t="s">
        <v>107</v>
      </c>
      <c r="I345" s="242" t="s">
        <v>846</v>
      </c>
      <c r="J345" s="170" t="s">
        <v>96</v>
      </c>
      <c r="K345" s="170" t="s">
        <v>343</v>
      </c>
      <c r="L345" s="170" t="s">
        <v>113</v>
      </c>
      <c r="M345" s="75"/>
      <c r="N345" s="75"/>
      <c r="O345" s="75"/>
    </row>
    <row r="346" spans="1:15" ht="15.6" hidden="1">
      <c r="A346" s="377">
        <v>46090</v>
      </c>
      <c r="B346" s="243" t="s">
        <v>813</v>
      </c>
      <c r="C346" s="170" t="s">
        <v>104</v>
      </c>
      <c r="D346" s="170" t="s">
        <v>97</v>
      </c>
      <c r="E346" s="245">
        <v>228800</v>
      </c>
      <c r="F346" s="381">
        <f t="shared" si="5"/>
        <v>427.33606021553578</v>
      </c>
      <c r="G346" s="239">
        <v>535.41</v>
      </c>
      <c r="H346" s="242" t="s">
        <v>107</v>
      </c>
      <c r="I346" s="242" t="s">
        <v>847</v>
      </c>
      <c r="J346" s="170" t="s">
        <v>96</v>
      </c>
      <c r="K346" s="170" t="s">
        <v>343</v>
      </c>
      <c r="L346" s="170" t="s">
        <v>113</v>
      </c>
      <c r="M346" s="75"/>
      <c r="N346" s="75"/>
      <c r="O346" s="75"/>
    </row>
    <row r="347" spans="1:15" ht="15.6" hidden="1">
      <c r="A347" s="377">
        <v>46090</v>
      </c>
      <c r="B347" s="288" t="s">
        <v>814</v>
      </c>
      <c r="C347" s="170" t="s">
        <v>104</v>
      </c>
      <c r="D347" s="379" t="s">
        <v>97</v>
      </c>
      <c r="E347" s="245">
        <v>581764</v>
      </c>
      <c r="F347" s="381">
        <f t="shared" si="5"/>
        <v>1086.576642199436</v>
      </c>
      <c r="G347" s="239">
        <v>535.41</v>
      </c>
      <c r="H347" s="242" t="s">
        <v>107</v>
      </c>
      <c r="I347" s="242" t="s">
        <v>848</v>
      </c>
      <c r="J347" s="170" t="s">
        <v>96</v>
      </c>
      <c r="K347" s="170" t="s">
        <v>343</v>
      </c>
      <c r="L347" s="170" t="s">
        <v>113</v>
      </c>
      <c r="M347" s="75"/>
      <c r="N347" s="75"/>
      <c r="O347" s="75"/>
    </row>
    <row r="348" spans="1:15" ht="15.6" hidden="1">
      <c r="A348" s="377">
        <v>46090</v>
      </c>
      <c r="B348" s="243" t="s">
        <v>815</v>
      </c>
      <c r="C348" s="170" t="s">
        <v>104</v>
      </c>
      <c r="D348" s="248" t="s">
        <v>97</v>
      </c>
      <c r="E348" s="245">
        <v>328800</v>
      </c>
      <c r="F348" s="381">
        <f t="shared" si="5"/>
        <v>614.10881380624198</v>
      </c>
      <c r="G348" s="239">
        <v>535.41</v>
      </c>
      <c r="H348" s="242" t="s">
        <v>107</v>
      </c>
      <c r="I348" s="242" t="s">
        <v>849</v>
      </c>
      <c r="J348" s="170" t="s">
        <v>96</v>
      </c>
      <c r="K348" s="170" t="s">
        <v>343</v>
      </c>
      <c r="L348" s="170" t="s">
        <v>113</v>
      </c>
      <c r="M348" s="75"/>
      <c r="N348" s="75"/>
      <c r="O348" s="75"/>
    </row>
    <row r="349" spans="1:15" ht="15.6" hidden="1">
      <c r="A349" s="377">
        <v>46090</v>
      </c>
      <c r="B349" s="243" t="s">
        <v>816</v>
      </c>
      <c r="C349" s="170" t="s">
        <v>104</v>
      </c>
      <c r="D349" s="248" t="s">
        <v>100</v>
      </c>
      <c r="E349" s="245">
        <v>268210</v>
      </c>
      <c r="F349" s="381">
        <f t="shared" si="5"/>
        <v>500.94320240563309</v>
      </c>
      <c r="G349" s="239">
        <v>535.41</v>
      </c>
      <c r="H349" s="242" t="s">
        <v>107</v>
      </c>
      <c r="I349" s="242" t="s">
        <v>850</v>
      </c>
      <c r="J349" s="170" t="s">
        <v>96</v>
      </c>
      <c r="K349" s="170" t="s">
        <v>343</v>
      </c>
      <c r="L349" s="170" t="s">
        <v>113</v>
      </c>
      <c r="M349" s="75"/>
      <c r="N349" s="75"/>
      <c r="O349" s="75"/>
    </row>
    <row r="350" spans="1:15" ht="15.6" hidden="1">
      <c r="A350" s="377">
        <v>46090</v>
      </c>
      <c r="B350" s="288" t="s">
        <v>817</v>
      </c>
      <c r="C350" s="170" t="s">
        <v>104</v>
      </c>
      <c r="D350" s="379" t="s">
        <v>97</v>
      </c>
      <c r="E350" s="245">
        <v>581764</v>
      </c>
      <c r="F350" s="381">
        <f t="shared" si="5"/>
        <v>1086.576642199436</v>
      </c>
      <c r="G350" s="239">
        <v>535.41</v>
      </c>
      <c r="H350" s="242" t="s">
        <v>107</v>
      </c>
      <c r="I350" s="242" t="s">
        <v>851</v>
      </c>
      <c r="J350" s="170" t="s">
        <v>96</v>
      </c>
      <c r="K350" s="170" t="s">
        <v>343</v>
      </c>
      <c r="L350" s="170" t="s">
        <v>113</v>
      </c>
      <c r="M350" s="75"/>
      <c r="N350" s="75"/>
      <c r="O350" s="75"/>
    </row>
    <row r="351" spans="1:15" ht="15.6" hidden="1">
      <c r="A351" s="377">
        <v>46090</v>
      </c>
      <c r="B351" s="243" t="s">
        <v>818</v>
      </c>
      <c r="C351" s="170" t="s">
        <v>104</v>
      </c>
      <c r="D351" s="248" t="s">
        <v>97</v>
      </c>
      <c r="E351" s="245">
        <v>328800</v>
      </c>
      <c r="F351" s="381">
        <f t="shared" si="5"/>
        <v>614.10881380624198</v>
      </c>
      <c r="G351" s="239">
        <v>535.41</v>
      </c>
      <c r="H351" s="242" t="s">
        <v>107</v>
      </c>
      <c r="I351" s="242" t="s">
        <v>852</v>
      </c>
      <c r="J351" s="170" t="s">
        <v>96</v>
      </c>
      <c r="K351" s="170" t="s">
        <v>343</v>
      </c>
      <c r="L351" s="170" t="s">
        <v>113</v>
      </c>
      <c r="M351" s="75"/>
      <c r="N351" s="75"/>
      <c r="O351" s="75"/>
    </row>
    <row r="352" spans="1:15" ht="15.6" hidden="1">
      <c r="A352" s="377">
        <v>46090</v>
      </c>
      <c r="B352" s="243" t="s">
        <v>819</v>
      </c>
      <c r="C352" s="170" t="s">
        <v>104</v>
      </c>
      <c r="D352" s="248" t="s">
        <v>100</v>
      </c>
      <c r="E352" s="245">
        <v>268210</v>
      </c>
      <c r="F352" s="381">
        <f t="shared" si="5"/>
        <v>500.94320240563309</v>
      </c>
      <c r="G352" s="239">
        <v>535.41</v>
      </c>
      <c r="H352" s="242" t="s">
        <v>107</v>
      </c>
      <c r="I352" s="242" t="s">
        <v>853</v>
      </c>
      <c r="J352" s="170" t="s">
        <v>96</v>
      </c>
      <c r="K352" s="170" t="s">
        <v>343</v>
      </c>
      <c r="L352" s="170" t="s">
        <v>113</v>
      </c>
      <c r="M352" s="75"/>
      <c r="N352" s="75"/>
      <c r="O352" s="75"/>
    </row>
    <row r="353" spans="1:15" ht="15.6" hidden="1">
      <c r="A353" s="377">
        <v>46090</v>
      </c>
      <c r="B353" s="288" t="s">
        <v>820</v>
      </c>
      <c r="C353" s="170" t="s">
        <v>104</v>
      </c>
      <c r="D353" s="242" t="s">
        <v>257</v>
      </c>
      <c r="E353" s="245">
        <v>255000</v>
      </c>
      <c r="F353" s="381">
        <f t="shared" si="5"/>
        <v>476.27052165630079</v>
      </c>
      <c r="G353" s="239">
        <v>535.41</v>
      </c>
      <c r="H353" s="242" t="s">
        <v>107</v>
      </c>
      <c r="I353" s="242" t="s">
        <v>854</v>
      </c>
      <c r="J353" s="170" t="s">
        <v>96</v>
      </c>
      <c r="K353" s="170" t="s">
        <v>343</v>
      </c>
      <c r="L353" s="170" t="s">
        <v>113</v>
      </c>
      <c r="M353" s="75"/>
      <c r="N353" s="75"/>
      <c r="O353" s="75"/>
    </row>
    <row r="354" spans="1:15" ht="15.6" hidden="1">
      <c r="A354" s="377">
        <v>46090</v>
      </c>
      <c r="B354" s="288" t="s">
        <v>821</v>
      </c>
      <c r="C354" s="170" t="s">
        <v>104</v>
      </c>
      <c r="D354" s="242" t="s">
        <v>257</v>
      </c>
      <c r="E354" s="245">
        <v>255000</v>
      </c>
      <c r="F354" s="381">
        <f t="shared" si="5"/>
        <v>476.27052165630079</v>
      </c>
      <c r="G354" s="239">
        <v>535.41</v>
      </c>
      <c r="H354" s="242" t="s">
        <v>107</v>
      </c>
      <c r="I354" s="242" t="s">
        <v>855</v>
      </c>
      <c r="J354" s="170" t="s">
        <v>96</v>
      </c>
      <c r="K354" s="170" t="s">
        <v>343</v>
      </c>
      <c r="L354" s="170" t="s">
        <v>113</v>
      </c>
      <c r="M354" s="75"/>
      <c r="N354" s="75"/>
      <c r="O354" s="75"/>
    </row>
    <row r="355" spans="1:15" ht="15.6" hidden="1">
      <c r="A355" s="377">
        <v>46090</v>
      </c>
      <c r="B355" s="288" t="s">
        <v>822</v>
      </c>
      <c r="C355" s="170" t="s">
        <v>104</v>
      </c>
      <c r="D355" s="242" t="s">
        <v>257</v>
      </c>
      <c r="E355" s="245">
        <v>255000</v>
      </c>
      <c r="F355" s="381">
        <f t="shared" si="5"/>
        <v>476.27052165630079</v>
      </c>
      <c r="G355" s="239">
        <v>535.41</v>
      </c>
      <c r="H355" s="242" t="s">
        <v>107</v>
      </c>
      <c r="I355" s="242" t="s">
        <v>856</v>
      </c>
      <c r="J355" s="170" t="s">
        <v>96</v>
      </c>
      <c r="K355" s="170" t="s">
        <v>343</v>
      </c>
      <c r="L355" s="170" t="s">
        <v>113</v>
      </c>
      <c r="M355" s="75"/>
      <c r="N355" s="75"/>
      <c r="O355" s="75"/>
    </row>
    <row r="356" spans="1:15" ht="15.6" hidden="1">
      <c r="A356" s="377">
        <v>46090</v>
      </c>
      <c r="B356" s="288" t="s">
        <v>823</v>
      </c>
      <c r="C356" s="170" t="s">
        <v>104</v>
      </c>
      <c r="D356" s="242" t="s">
        <v>257</v>
      </c>
      <c r="E356" s="245">
        <v>255000</v>
      </c>
      <c r="F356" s="381">
        <f t="shared" si="5"/>
        <v>476.27052165630079</v>
      </c>
      <c r="G356" s="239">
        <v>535.41</v>
      </c>
      <c r="H356" s="242" t="s">
        <v>107</v>
      </c>
      <c r="I356" s="242" t="s">
        <v>857</v>
      </c>
      <c r="J356" s="170" t="s">
        <v>96</v>
      </c>
      <c r="K356" s="170" t="s">
        <v>343</v>
      </c>
      <c r="L356" s="170" t="s">
        <v>113</v>
      </c>
      <c r="M356" s="75"/>
      <c r="N356" s="75"/>
      <c r="O356" s="75"/>
    </row>
    <row r="357" spans="1:15" ht="15.6" hidden="1">
      <c r="A357" s="377">
        <v>46090</v>
      </c>
      <c r="B357" s="288" t="s">
        <v>824</v>
      </c>
      <c r="C357" s="170" t="s">
        <v>104</v>
      </c>
      <c r="D357" s="242" t="s">
        <v>257</v>
      </c>
      <c r="E357" s="245">
        <v>400000</v>
      </c>
      <c r="F357" s="381">
        <f t="shared" si="5"/>
        <v>747.09101436282481</v>
      </c>
      <c r="G357" s="239">
        <v>535.41</v>
      </c>
      <c r="H357" s="242" t="s">
        <v>107</v>
      </c>
      <c r="I357" s="242" t="s">
        <v>858</v>
      </c>
      <c r="J357" s="170" t="s">
        <v>96</v>
      </c>
      <c r="K357" s="170" t="s">
        <v>343</v>
      </c>
      <c r="L357" s="170" t="s">
        <v>113</v>
      </c>
      <c r="M357" s="75"/>
      <c r="N357" s="75"/>
      <c r="O357" s="75"/>
    </row>
    <row r="358" spans="1:15" ht="15.6" hidden="1">
      <c r="A358" s="377">
        <v>46090</v>
      </c>
      <c r="B358" s="288" t="s">
        <v>825</v>
      </c>
      <c r="C358" s="170" t="s">
        <v>104</v>
      </c>
      <c r="D358" s="242" t="s">
        <v>257</v>
      </c>
      <c r="E358" s="245">
        <v>157143</v>
      </c>
      <c r="F358" s="381">
        <f t="shared" si="5"/>
        <v>293.50030817504341</v>
      </c>
      <c r="G358" s="239">
        <v>535.41</v>
      </c>
      <c r="H358" s="242" t="s">
        <v>107</v>
      </c>
      <c r="I358" s="242" t="s">
        <v>859</v>
      </c>
      <c r="J358" s="170" t="s">
        <v>96</v>
      </c>
      <c r="K358" s="170" t="s">
        <v>343</v>
      </c>
      <c r="L358" s="170" t="s">
        <v>113</v>
      </c>
      <c r="M358" s="75"/>
      <c r="N358" s="75"/>
      <c r="O358" s="75"/>
    </row>
    <row r="359" spans="1:15" ht="15.6" hidden="1">
      <c r="A359" s="384">
        <v>46091</v>
      </c>
      <c r="B359" s="242" t="s">
        <v>186</v>
      </c>
      <c r="C359" s="170" t="s">
        <v>335</v>
      </c>
      <c r="D359" s="385" t="s">
        <v>99</v>
      </c>
      <c r="E359" s="242">
        <v>1000</v>
      </c>
      <c r="F359" s="381">
        <f t="shared" si="5"/>
        <v>1.8677282335885521</v>
      </c>
      <c r="G359" s="239">
        <v>535.40980000000002</v>
      </c>
      <c r="H359" s="386" t="s">
        <v>111</v>
      </c>
      <c r="I359" s="170" t="s">
        <v>376</v>
      </c>
      <c r="J359" s="170" t="s">
        <v>96</v>
      </c>
      <c r="K359" s="170" t="s">
        <v>343</v>
      </c>
      <c r="L359" s="170" t="s">
        <v>113</v>
      </c>
      <c r="M359" s="310"/>
      <c r="N359" s="310"/>
      <c r="O359" s="271"/>
    </row>
    <row r="360" spans="1:15" ht="15.6" hidden="1">
      <c r="A360" s="384">
        <v>46091</v>
      </c>
      <c r="B360" s="383" t="s">
        <v>358</v>
      </c>
      <c r="C360" s="170" t="s">
        <v>110</v>
      </c>
      <c r="D360" s="232" t="s">
        <v>99</v>
      </c>
      <c r="E360" s="242">
        <v>10000</v>
      </c>
      <c r="F360" s="381">
        <f t="shared" si="5"/>
        <v>18.771635173931283</v>
      </c>
      <c r="G360" s="239">
        <v>532.71864210781655</v>
      </c>
      <c r="H360" s="386" t="s">
        <v>111</v>
      </c>
      <c r="I360" s="170" t="s">
        <v>382</v>
      </c>
      <c r="J360" s="170" t="s">
        <v>96</v>
      </c>
      <c r="K360" s="170" t="s">
        <v>343</v>
      </c>
      <c r="L360" s="170" t="s">
        <v>113</v>
      </c>
      <c r="M360" s="310"/>
      <c r="N360" s="310"/>
      <c r="O360" s="271"/>
    </row>
    <row r="361" spans="1:15" ht="15.6" hidden="1">
      <c r="A361" s="384">
        <v>46091</v>
      </c>
      <c r="B361" s="242" t="s">
        <v>192</v>
      </c>
      <c r="C361" s="170" t="s">
        <v>335</v>
      </c>
      <c r="D361" s="385" t="s">
        <v>99</v>
      </c>
      <c r="E361" s="242">
        <v>1000</v>
      </c>
      <c r="F361" s="381">
        <f t="shared" si="5"/>
        <v>1.8771635173931283</v>
      </c>
      <c r="G361" s="239">
        <v>532.71864210781655</v>
      </c>
      <c r="H361" s="386" t="s">
        <v>111</v>
      </c>
      <c r="I361" s="170" t="s">
        <v>376</v>
      </c>
      <c r="J361" s="170" t="s">
        <v>96</v>
      </c>
      <c r="K361" s="170" t="s">
        <v>343</v>
      </c>
      <c r="L361" s="170" t="s">
        <v>113</v>
      </c>
      <c r="M361" s="310"/>
      <c r="N361" s="310"/>
      <c r="O361" s="271"/>
    </row>
    <row r="362" spans="1:15" ht="15.6" hidden="1">
      <c r="A362" s="388">
        <v>46091</v>
      </c>
      <c r="B362" s="389" t="s">
        <v>387</v>
      </c>
      <c r="C362" s="389" t="s">
        <v>110</v>
      </c>
      <c r="D362" s="390" t="s">
        <v>97</v>
      </c>
      <c r="E362" s="391">
        <v>7500</v>
      </c>
      <c r="F362" s="381">
        <f t="shared" si="5"/>
        <v>14.007956519302965</v>
      </c>
      <c r="G362" s="239">
        <v>535.41</v>
      </c>
      <c r="H362" s="165" t="s">
        <v>128</v>
      </c>
      <c r="I362" s="391" t="s">
        <v>417</v>
      </c>
      <c r="J362" s="170" t="s">
        <v>96</v>
      </c>
      <c r="K362" s="170" t="s">
        <v>343</v>
      </c>
      <c r="L362" s="170" t="s">
        <v>113</v>
      </c>
      <c r="M362" s="313"/>
      <c r="N362" s="313"/>
      <c r="O362" s="75"/>
    </row>
    <row r="363" spans="1:15" s="426" customFormat="1" ht="15.6" hidden="1">
      <c r="A363" s="427">
        <v>46091</v>
      </c>
      <c r="B363" s="165" t="s">
        <v>1622</v>
      </c>
      <c r="C363" s="165" t="s">
        <v>525</v>
      </c>
      <c r="D363" s="165" t="s">
        <v>257</v>
      </c>
      <c r="E363" s="165">
        <v>10000</v>
      </c>
      <c r="F363" s="381">
        <f t="shared" si="5"/>
        <v>18.67727535907062</v>
      </c>
      <c r="G363" s="239">
        <v>535.41</v>
      </c>
      <c r="H363" s="165" t="s">
        <v>123</v>
      </c>
      <c r="I363" s="165" t="s">
        <v>542</v>
      </c>
      <c r="J363" s="170" t="s">
        <v>96</v>
      </c>
      <c r="K363" s="170" t="s">
        <v>343</v>
      </c>
      <c r="L363" s="170" t="s">
        <v>113</v>
      </c>
      <c r="M363" s="124"/>
      <c r="N363" s="124"/>
      <c r="O363" s="124"/>
    </row>
    <row r="364" spans="1:15" s="426" customFormat="1" ht="15.6" hidden="1">
      <c r="A364" s="360">
        <v>46091</v>
      </c>
      <c r="B364" s="361" t="s">
        <v>1597</v>
      </c>
      <c r="C364" s="170" t="s">
        <v>335</v>
      </c>
      <c r="D364" s="361" t="s">
        <v>257</v>
      </c>
      <c r="E364" s="361">
        <v>1500</v>
      </c>
      <c r="F364" s="381">
        <f t="shared" si="5"/>
        <v>2.8015913038605929</v>
      </c>
      <c r="G364" s="239">
        <v>535.41</v>
      </c>
      <c r="H364" s="361" t="s">
        <v>123</v>
      </c>
      <c r="I364" s="361" t="s">
        <v>539</v>
      </c>
      <c r="J364" s="170" t="s">
        <v>96</v>
      </c>
      <c r="K364" s="170" t="s">
        <v>343</v>
      </c>
      <c r="L364" s="170" t="s">
        <v>113</v>
      </c>
      <c r="M364" s="75"/>
      <c r="N364" s="75"/>
      <c r="O364" s="75"/>
    </row>
    <row r="365" spans="1:15" s="426" customFormat="1" ht="15.6" hidden="1">
      <c r="A365" s="360">
        <v>46091</v>
      </c>
      <c r="B365" s="361" t="s">
        <v>1597</v>
      </c>
      <c r="C365" s="170" t="s">
        <v>335</v>
      </c>
      <c r="D365" s="361" t="s">
        <v>257</v>
      </c>
      <c r="E365" s="361">
        <v>1000</v>
      </c>
      <c r="F365" s="381">
        <f t="shared" si="5"/>
        <v>1.867727535907062</v>
      </c>
      <c r="G365" s="239">
        <v>535.41</v>
      </c>
      <c r="H365" s="361" t="s">
        <v>123</v>
      </c>
      <c r="I365" s="361" t="s">
        <v>539</v>
      </c>
      <c r="J365" s="170" t="s">
        <v>96</v>
      </c>
      <c r="K365" s="170" t="s">
        <v>343</v>
      </c>
      <c r="L365" s="170" t="s">
        <v>113</v>
      </c>
      <c r="M365" s="75"/>
      <c r="N365" s="75"/>
      <c r="O365" s="75"/>
    </row>
    <row r="366" spans="1:15" s="426" customFormat="1" ht="15.6" hidden="1">
      <c r="A366" s="360">
        <v>46091</v>
      </c>
      <c r="B366" s="165" t="s">
        <v>526</v>
      </c>
      <c r="C366" s="165" t="s">
        <v>110</v>
      </c>
      <c r="D366" s="165" t="s">
        <v>527</v>
      </c>
      <c r="E366" s="361">
        <v>7500</v>
      </c>
      <c r="F366" s="381">
        <f t="shared" ref="F366:F429" si="6">E366/G366</f>
        <v>14.007956519302965</v>
      </c>
      <c r="G366" s="239">
        <v>535.41</v>
      </c>
      <c r="H366" s="361" t="s">
        <v>123</v>
      </c>
      <c r="I366" s="361" t="s">
        <v>543</v>
      </c>
      <c r="J366" s="170" t="s">
        <v>96</v>
      </c>
      <c r="K366" s="170" t="s">
        <v>343</v>
      </c>
      <c r="L366" s="170" t="s">
        <v>113</v>
      </c>
      <c r="M366" s="75"/>
      <c r="N366" s="75"/>
      <c r="O366" s="75"/>
    </row>
    <row r="367" spans="1:15" s="426" customFormat="1" ht="15.6" hidden="1">
      <c r="A367" s="384">
        <v>46091</v>
      </c>
      <c r="B367" s="242" t="s">
        <v>1594</v>
      </c>
      <c r="C367" s="170" t="s">
        <v>335</v>
      </c>
      <c r="D367" s="242" t="s">
        <v>257</v>
      </c>
      <c r="E367" s="242">
        <v>1000</v>
      </c>
      <c r="F367" s="381">
        <f t="shared" si="6"/>
        <v>1.867727535907062</v>
      </c>
      <c r="G367" s="239">
        <v>535.41</v>
      </c>
      <c r="H367" s="242" t="s">
        <v>122</v>
      </c>
      <c r="I367" s="242" t="s">
        <v>573</v>
      </c>
      <c r="J367" s="170" t="s">
        <v>96</v>
      </c>
      <c r="K367" s="170" t="s">
        <v>343</v>
      </c>
      <c r="L367" s="170" t="s">
        <v>113</v>
      </c>
      <c r="M367" s="75"/>
      <c r="N367" s="75"/>
      <c r="O367" s="75"/>
    </row>
    <row r="368" spans="1:15" s="426" customFormat="1" ht="15.6" hidden="1">
      <c r="A368" s="384">
        <v>46091</v>
      </c>
      <c r="B368" s="242" t="s">
        <v>1590</v>
      </c>
      <c r="C368" s="170" t="s">
        <v>335</v>
      </c>
      <c r="D368" s="242" t="s">
        <v>257</v>
      </c>
      <c r="E368" s="242">
        <v>1000</v>
      </c>
      <c r="F368" s="381">
        <f t="shared" si="6"/>
        <v>1.867727535907062</v>
      </c>
      <c r="G368" s="239">
        <v>535.41</v>
      </c>
      <c r="H368" s="242" t="s">
        <v>122</v>
      </c>
      <c r="I368" s="242" t="s">
        <v>573</v>
      </c>
      <c r="J368" s="170" t="s">
        <v>96</v>
      </c>
      <c r="K368" s="170" t="s">
        <v>343</v>
      </c>
      <c r="L368" s="170" t="s">
        <v>113</v>
      </c>
      <c r="M368" s="75"/>
      <c r="N368" s="75"/>
      <c r="O368" s="75"/>
    </row>
    <row r="369" spans="1:15" s="426" customFormat="1" ht="15.6" hidden="1">
      <c r="A369" s="384">
        <v>46091</v>
      </c>
      <c r="B369" s="242" t="s">
        <v>1590</v>
      </c>
      <c r="C369" s="170" t="s">
        <v>335</v>
      </c>
      <c r="D369" s="242" t="s">
        <v>257</v>
      </c>
      <c r="E369" s="242">
        <v>1000</v>
      </c>
      <c r="F369" s="381">
        <f t="shared" si="6"/>
        <v>1.867727535907062</v>
      </c>
      <c r="G369" s="239">
        <v>535.41</v>
      </c>
      <c r="H369" s="242" t="s">
        <v>122</v>
      </c>
      <c r="I369" s="242" t="s">
        <v>573</v>
      </c>
      <c r="J369" s="170" t="s">
        <v>96</v>
      </c>
      <c r="K369" s="170" t="s">
        <v>343</v>
      </c>
      <c r="L369" s="170" t="s">
        <v>113</v>
      </c>
      <c r="M369" s="75"/>
      <c r="N369" s="75"/>
      <c r="O369" s="75"/>
    </row>
    <row r="370" spans="1:15" ht="15.6" hidden="1">
      <c r="A370" s="384">
        <v>46091</v>
      </c>
      <c r="B370" s="242" t="s">
        <v>1590</v>
      </c>
      <c r="C370" s="170" t="s">
        <v>335</v>
      </c>
      <c r="D370" s="242" t="s">
        <v>257</v>
      </c>
      <c r="E370" s="242">
        <v>1000</v>
      </c>
      <c r="F370" s="381">
        <f t="shared" si="6"/>
        <v>1.867727535907062</v>
      </c>
      <c r="G370" s="239">
        <v>535.41</v>
      </c>
      <c r="H370" s="242" t="s">
        <v>122</v>
      </c>
      <c r="I370" s="242" t="s">
        <v>573</v>
      </c>
      <c r="J370" s="170" t="s">
        <v>96</v>
      </c>
      <c r="K370" s="170" t="s">
        <v>343</v>
      </c>
      <c r="L370" s="170" t="s">
        <v>113</v>
      </c>
      <c r="M370" s="75"/>
      <c r="N370" s="75"/>
      <c r="O370" s="75"/>
    </row>
    <row r="371" spans="1:15" ht="15.6" hidden="1">
      <c r="A371" s="384">
        <v>46091</v>
      </c>
      <c r="B371" s="165" t="s">
        <v>569</v>
      </c>
      <c r="C371" s="165" t="s">
        <v>110</v>
      </c>
      <c r="D371" s="242" t="s">
        <v>257</v>
      </c>
      <c r="E371" s="242">
        <v>7500</v>
      </c>
      <c r="F371" s="381">
        <f t="shared" si="6"/>
        <v>14.007956519302965</v>
      </c>
      <c r="G371" s="239">
        <v>535.41</v>
      </c>
      <c r="H371" s="242" t="s">
        <v>122</v>
      </c>
      <c r="I371" s="242" t="s">
        <v>581</v>
      </c>
      <c r="J371" s="170" t="s">
        <v>96</v>
      </c>
      <c r="K371" s="170" t="s">
        <v>343</v>
      </c>
      <c r="L371" s="170" t="s">
        <v>113</v>
      </c>
      <c r="M371" s="75"/>
      <c r="N371" s="75"/>
      <c r="O371" s="75"/>
    </row>
    <row r="372" spans="1:15" ht="15.6" hidden="1">
      <c r="A372" s="380">
        <v>46091</v>
      </c>
      <c r="B372" s="170" t="s">
        <v>1607</v>
      </c>
      <c r="C372" s="242" t="s">
        <v>392</v>
      </c>
      <c r="D372" s="170" t="s">
        <v>257</v>
      </c>
      <c r="E372" s="170">
        <v>12000</v>
      </c>
      <c r="F372" s="381">
        <f t="shared" si="6"/>
        <v>22.412730430884743</v>
      </c>
      <c r="G372" s="239">
        <v>535.41</v>
      </c>
      <c r="H372" s="170" t="s">
        <v>122</v>
      </c>
      <c r="I372" s="242" t="s">
        <v>582</v>
      </c>
      <c r="J372" s="170" t="s">
        <v>96</v>
      </c>
      <c r="K372" s="170" t="s">
        <v>343</v>
      </c>
      <c r="L372" s="170" t="s">
        <v>113</v>
      </c>
      <c r="M372" s="75"/>
      <c r="N372" s="75"/>
      <c r="O372" s="75"/>
    </row>
    <row r="373" spans="1:15" ht="15.6" hidden="1">
      <c r="A373" s="384">
        <v>46091</v>
      </c>
      <c r="B373" s="242" t="s">
        <v>533</v>
      </c>
      <c r="C373" s="242" t="s">
        <v>568</v>
      </c>
      <c r="D373" s="242" t="s">
        <v>257</v>
      </c>
      <c r="E373" s="242">
        <v>5500</v>
      </c>
      <c r="F373" s="381">
        <f t="shared" si="6"/>
        <v>10.272501447488841</v>
      </c>
      <c r="G373" s="239">
        <v>535.41</v>
      </c>
      <c r="H373" s="242" t="s">
        <v>122</v>
      </c>
      <c r="I373" s="242" t="s">
        <v>575</v>
      </c>
      <c r="J373" s="170" t="s">
        <v>96</v>
      </c>
      <c r="K373" s="170" t="s">
        <v>343</v>
      </c>
      <c r="L373" s="170" t="s">
        <v>113</v>
      </c>
      <c r="M373" s="75"/>
      <c r="N373" s="75"/>
      <c r="O373" s="75"/>
    </row>
    <row r="374" spans="1:15" ht="15.6" hidden="1">
      <c r="A374" s="380">
        <v>46091</v>
      </c>
      <c r="B374" s="362" t="s">
        <v>1625</v>
      </c>
      <c r="C374" s="362" t="s">
        <v>525</v>
      </c>
      <c r="D374" s="362" t="s">
        <v>257</v>
      </c>
      <c r="E374" s="170">
        <v>10000</v>
      </c>
      <c r="F374" s="381">
        <f t="shared" si="6"/>
        <v>18.67727535907062</v>
      </c>
      <c r="G374" s="239">
        <v>535.41</v>
      </c>
      <c r="H374" s="170" t="s">
        <v>131</v>
      </c>
      <c r="I374" s="170" t="s">
        <v>632</v>
      </c>
      <c r="J374" s="170" t="s">
        <v>96</v>
      </c>
      <c r="K374" s="170" t="s">
        <v>343</v>
      </c>
      <c r="L374" s="170" t="s">
        <v>113</v>
      </c>
      <c r="M374" s="124"/>
      <c r="N374" s="124"/>
      <c r="O374" s="124"/>
    </row>
    <row r="375" spans="1:15" ht="15.6" hidden="1">
      <c r="A375" s="384">
        <v>46091</v>
      </c>
      <c r="B375" s="242" t="s">
        <v>1590</v>
      </c>
      <c r="C375" s="170" t="s">
        <v>335</v>
      </c>
      <c r="D375" s="242" t="s">
        <v>257</v>
      </c>
      <c r="E375" s="242">
        <v>2000</v>
      </c>
      <c r="F375" s="381">
        <f t="shared" si="6"/>
        <v>3.735455071814124</v>
      </c>
      <c r="G375" s="239">
        <v>535.41</v>
      </c>
      <c r="H375" s="242" t="s">
        <v>131</v>
      </c>
      <c r="I375" s="242" t="s">
        <v>622</v>
      </c>
      <c r="J375" s="170" t="s">
        <v>96</v>
      </c>
      <c r="K375" s="170" t="s">
        <v>343</v>
      </c>
      <c r="L375" s="170" t="s">
        <v>113</v>
      </c>
      <c r="M375" s="75"/>
      <c r="N375" s="75"/>
      <c r="O375" s="75"/>
    </row>
    <row r="376" spans="1:15" ht="15.6" hidden="1">
      <c r="A376" s="380">
        <v>46091</v>
      </c>
      <c r="B376" s="170" t="s">
        <v>1606</v>
      </c>
      <c r="C376" s="242" t="s">
        <v>392</v>
      </c>
      <c r="D376" s="170" t="s">
        <v>257</v>
      </c>
      <c r="E376" s="170">
        <v>9000</v>
      </c>
      <c r="F376" s="381">
        <f t="shared" si="6"/>
        <v>16.809547823163559</v>
      </c>
      <c r="G376" s="239">
        <v>535.41</v>
      </c>
      <c r="H376" s="170" t="s">
        <v>131</v>
      </c>
      <c r="I376" s="170" t="s">
        <v>633</v>
      </c>
      <c r="J376" s="170" t="s">
        <v>96</v>
      </c>
      <c r="K376" s="170" t="s">
        <v>343</v>
      </c>
      <c r="L376" s="170" t="s">
        <v>113</v>
      </c>
      <c r="M376" s="75"/>
      <c r="N376" s="75"/>
      <c r="O376" s="75"/>
    </row>
    <row r="377" spans="1:15" ht="15.6" hidden="1">
      <c r="A377" s="384">
        <v>46091</v>
      </c>
      <c r="B377" s="242" t="s">
        <v>1592</v>
      </c>
      <c r="C377" s="170" t="s">
        <v>335</v>
      </c>
      <c r="D377" s="242" t="s">
        <v>257</v>
      </c>
      <c r="E377" s="242">
        <v>400</v>
      </c>
      <c r="F377" s="381">
        <f t="shared" si="6"/>
        <v>0.74709101436282477</v>
      </c>
      <c r="G377" s="239">
        <v>535.41</v>
      </c>
      <c r="H377" s="242" t="s">
        <v>131</v>
      </c>
      <c r="I377" s="242" t="s">
        <v>622</v>
      </c>
      <c r="J377" s="170" t="s">
        <v>96</v>
      </c>
      <c r="K377" s="170" t="s">
        <v>343</v>
      </c>
      <c r="L377" s="170" t="s">
        <v>113</v>
      </c>
      <c r="M377" s="75"/>
      <c r="N377" s="75"/>
      <c r="O377" s="75"/>
    </row>
    <row r="378" spans="1:15" ht="15.6" hidden="1">
      <c r="A378" s="380">
        <v>46091</v>
      </c>
      <c r="B378" s="170" t="s">
        <v>619</v>
      </c>
      <c r="C378" s="170" t="s">
        <v>110</v>
      </c>
      <c r="D378" s="170" t="s">
        <v>257</v>
      </c>
      <c r="E378" s="170">
        <v>7500</v>
      </c>
      <c r="F378" s="381">
        <f t="shared" si="6"/>
        <v>14.007956519302965</v>
      </c>
      <c r="G378" s="239">
        <v>535.41</v>
      </c>
      <c r="H378" s="170" t="s">
        <v>131</v>
      </c>
      <c r="I378" s="170" t="s">
        <v>634</v>
      </c>
      <c r="J378" s="170" t="s">
        <v>96</v>
      </c>
      <c r="K378" s="170" t="s">
        <v>343</v>
      </c>
      <c r="L378" s="170" t="s">
        <v>113</v>
      </c>
      <c r="M378" s="75"/>
      <c r="N378" s="75"/>
      <c r="O378" s="75"/>
    </row>
    <row r="379" spans="1:15" ht="15.6" hidden="1">
      <c r="A379" s="395">
        <v>46091</v>
      </c>
      <c r="B379" s="170" t="s">
        <v>658</v>
      </c>
      <c r="C379" s="170" t="s">
        <v>335</v>
      </c>
      <c r="D379" s="383" t="s">
        <v>97</v>
      </c>
      <c r="E379" s="316">
        <v>1000</v>
      </c>
      <c r="F379" s="381">
        <f t="shared" si="6"/>
        <v>1.867727535907062</v>
      </c>
      <c r="G379" s="239">
        <v>535.41</v>
      </c>
      <c r="H379" s="383" t="s">
        <v>134</v>
      </c>
      <c r="I379" s="170" t="s">
        <v>690</v>
      </c>
      <c r="J379" s="170" t="s">
        <v>96</v>
      </c>
      <c r="K379" s="170" t="s">
        <v>343</v>
      </c>
      <c r="L379" s="170" t="s">
        <v>113</v>
      </c>
      <c r="M379" s="75"/>
      <c r="N379" s="75"/>
      <c r="O379" s="75"/>
    </row>
    <row r="380" spans="1:15" s="426" customFormat="1" ht="15.6" hidden="1">
      <c r="A380" s="395">
        <v>46091</v>
      </c>
      <c r="B380" s="170" t="s">
        <v>659</v>
      </c>
      <c r="C380" s="170" t="s">
        <v>335</v>
      </c>
      <c r="D380" s="383" t="s">
        <v>97</v>
      </c>
      <c r="E380" s="316">
        <v>1000</v>
      </c>
      <c r="F380" s="381">
        <f t="shared" si="6"/>
        <v>1.867727535907062</v>
      </c>
      <c r="G380" s="239">
        <v>535.41</v>
      </c>
      <c r="H380" s="383" t="s">
        <v>134</v>
      </c>
      <c r="I380" s="170" t="s">
        <v>690</v>
      </c>
      <c r="J380" s="170" t="s">
        <v>96</v>
      </c>
      <c r="K380" s="170" t="s">
        <v>343</v>
      </c>
      <c r="L380" s="170" t="s">
        <v>113</v>
      </c>
      <c r="M380" s="75"/>
      <c r="N380" s="75"/>
      <c r="O380" s="75"/>
    </row>
    <row r="381" spans="1:15" s="426" customFormat="1" ht="15.6" hidden="1">
      <c r="A381" s="395">
        <v>46091</v>
      </c>
      <c r="B381" s="170" t="s">
        <v>660</v>
      </c>
      <c r="C381" s="170" t="s">
        <v>335</v>
      </c>
      <c r="D381" s="383" t="s">
        <v>97</v>
      </c>
      <c r="E381" s="316">
        <v>1000</v>
      </c>
      <c r="F381" s="381">
        <f t="shared" si="6"/>
        <v>1.867727535907062</v>
      </c>
      <c r="G381" s="239">
        <v>535.41</v>
      </c>
      <c r="H381" s="383" t="s">
        <v>134</v>
      </c>
      <c r="I381" s="170" t="s">
        <v>690</v>
      </c>
      <c r="J381" s="170" t="s">
        <v>96</v>
      </c>
      <c r="K381" s="170" t="s">
        <v>343</v>
      </c>
      <c r="L381" s="170" t="s">
        <v>113</v>
      </c>
      <c r="M381" s="75"/>
      <c r="N381" s="75"/>
      <c r="O381" s="75"/>
    </row>
    <row r="382" spans="1:15" s="426" customFormat="1" ht="15.6" hidden="1">
      <c r="A382" s="395">
        <v>46091</v>
      </c>
      <c r="B382" s="170" t="s">
        <v>659</v>
      </c>
      <c r="C382" s="170" t="s">
        <v>335</v>
      </c>
      <c r="D382" s="383" t="s">
        <v>97</v>
      </c>
      <c r="E382" s="316">
        <v>1000</v>
      </c>
      <c r="F382" s="381">
        <f t="shared" si="6"/>
        <v>1.867727535907062</v>
      </c>
      <c r="G382" s="239">
        <v>535.41</v>
      </c>
      <c r="H382" s="383" t="s">
        <v>134</v>
      </c>
      <c r="I382" s="170" t="s">
        <v>690</v>
      </c>
      <c r="J382" s="170" t="s">
        <v>96</v>
      </c>
      <c r="K382" s="170" t="s">
        <v>343</v>
      </c>
      <c r="L382" s="170" t="s">
        <v>113</v>
      </c>
      <c r="M382" s="75"/>
      <c r="N382" s="75"/>
      <c r="O382" s="75"/>
    </row>
    <row r="383" spans="1:15" s="426" customFormat="1" ht="15.6" hidden="1">
      <c r="A383" s="395">
        <v>46091</v>
      </c>
      <c r="B383" s="170" t="s">
        <v>661</v>
      </c>
      <c r="C383" s="383" t="s">
        <v>110</v>
      </c>
      <c r="D383" s="383" t="s">
        <v>97</v>
      </c>
      <c r="E383" s="316">
        <v>7500</v>
      </c>
      <c r="F383" s="381">
        <f t="shared" si="6"/>
        <v>14.007956519302965</v>
      </c>
      <c r="G383" s="239">
        <v>535.41</v>
      </c>
      <c r="H383" s="383" t="s">
        <v>134</v>
      </c>
      <c r="I383" s="170" t="s">
        <v>691</v>
      </c>
      <c r="J383" s="170" t="s">
        <v>96</v>
      </c>
      <c r="K383" s="170" t="s">
        <v>343</v>
      </c>
      <c r="L383" s="170" t="s">
        <v>113</v>
      </c>
      <c r="M383" s="75"/>
      <c r="N383" s="75"/>
      <c r="O383" s="75"/>
    </row>
    <row r="384" spans="1:15" s="426" customFormat="1" ht="15.6" hidden="1">
      <c r="A384" s="384">
        <v>46091</v>
      </c>
      <c r="B384" s="389" t="s">
        <v>703</v>
      </c>
      <c r="C384" s="389" t="s">
        <v>110</v>
      </c>
      <c r="D384" s="396" t="s">
        <v>100</v>
      </c>
      <c r="E384" s="287">
        <v>7500</v>
      </c>
      <c r="F384" s="381">
        <f t="shared" si="6"/>
        <v>14.007956519302965</v>
      </c>
      <c r="G384" s="239">
        <v>535.41</v>
      </c>
      <c r="H384" s="242" t="s">
        <v>129</v>
      </c>
      <c r="I384" s="242" t="s">
        <v>744</v>
      </c>
      <c r="J384" s="170" t="s">
        <v>96</v>
      </c>
      <c r="K384" s="170" t="s">
        <v>343</v>
      </c>
      <c r="L384" s="170" t="s">
        <v>113</v>
      </c>
      <c r="M384" s="75"/>
      <c r="N384" s="75"/>
      <c r="O384" s="75"/>
    </row>
    <row r="385" spans="1:15" s="426" customFormat="1" ht="15.6" hidden="1">
      <c r="A385" s="384">
        <v>46091</v>
      </c>
      <c r="B385" s="242" t="s">
        <v>757</v>
      </c>
      <c r="C385" s="242" t="s">
        <v>110</v>
      </c>
      <c r="D385" s="242" t="s">
        <v>97</v>
      </c>
      <c r="E385" s="242">
        <v>5000</v>
      </c>
      <c r="F385" s="381">
        <f t="shared" si="6"/>
        <v>9.3386376795353101</v>
      </c>
      <c r="G385" s="239">
        <v>535.41</v>
      </c>
      <c r="H385" s="242" t="s">
        <v>124</v>
      </c>
      <c r="I385" s="242" t="s">
        <v>795</v>
      </c>
      <c r="J385" s="170" t="s">
        <v>96</v>
      </c>
      <c r="K385" s="170" t="s">
        <v>343</v>
      </c>
      <c r="L385" s="170" t="s">
        <v>113</v>
      </c>
      <c r="M385" s="75"/>
      <c r="N385" s="75"/>
      <c r="O385" s="75"/>
    </row>
    <row r="386" spans="1:15" s="426" customFormat="1" ht="15.6" hidden="1">
      <c r="A386" s="377">
        <v>46091</v>
      </c>
      <c r="B386" s="243" t="s">
        <v>826</v>
      </c>
      <c r="C386" s="170" t="s">
        <v>104</v>
      </c>
      <c r="D386" s="242" t="s">
        <v>99</v>
      </c>
      <c r="E386" s="245">
        <v>700000</v>
      </c>
      <c r="F386" s="381">
        <f t="shared" si="6"/>
        <v>1307.4092751349433</v>
      </c>
      <c r="G386" s="239">
        <v>535.41</v>
      </c>
      <c r="H386" s="242" t="s">
        <v>107</v>
      </c>
      <c r="I386" s="242" t="s">
        <v>860</v>
      </c>
      <c r="J386" s="170" t="s">
        <v>96</v>
      </c>
      <c r="K386" s="170" t="s">
        <v>343</v>
      </c>
      <c r="L386" s="170" t="s">
        <v>113</v>
      </c>
      <c r="M386" s="75"/>
      <c r="N386" s="75"/>
      <c r="O386" s="75"/>
    </row>
    <row r="387" spans="1:15" ht="15.6" hidden="1">
      <c r="A387" s="377">
        <v>46091</v>
      </c>
      <c r="B387" s="243" t="s">
        <v>827</v>
      </c>
      <c r="C387" s="170" t="s">
        <v>104</v>
      </c>
      <c r="D387" s="242" t="s">
        <v>99</v>
      </c>
      <c r="E387" s="245">
        <v>1311000</v>
      </c>
      <c r="F387" s="381">
        <f t="shared" si="6"/>
        <v>2448.5907995741582</v>
      </c>
      <c r="G387" s="239">
        <v>535.41</v>
      </c>
      <c r="H387" s="242" t="s">
        <v>107</v>
      </c>
      <c r="I387" s="242" t="s">
        <v>861</v>
      </c>
      <c r="J387" s="170" t="s">
        <v>96</v>
      </c>
      <c r="K387" s="170" t="s">
        <v>343</v>
      </c>
      <c r="L387" s="170" t="s">
        <v>113</v>
      </c>
      <c r="M387" s="75"/>
      <c r="N387" s="75"/>
      <c r="O387" s="75"/>
    </row>
    <row r="388" spans="1:15" ht="15.6" hidden="1">
      <c r="A388" s="377">
        <v>46091</v>
      </c>
      <c r="B388" s="243" t="s">
        <v>827</v>
      </c>
      <c r="C388" s="170" t="s">
        <v>104</v>
      </c>
      <c r="D388" s="242" t="s">
        <v>99</v>
      </c>
      <c r="E388" s="245">
        <v>1311000</v>
      </c>
      <c r="F388" s="381">
        <f t="shared" si="6"/>
        <v>2448.5907995741582</v>
      </c>
      <c r="G388" s="239">
        <v>535.41</v>
      </c>
      <c r="H388" s="242" t="s">
        <v>107</v>
      </c>
      <c r="I388" s="242" t="s">
        <v>862</v>
      </c>
      <c r="J388" s="170" t="s">
        <v>96</v>
      </c>
      <c r="K388" s="170" t="s">
        <v>343</v>
      </c>
      <c r="L388" s="170" t="s">
        <v>113</v>
      </c>
      <c r="M388" s="75"/>
      <c r="N388" s="75"/>
      <c r="O388" s="75"/>
    </row>
    <row r="389" spans="1:15" ht="15.6" hidden="1">
      <c r="A389" s="377">
        <v>46091</v>
      </c>
      <c r="B389" s="243" t="s">
        <v>828</v>
      </c>
      <c r="C389" s="170" t="s">
        <v>104</v>
      </c>
      <c r="D389" s="170" t="s">
        <v>98</v>
      </c>
      <c r="E389" s="245">
        <v>258800</v>
      </c>
      <c r="F389" s="381">
        <f t="shared" si="6"/>
        <v>483.36788629274764</v>
      </c>
      <c r="G389" s="239">
        <v>535.41</v>
      </c>
      <c r="H389" s="242" t="s">
        <v>107</v>
      </c>
      <c r="I389" s="242" t="s">
        <v>863</v>
      </c>
      <c r="J389" s="170" t="s">
        <v>96</v>
      </c>
      <c r="K389" s="170" t="s">
        <v>343</v>
      </c>
      <c r="L389" s="170" t="s">
        <v>113</v>
      </c>
      <c r="M389" s="75"/>
      <c r="N389" s="75"/>
      <c r="O389" s="75"/>
    </row>
    <row r="390" spans="1:15" ht="15.6" hidden="1">
      <c r="A390" s="377">
        <v>46091</v>
      </c>
      <c r="B390" s="243" t="s">
        <v>829</v>
      </c>
      <c r="C390" s="170" t="s">
        <v>104</v>
      </c>
      <c r="D390" s="170" t="s">
        <v>98</v>
      </c>
      <c r="E390" s="245">
        <v>274914</v>
      </c>
      <c r="F390" s="381">
        <f t="shared" si="6"/>
        <v>513.46444780635409</v>
      </c>
      <c r="G390" s="239">
        <v>535.41</v>
      </c>
      <c r="H390" s="242" t="s">
        <v>107</v>
      </c>
      <c r="I390" s="242" t="s">
        <v>864</v>
      </c>
      <c r="J390" s="170" t="s">
        <v>96</v>
      </c>
      <c r="K390" s="170" t="s">
        <v>343</v>
      </c>
      <c r="L390" s="170" t="s">
        <v>113</v>
      </c>
      <c r="M390" s="75"/>
      <c r="N390" s="75"/>
      <c r="O390" s="75"/>
    </row>
    <row r="391" spans="1:15" ht="15.6" hidden="1">
      <c r="A391" s="377">
        <v>46091</v>
      </c>
      <c r="B391" s="243" t="s">
        <v>830</v>
      </c>
      <c r="C391" s="170" t="s">
        <v>104</v>
      </c>
      <c r="D391" s="170" t="s">
        <v>98</v>
      </c>
      <c r="E391" s="245">
        <v>187886</v>
      </c>
      <c r="F391" s="381">
        <f t="shared" si="6"/>
        <v>350.91985581143427</v>
      </c>
      <c r="G391" s="239">
        <v>535.41</v>
      </c>
      <c r="H391" s="242" t="s">
        <v>107</v>
      </c>
      <c r="I391" s="242" t="s">
        <v>865</v>
      </c>
      <c r="J391" s="170" t="s">
        <v>96</v>
      </c>
      <c r="K391" s="170" t="s">
        <v>343</v>
      </c>
      <c r="L391" s="170" t="s">
        <v>113</v>
      </c>
      <c r="M391" s="75"/>
      <c r="N391" s="75"/>
      <c r="O391" s="75"/>
    </row>
    <row r="392" spans="1:15" ht="15.6" hidden="1">
      <c r="A392" s="377">
        <v>46091</v>
      </c>
      <c r="B392" s="243" t="s">
        <v>887</v>
      </c>
      <c r="C392" s="170" t="s">
        <v>278</v>
      </c>
      <c r="D392" s="249" t="s">
        <v>97</v>
      </c>
      <c r="E392" s="286">
        <v>150000</v>
      </c>
      <c r="F392" s="381">
        <f t="shared" si="6"/>
        <v>280.1591303860593</v>
      </c>
      <c r="G392" s="239">
        <v>535.41</v>
      </c>
      <c r="H392" s="242" t="s">
        <v>107</v>
      </c>
      <c r="I392" s="242" t="s">
        <v>866</v>
      </c>
      <c r="J392" s="170" t="s">
        <v>96</v>
      </c>
      <c r="K392" s="170" t="s">
        <v>343</v>
      </c>
      <c r="L392" s="170" t="s">
        <v>113</v>
      </c>
      <c r="M392" s="75"/>
      <c r="N392" s="75"/>
      <c r="O392" s="75"/>
    </row>
    <row r="393" spans="1:15" ht="15.6" hidden="1">
      <c r="A393" s="377">
        <v>46091</v>
      </c>
      <c r="B393" s="243" t="s">
        <v>888</v>
      </c>
      <c r="C393" s="248" t="s">
        <v>278</v>
      </c>
      <c r="D393" s="249" t="s">
        <v>97</v>
      </c>
      <c r="E393" s="286">
        <v>150000</v>
      </c>
      <c r="F393" s="381">
        <f t="shared" si="6"/>
        <v>280.1591303860593</v>
      </c>
      <c r="G393" s="239">
        <v>535.41</v>
      </c>
      <c r="H393" s="242" t="s">
        <v>107</v>
      </c>
      <c r="I393" s="242" t="s">
        <v>867</v>
      </c>
      <c r="J393" s="170" t="s">
        <v>96</v>
      </c>
      <c r="K393" s="170" t="s">
        <v>343</v>
      </c>
      <c r="L393" s="170" t="s">
        <v>113</v>
      </c>
      <c r="M393" s="75"/>
      <c r="N393" s="75"/>
      <c r="O393" s="75"/>
    </row>
    <row r="394" spans="1:15" ht="15.6" hidden="1">
      <c r="A394" s="377">
        <v>46091</v>
      </c>
      <c r="B394" s="243" t="s">
        <v>889</v>
      </c>
      <c r="C394" s="248" t="s">
        <v>278</v>
      </c>
      <c r="D394" s="249" t="s">
        <v>97</v>
      </c>
      <c r="E394" s="286">
        <v>150000</v>
      </c>
      <c r="F394" s="381">
        <f t="shared" si="6"/>
        <v>280.1591303860593</v>
      </c>
      <c r="G394" s="239">
        <v>535.41</v>
      </c>
      <c r="H394" s="242" t="s">
        <v>107</v>
      </c>
      <c r="I394" s="242" t="s">
        <v>868</v>
      </c>
      <c r="J394" s="170" t="s">
        <v>96</v>
      </c>
      <c r="K394" s="170" t="s">
        <v>343</v>
      </c>
      <c r="L394" s="170" t="s">
        <v>113</v>
      </c>
      <c r="M394" s="75"/>
      <c r="N394" s="75"/>
      <c r="O394" s="75"/>
    </row>
    <row r="395" spans="1:15" ht="15.6" hidden="1">
      <c r="A395" s="377">
        <v>46091</v>
      </c>
      <c r="B395" s="302" t="s">
        <v>885</v>
      </c>
      <c r="C395" s="302" t="s">
        <v>130</v>
      </c>
      <c r="D395" s="302" t="s">
        <v>98</v>
      </c>
      <c r="E395" s="245">
        <v>260000</v>
      </c>
      <c r="F395" s="381">
        <f t="shared" si="6"/>
        <v>485.60915933583613</v>
      </c>
      <c r="G395" s="239">
        <v>535.41</v>
      </c>
      <c r="H395" s="242" t="s">
        <v>107</v>
      </c>
      <c r="I395" s="242" t="s">
        <v>869</v>
      </c>
      <c r="J395" s="170" t="s">
        <v>96</v>
      </c>
      <c r="K395" s="170" t="s">
        <v>343</v>
      </c>
      <c r="L395" s="170" t="s">
        <v>113</v>
      </c>
      <c r="M395" s="75"/>
      <c r="N395" s="75"/>
      <c r="O395" s="75"/>
    </row>
    <row r="396" spans="1:15" ht="15.6" hidden="1">
      <c r="A396" s="377">
        <v>46091</v>
      </c>
      <c r="B396" s="302" t="s">
        <v>886</v>
      </c>
      <c r="C396" s="302" t="s">
        <v>103</v>
      </c>
      <c r="D396" s="302" t="s">
        <v>98</v>
      </c>
      <c r="E396" s="245">
        <v>500000</v>
      </c>
      <c r="F396" s="381">
        <f t="shared" si="6"/>
        <v>933.86376795353101</v>
      </c>
      <c r="G396" s="239">
        <v>535.41</v>
      </c>
      <c r="H396" s="242" t="s">
        <v>107</v>
      </c>
      <c r="I396" s="242" t="s">
        <v>870</v>
      </c>
      <c r="J396" s="170" t="s">
        <v>96</v>
      </c>
      <c r="K396" s="170" t="s">
        <v>343</v>
      </c>
      <c r="L396" s="170" t="s">
        <v>113</v>
      </c>
      <c r="M396" s="75"/>
      <c r="N396" s="75"/>
      <c r="O396" s="75"/>
    </row>
    <row r="397" spans="1:15" ht="15.6" hidden="1">
      <c r="A397" s="377">
        <v>46091</v>
      </c>
      <c r="B397" s="243" t="s">
        <v>831</v>
      </c>
      <c r="C397" s="170" t="s">
        <v>276</v>
      </c>
      <c r="D397" s="248" t="s">
        <v>98</v>
      </c>
      <c r="E397" s="245">
        <v>10665</v>
      </c>
      <c r="F397" s="381">
        <f t="shared" si="6"/>
        <v>19.919314170448818</v>
      </c>
      <c r="G397" s="239">
        <v>535.41</v>
      </c>
      <c r="H397" s="242" t="s">
        <v>107</v>
      </c>
      <c r="I397" s="242" t="s">
        <v>871</v>
      </c>
      <c r="J397" s="170" t="s">
        <v>96</v>
      </c>
      <c r="K397" s="170" t="s">
        <v>343</v>
      </c>
      <c r="L397" s="170" t="s">
        <v>113</v>
      </c>
      <c r="M397" s="75"/>
      <c r="N397" s="75"/>
      <c r="O397" s="75"/>
    </row>
    <row r="398" spans="1:15" ht="15.6" hidden="1">
      <c r="A398" s="377">
        <v>46091</v>
      </c>
      <c r="B398" s="243" t="s">
        <v>832</v>
      </c>
      <c r="C398" s="170" t="s">
        <v>276</v>
      </c>
      <c r="D398" s="248" t="s">
        <v>98</v>
      </c>
      <c r="E398" s="245">
        <v>10665</v>
      </c>
      <c r="F398" s="381">
        <f t="shared" si="6"/>
        <v>19.919314170448818</v>
      </c>
      <c r="G398" s="239">
        <v>535.41</v>
      </c>
      <c r="H398" s="242" t="s">
        <v>107</v>
      </c>
      <c r="I398" s="242" t="s">
        <v>872</v>
      </c>
      <c r="J398" s="170" t="s">
        <v>96</v>
      </c>
      <c r="K398" s="170" t="s">
        <v>343</v>
      </c>
      <c r="L398" s="170" t="s">
        <v>113</v>
      </c>
      <c r="M398" s="75"/>
      <c r="N398" s="75"/>
      <c r="O398" s="75"/>
    </row>
    <row r="399" spans="1:15" ht="15.6" hidden="1">
      <c r="A399" s="427">
        <v>46092</v>
      </c>
      <c r="B399" s="165" t="s">
        <v>1631</v>
      </c>
      <c r="C399" s="165" t="s">
        <v>525</v>
      </c>
      <c r="D399" s="165" t="s">
        <v>257</v>
      </c>
      <c r="E399" s="165">
        <v>10000</v>
      </c>
      <c r="F399" s="381">
        <f t="shared" si="6"/>
        <v>18.67727535907062</v>
      </c>
      <c r="G399" s="239">
        <v>535.41</v>
      </c>
      <c r="H399" s="165" t="s">
        <v>123</v>
      </c>
      <c r="I399" s="165" t="s">
        <v>542</v>
      </c>
      <c r="J399" s="170" t="s">
        <v>96</v>
      </c>
      <c r="K399" s="170" t="s">
        <v>343</v>
      </c>
      <c r="L399" s="170" t="s">
        <v>113</v>
      </c>
      <c r="M399" s="124"/>
      <c r="N399" s="124"/>
      <c r="O399" s="124"/>
    </row>
    <row r="400" spans="1:15" ht="15.6" hidden="1">
      <c r="A400" s="380">
        <v>46092</v>
      </c>
      <c r="B400" s="362" t="s">
        <v>1595</v>
      </c>
      <c r="C400" s="362" t="s">
        <v>525</v>
      </c>
      <c r="D400" s="362" t="s">
        <v>257</v>
      </c>
      <c r="E400" s="170">
        <v>10000</v>
      </c>
      <c r="F400" s="381">
        <f t="shared" si="6"/>
        <v>18.67727535907062</v>
      </c>
      <c r="G400" s="239">
        <v>535.41</v>
      </c>
      <c r="H400" s="170" t="s">
        <v>131</v>
      </c>
      <c r="I400" s="170" t="s">
        <v>632</v>
      </c>
      <c r="J400" s="170" t="s">
        <v>96</v>
      </c>
      <c r="K400" s="170" t="s">
        <v>343</v>
      </c>
      <c r="L400" s="170" t="s">
        <v>113</v>
      </c>
      <c r="M400" s="124"/>
      <c r="N400" s="124"/>
      <c r="O400" s="124"/>
    </row>
    <row r="401" spans="1:15" ht="15.6" hidden="1">
      <c r="A401" s="384">
        <v>46092</v>
      </c>
      <c r="B401" s="242" t="s">
        <v>359</v>
      </c>
      <c r="C401" s="170" t="s">
        <v>335</v>
      </c>
      <c r="D401" s="385" t="s">
        <v>99</v>
      </c>
      <c r="E401" s="242">
        <v>500</v>
      </c>
      <c r="F401" s="381">
        <f t="shared" si="6"/>
        <v>0.93858175869656413</v>
      </c>
      <c r="G401" s="239">
        <v>532.71864210781655</v>
      </c>
      <c r="H401" s="386" t="s">
        <v>111</v>
      </c>
      <c r="I401" s="170" t="s">
        <v>376</v>
      </c>
      <c r="J401" s="170" t="s">
        <v>96</v>
      </c>
      <c r="K401" s="170" t="s">
        <v>343</v>
      </c>
      <c r="L401" s="170" t="s">
        <v>113</v>
      </c>
      <c r="M401" s="310"/>
      <c r="N401" s="310"/>
      <c r="O401" s="271"/>
    </row>
    <row r="402" spans="1:15" ht="15.6" hidden="1">
      <c r="A402" s="384">
        <v>46092</v>
      </c>
      <c r="B402" s="242" t="s">
        <v>360</v>
      </c>
      <c r="C402" s="170" t="s">
        <v>335</v>
      </c>
      <c r="D402" s="385" t="s">
        <v>99</v>
      </c>
      <c r="E402" s="242">
        <v>1000</v>
      </c>
      <c r="F402" s="381">
        <f t="shared" si="6"/>
        <v>1.8771635173931283</v>
      </c>
      <c r="G402" s="239">
        <v>532.71864210781655</v>
      </c>
      <c r="H402" s="386" t="s">
        <v>111</v>
      </c>
      <c r="I402" s="170" t="s">
        <v>376</v>
      </c>
      <c r="J402" s="170" t="s">
        <v>96</v>
      </c>
      <c r="K402" s="170" t="s">
        <v>343</v>
      </c>
      <c r="L402" s="170" t="s">
        <v>113</v>
      </c>
      <c r="M402" s="310"/>
      <c r="N402" s="310"/>
      <c r="O402" s="271"/>
    </row>
    <row r="403" spans="1:15" ht="15.6" hidden="1">
      <c r="A403" s="384">
        <v>46092</v>
      </c>
      <c r="B403" s="242" t="s">
        <v>357</v>
      </c>
      <c r="C403" s="170" t="s">
        <v>335</v>
      </c>
      <c r="D403" s="385" t="s">
        <v>99</v>
      </c>
      <c r="E403" s="242">
        <v>1000</v>
      </c>
      <c r="F403" s="381">
        <f t="shared" si="6"/>
        <v>1.8771635173931283</v>
      </c>
      <c r="G403" s="239">
        <v>532.71864210781655</v>
      </c>
      <c r="H403" s="386" t="s">
        <v>111</v>
      </c>
      <c r="I403" s="170" t="s">
        <v>376</v>
      </c>
      <c r="J403" s="170" t="s">
        <v>96</v>
      </c>
      <c r="K403" s="170" t="s">
        <v>343</v>
      </c>
      <c r="L403" s="170" t="s">
        <v>113</v>
      </c>
      <c r="M403" s="310"/>
      <c r="N403" s="310"/>
      <c r="O403" s="271"/>
    </row>
    <row r="404" spans="1:15" ht="15.6" hidden="1">
      <c r="A404" s="384">
        <v>46092</v>
      </c>
      <c r="B404" s="242" t="s">
        <v>361</v>
      </c>
      <c r="C404" s="170" t="s">
        <v>335</v>
      </c>
      <c r="D404" s="385" t="s">
        <v>99</v>
      </c>
      <c r="E404" s="242">
        <v>1000</v>
      </c>
      <c r="F404" s="381">
        <f t="shared" si="6"/>
        <v>1.8677282335885521</v>
      </c>
      <c r="G404" s="239">
        <v>535.40980000000002</v>
      </c>
      <c r="H404" s="386" t="s">
        <v>111</v>
      </c>
      <c r="I404" s="170" t="s">
        <v>376</v>
      </c>
      <c r="J404" s="170" t="s">
        <v>96</v>
      </c>
      <c r="K404" s="170" t="s">
        <v>343</v>
      </c>
      <c r="L404" s="170" t="s">
        <v>113</v>
      </c>
      <c r="M404" s="313"/>
      <c r="N404" s="313"/>
      <c r="O404" s="75"/>
    </row>
    <row r="405" spans="1:15" ht="15.6" hidden="1">
      <c r="A405" s="384">
        <v>46092</v>
      </c>
      <c r="B405" s="242" t="s">
        <v>362</v>
      </c>
      <c r="C405" s="170" t="s">
        <v>335</v>
      </c>
      <c r="D405" s="385" t="s">
        <v>99</v>
      </c>
      <c r="E405" s="242">
        <v>1000</v>
      </c>
      <c r="F405" s="381">
        <f t="shared" si="6"/>
        <v>1.8677282335885521</v>
      </c>
      <c r="G405" s="239">
        <v>535.40980000000002</v>
      </c>
      <c r="H405" s="386" t="s">
        <v>111</v>
      </c>
      <c r="I405" s="170" t="s">
        <v>376</v>
      </c>
      <c r="J405" s="170" t="s">
        <v>96</v>
      </c>
      <c r="K405" s="170" t="s">
        <v>343</v>
      </c>
      <c r="L405" s="170" t="s">
        <v>113</v>
      </c>
      <c r="M405" s="313"/>
      <c r="N405" s="313"/>
      <c r="O405" s="75"/>
    </row>
    <row r="406" spans="1:15" ht="15.6" hidden="1">
      <c r="A406" s="380">
        <v>46092</v>
      </c>
      <c r="B406" s="242" t="s">
        <v>440</v>
      </c>
      <c r="C406" s="242" t="s">
        <v>130</v>
      </c>
      <c r="D406" s="242" t="s">
        <v>98</v>
      </c>
      <c r="E406" s="387">
        <v>80000</v>
      </c>
      <c r="F406" s="381">
        <f t="shared" si="6"/>
        <v>149.41820287256496</v>
      </c>
      <c r="G406" s="239">
        <v>535.41</v>
      </c>
      <c r="H406" s="242" t="s">
        <v>168</v>
      </c>
      <c r="I406" s="170" t="s">
        <v>502</v>
      </c>
      <c r="J406" s="170" t="s">
        <v>96</v>
      </c>
      <c r="K406" s="170" t="s">
        <v>343</v>
      </c>
      <c r="L406" s="170" t="s">
        <v>113</v>
      </c>
      <c r="M406" s="75"/>
      <c r="N406" s="75"/>
      <c r="O406" s="75"/>
    </row>
    <row r="407" spans="1:15" ht="15.6" hidden="1">
      <c r="A407" s="360">
        <v>46092</v>
      </c>
      <c r="B407" s="361" t="s">
        <v>528</v>
      </c>
      <c r="C407" s="170" t="s">
        <v>335</v>
      </c>
      <c r="D407" s="361" t="s">
        <v>257</v>
      </c>
      <c r="E407" s="361">
        <v>1000</v>
      </c>
      <c r="F407" s="381">
        <f t="shared" si="6"/>
        <v>1.867727535907062</v>
      </c>
      <c r="G407" s="239">
        <v>535.41</v>
      </c>
      <c r="H407" s="361" t="s">
        <v>123</v>
      </c>
      <c r="I407" s="361" t="s">
        <v>539</v>
      </c>
      <c r="J407" s="170" t="s">
        <v>96</v>
      </c>
      <c r="K407" s="170" t="s">
        <v>343</v>
      </c>
      <c r="L407" s="170" t="s">
        <v>113</v>
      </c>
      <c r="M407" s="75"/>
      <c r="N407" s="75"/>
      <c r="O407" s="75"/>
    </row>
    <row r="408" spans="1:15" ht="15.6" hidden="1">
      <c r="A408" s="360">
        <v>46092</v>
      </c>
      <c r="B408" s="361" t="s">
        <v>529</v>
      </c>
      <c r="C408" s="170" t="s">
        <v>335</v>
      </c>
      <c r="D408" s="361" t="s">
        <v>257</v>
      </c>
      <c r="E408" s="361">
        <v>1500</v>
      </c>
      <c r="F408" s="381">
        <f t="shared" si="6"/>
        <v>2.8015913038605929</v>
      </c>
      <c r="G408" s="239">
        <v>535.41</v>
      </c>
      <c r="H408" s="361" t="s">
        <v>123</v>
      </c>
      <c r="I408" s="361" t="s">
        <v>539</v>
      </c>
      <c r="J408" s="170" t="s">
        <v>96</v>
      </c>
      <c r="K408" s="170" t="s">
        <v>343</v>
      </c>
      <c r="L408" s="170" t="s">
        <v>113</v>
      </c>
      <c r="M408" s="75"/>
      <c r="N408" s="75"/>
      <c r="O408" s="75"/>
    </row>
    <row r="409" spans="1:15" ht="15.6" hidden="1">
      <c r="A409" s="360">
        <v>46092</v>
      </c>
      <c r="B409" s="361" t="s">
        <v>530</v>
      </c>
      <c r="C409" s="170" t="s">
        <v>335</v>
      </c>
      <c r="D409" s="361" t="s">
        <v>257</v>
      </c>
      <c r="E409" s="361">
        <v>1500</v>
      </c>
      <c r="F409" s="381">
        <f t="shared" si="6"/>
        <v>2.8015913038605929</v>
      </c>
      <c r="G409" s="239">
        <v>535.41</v>
      </c>
      <c r="H409" s="361" t="s">
        <v>123</v>
      </c>
      <c r="I409" s="361" t="s">
        <v>539</v>
      </c>
      <c r="J409" s="170" t="s">
        <v>96</v>
      </c>
      <c r="K409" s="170" t="s">
        <v>343</v>
      </c>
      <c r="L409" s="170" t="s">
        <v>113</v>
      </c>
      <c r="M409" s="75"/>
      <c r="N409" s="75"/>
      <c r="O409" s="75"/>
    </row>
    <row r="410" spans="1:15" ht="15.6" hidden="1">
      <c r="A410" s="360">
        <v>46092</v>
      </c>
      <c r="B410" s="361" t="s">
        <v>531</v>
      </c>
      <c r="C410" s="170" t="s">
        <v>335</v>
      </c>
      <c r="D410" s="361" t="s">
        <v>257</v>
      </c>
      <c r="E410" s="361">
        <v>1000</v>
      </c>
      <c r="F410" s="381">
        <f t="shared" si="6"/>
        <v>1.867727535907062</v>
      </c>
      <c r="G410" s="239">
        <v>535.41</v>
      </c>
      <c r="H410" s="361" t="s">
        <v>123</v>
      </c>
      <c r="I410" s="361" t="s">
        <v>539</v>
      </c>
      <c r="J410" s="170" t="s">
        <v>96</v>
      </c>
      <c r="K410" s="170" t="s">
        <v>343</v>
      </c>
      <c r="L410" s="170" t="s">
        <v>113</v>
      </c>
      <c r="M410" s="75"/>
      <c r="N410" s="75"/>
      <c r="O410" s="75"/>
    </row>
    <row r="411" spans="1:15" ht="15.6" hidden="1">
      <c r="A411" s="360">
        <v>46092</v>
      </c>
      <c r="B411" s="361" t="s">
        <v>532</v>
      </c>
      <c r="C411" s="170" t="s">
        <v>335</v>
      </c>
      <c r="D411" s="361" t="s">
        <v>257</v>
      </c>
      <c r="E411" s="361">
        <v>1000</v>
      </c>
      <c r="F411" s="381">
        <f t="shared" si="6"/>
        <v>1.867727535907062</v>
      </c>
      <c r="G411" s="239">
        <v>535.41</v>
      </c>
      <c r="H411" s="361" t="s">
        <v>123</v>
      </c>
      <c r="I411" s="361" t="s">
        <v>539</v>
      </c>
      <c r="J411" s="170" t="s">
        <v>96</v>
      </c>
      <c r="K411" s="170" t="s">
        <v>343</v>
      </c>
      <c r="L411" s="170" t="s">
        <v>113</v>
      </c>
      <c r="M411" s="75"/>
      <c r="N411" s="75"/>
      <c r="O411" s="75"/>
    </row>
    <row r="412" spans="1:15" ht="15.6" hidden="1">
      <c r="A412" s="360">
        <v>46092</v>
      </c>
      <c r="B412" s="361" t="s">
        <v>533</v>
      </c>
      <c r="C412" s="361" t="s">
        <v>524</v>
      </c>
      <c r="D412" s="361" t="s">
        <v>257</v>
      </c>
      <c r="E412" s="361">
        <v>2000</v>
      </c>
      <c r="F412" s="381">
        <f t="shared" si="6"/>
        <v>3.735455071814124</v>
      </c>
      <c r="G412" s="239">
        <v>535.41</v>
      </c>
      <c r="H412" s="361" t="s">
        <v>123</v>
      </c>
      <c r="I412" s="361" t="s">
        <v>540</v>
      </c>
      <c r="J412" s="170" t="s">
        <v>96</v>
      </c>
      <c r="K412" s="170" t="s">
        <v>343</v>
      </c>
      <c r="L412" s="170" t="s">
        <v>113</v>
      </c>
      <c r="M412" s="75"/>
      <c r="N412" s="75"/>
      <c r="O412" s="75"/>
    </row>
    <row r="413" spans="1:15" ht="15.6" hidden="1">
      <c r="A413" s="407">
        <v>46092</v>
      </c>
      <c r="B413" s="170" t="s">
        <v>1591</v>
      </c>
      <c r="C413" s="170" t="s">
        <v>396</v>
      </c>
      <c r="D413" s="170" t="s">
        <v>257</v>
      </c>
      <c r="E413" s="170">
        <v>10000</v>
      </c>
      <c r="F413" s="381">
        <f t="shared" si="6"/>
        <v>18.67727535907062</v>
      </c>
      <c r="G413" s="239">
        <v>535.41</v>
      </c>
      <c r="H413" s="170" t="s">
        <v>122</v>
      </c>
      <c r="I413" s="170" t="s">
        <v>583</v>
      </c>
      <c r="J413" s="170" t="s">
        <v>96</v>
      </c>
      <c r="K413" s="170" t="s">
        <v>343</v>
      </c>
      <c r="L413" s="170" t="s">
        <v>113</v>
      </c>
      <c r="M413" s="124"/>
      <c r="N413" s="124"/>
      <c r="O413" s="124"/>
    </row>
    <row r="414" spans="1:15" ht="15.6" hidden="1">
      <c r="A414" s="384">
        <v>46092</v>
      </c>
      <c r="B414" s="242" t="s">
        <v>1590</v>
      </c>
      <c r="C414" s="170" t="s">
        <v>335</v>
      </c>
      <c r="D414" s="242" t="s">
        <v>257</v>
      </c>
      <c r="E414" s="242">
        <v>1000</v>
      </c>
      <c r="F414" s="381">
        <f t="shared" si="6"/>
        <v>1.867727535907062</v>
      </c>
      <c r="G414" s="239">
        <v>535.41</v>
      </c>
      <c r="H414" s="242" t="s">
        <v>122</v>
      </c>
      <c r="I414" s="242" t="s">
        <v>573</v>
      </c>
      <c r="J414" s="170" t="s">
        <v>96</v>
      </c>
      <c r="K414" s="170" t="s">
        <v>343</v>
      </c>
      <c r="L414" s="170" t="s">
        <v>113</v>
      </c>
      <c r="M414" s="75"/>
      <c r="N414" s="75"/>
      <c r="O414" s="75"/>
    </row>
    <row r="415" spans="1:15" ht="15.6" hidden="1">
      <c r="A415" s="384">
        <v>46092</v>
      </c>
      <c r="B415" s="242" t="s">
        <v>1590</v>
      </c>
      <c r="C415" s="170" t="s">
        <v>335</v>
      </c>
      <c r="D415" s="242" t="s">
        <v>257</v>
      </c>
      <c r="E415" s="242">
        <v>500</v>
      </c>
      <c r="F415" s="381">
        <f t="shared" si="6"/>
        <v>0.93386376795353099</v>
      </c>
      <c r="G415" s="239">
        <v>535.41</v>
      </c>
      <c r="H415" s="242" t="s">
        <v>122</v>
      </c>
      <c r="I415" s="242" t="s">
        <v>573</v>
      </c>
      <c r="J415" s="170" t="s">
        <v>96</v>
      </c>
      <c r="K415" s="170" t="s">
        <v>343</v>
      </c>
      <c r="L415" s="170" t="s">
        <v>113</v>
      </c>
      <c r="M415" s="75"/>
      <c r="N415" s="75"/>
      <c r="O415" s="75"/>
    </row>
    <row r="416" spans="1:15" ht="15.6" hidden="1">
      <c r="A416" s="384">
        <v>46092</v>
      </c>
      <c r="B416" s="242" t="s">
        <v>1596</v>
      </c>
      <c r="C416" s="170" t="s">
        <v>335</v>
      </c>
      <c r="D416" s="242" t="s">
        <v>257</v>
      </c>
      <c r="E416" s="242">
        <v>500</v>
      </c>
      <c r="F416" s="381">
        <f t="shared" si="6"/>
        <v>0.93386376795353099</v>
      </c>
      <c r="G416" s="239">
        <v>535.41</v>
      </c>
      <c r="H416" s="242" t="s">
        <v>131</v>
      </c>
      <c r="I416" s="242" t="s">
        <v>622</v>
      </c>
      <c r="J416" s="170" t="s">
        <v>96</v>
      </c>
      <c r="K416" s="170" t="s">
        <v>343</v>
      </c>
      <c r="L416" s="170" t="s">
        <v>113</v>
      </c>
      <c r="M416" s="75"/>
      <c r="N416" s="75"/>
      <c r="O416" s="75"/>
    </row>
    <row r="417" spans="1:15" ht="15.6" hidden="1">
      <c r="A417" s="384">
        <v>46092</v>
      </c>
      <c r="B417" s="242" t="s">
        <v>1592</v>
      </c>
      <c r="C417" s="170" t="s">
        <v>335</v>
      </c>
      <c r="D417" s="242" t="s">
        <v>257</v>
      </c>
      <c r="E417" s="242">
        <v>400</v>
      </c>
      <c r="F417" s="381">
        <f t="shared" si="6"/>
        <v>0.74709101436282477</v>
      </c>
      <c r="G417" s="239">
        <v>535.41</v>
      </c>
      <c r="H417" s="242" t="s">
        <v>131</v>
      </c>
      <c r="I417" s="242" t="s">
        <v>622</v>
      </c>
      <c r="J417" s="170" t="s">
        <v>96</v>
      </c>
      <c r="K417" s="170" t="s">
        <v>343</v>
      </c>
      <c r="L417" s="170" t="s">
        <v>113</v>
      </c>
      <c r="M417" s="75"/>
      <c r="N417" s="75"/>
      <c r="O417" s="75"/>
    </row>
    <row r="418" spans="1:15" ht="15.6" hidden="1">
      <c r="A418" s="384">
        <v>46092</v>
      </c>
      <c r="B418" s="242" t="s">
        <v>1596</v>
      </c>
      <c r="C418" s="170" t="s">
        <v>335</v>
      </c>
      <c r="D418" s="242" t="s">
        <v>257</v>
      </c>
      <c r="E418" s="242">
        <v>500</v>
      </c>
      <c r="F418" s="381">
        <f t="shared" si="6"/>
        <v>0.93386376795353099</v>
      </c>
      <c r="G418" s="239">
        <v>535.41</v>
      </c>
      <c r="H418" s="242" t="s">
        <v>131</v>
      </c>
      <c r="I418" s="242" t="s">
        <v>622</v>
      </c>
      <c r="J418" s="170" t="s">
        <v>96</v>
      </c>
      <c r="K418" s="170" t="s">
        <v>343</v>
      </c>
      <c r="L418" s="170" t="s">
        <v>113</v>
      </c>
      <c r="M418" s="75"/>
      <c r="N418" s="75"/>
      <c r="O418" s="75"/>
    </row>
    <row r="419" spans="1:15" ht="15.6" hidden="1">
      <c r="A419" s="384">
        <v>46092</v>
      </c>
      <c r="B419" s="242" t="s">
        <v>1596</v>
      </c>
      <c r="C419" s="170" t="s">
        <v>335</v>
      </c>
      <c r="D419" s="242" t="s">
        <v>257</v>
      </c>
      <c r="E419" s="242">
        <v>500</v>
      </c>
      <c r="F419" s="381">
        <f t="shared" si="6"/>
        <v>0.93386376795353099</v>
      </c>
      <c r="G419" s="239">
        <v>535.41</v>
      </c>
      <c r="H419" s="242" t="s">
        <v>131</v>
      </c>
      <c r="I419" s="242" t="s">
        <v>622</v>
      </c>
      <c r="J419" s="170" t="s">
        <v>96</v>
      </c>
      <c r="K419" s="170" t="s">
        <v>343</v>
      </c>
      <c r="L419" s="170" t="s">
        <v>113</v>
      </c>
      <c r="M419" s="75"/>
      <c r="N419" s="75"/>
      <c r="O419" s="75"/>
    </row>
    <row r="420" spans="1:15" ht="15.6" hidden="1">
      <c r="A420" s="384">
        <v>46092</v>
      </c>
      <c r="B420" s="242" t="s">
        <v>1596</v>
      </c>
      <c r="C420" s="170" t="s">
        <v>335</v>
      </c>
      <c r="D420" s="242" t="s">
        <v>257</v>
      </c>
      <c r="E420" s="242">
        <v>400</v>
      </c>
      <c r="F420" s="381">
        <f t="shared" si="6"/>
        <v>0.74709101436282477</v>
      </c>
      <c r="G420" s="239">
        <v>535.41</v>
      </c>
      <c r="H420" s="242" t="s">
        <v>131</v>
      </c>
      <c r="I420" s="242" t="s">
        <v>622</v>
      </c>
      <c r="J420" s="170" t="s">
        <v>96</v>
      </c>
      <c r="K420" s="170" t="s">
        <v>343</v>
      </c>
      <c r="L420" s="170" t="s">
        <v>113</v>
      </c>
      <c r="M420" s="75"/>
      <c r="N420" s="75"/>
      <c r="O420" s="75"/>
    </row>
    <row r="421" spans="1:15" ht="15.6" hidden="1">
      <c r="A421" s="380">
        <v>46092</v>
      </c>
      <c r="B421" s="170" t="s">
        <v>1610</v>
      </c>
      <c r="C421" s="170" t="s">
        <v>618</v>
      </c>
      <c r="D421" s="170" t="s">
        <v>257</v>
      </c>
      <c r="E421" s="170">
        <v>5500</v>
      </c>
      <c r="F421" s="381">
        <f t="shared" si="6"/>
        <v>10.272501447488841</v>
      </c>
      <c r="G421" s="239">
        <v>535.41</v>
      </c>
      <c r="H421" s="170" t="s">
        <v>131</v>
      </c>
      <c r="I421" s="242" t="s">
        <v>627</v>
      </c>
      <c r="J421" s="170" t="s">
        <v>96</v>
      </c>
      <c r="K421" s="170" t="s">
        <v>343</v>
      </c>
      <c r="L421" s="170" t="s">
        <v>113</v>
      </c>
      <c r="M421" s="75"/>
      <c r="N421" s="75"/>
      <c r="O421" s="75"/>
    </row>
    <row r="422" spans="1:15" ht="15.6" hidden="1">
      <c r="A422" s="384">
        <v>46092</v>
      </c>
      <c r="B422" s="242" t="s">
        <v>1592</v>
      </c>
      <c r="C422" s="170" t="s">
        <v>335</v>
      </c>
      <c r="D422" s="242" t="s">
        <v>257</v>
      </c>
      <c r="E422" s="242">
        <v>500</v>
      </c>
      <c r="F422" s="381">
        <f t="shared" si="6"/>
        <v>0.93386376795353099</v>
      </c>
      <c r="G422" s="239">
        <v>535.41</v>
      </c>
      <c r="H422" s="242" t="s">
        <v>131</v>
      </c>
      <c r="I422" s="242" t="s">
        <v>622</v>
      </c>
      <c r="J422" s="170" t="s">
        <v>96</v>
      </c>
      <c r="K422" s="170" t="s">
        <v>343</v>
      </c>
      <c r="L422" s="170" t="s">
        <v>113</v>
      </c>
      <c r="M422" s="75"/>
      <c r="N422" s="75"/>
      <c r="O422" s="75"/>
    </row>
    <row r="423" spans="1:15" s="426" customFormat="1" ht="15.6" hidden="1">
      <c r="A423" s="380">
        <v>46092</v>
      </c>
      <c r="B423" s="170" t="s">
        <v>758</v>
      </c>
      <c r="C423" s="242" t="s">
        <v>450</v>
      </c>
      <c r="D423" s="242" t="s">
        <v>98</v>
      </c>
      <c r="E423" s="387">
        <v>6180</v>
      </c>
      <c r="F423" s="381">
        <f t="shared" si="6"/>
        <v>11.542556171905643</v>
      </c>
      <c r="G423" s="239">
        <v>535.41</v>
      </c>
      <c r="H423" s="242" t="s">
        <v>124</v>
      </c>
      <c r="I423" s="170" t="s">
        <v>796</v>
      </c>
      <c r="J423" s="170" t="s">
        <v>96</v>
      </c>
      <c r="K423" s="170" t="s">
        <v>343</v>
      </c>
      <c r="L423" s="170" t="s">
        <v>113</v>
      </c>
      <c r="M423" s="75"/>
      <c r="N423" s="75"/>
      <c r="O423" s="75"/>
    </row>
    <row r="424" spans="1:15" s="426" customFormat="1" ht="15.6" hidden="1">
      <c r="A424" s="384">
        <v>46092</v>
      </c>
      <c r="B424" s="242" t="s">
        <v>759</v>
      </c>
      <c r="C424" s="170" t="s">
        <v>335</v>
      </c>
      <c r="D424" s="242" t="s">
        <v>97</v>
      </c>
      <c r="E424" s="242">
        <v>500</v>
      </c>
      <c r="F424" s="381">
        <f t="shared" si="6"/>
        <v>0.93386376795353099</v>
      </c>
      <c r="G424" s="239">
        <v>535.41</v>
      </c>
      <c r="H424" s="242" t="s">
        <v>124</v>
      </c>
      <c r="I424" s="242" t="s">
        <v>791</v>
      </c>
      <c r="J424" s="170" t="s">
        <v>96</v>
      </c>
      <c r="K424" s="170" t="s">
        <v>343</v>
      </c>
      <c r="L424" s="170" t="s">
        <v>113</v>
      </c>
      <c r="M424" s="75"/>
      <c r="N424" s="75"/>
      <c r="O424" s="75"/>
    </row>
    <row r="425" spans="1:15" s="426" customFormat="1" ht="15.6" hidden="1">
      <c r="A425" s="384">
        <v>46092</v>
      </c>
      <c r="B425" s="242" t="s">
        <v>453</v>
      </c>
      <c r="C425" s="170" t="s">
        <v>335</v>
      </c>
      <c r="D425" s="242" t="s">
        <v>97</v>
      </c>
      <c r="E425" s="242">
        <v>500</v>
      </c>
      <c r="F425" s="381">
        <f t="shared" si="6"/>
        <v>0.93386376795353099</v>
      </c>
      <c r="G425" s="239">
        <v>535.41</v>
      </c>
      <c r="H425" s="242" t="s">
        <v>124</v>
      </c>
      <c r="I425" s="242" t="s">
        <v>791</v>
      </c>
      <c r="J425" s="170" t="s">
        <v>96</v>
      </c>
      <c r="K425" s="170" t="s">
        <v>343</v>
      </c>
      <c r="L425" s="170" t="s">
        <v>113</v>
      </c>
      <c r="M425" s="75"/>
      <c r="N425" s="75"/>
      <c r="O425" s="75"/>
    </row>
    <row r="426" spans="1:15" s="426" customFormat="1" ht="15.6" hidden="1">
      <c r="A426" s="427">
        <v>46093</v>
      </c>
      <c r="B426" s="165" t="s">
        <v>1631</v>
      </c>
      <c r="C426" s="165" t="s">
        <v>525</v>
      </c>
      <c r="D426" s="165" t="s">
        <v>257</v>
      </c>
      <c r="E426" s="165">
        <v>10000</v>
      </c>
      <c r="F426" s="381">
        <f t="shared" si="6"/>
        <v>18.67727535907062</v>
      </c>
      <c r="G426" s="239">
        <v>535.41</v>
      </c>
      <c r="H426" s="165" t="s">
        <v>123</v>
      </c>
      <c r="I426" s="165" t="s">
        <v>542</v>
      </c>
      <c r="J426" s="170" t="s">
        <v>96</v>
      </c>
      <c r="K426" s="170" t="s">
        <v>343</v>
      </c>
      <c r="L426" s="170" t="s">
        <v>113</v>
      </c>
      <c r="M426" s="124"/>
      <c r="N426" s="124"/>
      <c r="O426" s="124"/>
    </row>
    <row r="427" spans="1:15" s="426" customFormat="1" ht="15.6" hidden="1">
      <c r="A427" s="380">
        <v>46093</v>
      </c>
      <c r="B427" s="362" t="s">
        <v>1625</v>
      </c>
      <c r="C427" s="362" t="s">
        <v>525</v>
      </c>
      <c r="D427" s="362" t="s">
        <v>257</v>
      </c>
      <c r="E427" s="170">
        <v>10000</v>
      </c>
      <c r="F427" s="381">
        <f t="shared" si="6"/>
        <v>18.67727535907062</v>
      </c>
      <c r="G427" s="239">
        <v>535.41</v>
      </c>
      <c r="H427" s="170" t="s">
        <v>131</v>
      </c>
      <c r="I427" s="170" t="s">
        <v>632</v>
      </c>
      <c r="J427" s="170" t="s">
        <v>96</v>
      </c>
      <c r="K427" s="170" t="s">
        <v>343</v>
      </c>
      <c r="L427" s="170" t="s">
        <v>113</v>
      </c>
      <c r="M427" s="124"/>
      <c r="N427" s="124"/>
      <c r="O427" s="124"/>
    </row>
    <row r="428" spans="1:15" s="426" customFormat="1" ht="15.6" hidden="1">
      <c r="A428" s="407">
        <v>46093</v>
      </c>
      <c r="B428" s="170" t="s">
        <v>1591</v>
      </c>
      <c r="C428" s="170" t="s">
        <v>396</v>
      </c>
      <c r="D428" s="170" t="s">
        <v>257</v>
      </c>
      <c r="E428" s="170">
        <v>10000</v>
      </c>
      <c r="F428" s="381">
        <f t="shared" si="6"/>
        <v>18.67727535907062</v>
      </c>
      <c r="G428" s="239">
        <v>535.41</v>
      </c>
      <c r="H428" s="170" t="s">
        <v>122</v>
      </c>
      <c r="I428" s="170" t="s">
        <v>583</v>
      </c>
      <c r="J428" s="170" t="s">
        <v>96</v>
      </c>
      <c r="K428" s="170" t="s">
        <v>343</v>
      </c>
      <c r="L428" s="170" t="s">
        <v>113</v>
      </c>
      <c r="M428" s="124"/>
      <c r="N428" s="124"/>
      <c r="O428" s="124"/>
    </row>
    <row r="429" spans="1:15" s="426" customFormat="1" ht="15.6" hidden="1">
      <c r="A429" s="384">
        <v>46093</v>
      </c>
      <c r="B429" s="242" t="s">
        <v>186</v>
      </c>
      <c r="C429" s="170" t="s">
        <v>335</v>
      </c>
      <c r="D429" s="385" t="s">
        <v>99</v>
      </c>
      <c r="E429" s="242">
        <v>1000</v>
      </c>
      <c r="F429" s="381">
        <f t="shared" si="6"/>
        <v>1.8677282335885521</v>
      </c>
      <c r="G429" s="239">
        <v>535.40980000000002</v>
      </c>
      <c r="H429" s="386" t="s">
        <v>111</v>
      </c>
      <c r="I429" s="170" t="s">
        <v>376</v>
      </c>
      <c r="J429" s="170" t="s">
        <v>96</v>
      </c>
      <c r="K429" s="170" t="s">
        <v>343</v>
      </c>
      <c r="L429" s="170" t="s">
        <v>113</v>
      </c>
      <c r="M429" s="313"/>
      <c r="N429" s="313"/>
      <c r="O429" s="75"/>
    </row>
    <row r="430" spans="1:15" s="426" customFormat="1" ht="15.6" hidden="1">
      <c r="A430" s="384">
        <v>46093</v>
      </c>
      <c r="B430" s="242" t="s">
        <v>363</v>
      </c>
      <c r="C430" s="170" t="s">
        <v>335</v>
      </c>
      <c r="D430" s="385" t="s">
        <v>99</v>
      </c>
      <c r="E430" s="242">
        <v>1000</v>
      </c>
      <c r="F430" s="381">
        <f t="shared" ref="F430:F493" si="7">E430/G430</f>
        <v>1.8677282335885521</v>
      </c>
      <c r="G430" s="239">
        <v>535.40980000000002</v>
      </c>
      <c r="H430" s="386" t="s">
        <v>111</v>
      </c>
      <c r="I430" s="170" t="s">
        <v>376</v>
      </c>
      <c r="J430" s="170" t="s">
        <v>96</v>
      </c>
      <c r="K430" s="170" t="s">
        <v>343</v>
      </c>
      <c r="L430" s="170" t="s">
        <v>113</v>
      </c>
      <c r="M430" s="313"/>
      <c r="N430" s="313"/>
      <c r="O430" s="75"/>
    </row>
    <row r="431" spans="1:15" s="426" customFormat="1" ht="15.6" hidden="1">
      <c r="A431" s="384">
        <v>46093</v>
      </c>
      <c r="B431" s="242" t="s">
        <v>364</v>
      </c>
      <c r="C431" s="170" t="s">
        <v>335</v>
      </c>
      <c r="D431" s="385" t="s">
        <v>99</v>
      </c>
      <c r="E431" s="242">
        <v>1000</v>
      </c>
      <c r="F431" s="381">
        <f t="shared" si="7"/>
        <v>1.8677282335885521</v>
      </c>
      <c r="G431" s="239">
        <v>535.40980000000002</v>
      </c>
      <c r="H431" s="386" t="s">
        <v>111</v>
      </c>
      <c r="I431" s="170" t="s">
        <v>376</v>
      </c>
      <c r="J431" s="170" t="s">
        <v>96</v>
      </c>
      <c r="K431" s="170" t="s">
        <v>343</v>
      </c>
      <c r="L431" s="170" t="s">
        <v>113</v>
      </c>
      <c r="M431" s="313"/>
      <c r="N431" s="313"/>
      <c r="O431" s="75"/>
    </row>
    <row r="432" spans="1:15" s="426" customFormat="1" ht="15.6" hidden="1">
      <c r="A432" s="384">
        <v>46093</v>
      </c>
      <c r="B432" s="242" t="s">
        <v>187</v>
      </c>
      <c r="C432" s="170" t="s">
        <v>335</v>
      </c>
      <c r="D432" s="385" t="s">
        <v>99</v>
      </c>
      <c r="E432" s="242">
        <v>1000</v>
      </c>
      <c r="F432" s="381">
        <f t="shared" si="7"/>
        <v>1.8677282335885521</v>
      </c>
      <c r="G432" s="239">
        <v>535.40980000000002</v>
      </c>
      <c r="H432" s="386" t="s">
        <v>111</v>
      </c>
      <c r="I432" s="170" t="s">
        <v>376</v>
      </c>
      <c r="J432" s="170" t="s">
        <v>96</v>
      </c>
      <c r="K432" s="170" t="s">
        <v>343</v>
      </c>
      <c r="L432" s="170" t="s">
        <v>113</v>
      </c>
      <c r="M432" s="313"/>
      <c r="N432" s="313"/>
      <c r="O432" s="75"/>
    </row>
    <row r="433" spans="1:15" s="426" customFormat="1" ht="15.6" hidden="1">
      <c r="A433" s="394">
        <v>46093</v>
      </c>
      <c r="B433" s="242" t="s">
        <v>429</v>
      </c>
      <c r="C433" s="170" t="s">
        <v>335</v>
      </c>
      <c r="D433" s="242" t="s">
        <v>98</v>
      </c>
      <c r="E433" s="286">
        <v>1000</v>
      </c>
      <c r="F433" s="381">
        <f t="shared" si="7"/>
        <v>1.867727535907062</v>
      </c>
      <c r="G433" s="239">
        <v>535.41</v>
      </c>
      <c r="H433" s="242" t="s">
        <v>168</v>
      </c>
      <c r="I433" s="242" t="s">
        <v>497</v>
      </c>
      <c r="J433" s="170" t="s">
        <v>96</v>
      </c>
      <c r="K433" s="170" t="s">
        <v>343</v>
      </c>
      <c r="L433" s="170" t="s">
        <v>113</v>
      </c>
      <c r="M433" s="75"/>
      <c r="N433" s="75"/>
      <c r="O433" s="75"/>
    </row>
    <row r="434" spans="1:15" s="426" customFormat="1" ht="15.6" hidden="1">
      <c r="A434" s="394">
        <v>46093</v>
      </c>
      <c r="B434" s="242" t="s">
        <v>325</v>
      </c>
      <c r="C434" s="170" t="s">
        <v>335</v>
      </c>
      <c r="D434" s="242" t="s">
        <v>98</v>
      </c>
      <c r="E434" s="286">
        <v>1000</v>
      </c>
      <c r="F434" s="381">
        <f t="shared" si="7"/>
        <v>1.867727535907062</v>
      </c>
      <c r="G434" s="239">
        <v>535.41</v>
      </c>
      <c r="H434" s="242" t="s">
        <v>168</v>
      </c>
      <c r="I434" s="242" t="s">
        <v>497</v>
      </c>
      <c r="J434" s="170" t="s">
        <v>96</v>
      </c>
      <c r="K434" s="170" t="s">
        <v>343</v>
      </c>
      <c r="L434" s="170" t="s">
        <v>113</v>
      </c>
      <c r="M434" s="75"/>
      <c r="N434" s="75"/>
      <c r="O434" s="75"/>
    </row>
    <row r="435" spans="1:15" s="426" customFormat="1" ht="15.6" hidden="1">
      <c r="A435" s="394">
        <v>46093</v>
      </c>
      <c r="B435" s="242" t="s">
        <v>441</v>
      </c>
      <c r="C435" s="170" t="s">
        <v>335</v>
      </c>
      <c r="D435" s="242" t="s">
        <v>98</v>
      </c>
      <c r="E435" s="286">
        <v>1000</v>
      </c>
      <c r="F435" s="381">
        <f t="shared" si="7"/>
        <v>1.867727535907062</v>
      </c>
      <c r="G435" s="239">
        <v>535.41</v>
      </c>
      <c r="H435" s="242" t="s">
        <v>168</v>
      </c>
      <c r="I435" s="242" t="s">
        <v>497</v>
      </c>
      <c r="J435" s="170" t="s">
        <v>96</v>
      </c>
      <c r="K435" s="170" t="s">
        <v>343</v>
      </c>
      <c r="L435" s="170" t="s">
        <v>113</v>
      </c>
      <c r="M435" s="75"/>
      <c r="N435" s="75"/>
      <c r="O435" s="75"/>
    </row>
    <row r="436" spans="1:15" s="426" customFormat="1" ht="15.6" hidden="1">
      <c r="A436" s="394">
        <v>46093</v>
      </c>
      <c r="B436" s="242" t="s">
        <v>197</v>
      </c>
      <c r="C436" s="170" t="s">
        <v>335</v>
      </c>
      <c r="D436" s="242" t="s">
        <v>98</v>
      </c>
      <c r="E436" s="286">
        <v>1000</v>
      </c>
      <c r="F436" s="381">
        <f t="shared" si="7"/>
        <v>1.867727535907062</v>
      </c>
      <c r="G436" s="239">
        <v>535.41</v>
      </c>
      <c r="H436" s="242" t="s">
        <v>168</v>
      </c>
      <c r="I436" s="242" t="s">
        <v>497</v>
      </c>
      <c r="J436" s="170" t="s">
        <v>96</v>
      </c>
      <c r="K436" s="170" t="s">
        <v>343</v>
      </c>
      <c r="L436" s="170" t="s">
        <v>113</v>
      </c>
      <c r="M436" s="75"/>
      <c r="N436" s="75"/>
      <c r="O436" s="75"/>
    </row>
    <row r="437" spans="1:15" s="426" customFormat="1" ht="15.6" hidden="1">
      <c r="A437" s="360">
        <v>46093</v>
      </c>
      <c r="B437" s="361" t="s">
        <v>1601</v>
      </c>
      <c r="C437" s="170" t="s">
        <v>335</v>
      </c>
      <c r="D437" s="361" t="s">
        <v>257</v>
      </c>
      <c r="E437" s="361">
        <v>1000</v>
      </c>
      <c r="F437" s="381">
        <f t="shared" si="7"/>
        <v>1.867727535907062</v>
      </c>
      <c r="G437" s="239">
        <v>535.41</v>
      </c>
      <c r="H437" s="361" t="s">
        <v>123</v>
      </c>
      <c r="I437" s="361" t="s">
        <v>539</v>
      </c>
      <c r="J437" s="170" t="s">
        <v>96</v>
      </c>
      <c r="K437" s="170" t="s">
        <v>343</v>
      </c>
      <c r="L437" s="170" t="s">
        <v>113</v>
      </c>
      <c r="M437" s="75"/>
      <c r="N437" s="75"/>
      <c r="O437" s="75"/>
    </row>
    <row r="438" spans="1:15" s="426" customFormat="1" ht="15.6" hidden="1">
      <c r="A438" s="360">
        <v>46093</v>
      </c>
      <c r="B438" s="361" t="s">
        <v>1597</v>
      </c>
      <c r="C438" s="170" t="s">
        <v>335</v>
      </c>
      <c r="D438" s="361" t="s">
        <v>257</v>
      </c>
      <c r="E438" s="361">
        <v>1500</v>
      </c>
      <c r="F438" s="381">
        <f t="shared" si="7"/>
        <v>2.8015913038605929</v>
      </c>
      <c r="G438" s="239">
        <v>535.41</v>
      </c>
      <c r="H438" s="361" t="s">
        <v>123</v>
      </c>
      <c r="I438" s="361" t="s">
        <v>539</v>
      </c>
      <c r="J438" s="170" t="s">
        <v>96</v>
      </c>
      <c r="K438" s="170" t="s">
        <v>343</v>
      </c>
      <c r="L438" s="170" t="s">
        <v>113</v>
      </c>
      <c r="M438" s="75"/>
      <c r="N438" s="75"/>
      <c r="O438" s="75"/>
    </row>
    <row r="439" spans="1:15" s="426" customFormat="1" ht="15.6" hidden="1">
      <c r="A439" s="360">
        <v>46093</v>
      </c>
      <c r="B439" s="361" t="s">
        <v>1597</v>
      </c>
      <c r="C439" s="170" t="s">
        <v>335</v>
      </c>
      <c r="D439" s="361" t="s">
        <v>257</v>
      </c>
      <c r="E439" s="361">
        <v>1000</v>
      </c>
      <c r="F439" s="381">
        <f t="shared" si="7"/>
        <v>1.867727535907062</v>
      </c>
      <c r="G439" s="239">
        <v>535.41</v>
      </c>
      <c r="H439" s="361" t="s">
        <v>123</v>
      </c>
      <c r="I439" s="361" t="s">
        <v>539</v>
      </c>
      <c r="J439" s="170" t="s">
        <v>96</v>
      </c>
      <c r="K439" s="170" t="s">
        <v>343</v>
      </c>
      <c r="L439" s="170" t="s">
        <v>113</v>
      </c>
      <c r="M439" s="75"/>
      <c r="N439" s="75"/>
      <c r="O439" s="75"/>
    </row>
    <row r="440" spans="1:15" s="426" customFormat="1" ht="15.6" hidden="1">
      <c r="A440" s="360">
        <v>46093</v>
      </c>
      <c r="B440" s="361" t="s">
        <v>1601</v>
      </c>
      <c r="C440" s="170" t="s">
        <v>335</v>
      </c>
      <c r="D440" s="361" t="s">
        <v>257</v>
      </c>
      <c r="E440" s="361">
        <v>1000</v>
      </c>
      <c r="F440" s="381">
        <f t="shared" si="7"/>
        <v>1.867727535907062</v>
      </c>
      <c r="G440" s="239">
        <v>535.41</v>
      </c>
      <c r="H440" s="361" t="s">
        <v>123</v>
      </c>
      <c r="I440" s="361" t="s">
        <v>539</v>
      </c>
      <c r="J440" s="170" t="s">
        <v>96</v>
      </c>
      <c r="K440" s="170" t="s">
        <v>343</v>
      </c>
      <c r="L440" s="170" t="s">
        <v>113</v>
      </c>
      <c r="M440" s="75"/>
      <c r="N440" s="75"/>
      <c r="O440" s="75"/>
    </row>
    <row r="441" spans="1:15" s="426" customFormat="1" ht="15.6" hidden="1">
      <c r="A441" s="360">
        <v>46093</v>
      </c>
      <c r="B441" s="361" t="s">
        <v>1597</v>
      </c>
      <c r="C441" s="170" t="s">
        <v>335</v>
      </c>
      <c r="D441" s="361" t="s">
        <v>257</v>
      </c>
      <c r="E441" s="361">
        <v>1000</v>
      </c>
      <c r="F441" s="381">
        <f t="shared" si="7"/>
        <v>1.867727535907062</v>
      </c>
      <c r="G441" s="239">
        <v>535.41</v>
      </c>
      <c r="H441" s="361" t="s">
        <v>123</v>
      </c>
      <c r="I441" s="361" t="s">
        <v>539</v>
      </c>
      <c r="J441" s="170" t="s">
        <v>96</v>
      </c>
      <c r="K441" s="170" t="s">
        <v>343</v>
      </c>
      <c r="L441" s="170" t="s">
        <v>113</v>
      </c>
      <c r="M441" s="75"/>
      <c r="N441" s="75"/>
      <c r="O441" s="75"/>
    </row>
    <row r="442" spans="1:15" s="426" customFormat="1" ht="15.6" hidden="1">
      <c r="A442" s="360">
        <v>46093</v>
      </c>
      <c r="B442" s="361" t="s">
        <v>533</v>
      </c>
      <c r="C442" s="361" t="s">
        <v>524</v>
      </c>
      <c r="D442" s="361" t="s">
        <v>257</v>
      </c>
      <c r="E442" s="361">
        <v>2000</v>
      </c>
      <c r="F442" s="381">
        <f t="shared" si="7"/>
        <v>3.735455071814124</v>
      </c>
      <c r="G442" s="239">
        <v>535.41</v>
      </c>
      <c r="H442" s="361" t="s">
        <v>123</v>
      </c>
      <c r="I442" s="361" t="s">
        <v>540</v>
      </c>
      <c r="J442" s="170" t="s">
        <v>96</v>
      </c>
      <c r="K442" s="170" t="s">
        <v>343</v>
      </c>
      <c r="L442" s="170" t="s">
        <v>113</v>
      </c>
      <c r="M442" s="75"/>
      <c r="N442" s="75"/>
      <c r="O442" s="75"/>
    </row>
    <row r="443" spans="1:15" s="426" customFormat="1" ht="15.6" hidden="1">
      <c r="A443" s="384">
        <v>46093</v>
      </c>
      <c r="B443" s="170" t="s">
        <v>1598</v>
      </c>
      <c r="C443" s="242" t="s">
        <v>396</v>
      </c>
      <c r="D443" s="242" t="s">
        <v>257</v>
      </c>
      <c r="E443" s="242">
        <v>10000</v>
      </c>
      <c r="F443" s="381">
        <f t="shared" si="7"/>
        <v>18.67727535907062</v>
      </c>
      <c r="G443" s="239">
        <v>535.41</v>
      </c>
      <c r="H443" s="242" t="s">
        <v>122</v>
      </c>
      <c r="I443" s="242" t="s">
        <v>584</v>
      </c>
      <c r="J443" s="170" t="s">
        <v>96</v>
      </c>
      <c r="K443" s="170" t="s">
        <v>343</v>
      </c>
      <c r="L443" s="170" t="s">
        <v>113</v>
      </c>
      <c r="M443" s="75"/>
      <c r="N443" s="75"/>
      <c r="O443" s="75"/>
    </row>
    <row r="444" spans="1:15" ht="15.6" hidden="1">
      <c r="A444" s="384">
        <v>46093</v>
      </c>
      <c r="B444" s="242" t="s">
        <v>1590</v>
      </c>
      <c r="C444" s="170" t="s">
        <v>335</v>
      </c>
      <c r="D444" s="242" t="s">
        <v>257</v>
      </c>
      <c r="E444" s="242">
        <v>500</v>
      </c>
      <c r="F444" s="381">
        <f t="shared" si="7"/>
        <v>0.93386376795353099</v>
      </c>
      <c r="G444" s="239">
        <v>535.41</v>
      </c>
      <c r="H444" s="242" t="s">
        <v>122</v>
      </c>
      <c r="I444" s="242" t="s">
        <v>573</v>
      </c>
      <c r="J444" s="170" t="s">
        <v>96</v>
      </c>
      <c r="K444" s="170" t="s">
        <v>343</v>
      </c>
      <c r="L444" s="170" t="s">
        <v>113</v>
      </c>
      <c r="M444" s="75"/>
      <c r="N444" s="75"/>
      <c r="O444" s="75"/>
    </row>
    <row r="445" spans="1:15" ht="15.6" hidden="1">
      <c r="A445" s="384">
        <v>46093</v>
      </c>
      <c r="B445" s="242" t="s">
        <v>1624</v>
      </c>
      <c r="C445" s="242" t="s">
        <v>392</v>
      </c>
      <c r="D445" s="242" t="s">
        <v>257</v>
      </c>
      <c r="E445" s="242">
        <v>2000</v>
      </c>
      <c r="F445" s="381">
        <f t="shared" si="7"/>
        <v>3.735455071814124</v>
      </c>
      <c r="G445" s="239">
        <v>535.41</v>
      </c>
      <c r="H445" s="242" t="s">
        <v>122</v>
      </c>
      <c r="I445" s="242" t="s">
        <v>585</v>
      </c>
      <c r="J445" s="170" t="s">
        <v>96</v>
      </c>
      <c r="K445" s="170" t="s">
        <v>343</v>
      </c>
      <c r="L445" s="170" t="s">
        <v>113</v>
      </c>
      <c r="M445" s="75"/>
      <c r="N445" s="75"/>
      <c r="O445" s="75"/>
    </row>
    <row r="446" spans="1:15" ht="15.6" hidden="1">
      <c r="A446" s="384">
        <v>46093</v>
      </c>
      <c r="B446" s="242" t="s">
        <v>570</v>
      </c>
      <c r="C446" s="170" t="s">
        <v>335</v>
      </c>
      <c r="D446" s="242" t="s">
        <v>257</v>
      </c>
      <c r="E446" s="242">
        <v>1000</v>
      </c>
      <c r="F446" s="381">
        <f t="shared" si="7"/>
        <v>1.867727535907062</v>
      </c>
      <c r="G446" s="239">
        <v>535.41</v>
      </c>
      <c r="H446" s="242" t="s">
        <v>122</v>
      </c>
      <c r="I446" s="242" t="s">
        <v>573</v>
      </c>
      <c r="J446" s="170" t="s">
        <v>96</v>
      </c>
      <c r="K446" s="170" t="s">
        <v>343</v>
      </c>
      <c r="L446" s="170" t="s">
        <v>113</v>
      </c>
      <c r="M446" s="75"/>
      <c r="N446" s="75"/>
      <c r="O446" s="75"/>
    </row>
    <row r="447" spans="1:15" ht="15.6" hidden="1">
      <c r="A447" s="384">
        <v>46093</v>
      </c>
      <c r="B447" s="242" t="s">
        <v>1596</v>
      </c>
      <c r="C447" s="170" t="s">
        <v>335</v>
      </c>
      <c r="D447" s="242" t="s">
        <v>257</v>
      </c>
      <c r="E447" s="242">
        <v>500</v>
      </c>
      <c r="F447" s="381">
        <f t="shared" si="7"/>
        <v>0.93386376795353099</v>
      </c>
      <c r="G447" s="239">
        <v>535.41</v>
      </c>
      <c r="H447" s="242" t="s">
        <v>122</v>
      </c>
      <c r="I447" s="242" t="s">
        <v>573</v>
      </c>
      <c r="J447" s="170" t="s">
        <v>96</v>
      </c>
      <c r="K447" s="170" t="s">
        <v>343</v>
      </c>
      <c r="L447" s="170" t="s">
        <v>113</v>
      </c>
      <c r="M447" s="75"/>
      <c r="N447" s="75"/>
      <c r="O447" s="75"/>
    </row>
    <row r="448" spans="1:15" ht="15.6" hidden="1">
      <c r="A448" s="384">
        <v>46093</v>
      </c>
      <c r="B448" s="242" t="s">
        <v>1596</v>
      </c>
      <c r="C448" s="170" t="s">
        <v>335</v>
      </c>
      <c r="D448" s="242" t="s">
        <v>257</v>
      </c>
      <c r="E448" s="242">
        <v>500</v>
      </c>
      <c r="F448" s="381">
        <f t="shared" si="7"/>
        <v>0.93386376795353099</v>
      </c>
      <c r="G448" s="239">
        <v>535.41</v>
      </c>
      <c r="H448" s="242" t="s">
        <v>122</v>
      </c>
      <c r="I448" s="242" t="s">
        <v>573</v>
      </c>
      <c r="J448" s="170" t="s">
        <v>96</v>
      </c>
      <c r="K448" s="170" t="s">
        <v>343</v>
      </c>
      <c r="L448" s="170" t="s">
        <v>113</v>
      </c>
      <c r="M448" s="75"/>
      <c r="N448" s="75"/>
      <c r="O448" s="75"/>
    </row>
    <row r="449" spans="1:15" ht="15.6" hidden="1">
      <c r="A449" s="384">
        <v>46093</v>
      </c>
      <c r="B449" s="242" t="s">
        <v>1592</v>
      </c>
      <c r="C449" s="170" t="s">
        <v>335</v>
      </c>
      <c r="D449" s="242" t="s">
        <v>257</v>
      </c>
      <c r="E449" s="242">
        <v>500</v>
      </c>
      <c r="F449" s="381">
        <f t="shared" si="7"/>
        <v>0.93386376795353099</v>
      </c>
      <c r="G449" s="239">
        <v>535.41</v>
      </c>
      <c r="H449" s="242" t="s">
        <v>122</v>
      </c>
      <c r="I449" s="242" t="s">
        <v>573</v>
      </c>
      <c r="J449" s="170" t="s">
        <v>96</v>
      </c>
      <c r="K449" s="170" t="s">
        <v>343</v>
      </c>
      <c r="L449" s="170" t="s">
        <v>113</v>
      </c>
      <c r="M449" s="75"/>
      <c r="N449" s="75"/>
      <c r="O449" s="75"/>
    </row>
    <row r="450" spans="1:15" ht="15.6" hidden="1">
      <c r="A450" s="384">
        <v>46093</v>
      </c>
      <c r="B450" s="242" t="s">
        <v>1592</v>
      </c>
      <c r="C450" s="170" t="s">
        <v>335</v>
      </c>
      <c r="D450" s="242" t="s">
        <v>257</v>
      </c>
      <c r="E450" s="242">
        <v>500</v>
      </c>
      <c r="F450" s="381">
        <f t="shared" si="7"/>
        <v>0.93386376795353099</v>
      </c>
      <c r="G450" s="239">
        <v>535.41</v>
      </c>
      <c r="H450" s="242" t="s">
        <v>122</v>
      </c>
      <c r="I450" s="242" t="s">
        <v>573</v>
      </c>
      <c r="J450" s="170" t="s">
        <v>96</v>
      </c>
      <c r="K450" s="170" t="s">
        <v>343</v>
      </c>
      <c r="L450" s="170" t="s">
        <v>113</v>
      </c>
      <c r="M450" s="75"/>
      <c r="N450" s="75"/>
      <c r="O450" s="75"/>
    </row>
    <row r="451" spans="1:15" ht="15.6" hidden="1">
      <c r="A451" s="384">
        <v>46093</v>
      </c>
      <c r="B451" s="242" t="s">
        <v>1596</v>
      </c>
      <c r="C451" s="170" t="s">
        <v>335</v>
      </c>
      <c r="D451" s="242" t="s">
        <v>257</v>
      </c>
      <c r="E451" s="242">
        <v>500</v>
      </c>
      <c r="F451" s="381">
        <f t="shared" si="7"/>
        <v>0.93386376795353099</v>
      </c>
      <c r="G451" s="239">
        <v>535.41</v>
      </c>
      <c r="H451" s="242" t="s">
        <v>122</v>
      </c>
      <c r="I451" s="242" t="s">
        <v>573</v>
      </c>
      <c r="J451" s="170" t="s">
        <v>96</v>
      </c>
      <c r="K451" s="170" t="s">
        <v>343</v>
      </c>
      <c r="L451" s="170" t="s">
        <v>113</v>
      </c>
      <c r="M451" s="75"/>
      <c r="N451" s="75"/>
      <c r="O451" s="75"/>
    </row>
    <row r="452" spans="1:15" ht="15.6" hidden="1">
      <c r="A452" s="384">
        <v>46093</v>
      </c>
      <c r="B452" s="242" t="s">
        <v>1592</v>
      </c>
      <c r="C452" s="170" t="s">
        <v>335</v>
      </c>
      <c r="D452" s="242" t="s">
        <v>257</v>
      </c>
      <c r="E452" s="242">
        <v>500</v>
      </c>
      <c r="F452" s="381">
        <f t="shared" si="7"/>
        <v>0.93386376795353099</v>
      </c>
      <c r="G452" s="239">
        <v>535.41</v>
      </c>
      <c r="H452" s="242" t="s">
        <v>122</v>
      </c>
      <c r="I452" s="242" t="s">
        <v>573</v>
      </c>
      <c r="J452" s="170" t="s">
        <v>96</v>
      </c>
      <c r="K452" s="170" t="s">
        <v>343</v>
      </c>
      <c r="L452" s="170" t="s">
        <v>113</v>
      </c>
      <c r="M452" s="75"/>
      <c r="N452" s="75"/>
      <c r="O452" s="75"/>
    </row>
    <row r="453" spans="1:15" ht="15.6" hidden="1">
      <c r="A453" s="384">
        <v>46093</v>
      </c>
      <c r="B453" s="242" t="s">
        <v>1596</v>
      </c>
      <c r="C453" s="170" t="s">
        <v>335</v>
      </c>
      <c r="D453" s="242" t="s">
        <v>257</v>
      </c>
      <c r="E453" s="242">
        <v>500</v>
      </c>
      <c r="F453" s="381">
        <f t="shared" si="7"/>
        <v>0.93386376795353099</v>
      </c>
      <c r="G453" s="239">
        <v>535.41</v>
      </c>
      <c r="H453" s="242" t="s">
        <v>122</v>
      </c>
      <c r="I453" s="242" t="s">
        <v>573</v>
      </c>
      <c r="J453" s="170" t="s">
        <v>96</v>
      </c>
      <c r="K453" s="170" t="s">
        <v>343</v>
      </c>
      <c r="L453" s="170" t="s">
        <v>113</v>
      </c>
      <c r="M453" s="75"/>
      <c r="N453" s="75"/>
      <c r="O453" s="75"/>
    </row>
    <row r="454" spans="1:15" ht="15.6" hidden="1">
      <c r="A454" s="384">
        <v>46093</v>
      </c>
      <c r="B454" s="242" t="s">
        <v>1610</v>
      </c>
      <c r="C454" s="242" t="s">
        <v>568</v>
      </c>
      <c r="D454" s="242" t="s">
        <v>257</v>
      </c>
      <c r="E454" s="242">
        <v>2000</v>
      </c>
      <c r="F454" s="381">
        <f t="shared" si="7"/>
        <v>3.735455071814124</v>
      </c>
      <c r="G454" s="239">
        <v>535.41</v>
      </c>
      <c r="H454" s="242" t="s">
        <v>122</v>
      </c>
      <c r="I454" s="242" t="s">
        <v>575</v>
      </c>
      <c r="J454" s="170" t="s">
        <v>96</v>
      </c>
      <c r="K454" s="170" t="s">
        <v>343</v>
      </c>
      <c r="L454" s="170" t="s">
        <v>113</v>
      </c>
      <c r="M454" s="75"/>
      <c r="N454" s="75"/>
      <c r="O454" s="75"/>
    </row>
    <row r="455" spans="1:15" ht="15.6" hidden="1">
      <c r="A455" s="384">
        <v>46093</v>
      </c>
      <c r="B455" s="242" t="s">
        <v>1596</v>
      </c>
      <c r="C455" s="170" t="s">
        <v>335</v>
      </c>
      <c r="D455" s="242" t="s">
        <v>257</v>
      </c>
      <c r="E455" s="242">
        <v>500</v>
      </c>
      <c r="F455" s="381">
        <f t="shared" si="7"/>
        <v>0.93386376795353099</v>
      </c>
      <c r="G455" s="239">
        <v>535.41</v>
      </c>
      <c r="H455" s="242" t="s">
        <v>131</v>
      </c>
      <c r="I455" s="242" t="s">
        <v>622</v>
      </c>
      <c r="J455" s="170" t="s">
        <v>96</v>
      </c>
      <c r="K455" s="170" t="s">
        <v>343</v>
      </c>
      <c r="L455" s="170" t="s">
        <v>113</v>
      </c>
      <c r="M455" s="75"/>
      <c r="N455" s="75"/>
      <c r="O455" s="75"/>
    </row>
    <row r="456" spans="1:15" ht="15.6" hidden="1">
      <c r="A456" s="384">
        <v>46093</v>
      </c>
      <c r="B456" s="242" t="s">
        <v>1596</v>
      </c>
      <c r="C456" s="170" t="s">
        <v>335</v>
      </c>
      <c r="D456" s="242" t="s">
        <v>257</v>
      </c>
      <c r="E456" s="242">
        <v>400</v>
      </c>
      <c r="F456" s="381">
        <f t="shared" si="7"/>
        <v>0.74709101436282477</v>
      </c>
      <c r="G456" s="239">
        <v>535.41</v>
      </c>
      <c r="H456" s="242" t="s">
        <v>131</v>
      </c>
      <c r="I456" s="242" t="s">
        <v>622</v>
      </c>
      <c r="J456" s="170" t="s">
        <v>96</v>
      </c>
      <c r="K456" s="170" t="s">
        <v>343</v>
      </c>
      <c r="L456" s="170" t="s">
        <v>113</v>
      </c>
      <c r="M456" s="75"/>
      <c r="N456" s="75"/>
      <c r="O456" s="75"/>
    </row>
    <row r="457" spans="1:15" ht="15.6" hidden="1">
      <c r="A457" s="384">
        <v>46093</v>
      </c>
      <c r="B457" s="242" t="s">
        <v>1610</v>
      </c>
      <c r="C457" s="242" t="s">
        <v>618</v>
      </c>
      <c r="D457" s="242" t="s">
        <v>257</v>
      </c>
      <c r="E457" s="242">
        <v>1650</v>
      </c>
      <c r="F457" s="381">
        <f t="shared" si="7"/>
        <v>3.0817504342466524</v>
      </c>
      <c r="G457" s="239">
        <v>535.41</v>
      </c>
      <c r="H457" s="242" t="s">
        <v>131</v>
      </c>
      <c r="I457" s="242" t="s">
        <v>627</v>
      </c>
      <c r="J457" s="170" t="s">
        <v>96</v>
      </c>
      <c r="K457" s="170" t="s">
        <v>343</v>
      </c>
      <c r="L457" s="170" t="s">
        <v>113</v>
      </c>
      <c r="M457" s="75"/>
      <c r="N457" s="75"/>
      <c r="O457" s="75"/>
    </row>
    <row r="458" spans="1:15" ht="15.6" hidden="1">
      <c r="A458" s="384">
        <v>46093</v>
      </c>
      <c r="B458" s="242" t="s">
        <v>1592</v>
      </c>
      <c r="C458" s="170" t="s">
        <v>335</v>
      </c>
      <c r="D458" s="242" t="s">
        <v>257</v>
      </c>
      <c r="E458" s="242">
        <v>500</v>
      </c>
      <c r="F458" s="381">
        <f t="shared" si="7"/>
        <v>0.93386376795353099</v>
      </c>
      <c r="G458" s="239">
        <v>535.41</v>
      </c>
      <c r="H458" s="242" t="s">
        <v>131</v>
      </c>
      <c r="I458" s="242" t="s">
        <v>622</v>
      </c>
      <c r="J458" s="170" t="s">
        <v>96</v>
      </c>
      <c r="K458" s="170" t="s">
        <v>343</v>
      </c>
      <c r="L458" s="170" t="s">
        <v>113</v>
      </c>
      <c r="M458" s="75"/>
      <c r="N458" s="75"/>
      <c r="O458" s="75"/>
    </row>
    <row r="459" spans="1:15" ht="15.6" hidden="1">
      <c r="A459" s="384">
        <v>46093</v>
      </c>
      <c r="B459" s="242" t="s">
        <v>1592</v>
      </c>
      <c r="C459" s="170" t="s">
        <v>335</v>
      </c>
      <c r="D459" s="242" t="s">
        <v>257</v>
      </c>
      <c r="E459" s="242">
        <v>400</v>
      </c>
      <c r="F459" s="381">
        <f t="shared" si="7"/>
        <v>0.74709101436282477</v>
      </c>
      <c r="G459" s="239">
        <v>535.41</v>
      </c>
      <c r="H459" s="242" t="s">
        <v>131</v>
      </c>
      <c r="I459" s="242" t="s">
        <v>622</v>
      </c>
      <c r="J459" s="170" t="s">
        <v>96</v>
      </c>
      <c r="K459" s="170" t="s">
        <v>343</v>
      </c>
      <c r="L459" s="170" t="s">
        <v>113</v>
      </c>
      <c r="M459" s="75"/>
      <c r="N459" s="75"/>
      <c r="O459" s="75"/>
    </row>
    <row r="460" spans="1:15" ht="15.6" hidden="1">
      <c r="A460" s="384">
        <v>46093</v>
      </c>
      <c r="B460" s="242" t="s">
        <v>1596</v>
      </c>
      <c r="C460" s="170" t="s">
        <v>335</v>
      </c>
      <c r="D460" s="242" t="s">
        <v>257</v>
      </c>
      <c r="E460" s="242">
        <v>500</v>
      </c>
      <c r="F460" s="381">
        <f t="shared" si="7"/>
        <v>0.93386376795353099</v>
      </c>
      <c r="G460" s="239">
        <v>535.41</v>
      </c>
      <c r="H460" s="242" t="s">
        <v>131</v>
      </c>
      <c r="I460" s="242" t="s">
        <v>622</v>
      </c>
      <c r="J460" s="170" t="s">
        <v>96</v>
      </c>
      <c r="K460" s="170" t="s">
        <v>343</v>
      </c>
      <c r="L460" s="170" t="s">
        <v>113</v>
      </c>
      <c r="M460" s="75"/>
      <c r="N460" s="75"/>
      <c r="O460" s="75"/>
    </row>
    <row r="461" spans="1:15" ht="15.6" hidden="1">
      <c r="A461" s="380">
        <v>46093</v>
      </c>
      <c r="B461" s="170" t="s">
        <v>449</v>
      </c>
      <c r="C461" s="242" t="s">
        <v>450</v>
      </c>
      <c r="D461" s="242" t="s">
        <v>98</v>
      </c>
      <c r="E461" s="387">
        <v>3390</v>
      </c>
      <c r="F461" s="381">
        <f t="shared" si="7"/>
        <v>6.3315963467249405</v>
      </c>
      <c r="G461" s="239">
        <v>535.41</v>
      </c>
      <c r="H461" s="242" t="s">
        <v>124</v>
      </c>
      <c r="I461" s="170" t="s">
        <v>797</v>
      </c>
      <c r="J461" s="170" t="s">
        <v>96</v>
      </c>
      <c r="K461" s="170" t="s">
        <v>343</v>
      </c>
      <c r="L461" s="170" t="s">
        <v>113</v>
      </c>
      <c r="M461" s="75"/>
      <c r="N461" s="75"/>
      <c r="O461" s="75"/>
    </row>
    <row r="462" spans="1:15" ht="15.6" hidden="1">
      <c r="A462" s="380">
        <v>46093</v>
      </c>
      <c r="B462" s="170" t="s">
        <v>760</v>
      </c>
      <c r="C462" s="242" t="s">
        <v>120</v>
      </c>
      <c r="D462" s="242" t="s">
        <v>98</v>
      </c>
      <c r="E462" s="387">
        <v>24000</v>
      </c>
      <c r="F462" s="381">
        <f t="shared" si="7"/>
        <v>44.825460861769486</v>
      </c>
      <c r="G462" s="239">
        <v>535.41</v>
      </c>
      <c r="H462" s="242" t="s">
        <v>124</v>
      </c>
      <c r="I462" s="170" t="s">
        <v>798</v>
      </c>
      <c r="J462" s="170" t="s">
        <v>96</v>
      </c>
      <c r="K462" s="170" t="s">
        <v>343</v>
      </c>
      <c r="L462" s="170" t="s">
        <v>113</v>
      </c>
      <c r="M462" s="75"/>
      <c r="N462" s="75"/>
      <c r="O462" s="75"/>
    </row>
    <row r="463" spans="1:15" ht="15.6" hidden="1">
      <c r="A463" s="384">
        <v>46093</v>
      </c>
      <c r="B463" s="242" t="s">
        <v>761</v>
      </c>
      <c r="C463" s="170" t="s">
        <v>335</v>
      </c>
      <c r="D463" s="242" t="s">
        <v>97</v>
      </c>
      <c r="E463" s="242">
        <v>500</v>
      </c>
      <c r="F463" s="381">
        <f t="shared" si="7"/>
        <v>0.93386376795353099</v>
      </c>
      <c r="G463" s="239">
        <v>535.41</v>
      </c>
      <c r="H463" s="242" t="s">
        <v>124</v>
      </c>
      <c r="I463" s="242" t="s">
        <v>791</v>
      </c>
      <c r="J463" s="170" t="s">
        <v>96</v>
      </c>
      <c r="K463" s="170" t="s">
        <v>343</v>
      </c>
      <c r="L463" s="170" t="s">
        <v>113</v>
      </c>
      <c r="M463" s="75"/>
      <c r="N463" s="75"/>
      <c r="O463" s="75"/>
    </row>
    <row r="464" spans="1:15" ht="15.6" hidden="1">
      <c r="A464" s="384">
        <v>46093</v>
      </c>
      <c r="B464" s="242" t="s">
        <v>453</v>
      </c>
      <c r="C464" s="170" t="s">
        <v>335</v>
      </c>
      <c r="D464" s="242" t="s">
        <v>97</v>
      </c>
      <c r="E464" s="242">
        <v>500</v>
      </c>
      <c r="F464" s="381">
        <f t="shared" si="7"/>
        <v>0.93386376795353099</v>
      </c>
      <c r="G464" s="239">
        <v>535.41</v>
      </c>
      <c r="H464" s="242" t="s">
        <v>124</v>
      </c>
      <c r="I464" s="242" t="s">
        <v>791</v>
      </c>
      <c r="J464" s="170" t="s">
        <v>96</v>
      </c>
      <c r="K464" s="170" t="s">
        <v>343</v>
      </c>
      <c r="L464" s="170" t="s">
        <v>113</v>
      </c>
      <c r="M464" s="75"/>
      <c r="N464" s="75"/>
      <c r="O464" s="75"/>
    </row>
    <row r="465" spans="1:15" ht="15.6" hidden="1">
      <c r="A465" s="427">
        <v>46094</v>
      </c>
      <c r="B465" s="165" t="s">
        <v>1631</v>
      </c>
      <c r="C465" s="165" t="s">
        <v>525</v>
      </c>
      <c r="D465" s="165" t="s">
        <v>257</v>
      </c>
      <c r="E465" s="165">
        <v>10000</v>
      </c>
      <c r="F465" s="381">
        <f t="shared" si="7"/>
        <v>18.67727535907062</v>
      </c>
      <c r="G465" s="239">
        <v>535.41</v>
      </c>
      <c r="H465" s="165" t="s">
        <v>123</v>
      </c>
      <c r="I465" s="165" t="s">
        <v>542</v>
      </c>
      <c r="J465" s="170" t="s">
        <v>96</v>
      </c>
      <c r="K465" s="170" t="s">
        <v>343</v>
      </c>
      <c r="L465" s="170" t="s">
        <v>113</v>
      </c>
      <c r="M465" s="124"/>
      <c r="N465" s="124"/>
      <c r="O465" s="124"/>
    </row>
    <row r="466" spans="1:15" ht="15.6" hidden="1">
      <c r="A466" s="380">
        <v>46094</v>
      </c>
      <c r="B466" s="362" t="s">
        <v>1595</v>
      </c>
      <c r="C466" s="362" t="s">
        <v>525</v>
      </c>
      <c r="D466" s="362" t="s">
        <v>257</v>
      </c>
      <c r="E466" s="170">
        <v>10000</v>
      </c>
      <c r="F466" s="381">
        <f t="shared" si="7"/>
        <v>18.67727535907062</v>
      </c>
      <c r="G466" s="239">
        <v>535.41</v>
      </c>
      <c r="H466" s="170" t="s">
        <v>131</v>
      </c>
      <c r="I466" s="170" t="s">
        <v>632</v>
      </c>
      <c r="J466" s="170" t="s">
        <v>96</v>
      </c>
      <c r="K466" s="170" t="s">
        <v>343</v>
      </c>
      <c r="L466" s="170" t="s">
        <v>113</v>
      </c>
      <c r="M466" s="124"/>
      <c r="N466" s="124"/>
      <c r="O466" s="124"/>
    </row>
    <row r="467" spans="1:15" ht="15.6" hidden="1">
      <c r="A467" s="407">
        <v>46094</v>
      </c>
      <c r="B467" s="170" t="s">
        <v>1629</v>
      </c>
      <c r="C467" s="170" t="s">
        <v>396</v>
      </c>
      <c r="D467" s="170" t="s">
        <v>257</v>
      </c>
      <c r="E467" s="170">
        <v>10000</v>
      </c>
      <c r="F467" s="381">
        <f t="shared" si="7"/>
        <v>18.67727535907062</v>
      </c>
      <c r="G467" s="239">
        <v>535.41</v>
      </c>
      <c r="H467" s="170" t="s">
        <v>122</v>
      </c>
      <c r="I467" s="170" t="s">
        <v>583</v>
      </c>
      <c r="J467" s="170" t="s">
        <v>96</v>
      </c>
      <c r="K467" s="170" t="s">
        <v>343</v>
      </c>
      <c r="L467" s="170" t="s">
        <v>113</v>
      </c>
      <c r="M467" s="124"/>
      <c r="N467" s="124"/>
      <c r="O467" s="124"/>
    </row>
    <row r="468" spans="1:15" ht="15.6" hidden="1">
      <c r="A468" s="384">
        <v>46094</v>
      </c>
      <c r="B468" s="242" t="s">
        <v>359</v>
      </c>
      <c r="C468" s="170" t="s">
        <v>335</v>
      </c>
      <c r="D468" s="385" t="s">
        <v>99</v>
      </c>
      <c r="E468" s="242">
        <v>1000</v>
      </c>
      <c r="F468" s="381">
        <f t="shared" si="7"/>
        <v>1.8677282335885521</v>
      </c>
      <c r="G468" s="239">
        <v>535.40980000000002</v>
      </c>
      <c r="H468" s="386" t="s">
        <v>111</v>
      </c>
      <c r="I468" s="170" t="s">
        <v>376</v>
      </c>
      <c r="J468" s="170" t="s">
        <v>96</v>
      </c>
      <c r="K468" s="170" t="s">
        <v>343</v>
      </c>
      <c r="L468" s="170" t="s">
        <v>113</v>
      </c>
      <c r="M468" s="313"/>
      <c r="N468" s="313"/>
      <c r="O468" s="75"/>
    </row>
    <row r="469" spans="1:15" ht="15.6" hidden="1">
      <c r="A469" s="384">
        <v>46094</v>
      </c>
      <c r="B469" s="242" t="s">
        <v>365</v>
      </c>
      <c r="C469" s="170" t="s">
        <v>335</v>
      </c>
      <c r="D469" s="385" t="s">
        <v>99</v>
      </c>
      <c r="E469" s="242">
        <v>1000</v>
      </c>
      <c r="F469" s="381">
        <f t="shared" si="7"/>
        <v>1.8677282335885521</v>
      </c>
      <c r="G469" s="239">
        <v>535.40980000000002</v>
      </c>
      <c r="H469" s="386" t="s">
        <v>111</v>
      </c>
      <c r="I469" s="170" t="s">
        <v>376</v>
      </c>
      <c r="J469" s="170" t="s">
        <v>96</v>
      </c>
      <c r="K469" s="170" t="s">
        <v>343</v>
      </c>
      <c r="L469" s="170" t="s">
        <v>113</v>
      </c>
      <c r="M469" s="313"/>
      <c r="N469" s="313"/>
      <c r="O469" s="75"/>
    </row>
    <row r="470" spans="1:15" ht="15.6" hidden="1">
      <c r="A470" s="384">
        <v>46094</v>
      </c>
      <c r="B470" s="242" t="s">
        <v>187</v>
      </c>
      <c r="C470" s="170" t="s">
        <v>335</v>
      </c>
      <c r="D470" s="385" t="s">
        <v>99</v>
      </c>
      <c r="E470" s="242">
        <v>1000</v>
      </c>
      <c r="F470" s="381">
        <f t="shared" si="7"/>
        <v>1.8677282335885521</v>
      </c>
      <c r="G470" s="239">
        <v>535.40980000000002</v>
      </c>
      <c r="H470" s="386" t="s">
        <v>111</v>
      </c>
      <c r="I470" s="170" t="s">
        <v>376</v>
      </c>
      <c r="J470" s="170" t="s">
        <v>96</v>
      </c>
      <c r="K470" s="170" t="s">
        <v>343</v>
      </c>
      <c r="L470" s="170" t="s">
        <v>113</v>
      </c>
      <c r="M470" s="313"/>
      <c r="N470" s="313"/>
      <c r="O470" s="75"/>
    </row>
    <row r="471" spans="1:15" ht="15.6" hidden="1">
      <c r="A471" s="360">
        <v>46094</v>
      </c>
      <c r="B471" s="361" t="s">
        <v>1632</v>
      </c>
      <c r="C471" s="361" t="s">
        <v>525</v>
      </c>
      <c r="D471" s="361" t="s">
        <v>257</v>
      </c>
      <c r="E471" s="361">
        <v>30000</v>
      </c>
      <c r="F471" s="381">
        <f t="shared" si="7"/>
        <v>56.031826077211861</v>
      </c>
      <c r="G471" s="239">
        <v>535.41</v>
      </c>
      <c r="H471" s="361" t="s">
        <v>123</v>
      </c>
      <c r="I471" s="361" t="s">
        <v>544</v>
      </c>
      <c r="J471" s="170" t="s">
        <v>96</v>
      </c>
      <c r="K471" s="170" t="s">
        <v>343</v>
      </c>
      <c r="L471" s="170" t="s">
        <v>113</v>
      </c>
      <c r="M471" s="75"/>
      <c r="N471" s="75"/>
      <c r="O471" s="75"/>
    </row>
    <row r="472" spans="1:15" ht="15.6" hidden="1">
      <c r="A472" s="360">
        <v>46094</v>
      </c>
      <c r="B472" s="361" t="s">
        <v>1606</v>
      </c>
      <c r="C472" s="242" t="s">
        <v>392</v>
      </c>
      <c r="D472" s="361" t="s">
        <v>257</v>
      </c>
      <c r="E472" s="361">
        <v>3500</v>
      </c>
      <c r="F472" s="381">
        <f t="shared" si="7"/>
        <v>6.5370463756747172</v>
      </c>
      <c r="G472" s="239">
        <v>535.41</v>
      </c>
      <c r="H472" s="361" t="s">
        <v>123</v>
      </c>
      <c r="I472" s="361" t="s">
        <v>545</v>
      </c>
      <c r="J472" s="170" t="s">
        <v>96</v>
      </c>
      <c r="K472" s="170" t="s">
        <v>343</v>
      </c>
      <c r="L472" s="170" t="s">
        <v>113</v>
      </c>
      <c r="M472" s="75"/>
      <c r="N472" s="75"/>
      <c r="O472" s="75"/>
    </row>
    <row r="473" spans="1:15" ht="15.6" hidden="1">
      <c r="A473" s="360">
        <v>46094</v>
      </c>
      <c r="B473" s="361" t="s">
        <v>1601</v>
      </c>
      <c r="C473" s="170" t="s">
        <v>335</v>
      </c>
      <c r="D473" s="361" t="s">
        <v>257</v>
      </c>
      <c r="E473" s="361">
        <v>1000</v>
      </c>
      <c r="F473" s="381">
        <f t="shared" si="7"/>
        <v>1.867727535907062</v>
      </c>
      <c r="G473" s="239">
        <v>535.41</v>
      </c>
      <c r="H473" s="361" t="s">
        <v>123</v>
      </c>
      <c r="I473" s="361" t="s">
        <v>539</v>
      </c>
      <c r="J473" s="170" t="s">
        <v>96</v>
      </c>
      <c r="K473" s="170" t="s">
        <v>343</v>
      </c>
      <c r="L473" s="170" t="s">
        <v>113</v>
      </c>
      <c r="M473" s="75"/>
      <c r="N473" s="75"/>
      <c r="O473" s="75"/>
    </row>
    <row r="474" spans="1:15" ht="15.6" hidden="1">
      <c r="A474" s="360">
        <v>46094</v>
      </c>
      <c r="B474" s="361" t="s">
        <v>1612</v>
      </c>
      <c r="C474" s="170" t="s">
        <v>335</v>
      </c>
      <c r="D474" s="361" t="s">
        <v>257</v>
      </c>
      <c r="E474" s="361">
        <v>500</v>
      </c>
      <c r="F474" s="381">
        <f t="shared" si="7"/>
        <v>0.93386376795353099</v>
      </c>
      <c r="G474" s="239">
        <v>535.41</v>
      </c>
      <c r="H474" s="361" t="s">
        <v>123</v>
      </c>
      <c r="I474" s="361" t="s">
        <v>539</v>
      </c>
      <c r="J474" s="170" t="s">
        <v>96</v>
      </c>
      <c r="K474" s="170" t="s">
        <v>343</v>
      </c>
      <c r="L474" s="170" t="s">
        <v>113</v>
      </c>
      <c r="M474" s="75"/>
      <c r="N474" s="75"/>
      <c r="O474" s="75"/>
    </row>
    <row r="475" spans="1:15" ht="15.6" hidden="1">
      <c r="A475" s="360">
        <v>46094</v>
      </c>
      <c r="B475" s="361" t="s">
        <v>1613</v>
      </c>
      <c r="C475" s="170" t="s">
        <v>335</v>
      </c>
      <c r="D475" s="361" t="s">
        <v>257</v>
      </c>
      <c r="E475" s="361">
        <v>500</v>
      </c>
      <c r="F475" s="381">
        <f t="shared" si="7"/>
        <v>0.93386376795353099</v>
      </c>
      <c r="G475" s="239">
        <v>535.41</v>
      </c>
      <c r="H475" s="361" t="s">
        <v>123</v>
      </c>
      <c r="I475" s="361" t="s">
        <v>539</v>
      </c>
      <c r="J475" s="170" t="s">
        <v>96</v>
      </c>
      <c r="K475" s="170" t="s">
        <v>343</v>
      </c>
      <c r="L475" s="170" t="s">
        <v>113</v>
      </c>
      <c r="M475" s="75"/>
      <c r="N475" s="75"/>
      <c r="O475" s="75"/>
    </row>
    <row r="476" spans="1:15" ht="15.6" hidden="1">
      <c r="A476" s="360">
        <v>46094</v>
      </c>
      <c r="B476" s="361" t="s">
        <v>1613</v>
      </c>
      <c r="C476" s="170" t="s">
        <v>335</v>
      </c>
      <c r="D476" s="361" t="s">
        <v>257</v>
      </c>
      <c r="E476" s="361">
        <v>500</v>
      </c>
      <c r="F476" s="381">
        <f t="shared" si="7"/>
        <v>0.93386376795353099</v>
      </c>
      <c r="G476" s="239">
        <v>535.41</v>
      </c>
      <c r="H476" s="361" t="s">
        <v>123</v>
      </c>
      <c r="I476" s="361" t="s">
        <v>539</v>
      </c>
      <c r="J476" s="170" t="s">
        <v>96</v>
      </c>
      <c r="K476" s="170" t="s">
        <v>343</v>
      </c>
      <c r="L476" s="170" t="s">
        <v>113</v>
      </c>
      <c r="M476" s="75"/>
      <c r="N476" s="75"/>
      <c r="O476" s="75"/>
    </row>
    <row r="477" spans="1:15" ht="15.6" hidden="1">
      <c r="A477" s="360">
        <v>46094</v>
      </c>
      <c r="B477" s="361" t="s">
        <v>1597</v>
      </c>
      <c r="C477" s="170" t="s">
        <v>335</v>
      </c>
      <c r="D477" s="361" t="s">
        <v>257</v>
      </c>
      <c r="E477" s="361">
        <v>500</v>
      </c>
      <c r="F477" s="381">
        <f t="shared" si="7"/>
        <v>0.93386376795353099</v>
      </c>
      <c r="G477" s="239">
        <v>535.41</v>
      </c>
      <c r="H477" s="361" t="s">
        <v>123</v>
      </c>
      <c r="I477" s="361" t="s">
        <v>539</v>
      </c>
      <c r="J477" s="170" t="s">
        <v>96</v>
      </c>
      <c r="K477" s="170" t="s">
        <v>343</v>
      </c>
      <c r="L477" s="170" t="s">
        <v>113</v>
      </c>
      <c r="M477" s="75"/>
      <c r="N477" s="75"/>
      <c r="O477" s="75"/>
    </row>
    <row r="478" spans="1:15" ht="15.6" hidden="1">
      <c r="A478" s="360">
        <v>46094</v>
      </c>
      <c r="B478" s="361" t="s">
        <v>523</v>
      </c>
      <c r="C478" s="361" t="s">
        <v>524</v>
      </c>
      <c r="D478" s="361" t="s">
        <v>257</v>
      </c>
      <c r="E478" s="361">
        <v>2000</v>
      </c>
      <c r="F478" s="381">
        <f t="shared" si="7"/>
        <v>3.735455071814124</v>
      </c>
      <c r="G478" s="239">
        <v>535.41</v>
      </c>
      <c r="H478" s="361" t="s">
        <v>123</v>
      </c>
      <c r="I478" s="361" t="s">
        <v>540</v>
      </c>
      <c r="J478" s="170" t="s">
        <v>96</v>
      </c>
      <c r="K478" s="170" t="s">
        <v>343</v>
      </c>
      <c r="L478" s="170" t="s">
        <v>113</v>
      </c>
      <c r="M478" s="75"/>
      <c r="N478" s="75"/>
      <c r="O478" s="75"/>
    </row>
    <row r="479" spans="1:15" ht="15.6" hidden="1">
      <c r="A479" s="384">
        <v>46094</v>
      </c>
      <c r="B479" s="242" t="s">
        <v>1596</v>
      </c>
      <c r="C479" s="170" t="s">
        <v>335</v>
      </c>
      <c r="D479" s="242" t="s">
        <v>257</v>
      </c>
      <c r="E479" s="242">
        <v>500</v>
      </c>
      <c r="F479" s="381">
        <f t="shared" si="7"/>
        <v>0.93386376795353099</v>
      </c>
      <c r="G479" s="239">
        <v>535.41</v>
      </c>
      <c r="H479" s="242" t="s">
        <v>122</v>
      </c>
      <c r="I479" s="242" t="s">
        <v>573</v>
      </c>
      <c r="J479" s="170" t="s">
        <v>96</v>
      </c>
      <c r="K479" s="170" t="s">
        <v>343</v>
      </c>
      <c r="L479" s="170" t="s">
        <v>113</v>
      </c>
      <c r="M479" s="75"/>
      <c r="N479" s="75"/>
      <c r="O479" s="75"/>
    </row>
    <row r="480" spans="1:15" ht="15.6" hidden="1">
      <c r="A480" s="384">
        <v>46094</v>
      </c>
      <c r="B480" s="242" t="s">
        <v>1592</v>
      </c>
      <c r="C480" s="170" t="s">
        <v>335</v>
      </c>
      <c r="D480" s="242" t="s">
        <v>257</v>
      </c>
      <c r="E480" s="242">
        <v>500</v>
      </c>
      <c r="F480" s="381">
        <f t="shared" si="7"/>
        <v>0.93386376795353099</v>
      </c>
      <c r="G480" s="239">
        <v>535.41</v>
      </c>
      <c r="H480" s="242" t="s">
        <v>122</v>
      </c>
      <c r="I480" s="242" t="s">
        <v>573</v>
      </c>
      <c r="J480" s="170" t="s">
        <v>96</v>
      </c>
      <c r="K480" s="170" t="s">
        <v>343</v>
      </c>
      <c r="L480" s="170" t="s">
        <v>113</v>
      </c>
      <c r="M480" s="75"/>
      <c r="N480" s="75"/>
      <c r="O480" s="75"/>
    </row>
    <row r="481" spans="1:15" ht="15.6" hidden="1">
      <c r="A481" s="384">
        <v>46094</v>
      </c>
      <c r="B481" s="242" t="s">
        <v>1596</v>
      </c>
      <c r="C481" s="170" t="s">
        <v>335</v>
      </c>
      <c r="D481" s="242" t="s">
        <v>257</v>
      </c>
      <c r="E481" s="242">
        <v>500</v>
      </c>
      <c r="F481" s="381">
        <f t="shared" si="7"/>
        <v>0.93386376795353099</v>
      </c>
      <c r="G481" s="239">
        <v>535.41</v>
      </c>
      <c r="H481" s="242" t="s">
        <v>122</v>
      </c>
      <c r="I481" s="242" t="s">
        <v>573</v>
      </c>
      <c r="J481" s="170" t="s">
        <v>96</v>
      </c>
      <c r="K481" s="170" t="s">
        <v>343</v>
      </c>
      <c r="L481" s="170" t="s">
        <v>113</v>
      </c>
      <c r="M481" s="75"/>
      <c r="N481" s="75"/>
      <c r="O481" s="75"/>
    </row>
    <row r="482" spans="1:15" ht="15.6" hidden="1">
      <c r="A482" s="384">
        <v>46094</v>
      </c>
      <c r="B482" s="242" t="s">
        <v>1592</v>
      </c>
      <c r="C482" s="170" t="s">
        <v>335</v>
      </c>
      <c r="D482" s="242" t="s">
        <v>257</v>
      </c>
      <c r="E482" s="242">
        <v>500</v>
      </c>
      <c r="F482" s="381">
        <f t="shared" si="7"/>
        <v>0.93386376795353099</v>
      </c>
      <c r="G482" s="239">
        <v>535.41</v>
      </c>
      <c r="H482" s="242" t="s">
        <v>122</v>
      </c>
      <c r="I482" s="242" t="s">
        <v>573</v>
      </c>
      <c r="J482" s="170" t="s">
        <v>96</v>
      </c>
      <c r="K482" s="170" t="s">
        <v>343</v>
      </c>
      <c r="L482" s="170" t="s">
        <v>113</v>
      </c>
      <c r="M482" s="75"/>
      <c r="N482" s="75"/>
      <c r="O482" s="75"/>
    </row>
    <row r="483" spans="1:15" ht="15.6" hidden="1">
      <c r="A483" s="384">
        <v>46094</v>
      </c>
      <c r="B483" s="242" t="s">
        <v>1596</v>
      </c>
      <c r="C483" s="170" t="s">
        <v>335</v>
      </c>
      <c r="D483" s="242" t="s">
        <v>257</v>
      </c>
      <c r="E483" s="242">
        <v>500</v>
      </c>
      <c r="F483" s="381">
        <f t="shared" si="7"/>
        <v>0.93386376795353099</v>
      </c>
      <c r="G483" s="239">
        <v>535.41</v>
      </c>
      <c r="H483" s="242" t="s">
        <v>122</v>
      </c>
      <c r="I483" s="242" t="s">
        <v>573</v>
      </c>
      <c r="J483" s="170" t="s">
        <v>96</v>
      </c>
      <c r="K483" s="170" t="s">
        <v>343</v>
      </c>
      <c r="L483" s="170" t="s">
        <v>113</v>
      </c>
      <c r="M483" s="75"/>
      <c r="N483" s="75"/>
      <c r="O483" s="75"/>
    </row>
    <row r="484" spans="1:15" ht="15.6" hidden="1">
      <c r="A484" s="384">
        <v>46094</v>
      </c>
      <c r="B484" s="170" t="s">
        <v>1598</v>
      </c>
      <c r="C484" s="242" t="s">
        <v>396</v>
      </c>
      <c r="D484" s="242" t="s">
        <v>257</v>
      </c>
      <c r="E484" s="242">
        <v>10000</v>
      </c>
      <c r="F484" s="381">
        <f t="shared" si="7"/>
        <v>18.67727535907062</v>
      </c>
      <c r="G484" s="239">
        <v>535.41</v>
      </c>
      <c r="H484" s="242" t="s">
        <v>122</v>
      </c>
      <c r="I484" s="242" t="s">
        <v>586</v>
      </c>
      <c r="J484" s="170" t="s">
        <v>96</v>
      </c>
      <c r="K484" s="170" t="s">
        <v>343</v>
      </c>
      <c r="L484" s="170" t="s">
        <v>113</v>
      </c>
      <c r="M484" s="75"/>
      <c r="N484" s="75"/>
      <c r="O484" s="75"/>
    </row>
    <row r="485" spans="1:15" ht="15.6" hidden="1">
      <c r="A485" s="384">
        <v>46094</v>
      </c>
      <c r="B485" s="242" t="s">
        <v>1599</v>
      </c>
      <c r="C485" s="242" t="s">
        <v>392</v>
      </c>
      <c r="D485" s="242" t="s">
        <v>257</v>
      </c>
      <c r="E485" s="242">
        <v>10000</v>
      </c>
      <c r="F485" s="381">
        <f t="shared" si="7"/>
        <v>18.67727535907062</v>
      </c>
      <c r="G485" s="239">
        <v>535.41</v>
      </c>
      <c r="H485" s="242" t="s">
        <v>122</v>
      </c>
      <c r="I485" s="242" t="s">
        <v>587</v>
      </c>
      <c r="J485" s="170" t="s">
        <v>96</v>
      </c>
      <c r="K485" s="170" t="s">
        <v>343</v>
      </c>
      <c r="L485" s="170" t="s">
        <v>113</v>
      </c>
      <c r="M485" s="75"/>
      <c r="N485" s="75"/>
      <c r="O485" s="75"/>
    </row>
    <row r="486" spans="1:15" ht="15.6" hidden="1">
      <c r="A486" s="380">
        <v>46094</v>
      </c>
      <c r="B486" s="170" t="s">
        <v>1605</v>
      </c>
      <c r="C486" s="170" t="s">
        <v>525</v>
      </c>
      <c r="D486" s="170" t="s">
        <v>257</v>
      </c>
      <c r="E486" s="170">
        <v>30000</v>
      </c>
      <c r="F486" s="381">
        <f t="shared" si="7"/>
        <v>56.031826077211861</v>
      </c>
      <c r="G486" s="239">
        <v>535.41</v>
      </c>
      <c r="H486" s="170" t="s">
        <v>131</v>
      </c>
      <c r="I486" s="170" t="s">
        <v>635</v>
      </c>
      <c r="J486" s="170" t="s">
        <v>96</v>
      </c>
      <c r="K486" s="170" t="s">
        <v>343</v>
      </c>
      <c r="L486" s="170" t="s">
        <v>113</v>
      </c>
      <c r="M486" s="75"/>
      <c r="N486" s="75"/>
      <c r="O486" s="75"/>
    </row>
    <row r="487" spans="1:15" ht="15.6" hidden="1">
      <c r="A487" s="384">
        <v>46094</v>
      </c>
      <c r="B487" s="242" t="s">
        <v>1596</v>
      </c>
      <c r="C487" s="170" t="s">
        <v>335</v>
      </c>
      <c r="D487" s="242" t="s">
        <v>257</v>
      </c>
      <c r="E487" s="242">
        <v>500</v>
      </c>
      <c r="F487" s="381">
        <f t="shared" si="7"/>
        <v>0.93386376795353099</v>
      </c>
      <c r="G487" s="239">
        <v>535.41</v>
      </c>
      <c r="H487" s="242" t="s">
        <v>131</v>
      </c>
      <c r="I487" s="242" t="s">
        <v>622</v>
      </c>
      <c r="J487" s="170" t="s">
        <v>96</v>
      </c>
      <c r="K487" s="170" t="s">
        <v>343</v>
      </c>
      <c r="L487" s="170" t="s">
        <v>113</v>
      </c>
      <c r="M487" s="75"/>
      <c r="N487" s="75"/>
      <c r="O487" s="75"/>
    </row>
    <row r="488" spans="1:15" ht="15.6" hidden="1">
      <c r="A488" s="380">
        <v>46094</v>
      </c>
      <c r="B488" s="170" t="s">
        <v>1593</v>
      </c>
      <c r="C488" s="242" t="s">
        <v>392</v>
      </c>
      <c r="D488" s="170" t="s">
        <v>257</v>
      </c>
      <c r="E488" s="170">
        <v>9000</v>
      </c>
      <c r="F488" s="381">
        <f t="shared" si="7"/>
        <v>16.809547823163559</v>
      </c>
      <c r="G488" s="239">
        <v>535.41</v>
      </c>
      <c r="H488" s="170" t="s">
        <v>131</v>
      </c>
      <c r="I488" s="170" t="s">
        <v>636</v>
      </c>
      <c r="J488" s="170" t="s">
        <v>96</v>
      </c>
      <c r="K488" s="170" t="s">
        <v>343</v>
      </c>
      <c r="L488" s="170" t="s">
        <v>113</v>
      </c>
      <c r="M488" s="75"/>
      <c r="N488" s="75"/>
      <c r="O488" s="75"/>
    </row>
    <row r="489" spans="1:15" ht="15.6" hidden="1">
      <c r="A489" s="384">
        <v>46094</v>
      </c>
      <c r="B489" s="242" t="s">
        <v>1592</v>
      </c>
      <c r="C489" s="170" t="s">
        <v>335</v>
      </c>
      <c r="D489" s="242" t="s">
        <v>257</v>
      </c>
      <c r="E489" s="242">
        <v>500</v>
      </c>
      <c r="F489" s="381">
        <f t="shared" si="7"/>
        <v>0.93386376795353099</v>
      </c>
      <c r="G489" s="239">
        <v>535.41</v>
      </c>
      <c r="H489" s="242" t="s">
        <v>131</v>
      </c>
      <c r="I489" s="242" t="s">
        <v>622</v>
      </c>
      <c r="J489" s="170" t="s">
        <v>96</v>
      </c>
      <c r="K489" s="170" t="s">
        <v>343</v>
      </c>
      <c r="L489" s="170" t="s">
        <v>113</v>
      </c>
      <c r="M489" s="75"/>
      <c r="N489" s="75"/>
      <c r="O489" s="75"/>
    </row>
    <row r="490" spans="1:15" ht="15.6" hidden="1">
      <c r="A490" s="380">
        <v>46094</v>
      </c>
      <c r="B490" s="170" t="s">
        <v>704</v>
      </c>
      <c r="C490" s="170" t="s">
        <v>705</v>
      </c>
      <c r="D490" s="396" t="s">
        <v>100</v>
      </c>
      <c r="E490" s="387">
        <v>6000</v>
      </c>
      <c r="F490" s="381">
        <f t="shared" si="7"/>
        <v>11.206365215442371</v>
      </c>
      <c r="G490" s="239">
        <v>535.41</v>
      </c>
      <c r="H490" s="242" t="s">
        <v>129</v>
      </c>
      <c r="I490" s="242" t="s">
        <v>745</v>
      </c>
      <c r="J490" s="170" t="s">
        <v>96</v>
      </c>
      <c r="K490" s="170" t="s">
        <v>343</v>
      </c>
      <c r="L490" s="170" t="s">
        <v>113</v>
      </c>
      <c r="M490" s="75"/>
      <c r="N490" s="75"/>
      <c r="O490" s="75"/>
    </row>
    <row r="491" spans="1:15" ht="15.6" hidden="1">
      <c r="A491" s="380">
        <v>46094</v>
      </c>
      <c r="B491" s="170" t="s">
        <v>706</v>
      </c>
      <c r="C491" s="170" t="s">
        <v>705</v>
      </c>
      <c r="D491" s="396" t="s">
        <v>100</v>
      </c>
      <c r="E491" s="387">
        <v>6000</v>
      </c>
      <c r="F491" s="381">
        <f t="shared" si="7"/>
        <v>11.206365215442371</v>
      </c>
      <c r="G491" s="239">
        <v>535.41</v>
      </c>
      <c r="H491" s="242" t="s">
        <v>129</v>
      </c>
      <c r="I491" s="242" t="s">
        <v>745</v>
      </c>
      <c r="J491" s="170" t="s">
        <v>96</v>
      </c>
      <c r="K491" s="170" t="s">
        <v>343</v>
      </c>
      <c r="L491" s="170" t="s">
        <v>113</v>
      </c>
      <c r="M491" s="75"/>
      <c r="N491" s="75"/>
      <c r="O491" s="75"/>
    </row>
    <row r="492" spans="1:15" ht="15.6" hidden="1">
      <c r="A492" s="380">
        <v>46094</v>
      </c>
      <c r="B492" s="170" t="s">
        <v>707</v>
      </c>
      <c r="C492" s="170" t="s">
        <v>705</v>
      </c>
      <c r="D492" s="396" t="s">
        <v>100</v>
      </c>
      <c r="E492" s="387">
        <v>6000</v>
      </c>
      <c r="F492" s="381">
        <f t="shared" si="7"/>
        <v>11.206365215442371</v>
      </c>
      <c r="G492" s="239">
        <v>535.41</v>
      </c>
      <c r="H492" s="242" t="s">
        <v>129</v>
      </c>
      <c r="I492" s="242" t="s">
        <v>745</v>
      </c>
      <c r="J492" s="170" t="s">
        <v>96</v>
      </c>
      <c r="K492" s="170" t="s">
        <v>343</v>
      </c>
      <c r="L492" s="170" t="s">
        <v>113</v>
      </c>
      <c r="M492" s="75"/>
      <c r="N492" s="75"/>
      <c r="O492" s="75"/>
    </row>
    <row r="493" spans="1:15" ht="15.6" hidden="1">
      <c r="A493" s="380">
        <v>46094</v>
      </c>
      <c r="B493" s="170" t="s">
        <v>708</v>
      </c>
      <c r="C493" s="170" t="s">
        <v>705</v>
      </c>
      <c r="D493" s="396" t="s">
        <v>100</v>
      </c>
      <c r="E493" s="387">
        <v>6000</v>
      </c>
      <c r="F493" s="381">
        <f t="shared" si="7"/>
        <v>11.206365215442371</v>
      </c>
      <c r="G493" s="239">
        <v>535.41</v>
      </c>
      <c r="H493" s="242" t="s">
        <v>129</v>
      </c>
      <c r="I493" s="242" t="s">
        <v>745</v>
      </c>
      <c r="J493" s="170" t="s">
        <v>96</v>
      </c>
      <c r="K493" s="170" t="s">
        <v>343</v>
      </c>
      <c r="L493" s="170" t="s">
        <v>113</v>
      </c>
      <c r="M493" s="75"/>
      <c r="N493" s="75"/>
      <c r="O493" s="75"/>
    </row>
    <row r="494" spans="1:15" ht="15.6" hidden="1">
      <c r="A494" s="380">
        <v>46094</v>
      </c>
      <c r="B494" s="170" t="s">
        <v>709</v>
      </c>
      <c r="C494" s="170" t="s">
        <v>705</v>
      </c>
      <c r="D494" s="396" t="s">
        <v>100</v>
      </c>
      <c r="E494" s="387">
        <v>6000</v>
      </c>
      <c r="F494" s="381">
        <f t="shared" ref="F494:F557" si="8">E494/G494</f>
        <v>11.206365215442371</v>
      </c>
      <c r="G494" s="239">
        <v>535.41</v>
      </c>
      <c r="H494" s="242" t="s">
        <v>129</v>
      </c>
      <c r="I494" s="242" t="s">
        <v>745</v>
      </c>
      <c r="J494" s="170" t="s">
        <v>96</v>
      </c>
      <c r="K494" s="170" t="s">
        <v>343</v>
      </c>
      <c r="L494" s="170" t="s">
        <v>113</v>
      </c>
      <c r="M494" s="75"/>
      <c r="N494" s="75"/>
      <c r="O494" s="75"/>
    </row>
    <row r="495" spans="1:15" ht="15.6" hidden="1">
      <c r="A495" s="380">
        <v>46094</v>
      </c>
      <c r="B495" s="170" t="s">
        <v>710</v>
      </c>
      <c r="C495" s="170" t="s">
        <v>705</v>
      </c>
      <c r="D495" s="396" t="s">
        <v>100</v>
      </c>
      <c r="E495" s="387">
        <v>6000</v>
      </c>
      <c r="F495" s="381">
        <f t="shared" si="8"/>
        <v>11.206365215442371</v>
      </c>
      <c r="G495" s="239">
        <v>535.41</v>
      </c>
      <c r="H495" s="242" t="s">
        <v>129</v>
      </c>
      <c r="I495" s="242" t="s">
        <v>745</v>
      </c>
      <c r="J495" s="170" t="s">
        <v>96</v>
      </c>
      <c r="K495" s="170" t="s">
        <v>343</v>
      </c>
      <c r="L495" s="170" t="s">
        <v>113</v>
      </c>
      <c r="M495" s="75"/>
      <c r="N495" s="75"/>
      <c r="O495" s="75"/>
    </row>
    <row r="496" spans="1:15" ht="15.6" hidden="1">
      <c r="A496" s="380">
        <v>46094</v>
      </c>
      <c r="B496" s="170" t="s">
        <v>711</v>
      </c>
      <c r="C496" s="170" t="s">
        <v>705</v>
      </c>
      <c r="D496" s="396" t="s">
        <v>100</v>
      </c>
      <c r="E496" s="387">
        <v>6000</v>
      </c>
      <c r="F496" s="381">
        <f t="shared" si="8"/>
        <v>11.206365215442371</v>
      </c>
      <c r="G496" s="239">
        <v>535.41</v>
      </c>
      <c r="H496" s="242" t="s">
        <v>129</v>
      </c>
      <c r="I496" s="242" t="s">
        <v>745</v>
      </c>
      <c r="J496" s="170" t="s">
        <v>96</v>
      </c>
      <c r="K496" s="170" t="s">
        <v>343</v>
      </c>
      <c r="L496" s="170" t="s">
        <v>113</v>
      </c>
      <c r="M496" s="75"/>
      <c r="N496" s="75"/>
      <c r="O496" s="75"/>
    </row>
    <row r="497" spans="1:15" ht="15.6" hidden="1">
      <c r="A497" s="380">
        <v>46094</v>
      </c>
      <c r="B497" s="170" t="s">
        <v>712</v>
      </c>
      <c r="C497" s="170" t="s">
        <v>705</v>
      </c>
      <c r="D497" s="396" t="s">
        <v>100</v>
      </c>
      <c r="E497" s="387">
        <v>6000</v>
      </c>
      <c r="F497" s="381">
        <f t="shared" si="8"/>
        <v>11.206365215442371</v>
      </c>
      <c r="G497" s="239">
        <v>535.41</v>
      </c>
      <c r="H497" s="242" t="s">
        <v>129</v>
      </c>
      <c r="I497" s="242" t="s">
        <v>745</v>
      </c>
      <c r="J497" s="170" t="s">
        <v>96</v>
      </c>
      <c r="K497" s="170" t="s">
        <v>343</v>
      </c>
      <c r="L497" s="170" t="s">
        <v>113</v>
      </c>
      <c r="M497" s="75"/>
      <c r="N497" s="75"/>
      <c r="O497" s="75"/>
    </row>
    <row r="498" spans="1:15" ht="15.6" hidden="1">
      <c r="A498" s="380">
        <v>46094</v>
      </c>
      <c r="B498" s="170" t="s">
        <v>713</v>
      </c>
      <c r="C498" s="170" t="s">
        <v>705</v>
      </c>
      <c r="D498" s="396" t="s">
        <v>100</v>
      </c>
      <c r="E498" s="387">
        <v>6000</v>
      </c>
      <c r="F498" s="381">
        <f t="shared" si="8"/>
        <v>11.206365215442371</v>
      </c>
      <c r="G498" s="239">
        <v>535.41</v>
      </c>
      <c r="H498" s="242" t="s">
        <v>129</v>
      </c>
      <c r="I498" s="242" t="s">
        <v>745</v>
      </c>
      <c r="J498" s="170" t="s">
        <v>96</v>
      </c>
      <c r="K498" s="170" t="s">
        <v>343</v>
      </c>
      <c r="L498" s="170" t="s">
        <v>113</v>
      </c>
      <c r="M498" s="75"/>
      <c r="N498" s="75"/>
      <c r="O498" s="75"/>
    </row>
    <row r="499" spans="1:15" ht="15.6" hidden="1">
      <c r="A499" s="380">
        <v>46094</v>
      </c>
      <c r="B499" s="170" t="s">
        <v>714</v>
      </c>
      <c r="C499" s="170" t="s">
        <v>705</v>
      </c>
      <c r="D499" s="396" t="s">
        <v>100</v>
      </c>
      <c r="E499" s="387">
        <v>6000</v>
      </c>
      <c r="F499" s="381">
        <f t="shared" si="8"/>
        <v>11.206365215442371</v>
      </c>
      <c r="G499" s="239">
        <v>535.41</v>
      </c>
      <c r="H499" s="242" t="s">
        <v>129</v>
      </c>
      <c r="I499" s="242" t="s">
        <v>745</v>
      </c>
      <c r="J499" s="170" t="s">
        <v>96</v>
      </c>
      <c r="K499" s="170" t="s">
        <v>343</v>
      </c>
      <c r="L499" s="170" t="s">
        <v>113</v>
      </c>
      <c r="M499" s="75"/>
      <c r="N499" s="75"/>
      <c r="O499" s="75"/>
    </row>
    <row r="500" spans="1:15" ht="15.6" hidden="1">
      <c r="A500" s="380">
        <v>46094</v>
      </c>
      <c r="B500" s="170" t="s">
        <v>715</v>
      </c>
      <c r="C500" s="170" t="s">
        <v>705</v>
      </c>
      <c r="D500" s="396" t="s">
        <v>100</v>
      </c>
      <c r="E500" s="387">
        <v>6000</v>
      </c>
      <c r="F500" s="381">
        <f t="shared" si="8"/>
        <v>11.206365215442371</v>
      </c>
      <c r="G500" s="239">
        <v>535.41</v>
      </c>
      <c r="H500" s="242" t="s">
        <v>129</v>
      </c>
      <c r="I500" s="242" t="s">
        <v>745</v>
      </c>
      <c r="J500" s="170" t="s">
        <v>96</v>
      </c>
      <c r="K500" s="170" t="s">
        <v>343</v>
      </c>
      <c r="L500" s="170" t="s">
        <v>113</v>
      </c>
      <c r="M500" s="75"/>
      <c r="N500" s="75"/>
      <c r="O500" s="75"/>
    </row>
    <row r="501" spans="1:15" ht="15.6" hidden="1">
      <c r="A501" s="380">
        <v>46094</v>
      </c>
      <c r="B501" s="170" t="s">
        <v>716</v>
      </c>
      <c r="C501" s="170" t="s">
        <v>705</v>
      </c>
      <c r="D501" s="396" t="s">
        <v>100</v>
      </c>
      <c r="E501" s="387">
        <v>6000</v>
      </c>
      <c r="F501" s="381">
        <f t="shared" si="8"/>
        <v>11.206365215442371</v>
      </c>
      <c r="G501" s="239">
        <v>535.41</v>
      </c>
      <c r="H501" s="242" t="s">
        <v>129</v>
      </c>
      <c r="I501" s="242" t="s">
        <v>745</v>
      </c>
      <c r="J501" s="170" t="s">
        <v>96</v>
      </c>
      <c r="K501" s="170" t="s">
        <v>343</v>
      </c>
      <c r="L501" s="170" t="s">
        <v>113</v>
      </c>
      <c r="M501" s="75"/>
      <c r="N501" s="75"/>
      <c r="O501" s="75"/>
    </row>
    <row r="502" spans="1:15" ht="15.6" hidden="1">
      <c r="A502" s="380">
        <v>46094</v>
      </c>
      <c r="B502" s="170" t="s">
        <v>717</v>
      </c>
      <c r="C502" s="170" t="s">
        <v>705</v>
      </c>
      <c r="D502" s="396" t="s">
        <v>100</v>
      </c>
      <c r="E502" s="387">
        <v>6000</v>
      </c>
      <c r="F502" s="381">
        <f t="shared" si="8"/>
        <v>11.206365215442371</v>
      </c>
      <c r="G502" s="239">
        <v>535.41</v>
      </c>
      <c r="H502" s="242" t="s">
        <v>129</v>
      </c>
      <c r="I502" s="242" t="s">
        <v>745</v>
      </c>
      <c r="J502" s="170" t="s">
        <v>96</v>
      </c>
      <c r="K502" s="170" t="s">
        <v>343</v>
      </c>
      <c r="L502" s="170" t="s">
        <v>113</v>
      </c>
      <c r="M502" s="75"/>
      <c r="N502" s="75"/>
      <c r="O502" s="75"/>
    </row>
    <row r="503" spans="1:15" ht="15.6" hidden="1">
      <c r="A503" s="380">
        <v>46094</v>
      </c>
      <c r="B503" s="170" t="s">
        <v>718</v>
      </c>
      <c r="C503" s="170" t="s">
        <v>705</v>
      </c>
      <c r="D503" s="396" t="s">
        <v>100</v>
      </c>
      <c r="E503" s="387">
        <v>6000</v>
      </c>
      <c r="F503" s="381">
        <f t="shared" si="8"/>
        <v>11.206365215442371</v>
      </c>
      <c r="G503" s="239">
        <v>535.41</v>
      </c>
      <c r="H503" s="242" t="s">
        <v>129</v>
      </c>
      <c r="I503" s="242" t="s">
        <v>745</v>
      </c>
      <c r="J503" s="170" t="s">
        <v>96</v>
      </c>
      <c r="K503" s="170" t="s">
        <v>343</v>
      </c>
      <c r="L503" s="170" t="s">
        <v>113</v>
      </c>
      <c r="M503" s="75"/>
      <c r="N503" s="75"/>
      <c r="O503" s="75"/>
    </row>
    <row r="504" spans="1:15" ht="15.6" hidden="1">
      <c r="A504" s="380">
        <v>46094</v>
      </c>
      <c r="B504" s="170" t="s">
        <v>719</v>
      </c>
      <c r="C504" s="170" t="s">
        <v>705</v>
      </c>
      <c r="D504" s="396" t="s">
        <v>100</v>
      </c>
      <c r="E504" s="387">
        <v>10000</v>
      </c>
      <c r="F504" s="381">
        <f t="shared" si="8"/>
        <v>18.67727535907062</v>
      </c>
      <c r="G504" s="239">
        <v>535.41</v>
      </c>
      <c r="H504" s="242" t="s">
        <v>129</v>
      </c>
      <c r="I504" s="242" t="s">
        <v>746</v>
      </c>
      <c r="J504" s="170" t="s">
        <v>96</v>
      </c>
      <c r="K504" s="170" t="s">
        <v>343</v>
      </c>
      <c r="L504" s="170" t="s">
        <v>113</v>
      </c>
      <c r="M504" s="75"/>
      <c r="N504" s="75"/>
      <c r="O504" s="75"/>
    </row>
    <row r="505" spans="1:15" ht="15.6" hidden="1">
      <c r="A505" s="380">
        <v>46094</v>
      </c>
      <c r="B505" s="170" t="s">
        <v>720</v>
      </c>
      <c r="C505" s="170" t="s">
        <v>705</v>
      </c>
      <c r="D505" s="396" t="s">
        <v>100</v>
      </c>
      <c r="E505" s="387">
        <v>10000</v>
      </c>
      <c r="F505" s="381">
        <f t="shared" si="8"/>
        <v>18.67727535907062</v>
      </c>
      <c r="G505" s="239">
        <v>535.41</v>
      </c>
      <c r="H505" s="242" t="s">
        <v>129</v>
      </c>
      <c r="I505" s="242" t="s">
        <v>746</v>
      </c>
      <c r="J505" s="170" t="s">
        <v>96</v>
      </c>
      <c r="K505" s="170" t="s">
        <v>343</v>
      </c>
      <c r="L505" s="170" t="s">
        <v>113</v>
      </c>
      <c r="M505" s="75"/>
      <c r="N505" s="75"/>
      <c r="O505" s="75"/>
    </row>
    <row r="506" spans="1:15" ht="15.6" hidden="1">
      <c r="A506" s="380">
        <v>46094</v>
      </c>
      <c r="B506" s="170" t="s">
        <v>721</v>
      </c>
      <c r="C506" s="170" t="s">
        <v>705</v>
      </c>
      <c r="D506" s="396" t="s">
        <v>100</v>
      </c>
      <c r="E506" s="387">
        <v>10000</v>
      </c>
      <c r="F506" s="381">
        <f t="shared" si="8"/>
        <v>18.67727535907062</v>
      </c>
      <c r="G506" s="239">
        <v>535.41</v>
      </c>
      <c r="H506" s="242" t="s">
        <v>129</v>
      </c>
      <c r="I506" s="242" t="s">
        <v>746</v>
      </c>
      <c r="J506" s="170" t="s">
        <v>96</v>
      </c>
      <c r="K506" s="170" t="s">
        <v>343</v>
      </c>
      <c r="L506" s="170" t="s">
        <v>113</v>
      </c>
      <c r="M506" s="75"/>
      <c r="N506" s="75"/>
      <c r="O506" s="75"/>
    </row>
    <row r="507" spans="1:15" ht="15.6" hidden="1">
      <c r="A507" s="380">
        <v>46094</v>
      </c>
      <c r="B507" s="170" t="s">
        <v>722</v>
      </c>
      <c r="C507" s="170" t="s">
        <v>705</v>
      </c>
      <c r="D507" s="396" t="s">
        <v>100</v>
      </c>
      <c r="E507" s="387">
        <v>10000</v>
      </c>
      <c r="F507" s="381">
        <f t="shared" si="8"/>
        <v>18.67727535907062</v>
      </c>
      <c r="G507" s="239">
        <v>535.41</v>
      </c>
      <c r="H507" s="242" t="s">
        <v>129</v>
      </c>
      <c r="I507" s="242" t="s">
        <v>746</v>
      </c>
      <c r="J507" s="170" t="s">
        <v>96</v>
      </c>
      <c r="K507" s="170" t="s">
        <v>343</v>
      </c>
      <c r="L507" s="170" t="s">
        <v>113</v>
      </c>
      <c r="M507" s="75"/>
      <c r="N507" s="75"/>
      <c r="O507" s="75"/>
    </row>
    <row r="508" spans="1:15" ht="15.6" hidden="1">
      <c r="A508" s="380">
        <v>46094</v>
      </c>
      <c r="B508" s="170" t="s">
        <v>723</v>
      </c>
      <c r="C508" s="170" t="s">
        <v>705</v>
      </c>
      <c r="D508" s="396" t="s">
        <v>100</v>
      </c>
      <c r="E508" s="387">
        <v>6000</v>
      </c>
      <c r="F508" s="381">
        <f t="shared" si="8"/>
        <v>11.206365215442371</v>
      </c>
      <c r="G508" s="239">
        <v>535.41</v>
      </c>
      <c r="H508" s="242" t="s">
        <v>129</v>
      </c>
      <c r="I508" s="242" t="s">
        <v>747</v>
      </c>
      <c r="J508" s="170" t="s">
        <v>96</v>
      </c>
      <c r="K508" s="170" t="s">
        <v>343</v>
      </c>
      <c r="L508" s="170" t="s">
        <v>113</v>
      </c>
      <c r="M508" s="75"/>
      <c r="N508" s="75"/>
      <c r="O508" s="75"/>
    </row>
    <row r="509" spans="1:15" ht="15.6" hidden="1">
      <c r="A509" s="380">
        <v>46094</v>
      </c>
      <c r="B509" s="170" t="s">
        <v>724</v>
      </c>
      <c r="C509" s="170" t="s">
        <v>705</v>
      </c>
      <c r="D509" s="396" t="s">
        <v>100</v>
      </c>
      <c r="E509" s="387">
        <v>18000</v>
      </c>
      <c r="F509" s="381">
        <f t="shared" si="8"/>
        <v>33.619095646327118</v>
      </c>
      <c r="G509" s="239">
        <v>535.41</v>
      </c>
      <c r="H509" s="242" t="s">
        <v>129</v>
      </c>
      <c r="I509" s="242" t="s">
        <v>747</v>
      </c>
      <c r="J509" s="170" t="s">
        <v>96</v>
      </c>
      <c r="K509" s="170" t="s">
        <v>343</v>
      </c>
      <c r="L509" s="170" t="s">
        <v>113</v>
      </c>
      <c r="M509" s="75"/>
      <c r="N509" s="75"/>
      <c r="O509" s="75"/>
    </row>
    <row r="510" spans="1:15" ht="15.6" hidden="1">
      <c r="A510" s="427">
        <v>46095</v>
      </c>
      <c r="B510" s="165" t="s">
        <v>1631</v>
      </c>
      <c r="C510" s="165" t="s">
        <v>525</v>
      </c>
      <c r="D510" s="165" t="s">
        <v>257</v>
      </c>
      <c r="E510" s="165">
        <v>10000</v>
      </c>
      <c r="F510" s="381">
        <f t="shared" si="8"/>
        <v>18.67727535907062</v>
      </c>
      <c r="G510" s="239">
        <v>535.41</v>
      </c>
      <c r="H510" s="165" t="s">
        <v>123</v>
      </c>
      <c r="I510" s="165" t="s">
        <v>542</v>
      </c>
      <c r="J510" s="170" t="s">
        <v>96</v>
      </c>
      <c r="K510" s="170" t="s">
        <v>343</v>
      </c>
      <c r="L510" s="170" t="s">
        <v>113</v>
      </c>
      <c r="M510" s="124"/>
      <c r="N510" s="124"/>
      <c r="O510" s="124"/>
    </row>
    <row r="511" spans="1:15" ht="15.6" hidden="1">
      <c r="A511" s="380">
        <v>46095</v>
      </c>
      <c r="B511" s="362" t="s">
        <v>1625</v>
      </c>
      <c r="C511" s="362" t="s">
        <v>525</v>
      </c>
      <c r="D511" s="362" t="s">
        <v>257</v>
      </c>
      <c r="E511" s="170">
        <v>10000</v>
      </c>
      <c r="F511" s="381">
        <f t="shared" si="8"/>
        <v>18.67727535907062</v>
      </c>
      <c r="G511" s="239">
        <v>535.41</v>
      </c>
      <c r="H511" s="170" t="s">
        <v>131</v>
      </c>
      <c r="I511" s="170" t="s">
        <v>632</v>
      </c>
      <c r="J511" s="170" t="s">
        <v>96</v>
      </c>
      <c r="K511" s="170" t="s">
        <v>343</v>
      </c>
      <c r="L511" s="170" t="s">
        <v>113</v>
      </c>
      <c r="M511" s="124"/>
      <c r="N511" s="124"/>
      <c r="O511" s="124"/>
    </row>
    <row r="512" spans="1:15" ht="15.6" hidden="1">
      <c r="A512" s="407">
        <v>46095</v>
      </c>
      <c r="B512" s="170" t="s">
        <v>1591</v>
      </c>
      <c r="C512" s="170" t="s">
        <v>396</v>
      </c>
      <c r="D512" s="170" t="s">
        <v>257</v>
      </c>
      <c r="E512" s="170">
        <v>10000</v>
      </c>
      <c r="F512" s="381">
        <f t="shared" si="8"/>
        <v>18.67727535907062</v>
      </c>
      <c r="G512" s="239">
        <v>535.41</v>
      </c>
      <c r="H512" s="170" t="s">
        <v>122</v>
      </c>
      <c r="I512" s="170" t="s">
        <v>583</v>
      </c>
      <c r="J512" s="170" t="s">
        <v>96</v>
      </c>
      <c r="K512" s="170" t="s">
        <v>343</v>
      </c>
      <c r="L512" s="170" t="s">
        <v>113</v>
      </c>
      <c r="M512" s="124"/>
      <c r="N512" s="124"/>
      <c r="O512" s="124"/>
    </row>
    <row r="513" spans="1:15" ht="15.6" hidden="1">
      <c r="A513" s="384">
        <v>46095</v>
      </c>
      <c r="B513" s="242" t="s">
        <v>186</v>
      </c>
      <c r="C513" s="170" t="s">
        <v>335</v>
      </c>
      <c r="D513" s="385" t="s">
        <v>99</v>
      </c>
      <c r="E513" s="242">
        <v>1000</v>
      </c>
      <c r="F513" s="381">
        <f t="shared" si="8"/>
        <v>1.8677282335885521</v>
      </c>
      <c r="G513" s="239">
        <v>535.40980000000002</v>
      </c>
      <c r="H513" s="386" t="s">
        <v>111</v>
      </c>
      <c r="I513" s="170" t="s">
        <v>376</v>
      </c>
      <c r="J513" s="170" t="s">
        <v>96</v>
      </c>
      <c r="K513" s="170" t="s">
        <v>343</v>
      </c>
      <c r="L513" s="170" t="s">
        <v>113</v>
      </c>
      <c r="M513" s="313"/>
      <c r="N513" s="313"/>
      <c r="O513" s="75"/>
    </row>
    <row r="514" spans="1:15" ht="15.6" hidden="1">
      <c r="A514" s="384">
        <v>46095</v>
      </c>
      <c r="B514" s="242" t="s">
        <v>187</v>
      </c>
      <c r="C514" s="170" t="s">
        <v>335</v>
      </c>
      <c r="D514" s="385" t="s">
        <v>99</v>
      </c>
      <c r="E514" s="242">
        <v>1000</v>
      </c>
      <c r="F514" s="381">
        <f t="shared" si="8"/>
        <v>1.8677282335885521</v>
      </c>
      <c r="G514" s="239">
        <v>535.40980000000002</v>
      </c>
      <c r="H514" s="386" t="s">
        <v>111</v>
      </c>
      <c r="I514" s="170" t="s">
        <v>376</v>
      </c>
      <c r="J514" s="170" t="s">
        <v>96</v>
      </c>
      <c r="K514" s="170" t="s">
        <v>343</v>
      </c>
      <c r="L514" s="170" t="s">
        <v>113</v>
      </c>
      <c r="M514" s="313"/>
      <c r="N514" s="313"/>
      <c r="O514" s="75"/>
    </row>
    <row r="515" spans="1:15" ht="15.6" hidden="1">
      <c r="A515" s="360">
        <v>46095</v>
      </c>
      <c r="B515" s="361" t="s">
        <v>1632</v>
      </c>
      <c r="C515" s="361" t="s">
        <v>525</v>
      </c>
      <c r="D515" s="361" t="s">
        <v>257</v>
      </c>
      <c r="E515" s="361">
        <v>10000</v>
      </c>
      <c r="F515" s="381">
        <f t="shared" si="8"/>
        <v>18.67727535907062</v>
      </c>
      <c r="G515" s="239">
        <v>535.41</v>
      </c>
      <c r="H515" s="361" t="s">
        <v>123</v>
      </c>
      <c r="I515" s="361" t="s">
        <v>546</v>
      </c>
      <c r="J515" s="170" t="s">
        <v>96</v>
      </c>
      <c r="K515" s="170" t="s">
        <v>343</v>
      </c>
      <c r="L515" s="170" t="s">
        <v>113</v>
      </c>
      <c r="M515" s="75"/>
      <c r="N515" s="75"/>
      <c r="O515" s="75"/>
    </row>
    <row r="516" spans="1:15" ht="15.6" hidden="1">
      <c r="A516" s="360">
        <v>46095</v>
      </c>
      <c r="B516" s="361" t="s">
        <v>1593</v>
      </c>
      <c r="C516" s="242" t="s">
        <v>392</v>
      </c>
      <c r="D516" s="361" t="s">
        <v>257</v>
      </c>
      <c r="E516" s="361">
        <v>3500</v>
      </c>
      <c r="F516" s="381">
        <f t="shared" si="8"/>
        <v>6.5370463756747172</v>
      </c>
      <c r="G516" s="239">
        <v>535.41</v>
      </c>
      <c r="H516" s="361" t="s">
        <v>123</v>
      </c>
      <c r="I516" s="361" t="s">
        <v>547</v>
      </c>
      <c r="J516" s="170" t="s">
        <v>96</v>
      </c>
      <c r="K516" s="170" t="s">
        <v>343</v>
      </c>
      <c r="L516" s="170" t="s">
        <v>113</v>
      </c>
      <c r="M516" s="75"/>
      <c r="N516" s="75"/>
      <c r="O516" s="75"/>
    </row>
    <row r="517" spans="1:15" ht="15.6" hidden="1">
      <c r="A517" s="360">
        <v>46095</v>
      </c>
      <c r="B517" s="361" t="s">
        <v>1613</v>
      </c>
      <c r="C517" s="170" t="s">
        <v>335</v>
      </c>
      <c r="D517" s="361" t="s">
        <v>257</v>
      </c>
      <c r="E517" s="361">
        <v>500</v>
      </c>
      <c r="F517" s="381">
        <f t="shared" si="8"/>
        <v>0.93386376795353099</v>
      </c>
      <c r="G517" s="239">
        <v>535.41</v>
      </c>
      <c r="H517" s="361" t="s">
        <v>123</v>
      </c>
      <c r="I517" s="361" t="s">
        <v>539</v>
      </c>
      <c r="J517" s="170" t="s">
        <v>96</v>
      </c>
      <c r="K517" s="170" t="s">
        <v>343</v>
      </c>
      <c r="L517" s="170" t="s">
        <v>113</v>
      </c>
      <c r="M517" s="75"/>
      <c r="N517" s="75"/>
      <c r="O517" s="75"/>
    </row>
    <row r="518" spans="1:15" ht="15.6" hidden="1">
      <c r="A518" s="360">
        <v>46095</v>
      </c>
      <c r="B518" s="361" t="s">
        <v>1597</v>
      </c>
      <c r="C518" s="170" t="s">
        <v>335</v>
      </c>
      <c r="D518" s="361" t="s">
        <v>257</v>
      </c>
      <c r="E518" s="361">
        <v>1000</v>
      </c>
      <c r="F518" s="381">
        <f t="shared" si="8"/>
        <v>1.867727535907062</v>
      </c>
      <c r="G518" s="239">
        <v>535.41</v>
      </c>
      <c r="H518" s="361" t="s">
        <v>123</v>
      </c>
      <c r="I518" s="361" t="s">
        <v>539</v>
      </c>
      <c r="J518" s="170" t="s">
        <v>96</v>
      </c>
      <c r="K518" s="170" t="s">
        <v>343</v>
      </c>
      <c r="L518" s="170" t="s">
        <v>113</v>
      </c>
      <c r="M518" s="75"/>
      <c r="N518" s="75"/>
      <c r="O518" s="75"/>
    </row>
    <row r="519" spans="1:15" ht="15.6" hidden="1">
      <c r="A519" s="360">
        <v>46095</v>
      </c>
      <c r="B519" s="361" t="s">
        <v>1601</v>
      </c>
      <c r="C519" s="170" t="s">
        <v>335</v>
      </c>
      <c r="D519" s="361" t="s">
        <v>257</v>
      </c>
      <c r="E519" s="361">
        <v>1000</v>
      </c>
      <c r="F519" s="381">
        <f t="shared" si="8"/>
        <v>1.867727535907062</v>
      </c>
      <c r="G519" s="239">
        <v>535.41</v>
      </c>
      <c r="H519" s="361" t="s">
        <v>123</v>
      </c>
      <c r="I519" s="361" t="s">
        <v>539</v>
      </c>
      <c r="J519" s="170" t="s">
        <v>96</v>
      </c>
      <c r="K519" s="170" t="s">
        <v>343</v>
      </c>
      <c r="L519" s="170" t="s">
        <v>113</v>
      </c>
      <c r="M519" s="75"/>
      <c r="N519" s="75"/>
      <c r="O519" s="75"/>
    </row>
    <row r="520" spans="1:15" ht="15.6" hidden="1">
      <c r="A520" s="360">
        <v>46095</v>
      </c>
      <c r="B520" s="361" t="s">
        <v>1601</v>
      </c>
      <c r="C520" s="170" t="s">
        <v>335</v>
      </c>
      <c r="D520" s="361" t="s">
        <v>257</v>
      </c>
      <c r="E520" s="361">
        <v>1000</v>
      </c>
      <c r="F520" s="381">
        <f t="shared" si="8"/>
        <v>1.867727535907062</v>
      </c>
      <c r="G520" s="239">
        <v>535.41</v>
      </c>
      <c r="H520" s="361" t="s">
        <v>123</v>
      </c>
      <c r="I520" s="361" t="s">
        <v>539</v>
      </c>
      <c r="J520" s="170" t="s">
        <v>96</v>
      </c>
      <c r="K520" s="170" t="s">
        <v>343</v>
      </c>
      <c r="L520" s="170" t="s">
        <v>113</v>
      </c>
      <c r="M520" s="75"/>
      <c r="N520" s="75"/>
      <c r="O520" s="75"/>
    </row>
    <row r="521" spans="1:15" ht="15.6" hidden="1">
      <c r="A521" s="360">
        <v>46095</v>
      </c>
      <c r="B521" s="361" t="s">
        <v>1597</v>
      </c>
      <c r="C521" s="170" t="s">
        <v>335</v>
      </c>
      <c r="D521" s="361" t="s">
        <v>257</v>
      </c>
      <c r="E521" s="361">
        <v>1000</v>
      </c>
      <c r="F521" s="381">
        <f t="shared" si="8"/>
        <v>1.867727535907062</v>
      </c>
      <c r="G521" s="239">
        <v>535.41</v>
      </c>
      <c r="H521" s="361" t="s">
        <v>123</v>
      </c>
      <c r="I521" s="361" t="s">
        <v>539</v>
      </c>
      <c r="J521" s="170" t="s">
        <v>96</v>
      </c>
      <c r="K521" s="170" t="s">
        <v>343</v>
      </c>
      <c r="L521" s="170" t="s">
        <v>113</v>
      </c>
      <c r="M521" s="75"/>
      <c r="N521" s="75"/>
      <c r="O521" s="75"/>
    </row>
    <row r="522" spans="1:15" ht="15.6" hidden="1">
      <c r="A522" s="360">
        <v>46095</v>
      </c>
      <c r="B522" s="361" t="s">
        <v>1597</v>
      </c>
      <c r="C522" s="170" t="s">
        <v>335</v>
      </c>
      <c r="D522" s="361" t="s">
        <v>257</v>
      </c>
      <c r="E522" s="361">
        <v>1000</v>
      </c>
      <c r="F522" s="381">
        <f t="shared" si="8"/>
        <v>1.867727535907062</v>
      </c>
      <c r="G522" s="239">
        <v>535.41</v>
      </c>
      <c r="H522" s="361" t="s">
        <v>123</v>
      </c>
      <c r="I522" s="361" t="s">
        <v>539</v>
      </c>
      <c r="J522" s="170" t="s">
        <v>96</v>
      </c>
      <c r="K522" s="170" t="s">
        <v>343</v>
      </c>
      <c r="L522" s="170" t="s">
        <v>113</v>
      </c>
      <c r="M522" s="75"/>
      <c r="N522" s="75"/>
      <c r="O522" s="75"/>
    </row>
    <row r="523" spans="1:15" ht="15.6" hidden="1">
      <c r="A523" s="360">
        <v>46095</v>
      </c>
      <c r="B523" s="361" t="s">
        <v>523</v>
      </c>
      <c r="C523" s="361" t="s">
        <v>524</v>
      </c>
      <c r="D523" s="361" t="s">
        <v>257</v>
      </c>
      <c r="E523" s="361">
        <v>2000</v>
      </c>
      <c r="F523" s="381">
        <f t="shared" si="8"/>
        <v>3.735455071814124</v>
      </c>
      <c r="G523" s="239">
        <v>535.41</v>
      </c>
      <c r="H523" s="361" t="s">
        <v>123</v>
      </c>
      <c r="I523" s="361" t="s">
        <v>540</v>
      </c>
      <c r="J523" s="170" t="s">
        <v>96</v>
      </c>
      <c r="K523" s="170" t="s">
        <v>343</v>
      </c>
      <c r="L523" s="170" t="s">
        <v>113</v>
      </c>
      <c r="M523" s="75"/>
      <c r="N523" s="75"/>
      <c r="O523" s="75"/>
    </row>
    <row r="524" spans="1:15" ht="15.6" hidden="1">
      <c r="A524" s="384">
        <v>46095</v>
      </c>
      <c r="B524" s="242" t="s">
        <v>1592</v>
      </c>
      <c r="C524" s="170" t="s">
        <v>335</v>
      </c>
      <c r="D524" s="242" t="s">
        <v>257</v>
      </c>
      <c r="E524" s="242">
        <v>500</v>
      </c>
      <c r="F524" s="381">
        <f t="shared" si="8"/>
        <v>0.93386376795353099</v>
      </c>
      <c r="G524" s="239">
        <v>535.41</v>
      </c>
      <c r="H524" s="242" t="s">
        <v>122</v>
      </c>
      <c r="I524" s="242" t="s">
        <v>573</v>
      </c>
      <c r="J524" s="170" t="s">
        <v>96</v>
      </c>
      <c r="K524" s="170" t="s">
        <v>343</v>
      </c>
      <c r="L524" s="170" t="s">
        <v>113</v>
      </c>
      <c r="M524" s="75"/>
      <c r="N524" s="75"/>
      <c r="O524" s="75"/>
    </row>
    <row r="525" spans="1:15" ht="15.6" hidden="1">
      <c r="A525" s="384">
        <v>46095</v>
      </c>
      <c r="B525" s="242" t="s">
        <v>1592</v>
      </c>
      <c r="C525" s="170" t="s">
        <v>335</v>
      </c>
      <c r="D525" s="242" t="s">
        <v>257</v>
      </c>
      <c r="E525" s="242">
        <v>500</v>
      </c>
      <c r="F525" s="381">
        <f t="shared" si="8"/>
        <v>0.93386376795353099</v>
      </c>
      <c r="G525" s="239">
        <v>535.41</v>
      </c>
      <c r="H525" s="242" t="s">
        <v>122</v>
      </c>
      <c r="I525" s="242" t="s">
        <v>573</v>
      </c>
      <c r="J525" s="170" t="s">
        <v>96</v>
      </c>
      <c r="K525" s="170" t="s">
        <v>343</v>
      </c>
      <c r="L525" s="170" t="s">
        <v>113</v>
      </c>
      <c r="M525" s="75"/>
      <c r="N525" s="75"/>
      <c r="O525" s="75"/>
    </row>
    <row r="526" spans="1:15" ht="15.6" hidden="1">
      <c r="A526" s="384">
        <v>46095</v>
      </c>
      <c r="B526" s="242" t="s">
        <v>1592</v>
      </c>
      <c r="C526" s="170" t="s">
        <v>335</v>
      </c>
      <c r="D526" s="242" t="s">
        <v>257</v>
      </c>
      <c r="E526" s="242">
        <v>500</v>
      </c>
      <c r="F526" s="381">
        <f t="shared" si="8"/>
        <v>0.93386376795353099</v>
      </c>
      <c r="G526" s="239">
        <v>535.41</v>
      </c>
      <c r="H526" s="242" t="s">
        <v>122</v>
      </c>
      <c r="I526" s="242" t="s">
        <v>573</v>
      </c>
      <c r="J526" s="170" t="s">
        <v>96</v>
      </c>
      <c r="K526" s="170" t="s">
        <v>343</v>
      </c>
      <c r="L526" s="170" t="s">
        <v>113</v>
      </c>
      <c r="M526" s="75"/>
      <c r="N526" s="75"/>
      <c r="O526" s="75"/>
    </row>
    <row r="527" spans="1:15" ht="15.6" hidden="1">
      <c r="A527" s="384">
        <v>46095</v>
      </c>
      <c r="B527" s="242" t="s">
        <v>1592</v>
      </c>
      <c r="C527" s="170" t="s">
        <v>335</v>
      </c>
      <c r="D527" s="242" t="s">
        <v>257</v>
      </c>
      <c r="E527" s="242">
        <v>500</v>
      </c>
      <c r="F527" s="381">
        <f t="shared" si="8"/>
        <v>0.93386376795353099</v>
      </c>
      <c r="G527" s="239">
        <v>535.41</v>
      </c>
      <c r="H527" s="242" t="s">
        <v>122</v>
      </c>
      <c r="I527" s="242" t="s">
        <v>573</v>
      </c>
      <c r="J527" s="170" t="s">
        <v>96</v>
      </c>
      <c r="K527" s="170" t="s">
        <v>343</v>
      </c>
      <c r="L527" s="170" t="s">
        <v>113</v>
      </c>
      <c r="M527" s="75"/>
      <c r="N527" s="75"/>
      <c r="O527" s="75"/>
    </row>
    <row r="528" spans="1:15" ht="15.6" hidden="1">
      <c r="A528" s="384">
        <v>46095</v>
      </c>
      <c r="B528" s="242" t="s">
        <v>1596</v>
      </c>
      <c r="C528" s="170" t="s">
        <v>335</v>
      </c>
      <c r="D528" s="242" t="s">
        <v>257</v>
      </c>
      <c r="E528" s="242">
        <v>500</v>
      </c>
      <c r="F528" s="381">
        <f t="shared" si="8"/>
        <v>0.93386376795353099</v>
      </c>
      <c r="G528" s="239">
        <v>535.41</v>
      </c>
      <c r="H528" s="242" t="s">
        <v>122</v>
      </c>
      <c r="I528" s="242" t="s">
        <v>573</v>
      </c>
      <c r="J528" s="170" t="s">
        <v>96</v>
      </c>
      <c r="K528" s="170" t="s">
        <v>343</v>
      </c>
      <c r="L528" s="170" t="s">
        <v>113</v>
      </c>
      <c r="M528" s="75"/>
      <c r="N528" s="75"/>
      <c r="O528" s="75"/>
    </row>
    <row r="529" spans="1:15" ht="15.6" hidden="1">
      <c r="A529" s="384">
        <v>46095</v>
      </c>
      <c r="B529" s="242" t="s">
        <v>1596</v>
      </c>
      <c r="C529" s="170" t="s">
        <v>335</v>
      </c>
      <c r="D529" s="242" t="s">
        <v>257</v>
      </c>
      <c r="E529" s="242">
        <v>500</v>
      </c>
      <c r="F529" s="381">
        <f t="shared" si="8"/>
        <v>0.93386376795353099</v>
      </c>
      <c r="G529" s="239">
        <v>535.41</v>
      </c>
      <c r="H529" s="242" t="s">
        <v>131</v>
      </c>
      <c r="I529" s="242" t="s">
        <v>622</v>
      </c>
      <c r="J529" s="170" t="s">
        <v>96</v>
      </c>
      <c r="K529" s="170" t="s">
        <v>343</v>
      </c>
      <c r="L529" s="170" t="s">
        <v>113</v>
      </c>
      <c r="M529" s="75"/>
      <c r="N529" s="75"/>
      <c r="O529" s="75"/>
    </row>
    <row r="530" spans="1:15" ht="15.6" hidden="1">
      <c r="A530" s="384">
        <v>46095</v>
      </c>
      <c r="B530" s="242" t="s">
        <v>1616</v>
      </c>
      <c r="C530" s="242" t="s">
        <v>618</v>
      </c>
      <c r="D530" s="242" t="s">
        <v>257</v>
      </c>
      <c r="E530" s="242">
        <v>1600</v>
      </c>
      <c r="F530" s="381">
        <f t="shared" si="8"/>
        <v>2.9883640574512991</v>
      </c>
      <c r="G530" s="239">
        <v>535.41</v>
      </c>
      <c r="H530" s="242" t="s">
        <v>131</v>
      </c>
      <c r="I530" s="242" t="s">
        <v>627</v>
      </c>
      <c r="J530" s="170" t="s">
        <v>96</v>
      </c>
      <c r="K530" s="170" t="s">
        <v>343</v>
      </c>
      <c r="L530" s="170" t="s">
        <v>113</v>
      </c>
      <c r="M530" s="75"/>
      <c r="N530" s="75"/>
      <c r="O530" s="75"/>
    </row>
    <row r="531" spans="1:15" ht="15.6" hidden="1">
      <c r="A531" s="384">
        <v>46095</v>
      </c>
      <c r="B531" s="242" t="s">
        <v>1592</v>
      </c>
      <c r="C531" s="170" t="s">
        <v>335</v>
      </c>
      <c r="D531" s="242" t="s">
        <v>257</v>
      </c>
      <c r="E531" s="242">
        <v>500</v>
      </c>
      <c r="F531" s="381">
        <f t="shared" si="8"/>
        <v>0.93386376795353099</v>
      </c>
      <c r="G531" s="239">
        <v>535.41</v>
      </c>
      <c r="H531" s="242" t="s">
        <v>131</v>
      </c>
      <c r="I531" s="242" t="s">
        <v>622</v>
      </c>
      <c r="J531" s="170" t="s">
        <v>96</v>
      </c>
      <c r="K531" s="170" t="s">
        <v>343</v>
      </c>
      <c r="L531" s="170" t="s">
        <v>113</v>
      </c>
      <c r="M531" s="75"/>
      <c r="N531" s="75"/>
      <c r="O531" s="75"/>
    </row>
    <row r="532" spans="1:15" ht="15.6" hidden="1">
      <c r="A532" s="384">
        <v>46095</v>
      </c>
      <c r="B532" s="242" t="s">
        <v>1592</v>
      </c>
      <c r="C532" s="170" t="s">
        <v>335</v>
      </c>
      <c r="D532" s="242" t="s">
        <v>257</v>
      </c>
      <c r="E532" s="242">
        <v>500</v>
      </c>
      <c r="F532" s="381">
        <f t="shared" si="8"/>
        <v>0.93386376795353099</v>
      </c>
      <c r="G532" s="239">
        <v>535.41</v>
      </c>
      <c r="H532" s="242" t="s">
        <v>131</v>
      </c>
      <c r="I532" s="242" t="s">
        <v>622</v>
      </c>
      <c r="J532" s="170" t="s">
        <v>96</v>
      </c>
      <c r="K532" s="170" t="s">
        <v>343</v>
      </c>
      <c r="L532" s="170" t="s">
        <v>113</v>
      </c>
      <c r="M532" s="75"/>
      <c r="N532" s="75"/>
      <c r="O532" s="75"/>
    </row>
    <row r="533" spans="1:15" ht="15.6" hidden="1">
      <c r="A533" s="384">
        <v>46095</v>
      </c>
      <c r="B533" s="242" t="s">
        <v>1616</v>
      </c>
      <c r="C533" s="242" t="s">
        <v>618</v>
      </c>
      <c r="D533" s="242" t="s">
        <v>257</v>
      </c>
      <c r="E533" s="242">
        <v>2000</v>
      </c>
      <c r="F533" s="381">
        <f t="shared" si="8"/>
        <v>3.735455071814124</v>
      </c>
      <c r="G533" s="239">
        <v>535.41</v>
      </c>
      <c r="H533" s="242" t="s">
        <v>131</v>
      </c>
      <c r="I533" s="242" t="s">
        <v>627</v>
      </c>
      <c r="J533" s="170" t="s">
        <v>96</v>
      </c>
      <c r="K533" s="170" t="s">
        <v>343</v>
      </c>
      <c r="L533" s="170" t="s">
        <v>113</v>
      </c>
      <c r="M533" s="75"/>
      <c r="N533" s="75"/>
      <c r="O533" s="75"/>
    </row>
    <row r="534" spans="1:15" ht="15.6" hidden="1">
      <c r="A534" s="384">
        <v>46095</v>
      </c>
      <c r="B534" s="242" t="s">
        <v>1592</v>
      </c>
      <c r="C534" s="170" t="s">
        <v>335</v>
      </c>
      <c r="D534" s="242" t="s">
        <v>257</v>
      </c>
      <c r="E534" s="242">
        <v>500</v>
      </c>
      <c r="F534" s="381">
        <f t="shared" si="8"/>
        <v>0.93386376795353099</v>
      </c>
      <c r="G534" s="239">
        <v>535.41</v>
      </c>
      <c r="H534" s="242" t="s">
        <v>131</v>
      </c>
      <c r="I534" s="242" t="s">
        <v>622</v>
      </c>
      <c r="J534" s="170" t="s">
        <v>96</v>
      </c>
      <c r="K534" s="170" t="s">
        <v>343</v>
      </c>
      <c r="L534" s="170" t="s">
        <v>113</v>
      </c>
      <c r="M534" s="75"/>
      <c r="N534" s="75"/>
      <c r="O534" s="75"/>
    </row>
    <row r="535" spans="1:15" ht="15.6" hidden="1">
      <c r="A535" s="427">
        <v>46096</v>
      </c>
      <c r="B535" s="165" t="s">
        <v>1631</v>
      </c>
      <c r="C535" s="165" t="s">
        <v>525</v>
      </c>
      <c r="D535" s="165" t="s">
        <v>257</v>
      </c>
      <c r="E535" s="165">
        <v>10000</v>
      </c>
      <c r="F535" s="381">
        <f t="shared" si="8"/>
        <v>18.67727535907062</v>
      </c>
      <c r="G535" s="239">
        <v>535.41</v>
      </c>
      <c r="H535" s="165" t="s">
        <v>123</v>
      </c>
      <c r="I535" s="165" t="s">
        <v>542</v>
      </c>
      <c r="J535" s="170" t="s">
        <v>96</v>
      </c>
      <c r="K535" s="170" t="s">
        <v>343</v>
      </c>
      <c r="L535" s="170" t="s">
        <v>113</v>
      </c>
      <c r="M535" s="124"/>
      <c r="N535" s="124"/>
      <c r="O535" s="124"/>
    </row>
    <row r="536" spans="1:15" ht="15.6" hidden="1">
      <c r="A536" s="380">
        <v>46096</v>
      </c>
      <c r="B536" s="362" t="s">
        <v>1595</v>
      </c>
      <c r="C536" s="362" t="s">
        <v>525</v>
      </c>
      <c r="D536" s="362" t="s">
        <v>257</v>
      </c>
      <c r="E536" s="170">
        <v>10000</v>
      </c>
      <c r="F536" s="381">
        <f t="shared" si="8"/>
        <v>18.67727535907062</v>
      </c>
      <c r="G536" s="239">
        <v>535.41</v>
      </c>
      <c r="H536" s="170" t="s">
        <v>131</v>
      </c>
      <c r="I536" s="170" t="s">
        <v>632</v>
      </c>
      <c r="J536" s="170" t="s">
        <v>96</v>
      </c>
      <c r="K536" s="170" t="s">
        <v>343</v>
      </c>
      <c r="L536" s="170" t="s">
        <v>113</v>
      </c>
      <c r="M536" s="124"/>
      <c r="N536" s="124"/>
      <c r="O536" s="124"/>
    </row>
    <row r="537" spans="1:15" ht="15.6" hidden="1">
      <c r="A537" s="407">
        <v>46096</v>
      </c>
      <c r="B537" s="170" t="s">
        <v>1629</v>
      </c>
      <c r="C537" s="170" t="s">
        <v>396</v>
      </c>
      <c r="D537" s="170" t="s">
        <v>257</v>
      </c>
      <c r="E537" s="170">
        <v>10000</v>
      </c>
      <c r="F537" s="381">
        <f t="shared" si="8"/>
        <v>18.67727535907062</v>
      </c>
      <c r="G537" s="239">
        <v>535.41</v>
      </c>
      <c r="H537" s="170" t="s">
        <v>122</v>
      </c>
      <c r="I537" s="170" t="s">
        <v>583</v>
      </c>
      <c r="J537" s="170" t="s">
        <v>96</v>
      </c>
      <c r="K537" s="170" t="s">
        <v>343</v>
      </c>
      <c r="L537" s="170" t="s">
        <v>113</v>
      </c>
      <c r="M537" s="124"/>
      <c r="N537" s="124"/>
      <c r="O537" s="124"/>
    </row>
    <row r="538" spans="1:15" ht="15.6" hidden="1">
      <c r="A538" s="384">
        <v>46096</v>
      </c>
      <c r="B538" s="242" t="s">
        <v>1592</v>
      </c>
      <c r="C538" s="170" t="s">
        <v>335</v>
      </c>
      <c r="D538" s="242" t="s">
        <v>257</v>
      </c>
      <c r="E538" s="242">
        <v>500</v>
      </c>
      <c r="F538" s="381">
        <f t="shared" si="8"/>
        <v>0.93386376795353099</v>
      </c>
      <c r="G538" s="239">
        <v>535.41</v>
      </c>
      <c r="H538" s="242" t="s">
        <v>131</v>
      </c>
      <c r="I538" s="242" t="s">
        <v>622</v>
      </c>
      <c r="J538" s="170" t="s">
        <v>96</v>
      </c>
      <c r="K538" s="170" t="s">
        <v>343</v>
      </c>
      <c r="L538" s="170" t="s">
        <v>113</v>
      </c>
      <c r="M538" s="75"/>
      <c r="N538" s="75"/>
      <c r="O538" s="75"/>
    </row>
    <row r="539" spans="1:15" ht="15.6" hidden="1">
      <c r="A539" s="384">
        <v>46096</v>
      </c>
      <c r="B539" s="242" t="s">
        <v>1596</v>
      </c>
      <c r="C539" s="170" t="s">
        <v>335</v>
      </c>
      <c r="D539" s="242" t="s">
        <v>257</v>
      </c>
      <c r="E539" s="242">
        <v>500</v>
      </c>
      <c r="F539" s="381">
        <f t="shared" si="8"/>
        <v>0.93386376795353099</v>
      </c>
      <c r="G539" s="239">
        <v>535.41</v>
      </c>
      <c r="H539" s="242" t="s">
        <v>131</v>
      </c>
      <c r="I539" s="242" t="s">
        <v>622</v>
      </c>
      <c r="J539" s="170" t="s">
        <v>96</v>
      </c>
      <c r="K539" s="170" t="s">
        <v>343</v>
      </c>
      <c r="L539" s="170" t="s">
        <v>113</v>
      </c>
      <c r="M539" s="75"/>
      <c r="N539" s="75"/>
      <c r="O539" s="75"/>
    </row>
    <row r="540" spans="1:15" ht="15.6" hidden="1">
      <c r="A540" s="384">
        <v>46096</v>
      </c>
      <c r="B540" s="242" t="s">
        <v>1616</v>
      </c>
      <c r="C540" s="242" t="s">
        <v>618</v>
      </c>
      <c r="D540" s="242" t="s">
        <v>257</v>
      </c>
      <c r="E540" s="242">
        <v>2000</v>
      </c>
      <c r="F540" s="381">
        <f t="shared" si="8"/>
        <v>3.735455071814124</v>
      </c>
      <c r="G540" s="239">
        <v>535.41</v>
      </c>
      <c r="H540" s="242" t="s">
        <v>131</v>
      </c>
      <c r="I540" s="242" t="s">
        <v>627</v>
      </c>
      <c r="J540" s="170" t="s">
        <v>96</v>
      </c>
      <c r="K540" s="170" t="s">
        <v>343</v>
      </c>
      <c r="L540" s="170" t="s">
        <v>113</v>
      </c>
      <c r="M540" s="75"/>
      <c r="N540" s="75"/>
      <c r="O540" s="75"/>
    </row>
    <row r="541" spans="1:15" ht="15.6" hidden="1">
      <c r="A541" s="384">
        <v>46096</v>
      </c>
      <c r="B541" s="242" t="s">
        <v>1596</v>
      </c>
      <c r="C541" s="170" t="s">
        <v>335</v>
      </c>
      <c r="D541" s="242" t="s">
        <v>257</v>
      </c>
      <c r="E541" s="242">
        <v>500</v>
      </c>
      <c r="F541" s="381">
        <f t="shared" si="8"/>
        <v>0.93386376795353099</v>
      </c>
      <c r="G541" s="239">
        <v>535.41</v>
      </c>
      <c r="H541" s="242" t="s">
        <v>131</v>
      </c>
      <c r="I541" s="242" t="s">
        <v>622</v>
      </c>
      <c r="J541" s="170" t="s">
        <v>96</v>
      </c>
      <c r="K541" s="170" t="s">
        <v>343</v>
      </c>
      <c r="L541" s="170" t="s">
        <v>113</v>
      </c>
      <c r="M541" s="75"/>
      <c r="N541" s="75"/>
      <c r="O541" s="75"/>
    </row>
    <row r="542" spans="1:15" ht="15.6" hidden="1">
      <c r="A542" s="384">
        <v>46096</v>
      </c>
      <c r="B542" s="242" t="s">
        <v>1592</v>
      </c>
      <c r="C542" s="170" t="s">
        <v>335</v>
      </c>
      <c r="D542" s="242" t="s">
        <v>257</v>
      </c>
      <c r="E542" s="242">
        <v>500</v>
      </c>
      <c r="F542" s="381">
        <f t="shared" si="8"/>
        <v>0.93386376795353099</v>
      </c>
      <c r="G542" s="239">
        <v>535.41</v>
      </c>
      <c r="H542" s="242" t="s">
        <v>131</v>
      </c>
      <c r="I542" s="242" t="s">
        <v>622</v>
      </c>
      <c r="J542" s="170" t="s">
        <v>96</v>
      </c>
      <c r="K542" s="170" t="s">
        <v>343</v>
      </c>
      <c r="L542" s="170" t="s">
        <v>113</v>
      </c>
      <c r="M542" s="75"/>
      <c r="N542" s="75"/>
      <c r="O542" s="75"/>
    </row>
    <row r="543" spans="1:15" ht="15.6" hidden="1">
      <c r="A543" s="427">
        <v>46097</v>
      </c>
      <c r="B543" s="165" t="s">
        <v>1622</v>
      </c>
      <c r="C543" s="165" t="s">
        <v>525</v>
      </c>
      <c r="D543" s="165" t="s">
        <v>257</v>
      </c>
      <c r="E543" s="165">
        <v>10000</v>
      </c>
      <c r="F543" s="381">
        <f t="shared" si="8"/>
        <v>18.67727535907062</v>
      </c>
      <c r="G543" s="239">
        <v>535.41</v>
      </c>
      <c r="H543" s="165" t="s">
        <v>123</v>
      </c>
      <c r="I543" s="165" t="s">
        <v>542</v>
      </c>
      <c r="J543" s="170" t="s">
        <v>96</v>
      </c>
      <c r="K543" s="170" t="s">
        <v>343</v>
      </c>
      <c r="L543" s="170" t="s">
        <v>113</v>
      </c>
      <c r="M543" s="124"/>
      <c r="N543" s="124"/>
      <c r="O543" s="124"/>
    </row>
    <row r="544" spans="1:15" ht="15.6" hidden="1">
      <c r="A544" s="380">
        <v>46097</v>
      </c>
      <c r="B544" s="362" t="s">
        <v>1595</v>
      </c>
      <c r="C544" s="362" t="s">
        <v>525</v>
      </c>
      <c r="D544" s="362" t="s">
        <v>257</v>
      </c>
      <c r="E544" s="170">
        <v>10000</v>
      </c>
      <c r="F544" s="381">
        <f t="shared" si="8"/>
        <v>18.67727535907062</v>
      </c>
      <c r="G544" s="239">
        <v>535.41</v>
      </c>
      <c r="H544" s="170" t="s">
        <v>131</v>
      </c>
      <c r="I544" s="170" t="s">
        <v>632</v>
      </c>
      <c r="J544" s="170" t="s">
        <v>96</v>
      </c>
      <c r="K544" s="170" t="s">
        <v>343</v>
      </c>
      <c r="L544" s="170" t="s">
        <v>113</v>
      </c>
      <c r="M544" s="124"/>
      <c r="N544" s="124"/>
      <c r="O544" s="124"/>
    </row>
    <row r="545" spans="1:15" ht="15.6" hidden="1">
      <c r="A545" s="407">
        <v>46097</v>
      </c>
      <c r="B545" s="170" t="s">
        <v>1591</v>
      </c>
      <c r="C545" s="170" t="s">
        <v>396</v>
      </c>
      <c r="D545" s="170" t="s">
        <v>257</v>
      </c>
      <c r="E545" s="170">
        <v>10000</v>
      </c>
      <c r="F545" s="381">
        <f t="shared" si="8"/>
        <v>18.67727535907062</v>
      </c>
      <c r="G545" s="239">
        <v>535.41</v>
      </c>
      <c r="H545" s="170" t="s">
        <v>122</v>
      </c>
      <c r="I545" s="170" t="s">
        <v>583</v>
      </c>
      <c r="J545" s="170" t="s">
        <v>96</v>
      </c>
      <c r="K545" s="170" t="s">
        <v>343</v>
      </c>
      <c r="L545" s="170" t="s">
        <v>113</v>
      </c>
      <c r="M545" s="124"/>
      <c r="N545" s="124"/>
      <c r="O545" s="124"/>
    </row>
    <row r="546" spans="1:15" ht="15.6" hidden="1">
      <c r="A546" s="384">
        <v>46097</v>
      </c>
      <c r="B546" s="242" t="s">
        <v>186</v>
      </c>
      <c r="C546" s="170" t="s">
        <v>335</v>
      </c>
      <c r="D546" s="385" t="s">
        <v>99</v>
      </c>
      <c r="E546" s="242">
        <v>1000</v>
      </c>
      <c r="F546" s="381">
        <f t="shared" si="8"/>
        <v>1.8677282335885521</v>
      </c>
      <c r="G546" s="239">
        <v>535.40980000000002</v>
      </c>
      <c r="H546" s="386" t="s">
        <v>111</v>
      </c>
      <c r="I546" s="170" t="s">
        <v>376</v>
      </c>
      <c r="J546" s="170" t="s">
        <v>96</v>
      </c>
      <c r="K546" s="170" t="s">
        <v>343</v>
      </c>
      <c r="L546" s="170" t="s">
        <v>113</v>
      </c>
      <c r="M546" s="313"/>
      <c r="N546" s="313"/>
      <c r="O546" s="75"/>
    </row>
    <row r="547" spans="1:15" ht="15.6" hidden="1">
      <c r="A547" s="384">
        <v>46097</v>
      </c>
      <c r="B547" s="242" t="s">
        <v>363</v>
      </c>
      <c r="C547" s="170" t="s">
        <v>335</v>
      </c>
      <c r="D547" s="385" t="s">
        <v>99</v>
      </c>
      <c r="E547" s="242">
        <v>1000</v>
      </c>
      <c r="F547" s="381">
        <f t="shared" si="8"/>
        <v>1.8677282335885521</v>
      </c>
      <c r="G547" s="239">
        <v>535.40980000000002</v>
      </c>
      <c r="H547" s="386" t="s">
        <v>111</v>
      </c>
      <c r="I547" s="170" t="s">
        <v>376</v>
      </c>
      <c r="J547" s="170" t="s">
        <v>96</v>
      </c>
      <c r="K547" s="170" t="s">
        <v>343</v>
      </c>
      <c r="L547" s="170" t="s">
        <v>113</v>
      </c>
      <c r="M547" s="313"/>
      <c r="N547" s="313"/>
      <c r="O547" s="75"/>
    </row>
    <row r="548" spans="1:15" ht="15.6" hidden="1">
      <c r="A548" s="384">
        <v>46097</v>
      </c>
      <c r="B548" s="242" t="s">
        <v>364</v>
      </c>
      <c r="C548" s="170" t="s">
        <v>335</v>
      </c>
      <c r="D548" s="385" t="s">
        <v>99</v>
      </c>
      <c r="E548" s="242">
        <v>1000</v>
      </c>
      <c r="F548" s="381">
        <f t="shared" si="8"/>
        <v>1.8677282335885521</v>
      </c>
      <c r="G548" s="239">
        <v>535.40980000000002</v>
      </c>
      <c r="H548" s="386" t="s">
        <v>111</v>
      </c>
      <c r="I548" s="170" t="s">
        <v>376</v>
      </c>
      <c r="J548" s="170" t="s">
        <v>96</v>
      </c>
      <c r="K548" s="170" t="s">
        <v>343</v>
      </c>
      <c r="L548" s="170" t="s">
        <v>113</v>
      </c>
      <c r="M548" s="313"/>
      <c r="N548" s="313"/>
      <c r="O548" s="75"/>
    </row>
    <row r="549" spans="1:15" ht="15.6" hidden="1">
      <c r="A549" s="384">
        <v>46097</v>
      </c>
      <c r="B549" s="242" t="s">
        <v>187</v>
      </c>
      <c r="C549" s="170" t="s">
        <v>335</v>
      </c>
      <c r="D549" s="385" t="s">
        <v>99</v>
      </c>
      <c r="E549" s="242">
        <v>1000</v>
      </c>
      <c r="F549" s="381">
        <f t="shared" si="8"/>
        <v>1.8677282335885521</v>
      </c>
      <c r="G549" s="239">
        <v>535.40980000000002</v>
      </c>
      <c r="H549" s="386" t="s">
        <v>111</v>
      </c>
      <c r="I549" s="170" t="s">
        <v>376</v>
      </c>
      <c r="J549" s="170" t="s">
        <v>96</v>
      </c>
      <c r="K549" s="170" t="s">
        <v>343</v>
      </c>
      <c r="L549" s="170" t="s">
        <v>113</v>
      </c>
      <c r="M549" s="313"/>
      <c r="N549" s="313"/>
      <c r="O549" s="75"/>
    </row>
    <row r="550" spans="1:15" ht="15.6" hidden="1">
      <c r="A550" s="360">
        <v>46097</v>
      </c>
      <c r="B550" s="361" t="s">
        <v>1593</v>
      </c>
      <c r="C550" s="242" t="s">
        <v>392</v>
      </c>
      <c r="D550" s="361" t="s">
        <v>257</v>
      </c>
      <c r="E550" s="361">
        <v>2000</v>
      </c>
      <c r="F550" s="381">
        <f t="shared" si="8"/>
        <v>3.735455071814124</v>
      </c>
      <c r="G550" s="239">
        <v>535.41</v>
      </c>
      <c r="H550" s="361" t="s">
        <v>123</v>
      </c>
      <c r="I550" s="361" t="s">
        <v>548</v>
      </c>
      <c r="J550" s="170" t="s">
        <v>96</v>
      </c>
      <c r="K550" s="170" t="s">
        <v>343</v>
      </c>
      <c r="L550" s="170" t="s">
        <v>113</v>
      </c>
      <c r="M550" s="75"/>
      <c r="N550" s="75"/>
      <c r="O550" s="75"/>
    </row>
    <row r="551" spans="1:15" ht="15.6" hidden="1">
      <c r="A551" s="360">
        <v>46097</v>
      </c>
      <c r="B551" s="361" t="s">
        <v>1593</v>
      </c>
      <c r="C551" s="242" t="s">
        <v>392</v>
      </c>
      <c r="D551" s="361" t="s">
        <v>257</v>
      </c>
      <c r="E551" s="361">
        <v>2000</v>
      </c>
      <c r="F551" s="381">
        <f t="shared" si="8"/>
        <v>3.735455071814124</v>
      </c>
      <c r="G551" s="239">
        <v>535.41</v>
      </c>
      <c r="H551" s="361" t="s">
        <v>123</v>
      </c>
      <c r="I551" s="361" t="s">
        <v>549</v>
      </c>
      <c r="J551" s="170" t="s">
        <v>96</v>
      </c>
      <c r="K551" s="170" t="s">
        <v>343</v>
      </c>
      <c r="L551" s="170" t="s">
        <v>113</v>
      </c>
      <c r="M551" s="75"/>
      <c r="N551" s="75"/>
      <c r="O551" s="75"/>
    </row>
    <row r="552" spans="1:15" ht="15.6" hidden="1">
      <c r="A552" s="360">
        <v>46097</v>
      </c>
      <c r="B552" s="361" t="s">
        <v>1597</v>
      </c>
      <c r="C552" s="170" t="s">
        <v>335</v>
      </c>
      <c r="D552" s="361" t="s">
        <v>257</v>
      </c>
      <c r="E552" s="361">
        <v>500</v>
      </c>
      <c r="F552" s="381">
        <f t="shared" si="8"/>
        <v>0.93386376795353099</v>
      </c>
      <c r="G552" s="239">
        <v>535.41</v>
      </c>
      <c r="H552" s="361" t="s">
        <v>123</v>
      </c>
      <c r="I552" s="361" t="s">
        <v>539</v>
      </c>
      <c r="J552" s="170" t="s">
        <v>96</v>
      </c>
      <c r="K552" s="170" t="s">
        <v>343</v>
      </c>
      <c r="L552" s="170" t="s">
        <v>113</v>
      </c>
      <c r="M552" s="75"/>
      <c r="N552" s="75"/>
      <c r="O552" s="75"/>
    </row>
    <row r="553" spans="1:15" ht="15.6" hidden="1">
      <c r="A553" s="360">
        <v>46097</v>
      </c>
      <c r="B553" s="361" t="s">
        <v>1613</v>
      </c>
      <c r="C553" s="170" t="s">
        <v>335</v>
      </c>
      <c r="D553" s="361" t="s">
        <v>257</v>
      </c>
      <c r="E553" s="361">
        <v>500</v>
      </c>
      <c r="F553" s="381">
        <f t="shared" si="8"/>
        <v>0.93386376795353099</v>
      </c>
      <c r="G553" s="239">
        <v>535.41</v>
      </c>
      <c r="H553" s="361" t="s">
        <v>123</v>
      </c>
      <c r="I553" s="361" t="s">
        <v>539</v>
      </c>
      <c r="J553" s="170" t="s">
        <v>96</v>
      </c>
      <c r="K553" s="170" t="s">
        <v>343</v>
      </c>
      <c r="L553" s="170" t="s">
        <v>113</v>
      </c>
      <c r="M553" s="75"/>
      <c r="N553" s="75"/>
      <c r="O553" s="75"/>
    </row>
    <row r="554" spans="1:15" ht="15.6" hidden="1">
      <c r="A554" s="360">
        <v>46097</v>
      </c>
      <c r="B554" s="361" t="s">
        <v>1612</v>
      </c>
      <c r="C554" s="170" t="s">
        <v>335</v>
      </c>
      <c r="D554" s="361" t="s">
        <v>257</v>
      </c>
      <c r="E554" s="361">
        <v>500</v>
      </c>
      <c r="F554" s="381">
        <f t="shared" si="8"/>
        <v>0.93386376795353099</v>
      </c>
      <c r="G554" s="239">
        <v>535.41</v>
      </c>
      <c r="H554" s="361" t="s">
        <v>123</v>
      </c>
      <c r="I554" s="361" t="s">
        <v>539</v>
      </c>
      <c r="J554" s="170" t="s">
        <v>96</v>
      </c>
      <c r="K554" s="170" t="s">
        <v>343</v>
      </c>
      <c r="L554" s="170" t="s">
        <v>113</v>
      </c>
      <c r="M554" s="75"/>
      <c r="N554" s="75"/>
      <c r="O554" s="75"/>
    </row>
    <row r="555" spans="1:15" ht="15.6" hidden="1">
      <c r="A555" s="360">
        <v>46097</v>
      </c>
      <c r="B555" s="361" t="s">
        <v>1612</v>
      </c>
      <c r="C555" s="170" t="s">
        <v>335</v>
      </c>
      <c r="D555" s="361" t="s">
        <v>257</v>
      </c>
      <c r="E555" s="361">
        <v>500</v>
      </c>
      <c r="F555" s="381">
        <f t="shared" si="8"/>
        <v>0.93386376795353099</v>
      </c>
      <c r="G555" s="239">
        <v>535.41</v>
      </c>
      <c r="H555" s="361" t="s">
        <v>123</v>
      </c>
      <c r="I555" s="361" t="s">
        <v>539</v>
      </c>
      <c r="J555" s="170" t="s">
        <v>96</v>
      </c>
      <c r="K555" s="170" t="s">
        <v>343</v>
      </c>
      <c r="L555" s="170" t="s">
        <v>113</v>
      </c>
      <c r="M555" s="75"/>
      <c r="N555" s="75"/>
      <c r="O555" s="75"/>
    </row>
    <row r="556" spans="1:15" ht="15.6" hidden="1">
      <c r="A556" s="360">
        <v>46097</v>
      </c>
      <c r="B556" s="361" t="s">
        <v>1597</v>
      </c>
      <c r="C556" s="170" t="s">
        <v>335</v>
      </c>
      <c r="D556" s="361" t="s">
        <v>257</v>
      </c>
      <c r="E556" s="361">
        <v>500</v>
      </c>
      <c r="F556" s="381">
        <f t="shared" si="8"/>
        <v>0.93386376795353099</v>
      </c>
      <c r="G556" s="239">
        <v>535.41</v>
      </c>
      <c r="H556" s="361" t="s">
        <v>123</v>
      </c>
      <c r="I556" s="361" t="s">
        <v>539</v>
      </c>
      <c r="J556" s="170" t="s">
        <v>96</v>
      </c>
      <c r="K556" s="170" t="s">
        <v>343</v>
      </c>
      <c r="L556" s="170" t="s">
        <v>113</v>
      </c>
      <c r="M556" s="75"/>
      <c r="N556" s="75"/>
      <c r="O556" s="75"/>
    </row>
    <row r="557" spans="1:15" ht="15.6" hidden="1">
      <c r="A557" s="360">
        <v>46097</v>
      </c>
      <c r="B557" s="361" t="s">
        <v>523</v>
      </c>
      <c r="C557" s="361" t="s">
        <v>524</v>
      </c>
      <c r="D557" s="361" t="s">
        <v>257</v>
      </c>
      <c r="E557" s="361">
        <v>1000</v>
      </c>
      <c r="F557" s="381">
        <f t="shared" si="8"/>
        <v>1.867727535907062</v>
      </c>
      <c r="G557" s="239">
        <v>535.41</v>
      </c>
      <c r="H557" s="361" t="s">
        <v>123</v>
      </c>
      <c r="I557" s="361" t="s">
        <v>540</v>
      </c>
      <c r="J557" s="170" t="s">
        <v>96</v>
      </c>
      <c r="K557" s="170" t="s">
        <v>343</v>
      </c>
      <c r="L557" s="170" t="s">
        <v>113</v>
      </c>
      <c r="M557" s="75"/>
      <c r="N557" s="75"/>
      <c r="O557" s="75"/>
    </row>
    <row r="558" spans="1:15" ht="15.6" hidden="1">
      <c r="A558" s="384">
        <v>46097</v>
      </c>
      <c r="B558" s="242" t="s">
        <v>1596</v>
      </c>
      <c r="C558" s="242" t="s">
        <v>392</v>
      </c>
      <c r="D558" s="242" t="s">
        <v>257</v>
      </c>
      <c r="E558" s="242">
        <v>6000</v>
      </c>
      <c r="F558" s="381">
        <f t="shared" ref="F558:F621" si="9">E558/G558</f>
        <v>11.206365215442371</v>
      </c>
      <c r="G558" s="239">
        <v>535.41</v>
      </c>
      <c r="H558" s="242" t="s">
        <v>122</v>
      </c>
      <c r="I558" s="242" t="s">
        <v>588</v>
      </c>
      <c r="J558" s="170" t="s">
        <v>96</v>
      </c>
      <c r="K558" s="170" t="s">
        <v>343</v>
      </c>
      <c r="L558" s="170" t="s">
        <v>113</v>
      </c>
      <c r="M558" s="75"/>
      <c r="N558" s="75"/>
      <c r="O558" s="75"/>
    </row>
    <row r="559" spans="1:15" ht="15.6" hidden="1">
      <c r="A559" s="384">
        <v>46097</v>
      </c>
      <c r="B559" s="242" t="s">
        <v>1592</v>
      </c>
      <c r="C559" s="242" t="s">
        <v>392</v>
      </c>
      <c r="D559" s="242" t="s">
        <v>257</v>
      </c>
      <c r="E559" s="242">
        <v>4000</v>
      </c>
      <c r="F559" s="381">
        <f t="shared" si="9"/>
        <v>7.4709101436282479</v>
      </c>
      <c r="G559" s="239">
        <v>535.41</v>
      </c>
      <c r="H559" s="242" t="s">
        <v>122</v>
      </c>
      <c r="I559" s="242" t="s">
        <v>589</v>
      </c>
      <c r="J559" s="170" t="s">
        <v>96</v>
      </c>
      <c r="K559" s="170" t="s">
        <v>343</v>
      </c>
      <c r="L559" s="170" t="s">
        <v>113</v>
      </c>
      <c r="M559" s="75"/>
      <c r="N559" s="75"/>
      <c r="O559" s="75"/>
    </row>
    <row r="560" spans="1:15" ht="15.6" hidden="1">
      <c r="A560" s="380">
        <v>46097</v>
      </c>
      <c r="B560" s="170" t="s">
        <v>1592</v>
      </c>
      <c r="C560" s="242" t="s">
        <v>392</v>
      </c>
      <c r="D560" s="170" t="s">
        <v>257</v>
      </c>
      <c r="E560" s="170">
        <v>4000</v>
      </c>
      <c r="F560" s="381">
        <f t="shared" si="9"/>
        <v>7.4709101436282479</v>
      </c>
      <c r="G560" s="239">
        <v>535.41</v>
      </c>
      <c r="H560" s="170" t="s">
        <v>122</v>
      </c>
      <c r="I560" s="242" t="s">
        <v>590</v>
      </c>
      <c r="J560" s="170" t="s">
        <v>96</v>
      </c>
      <c r="K560" s="170" t="s">
        <v>343</v>
      </c>
      <c r="L560" s="170" t="s">
        <v>113</v>
      </c>
      <c r="M560" s="75"/>
      <c r="N560" s="75"/>
      <c r="O560" s="75"/>
    </row>
    <row r="561" spans="1:15" ht="15.6" hidden="1">
      <c r="A561" s="384">
        <v>46097</v>
      </c>
      <c r="B561" s="242" t="s">
        <v>1621</v>
      </c>
      <c r="C561" s="242" t="s">
        <v>524</v>
      </c>
      <c r="D561" s="242" t="s">
        <v>257</v>
      </c>
      <c r="E561" s="242">
        <v>4500</v>
      </c>
      <c r="F561" s="381">
        <f t="shared" si="9"/>
        <v>8.4047739115817794</v>
      </c>
      <c r="G561" s="239">
        <v>535.41</v>
      </c>
      <c r="H561" s="242" t="s">
        <v>122</v>
      </c>
      <c r="I561" s="242" t="s">
        <v>575</v>
      </c>
      <c r="J561" s="170" t="s">
        <v>96</v>
      </c>
      <c r="K561" s="170" t="s">
        <v>343</v>
      </c>
      <c r="L561" s="170" t="s">
        <v>113</v>
      </c>
      <c r="M561" s="75"/>
      <c r="N561" s="75"/>
      <c r="O561" s="75"/>
    </row>
    <row r="562" spans="1:15" ht="15.6" hidden="1">
      <c r="A562" s="384">
        <v>46097</v>
      </c>
      <c r="B562" s="242" t="s">
        <v>1592</v>
      </c>
      <c r="C562" s="170" t="s">
        <v>335</v>
      </c>
      <c r="D562" s="242" t="s">
        <v>257</v>
      </c>
      <c r="E562" s="242">
        <v>500</v>
      </c>
      <c r="F562" s="381">
        <f t="shared" si="9"/>
        <v>0.93386376795353099</v>
      </c>
      <c r="G562" s="239">
        <v>535.41</v>
      </c>
      <c r="H562" s="242" t="s">
        <v>122</v>
      </c>
      <c r="I562" s="242" t="s">
        <v>573</v>
      </c>
      <c r="J562" s="170" t="s">
        <v>96</v>
      </c>
      <c r="K562" s="170" t="s">
        <v>343</v>
      </c>
      <c r="L562" s="170" t="s">
        <v>113</v>
      </c>
      <c r="M562" s="75"/>
      <c r="N562" s="75"/>
      <c r="O562" s="75"/>
    </row>
    <row r="563" spans="1:15" ht="15.6" hidden="1">
      <c r="A563" s="380">
        <v>46097</v>
      </c>
      <c r="B563" s="170" t="s">
        <v>1603</v>
      </c>
      <c r="C563" s="242" t="s">
        <v>392</v>
      </c>
      <c r="D563" s="170" t="s">
        <v>257</v>
      </c>
      <c r="E563" s="170">
        <v>10000</v>
      </c>
      <c r="F563" s="381">
        <f t="shared" si="9"/>
        <v>18.67727535907062</v>
      </c>
      <c r="G563" s="239">
        <v>535.41</v>
      </c>
      <c r="H563" s="170" t="s">
        <v>122</v>
      </c>
      <c r="I563" s="242" t="s">
        <v>591</v>
      </c>
      <c r="J563" s="170" t="s">
        <v>96</v>
      </c>
      <c r="K563" s="170" t="s">
        <v>343</v>
      </c>
      <c r="L563" s="170" t="s">
        <v>113</v>
      </c>
      <c r="M563" s="75"/>
      <c r="N563" s="75"/>
      <c r="O563" s="75"/>
    </row>
    <row r="564" spans="1:15" ht="15.6" hidden="1">
      <c r="A564" s="384">
        <v>46097</v>
      </c>
      <c r="B564" s="170" t="s">
        <v>1598</v>
      </c>
      <c r="C564" s="242" t="s">
        <v>396</v>
      </c>
      <c r="D564" s="242" t="s">
        <v>257</v>
      </c>
      <c r="E564" s="242">
        <v>30000</v>
      </c>
      <c r="F564" s="381">
        <f t="shared" si="9"/>
        <v>56.031826077211861</v>
      </c>
      <c r="G564" s="239">
        <v>535.41</v>
      </c>
      <c r="H564" s="242" t="s">
        <v>122</v>
      </c>
      <c r="I564" s="242" t="s">
        <v>592</v>
      </c>
      <c r="J564" s="170" t="s">
        <v>96</v>
      </c>
      <c r="K564" s="170" t="s">
        <v>343</v>
      </c>
      <c r="L564" s="170" t="s">
        <v>113</v>
      </c>
      <c r="M564" s="75"/>
      <c r="N564" s="75"/>
      <c r="O564" s="75"/>
    </row>
    <row r="565" spans="1:15" ht="15.6" hidden="1">
      <c r="A565" s="380">
        <v>46097</v>
      </c>
      <c r="B565" s="170" t="s">
        <v>1614</v>
      </c>
      <c r="C565" s="170" t="s">
        <v>525</v>
      </c>
      <c r="D565" s="170" t="s">
        <v>257</v>
      </c>
      <c r="E565" s="170">
        <v>30000</v>
      </c>
      <c r="F565" s="381">
        <f t="shared" si="9"/>
        <v>56.031826077211861</v>
      </c>
      <c r="G565" s="239">
        <v>535.41</v>
      </c>
      <c r="H565" s="170" t="s">
        <v>131</v>
      </c>
      <c r="I565" s="170" t="s">
        <v>637</v>
      </c>
      <c r="J565" s="170" t="s">
        <v>96</v>
      </c>
      <c r="K565" s="170" t="s">
        <v>343</v>
      </c>
      <c r="L565" s="170" t="s">
        <v>113</v>
      </c>
      <c r="M565" s="75"/>
      <c r="N565" s="75"/>
      <c r="O565" s="75"/>
    </row>
    <row r="566" spans="1:15" ht="15.6" hidden="1">
      <c r="A566" s="384">
        <v>46097</v>
      </c>
      <c r="B566" s="242" t="s">
        <v>1596</v>
      </c>
      <c r="C566" s="170" t="s">
        <v>335</v>
      </c>
      <c r="D566" s="242" t="s">
        <v>257</v>
      </c>
      <c r="E566" s="242">
        <v>500</v>
      </c>
      <c r="F566" s="381">
        <f t="shared" si="9"/>
        <v>0.93386376795353099</v>
      </c>
      <c r="G566" s="239">
        <v>535.41</v>
      </c>
      <c r="H566" s="242" t="s">
        <v>131</v>
      </c>
      <c r="I566" s="242" t="s">
        <v>622</v>
      </c>
      <c r="J566" s="170" t="s">
        <v>96</v>
      </c>
      <c r="K566" s="170" t="s">
        <v>343</v>
      </c>
      <c r="L566" s="170" t="s">
        <v>113</v>
      </c>
      <c r="M566" s="75"/>
      <c r="N566" s="75"/>
      <c r="O566" s="75"/>
    </row>
    <row r="567" spans="1:15" ht="15.6" hidden="1">
      <c r="A567" s="380">
        <v>46097</v>
      </c>
      <c r="B567" s="170" t="s">
        <v>1606</v>
      </c>
      <c r="C567" s="242" t="s">
        <v>392</v>
      </c>
      <c r="D567" s="170" t="s">
        <v>257</v>
      </c>
      <c r="E567" s="170">
        <v>9000</v>
      </c>
      <c r="F567" s="381">
        <f t="shared" si="9"/>
        <v>16.809547823163559</v>
      </c>
      <c r="G567" s="239">
        <v>535.41</v>
      </c>
      <c r="H567" s="170" t="s">
        <v>131</v>
      </c>
      <c r="I567" s="170" t="s">
        <v>638</v>
      </c>
      <c r="J567" s="170" t="s">
        <v>96</v>
      </c>
      <c r="K567" s="170" t="s">
        <v>343</v>
      </c>
      <c r="L567" s="170" t="s">
        <v>113</v>
      </c>
      <c r="M567" s="75"/>
      <c r="N567" s="75"/>
      <c r="O567" s="75"/>
    </row>
    <row r="568" spans="1:15" ht="15.6" hidden="1">
      <c r="A568" s="380">
        <v>46097</v>
      </c>
      <c r="B568" s="170" t="s">
        <v>1593</v>
      </c>
      <c r="C568" s="242" t="s">
        <v>392</v>
      </c>
      <c r="D568" s="170" t="s">
        <v>257</v>
      </c>
      <c r="E568" s="170">
        <v>4000</v>
      </c>
      <c r="F568" s="381">
        <f t="shared" si="9"/>
        <v>7.4709101436282479</v>
      </c>
      <c r="G568" s="239">
        <v>535.41</v>
      </c>
      <c r="H568" s="170" t="s">
        <v>131</v>
      </c>
      <c r="I568" s="170" t="s">
        <v>639</v>
      </c>
      <c r="J568" s="170" t="s">
        <v>96</v>
      </c>
      <c r="K568" s="170" t="s">
        <v>343</v>
      </c>
      <c r="L568" s="170" t="s">
        <v>113</v>
      </c>
      <c r="M568" s="75"/>
      <c r="N568" s="75"/>
      <c r="O568" s="75"/>
    </row>
    <row r="569" spans="1:15" ht="15.6" hidden="1">
      <c r="A569" s="384">
        <v>46097</v>
      </c>
      <c r="B569" s="242" t="s">
        <v>1592</v>
      </c>
      <c r="C569" s="170" t="s">
        <v>335</v>
      </c>
      <c r="D569" s="242" t="s">
        <v>257</v>
      </c>
      <c r="E569" s="242">
        <v>1000</v>
      </c>
      <c r="F569" s="381">
        <f t="shared" si="9"/>
        <v>1.867727535907062</v>
      </c>
      <c r="G569" s="239">
        <v>535.41</v>
      </c>
      <c r="H569" s="242" t="s">
        <v>131</v>
      </c>
      <c r="I569" s="242" t="s">
        <v>622</v>
      </c>
      <c r="J569" s="170" t="s">
        <v>96</v>
      </c>
      <c r="K569" s="170" t="s">
        <v>343</v>
      </c>
      <c r="L569" s="170" t="s">
        <v>113</v>
      </c>
      <c r="M569" s="75"/>
      <c r="N569" s="75"/>
      <c r="O569" s="75"/>
    </row>
    <row r="570" spans="1:15" ht="15.6" hidden="1">
      <c r="A570" s="384">
        <v>46097</v>
      </c>
      <c r="B570" s="242" t="s">
        <v>1596</v>
      </c>
      <c r="C570" s="170" t="s">
        <v>335</v>
      </c>
      <c r="D570" s="242" t="s">
        <v>257</v>
      </c>
      <c r="E570" s="242">
        <v>500</v>
      </c>
      <c r="F570" s="381">
        <f t="shared" si="9"/>
        <v>0.93386376795353099</v>
      </c>
      <c r="G570" s="239">
        <v>535.41</v>
      </c>
      <c r="H570" s="242" t="s">
        <v>131</v>
      </c>
      <c r="I570" s="242" t="s">
        <v>622</v>
      </c>
      <c r="J570" s="170" t="s">
        <v>96</v>
      </c>
      <c r="K570" s="170" t="s">
        <v>343</v>
      </c>
      <c r="L570" s="170" t="s">
        <v>113</v>
      </c>
      <c r="M570" s="75"/>
      <c r="N570" s="75"/>
      <c r="O570" s="75"/>
    </row>
    <row r="571" spans="1:15" ht="15.6" hidden="1">
      <c r="A571" s="384">
        <v>46097</v>
      </c>
      <c r="B571" s="242" t="s">
        <v>1592</v>
      </c>
      <c r="C571" s="170" t="s">
        <v>335</v>
      </c>
      <c r="D571" s="242" t="s">
        <v>257</v>
      </c>
      <c r="E571" s="242">
        <v>500</v>
      </c>
      <c r="F571" s="381">
        <f t="shared" si="9"/>
        <v>0.93386376795353099</v>
      </c>
      <c r="G571" s="239">
        <v>535.41</v>
      </c>
      <c r="H571" s="242" t="s">
        <v>131</v>
      </c>
      <c r="I571" s="242" t="s">
        <v>622</v>
      </c>
      <c r="J571" s="170" t="s">
        <v>96</v>
      </c>
      <c r="K571" s="170" t="s">
        <v>343</v>
      </c>
      <c r="L571" s="170" t="s">
        <v>113</v>
      </c>
      <c r="M571" s="75"/>
      <c r="N571" s="75"/>
      <c r="O571" s="75"/>
    </row>
    <row r="572" spans="1:15" ht="15.6" hidden="1">
      <c r="A572" s="384">
        <v>46097</v>
      </c>
      <c r="B572" s="242" t="s">
        <v>725</v>
      </c>
      <c r="C572" s="170" t="s">
        <v>335</v>
      </c>
      <c r="D572" s="396" t="s">
        <v>100</v>
      </c>
      <c r="E572" s="287">
        <v>1000</v>
      </c>
      <c r="F572" s="381">
        <f t="shared" si="9"/>
        <v>1.867727535907062</v>
      </c>
      <c r="G572" s="239">
        <v>535.41</v>
      </c>
      <c r="H572" s="242" t="s">
        <v>129</v>
      </c>
      <c r="I572" s="242" t="s">
        <v>748</v>
      </c>
      <c r="J572" s="170" t="s">
        <v>96</v>
      </c>
      <c r="K572" s="170" t="s">
        <v>343</v>
      </c>
      <c r="L572" s="170" t="s">
        <v>113</v>
      </c>
      <c r="M572" s="75"/>
      <c r="N572" s="75"/>
      <c r="O572" s="75"/>
    </row>
    <row r="573" spans="1:15" ht="15.6" hidden="1">
      <c r="A573" s="384">
        <v>46097</v>
      </c>
      <c r="B573" s="242" t="s">
        <v>726</v>
      </c>
      <c r="C573" s="170" t="s">
        <v>335</v>
      </c>
      <c r="D573" s="396" t="s">
        <v>100</v>
      </c>
      <c r="E573" s="287">
        <v>1000</v>
      </c>
      <c r="F573" s="381">
        <f t="shared" si="9"/>
        <v>1.867727535907062</v>
      </c>
      <c r="G573" s="239">
        <v>535.41</v>
      </c>
      <c r="H573" s="242" t="s">
        <v>129</v>
      </c>
      <c r="I573" s="242" t="s">
        <v>748</v>
      </c>
      <c r="J573" s="170" t="s">
        <v>96</v>
      </c>
      <c r="K573" s="170" t="s">
        <v>343</v>
      </c>
      <c r="L573" s="170" t="s">
        <v>113</v>
      </c>
      <c r="M573" s="75"/>
      <c r="N573" s="75"/>
      <c r="O573" s="75"/>
    </row>
    <row r="574" spans="1:15" ht="15.6" hidden="1">
      <c r="A574" s="384">
        <v>46097</v>
      </c>
      <c r="B574" s="242" t="s">
        <v>727</v>
      </c>
      <c r="C574" s="170" t="s">
        <v>335</v>
      </c>
      <c r="D574" s="396" t="s">
        <v>100</v>
      </c>
      <c r="E574" s="287">
        <v>1000</v>
      </c>
      <c r="F574" s="381">
        <f t="shared" si="9"/>
        <v>1.867727535907062</v>
      </c>
      <c r="G574" s="239">
        <v>535.41</v>
      </c>
      <c r="H574" s="242" t="s">
        <v>129</v>
      </c>
      <c r="I574" s="242" t="s">
        <v>748</v>
      </c>
      <c r="J574" s="170" t="s">
        <v>96</v>
      </c>
      <c r="K574" s="170" t="s">
        <v>343</v>
      </c>
      <c r="L574" s="170" t="s">
        <v>113</v>
      </c>
      <c r="M574" s="75"/>
      <c r="N574" s="75"/>
      <c r="O574" s="75"/>
    </row>
    <row r="575" spans="1:15" ht="15.6" hidden="1">
      <c r="A575" s="384">
        <v>46097</v>
      </c>
      <c r="B575" s="242" t="s">
        <v>728</v>
      </c>
      <c r="C575" s="170" t="s">
        <v>335</v>
      </c>
      <c r="D575" s="396" t="s">
        <v>100</v>
      </c>
      <c r="E575" s="287">
        <v>1000</v>
      </c>
      <c r="F575" s="381">
        <f t="shared" si="9"/>
        <v>1.867727535907062</v>
      </c>
      <c r="G575" s="239">
        <v>535.41</v>
      </c>
      <c r="H575" s="242" t="s">
        <v>129</v>
      </c>
      <c r="I575" s="242" t="s">
        <v>748</v>
      </c>
      <c r="J575" s="170" t="s">
        <v>96</v>
      </c>
      <c r="K575" s="170" t="s">
        <v>343</v>
      </c>
      <c r="L575" s="170" t="s">
        <v>113</v>
      </c>
      <c r="M575" s="75"/>
      <c r="N575" s="75"/>
      <c r="O575" s="75"/>
    </row>
    <row r="576" spans="1:15" ht="15.6" hidden="1">
      <c r="A576" s="384">
        <v>46097</v>
      </c>
      <c r="B576" s="242" t="s">
        <v>729</v>
      </c>
      <c r="C576" s="170" t="s">
        <v>335</v>
      </c>
      <c r="D576" s="396" t="s">
        <v>100</v>
      </c>
      <c r="E576" s="287">
        <v>1000</v>
      </c>
      <c r="F576" s="381">
        <f t="shared" si="9"/>
        <v>1.867727535907062</v>
      </c>
      <c r="G576" s="239">
        <v>535.41</v>
      </c>
      <c r="H576" s="242" t="s">
        <v>129</v>
      </c>
      <c r="I576" s="242" t="s">
        <v>748</v>
      </c>
      <c r="J576" s="170" t="s">
        <v>96</v>
      </c>
      <c r="K576" s="170" t="s">
        <v>343</v>
      </c>
      <c r="L576" s="170" t="s">
        <v>113</v>
      </c>
      <c r="M576" s="75"/>
      <c r="N576" s="75"/>
      <c r="O576" s="75"/>
    </row>
    <row r="577" spans="1:15" ht="15.6" hidden="1">
      <c r="A577" s="384">
        <v>46097</v>
      </c>
      <c r="B577" s="242" t="s">
        <v>730</v>
      </c>
      <c r="C577" s="170" t="s">
        <v>335</v>
      </c>
      <c r="D577" s="396" t="s">
        <v>100</v>
      </c>
      <c r="E577" s="287">
        <v>1000</v>
      </c>
      <c r="F577" s="381">
        <f t="shared" si="9"/>
        <v>1.867727535907062</v>
      </c>
      <c r="G577" s="239">
        <v>535.41</v>
      </c>
      <c r="H577" s="242" t="s">
        <v>129</v>
      </c>
      <c r="I577" s="242" t="s">
        <v>748</v>
      </c>
      <c r="J577" s="170" t="s">
        <v>96</v>
      </c>
      <c r="K577" s="170" t="s">
        <v>343</v>
      </c>
      <c r="L577" s="170" t="s">
        <v>113</v>
      </c>
      <c r="M577" s="75"/>
      <c r="N577" s="75"/>
      <c r="O577" s="75"/>
    </row>
    <row r="578" spans="1:15" ht="15.6" hidden="1">
      <c r="A578" s="384">
        <v>46097</v>
      </c>
      <c r="B578" s="242" t="s">
        <v>731</v>
      </c>
      <c r="C578" s="170" t="s">
        <v>335</v>
      </c>
      <c r="D578" s="396" t="s">
        <v>100</v>
      </c>
      <c r="E578" s="287">
        <v>1000</v>
      </c>
      <c r="F578" s="381">
        <f t="shared" si="9"/>
        <v>1.867727535907062</v>
      </c>
      <c r="G578" s="239">
        <v>535.41</v>
      </c>
      <c r="H578" s="242" t="s">
        <v>129</v>
      </c>
      <c r="I578" s="242" t="s">
        <v>748</v>
      </c>
      <c r="J578" s="170" t="s">
        <v>96</v>
      </c>
      <c r="K578" s="170" t="s">
        <v>343</v>
      </c>
      <c r="L578" s="170" t="s">
        <v>113</v>
      </c>
      <c r="M578" s="75"/>
      <c r="N578" s="75"/>
      <c r="O578" s="75"/>
    </row>
    <row r="579" spans="1:15" ht="15.6" hidden="1">
      <c r="A579" s="384">
        <v>46097</v>
      </c>
      <c r="B579" s="242" t="s">
        <v>732</v>
      </c>
      <c r="C579" s="170" t="s">
        <v>335</v>
      </c>
      <c r="D579" s="396" t="s">
        <v>100</v>
      </c>
      <c r="E579" s="287">
        <v>1000</v>
      </c>
      <c r="F579" s="381">
        <f t="shared" si="9"/>
        <v>1.867727535907062</v>
      </c>
      <c r="G579" s="239">
        <v>535.41</v>
      </c>
      <c r="H579" s="242" t="s">
        <v>129</v>
      </c>
      <c r="I579" s="242" t="s">
        <v>748</v>
      </c>
      <c r="J579" s="170" t="s">
        <v>96</v>
      </c>
      <c r="K579" s="170" t="s">
        <v>343</v>
      </c>
      <c r="L579" s="170" t="s">
        <v>113</v>
      </c>
      <c r="M579" s="75"/>
      <c r="N579" s="75"/>
      <c r="O579" s="75"/>
    </row>
    <row r="580" spans="1:15" ht="15.6" hidden="1">
      <c r="A580" s="384">
        <v>46097</v>
      </c>
      <c r="B580" s="242" t="s">
        <v>733</v>
      </c>
      <c r="C580" s="170" t="s">
        <v>335</v>
      </c>
      <c r="D580" s="396" t="s">
        <v>100</v>
      </c>
      <c r="E580" s="287">
        <v>1000</v>
      </c>
      <c r="F580" s="381">
        <f t="shared" si="9"/>
        <v>1.867727535907062</v>
      </c>
      <c r="G580" s="239">
        <v>535.41</v>
      </c>
      <c r="H580" s="242" t="s">
        <v>129</v>
      </c>
      <c r="I580" s="242" t="s">
        <v>748</v>
      </c>
      <c r="J580" s="170" t="s">
        <v>96</v>
      </c>
      <c r="K580" s="170" t="s">
        <v>343</v>
      </c>
      <c r="L580" s="170" t="s">
        <v>113</v>
      </c>
      <c r="M580" s="75"/>
      <c r="N580" s="75"/>
      <c r="O580" s="75"/>
    </row>
    <row r="581" spans="1:15" ht="15.6" hidden="1">
      <c r="A581" s="384">
        <v>46097</v>
      </c>
      <c r="B581" s="242" t="s">
        <v>734</v>
      </c>
      <c r="C581" s="170" t="s">
        <v>335</v>
      </c>
      <c r="D581" s="396" t="s">
        <v>100</v>
      </c>
      <c r="E581" s="287">
        <v>1000</v>
      </c>
      <c r="F581" s="381">
        <f t="shared" si="9"/>
        <v>1.867727535907062</v>
      </c>
      <c r="G581" s="239">
        <v>535.41</v>
      </c>
      <c r="H581" s="242" t="s">
        <v>129</v>
      </c>
      <c r="I581" s="242" t="s">
        <v>748</v>
      </c>
      <c r="J581" s="170" t="s">
        <v>96</v>
      </c>
      <c r="K581" s="170" t="s">
        <v>343</v>
      </c>
      <c r="L581" s="170" t="s">
        <v>113</v>
      </c>
      <c r="M581" s="75"/>
      <c r="N581" s="75"/>
      <c r="O581" s="75"/>
    </row>
    <row r="582" spans="1:15" ht="15.6" hidden="1">
      <c r="A582" s="384">
        <v>46097</v>
      </c>
      <c r="B582" s="242" t="s">
        <v>735</v>
      </c>
      <c r="C582" s="170" t="s">
        <v>335</v>
      </c>
      <c r="D582" s="396" t="s">
        <v>100</v>
      </c>
      <c r="E582" s="287">
        <v>1000</v>
      </c>
      <c r="F582" s="381">
        <f t="shared" si="9"/>
        <v>1.867727535907062</v>
      </c>
      <c r="G582" s="239">
        <v>535.41</v>
      </c>
      <c r="H582" s="242" t="s">
        <v>129</v>
      </c>
      <c r="I582" s="242" t="s">
        <v>748</v>
      </c>
      <c r="J582" s="170" t="s">
        <v>96</v>
      </c>
      <c r="K582" s="170" t="s">
        <v>343</v>
      </c>
      <c r="L582" s="170" t="s">
        <v>113</v>
      </c>
      <c r="M582" s="75"/>
      <c r="N582" s="75"/>
      <c r="O582" s="75"/>
    </row>
    <row r="583" spans="1:15" ht="15.6" hidden="1">
      <c r="A583" s="407">
        <v>46098</v>
      </c>
      <c r="B583" s="170" t="s">
        <v>1629</v>
      </c>
      <c r="C583" s="170" t="s">
        <v>396</v>
      </c>
      <c r="D583" s="170" t="s">
        <v>257</v>
      </c>
      <c r="E583" s="170">
        <v>10000</v>
      </c>
      <c r="F583" s="381">
        <f t="shared" si="9"/>
        <v>18.67727535907062</v>
      </c>
      <c r="G583" s="239">
        <v>535.41</v>
      </c>
      <c r="H583" s="170" t="s">
        <v>122</v>
      </c>
      <c r="I583" s="170" t="s">
        <v>583</v>
      </c>
      <c r="J583" s="170" t="s">
        <v>96</v>
      </c>
      <c r="K583" s="170" t="s">
        <v>343</v>
      </c>
      <c r="L583" s="170" t="s">
        <v>113</v>
      </c>
      <c r="M583" s="124"/>
      <c r="N583" s="124"/>
      <c r="O583" s="124"/>
    </row>
    <row r="584" spans="1:15" ht="15.6" hidden="1">
      <c r="A584" s="384">
        <v>46098</v>
      </c>
      <c r="B584" s="242" t="s">
        <v>350</v>
      </c>
      <c r="C584" s="242" t="s">
        <v>104</v>
      </c>
      <c r="D584" s="385" t="s">
        <v>99</v>
      </c>
      <c r="E584" s="387">
        <v>80500</v>
      </c>
      <c r="F584" s="381">
        <f t="shared" si="9"/>
        <v>151.11166315014682</v>
      </c>
      <c r="G584" s="239">
        <v>532.71864210781655</v>
      </c>
      <c r="H584" s="242" t="s">
        <v>111</v>
      </c>
      <c r="I584" s="170" t="s">
        <v>379</v>
      </c>
      <c r="J584" s="170" t="s">
        <v>96</v>
      </c>
      <c r="K584" s="170" t="s">
        <v>343</v>
      </c>
      <c r="L584" s="170" t="s">
        <v>113</v>
      </c>
      <c r="M584" s="310"/>
      <c r="N584" s="310"/>
      <c r="O584" s="271"/>
    </row>
    <row r="585" spans="1:15" ht="15.6" hidden="1">
      <c r="A585" s="384">
        <v>46098</v>
      </c>
      <c r="B585" s="242" t="s">
        <v>351</v>
      </c>
      <c r="C585" s="242" t="s">
        <v>104</v>
      </c>
      <c r="D585" s="385" t="s">
        <v>99</v>
      </c>
      <c r="E585" s="387">
        <v>129464</v>
      </c>
      <c r="F585" s="381">
        <f t="shared" si="9"/>
        <v>243.02509761578398</v>
      </c>
      <c r="G585" s="239">
        <v>532.71864210781655</v>
      </c>
      <c r="H585" s="242" t="s">
        <v>111</v>
      </c>
      <c r="I585" s="170" t="s">
        <v>380</v>
      </c>
      <c r="J585" s="170" t="s">
        <v>96</v>
      </c>
      <c r="K585" s="170" t="s">
        <v>343</v>
      </c>
      <c r="L585" s="170" t="s">
        <v>113</v>
      </c>
      <c r="M585" s="310"/>
      <c r="N585" s="310"/>
      <c r="O585" s="271"/>
    </row>
    <row r="586" spans="1:15" ht="15.6" hidden="1">
      <c r="A586" s="384">
        <v>46098</v>
      </c>
      <c r="B586" s="242" t="s">
        <v>186</v>
      </c>
      <c r="C586" s="170" t="s">
        <v>335</v>
      </c>
      <c r="D586" s="385" t="s">
        <v>99</v>
      </c>
      <c r="E586" s="242">
        <v>1000</v>
      </c>
      <c r="F586" s="381">
        <f t="shared" si="9"/>
        <v>1.8677282335885521</v>
      </c>
      <c r="G586" s="239">
        <v>535.40980000000002</v>
      </c>
      <c r="H586" s="386" t="s">
        <v>111</v>
      </c>
      <c r="I586" s="170" t="s">
        <v>376</v>
      </c>
      <c r="J586" s="170" t="s">
        <v>96</v>
      </c>
      <c r="K586" s="170" t="s">
        <v>343</v>
      </c>
      <c r="L586" s="170" t="s">
        <v>113</v>
      </c>
      <c r="M586" s="313"/>
      <c r="N586" s="313"/>
      <c r="O586" s="75"/>
    </row>
    <row r="587" spans="1:15" ht="15.6" hidden="1">
      <c r="A587" s="384">
        <v>46098</v>
      </c>
      <c r="B587" s="242" t="s">
        <v>192</v>
      </c>
      <c r="C587" s="170" t="s">
        <v>335</v>
      </c>
      <c r="D587" s="385" t="s">
        <v>99</v>
      </c>
      <c r="E587" s="242">
        <v>1000</v>
      </c>
      <c r="F587" s="381">
        <f t="shared" si="9"/>
        <v>1.8677282335885521</v>
      </c>
      <c r="G587" s="239">
        <v>535.40980000000002</v>
      </c>
      <c r="H587" s="386" t="s">
        <v>111</v>
      </c>
      <c r="I587" s="170" t="s">
        <v>376</v>
      </c>
      <c r="J587" s="170" t="s">
        <v>96</v>
      </c>
      <c r="K587" s="170" t="s">
        <v>343</v>
      </c>
      <c r="L587" s="170" t="s">
        <v>113</v>
      </c>
      <c r="M587" s="313"/>
      <c r="N587" s="313"/>
      <c r="O587" s="75"/>
    </row>
    <row r="588" spans="1:15" ht="15.6" hidden="1">
      <c r="A588" s="380">
        <v>46098</v>
      </c>
      <c r="B588" s="242" t="s">
        <v>442</v>
      </c>
      <c r="C588" s="242" t="s">
        <v>130</v>
      </c>
      <c r="D588" s="242" t="s">
        <v>98</v>
      </c>
      <c r="E588" s="387">
        <v>40000</v>
      </c>
      <c r="F588" s="381">
        <f t="shared" si="9"/>
        <v>74.709101436282481</v>
      </c>
      <c r="G588" s="239">
        <v>535.41</v>
      </c>
      <c r="H588" s="242" t="s">
        <v>168</v>
      </c>
      <c r="I588" s="170" t="s">
        <v>503</v>
      </c>
      <c r="J588" s="170" t="s">
        <v>96</v>
      </c>
      <c r="K588" s="170" t="s">
        <v>343</v>
      </c>
      <c r="L588" s="170" t="s">
        <v>113</v>
      </c>
      <c r="M588" s="75"/>
      <c r="N588" s="75"/>
      <c r="O588" s="75"/>
    </row>
    <row r="589" spans="1:15" ht="15.6" hidden="1">
      <c r="A589" s="384">
        <v>46098</v>
      </c>
      <c r="B589" s="242" t="s">
        <v>443</v>
      </c>
      <c r="C589" s="242" t="s">
        <v>103</v>
      </c>
      <c r="D589" s="242" t="s">
        <v>98</v>
      </c>
      <c r="E589" s="387">
        <v>40613</v>
      </c>
      <c r="F589" s="381">
        <f t="shared" si="9"/>
        <v>75.854018415793504</v>
      </c>
      <c r="G589" s="239">
        <v>535.41</v>
      </c>
      <c r="H589" s="242" t="s">
        <v>168</v>
      </c>
      <c r="I589" s="170" t="s">
        <v>504</v>
      </c>
      <c r="J589" s="170" t="s">
        <v>96</v>
      </c>
      <c r="K589" s="170" t="s">
        <v>343</v>
      </c>
      <c r="L589" s="170" t="s">
        <v>113</v>
      </c>
      <c r="M589" s="75"/>
      <c r="N589" s="75"/>
      <c r="O589" s="75"/>
    </row>
    <row r="590" spans="1:15" ht="15.6" hidden="1">
      <c r="A590" s="394">
        <v>46098</v>
      </c>
      <c r="B590" s="242" t="s">
        <v>444</v>
      </c>
      <c r="C590" s="170" t="s">
        <v>335</v>
      </c>
      <c r="D590" s="242" t="s">
        <v>98</v>
      </c>
      <c r="E590" s="286">
        <v>1000</v>
      </c>
      <c r="F590" s="381">
        <f t="shared" si="9"/>
        <v>1.867727535907062</v>
      </c>
      <c r="G590" s="239">
        <v>535.41</v>
      </c>
      <c r="H590" s="242" t="s">
        <v>168</v>
      </c>
      <c r="I590" s="242" t="s">
        <v>497</v>
      </c>
      <c r="J590" s="170" t="s">
        <v>96</v>
      </c>
      <c r="K590" s="170" t="s">
        <v>343</v>
      </c>
      <c r="L590" s="170" t="s">
        <v>113</v>
      </c>
      <c r="M590" s="75"/>
      <c r="N590" s="75"/>
      <c r="O590" s="75"/>
    </row>
    <row r="591" spans="1:15" ht="15.6" hidden="1">
      <c r="A591" s="394">
        <v>46098</v>
      </c>
      <c r="B591" s="242" t="s">
        <v>445</v>
      </c>
      <c r="C591" s="170" t="s">
        <v>335</v>
      </c>
      <c r="D591" s="242" t="s">
        <v>98</v>
      </c>
      <c r="E591" s="286">
        <v>1000</v>
      </c>
      <c r="F591" s="381">
        <f t="shared" si="9"/>
        <v>1.867727535907062</v>
      </c>
      <c r="G591" s="239">
        <v>535.41</v>
      </c>
      <c r="H591" s="242" t="s">
        <v>168</v>
      </c>
      <c r="I591" s="242" t="s">
        <v>497</v>
      </c>
      <c r="J591" s="170" t="s">
        <v>96</v>
      </c>
      <c r="K591" s="170" t="s">
        <v>343</v>
      </c>
      <c r="L591" s="170" t="s">
        <v>113</v>
      </c>
      <c r="M591" s="75"/>
      <c r="N591" s="75"/>
      <c r="O591" s="75"/>
    </row>
    <row r="592" spans="1:15" ht="15.6" hidden="1">
      <c r="A592" s="394">
        <v>46098</v>
      </c>
      <c r="B592" s="242" t="s">
        <v>446</v>
      </c>
      <c r="C592" s="170" t="s">
        <v>335</v>
      </c>
      <c r="D592" s="242" t="s">
        <v>98</v>
      </c>
      <c r="E592" s="286">
        <v>1000</v>
      </c>
      <c r="F592" s="381">
        <f t="shared" si="9"/>
        <v>1.867727535907062</v>
      </c>
      <c r="G592" s="239">
        <v>535.41</v>
      </c>
      <c r="H592" s="242" t="s">
        <v>168</v>
      </c>
      <c r="I592" s="242" t="s">
        <v>497</v>
      </c>
      <c r="J592" s="170" t="s">
        <v>96</v>
      </c>
      <c r="K592" s="170" t="s">
        <v>343</v>
      </c>
      <c r="L592" s="170" t="s">
        <v>113</v>
      </c>
      <c r="M592" s="75"/>
      <c r="N592" s="75"/>
      <c r="O592" s="75"/>
    </row>
    <row r="593" spans="1:15" ht="15.6" hidden="1">
      <c r="A593" s="394">
        <v>46098</v>
      </c>
      <c r="B593" s="242" t="s">
        <v>447</v>
      </c>
      <c r="C593" s="170" t="s">
        <v>335</v>
      </c>
      <c r="D593" s="242" t="s">
        <v>98</v>
      </c>
      <c r="E593" s="286">
        <v>1000</v>
      </c>
      <c r="F593" s="381">
        <f t="shared" si="9"/>
        <v>1.867727535907062</v>
      </c>
      <c r="G593" s="239">
        <v>535.41</v>
      </c>
      <c r="H593" s="242" t="s">
        <v>168</v>
      </c>
      <c r="I593" s="242" t="s">
        <v>497</v>
      </c>
      <c r="J593" s="170" t="s">
        <v>96</v>
      </c>
      <c r="K593" s="170" t="s">
        <v>343</v>
      </c>
      <c r="L593" s="170" t="s">
        <v>113</v>
      </c>
      <c r="M593" s="75"/>
      <c r="N593" s="75"/>
      <c r="O593" s="75"/>
    </row>
    <row r="594" spans="1:15" ht="15.6" hidden="1">
      <c r="A594" s="360">
        <v>46098</v>
      </c>
      <c r="B594" s="361" t="s">
        <v>1611</v>
      </c>
      <c r="C594" s="361" t="s">
        <v>525</v>
      </c>
      <c r="D594" s="361" t="s">
        <v>257</v>
      </c>
      <c r="E594" s="361">
        <v>30000</v>
      </c>
      <c r="F594" s="381">
        <f t="shared" si="9"/>
        <v>56.031826077211861</v>
      </c>
      <c r="G594" s="239">
        <v>535.41</v>
      </c>
      <c r="H594" s="361" t="s">
        <v>123</v>
      </c>
      <c r="I594" s="361" t="s">
        <v>550</v>
      </c>
      <c r="J594" s="170" t="s">
        <v>96</v>
      </c>
      <c r="K594" s="170" t="s">
        <v>343</v>
      </c>
      <c r="L594" s="170" t="s">
        <v>113</v>
      </c>
      <c r="M594" s="75"/>
      <c r="N594" s="75"/>
      <c r="O594" s="75"/>
    </row>
    <row r="595" spans="1:15" ht="15.6" hidden="1">
      <c r="A595" s="360">
        <v>46098</v>
      </c>
      <c r="B595" s="361" t="s">
        <v>1593</v>
      </c>
      <c r="C595" s="242" t="s">
        <v>392</v>
      </c>
      <c r="D595" s="361" t="s">
        <v>257</v>
      </c>
      <c r="E595" s="361">
        <v>9000</v>
      </c>
      <c r="F595" s="381">
        <f t="shared" si="9"/>
        <v>16.809547823163559</v>
      </c>
      <c r="G595" s="239">
        <v>535.41</v>
      </c>
      <c r="H595" s="361" t="s">
        <v>123</v>
      </c>
      <c r="I595" s="361" t="s">
        <v>551</v>
      </c>
      <c r="J595" s="170" t="s">
        <v>96</v>
      </c>
      <c r="K595" s="170" t="s">
        <v>343</v>
      </c>
      <c r="L595" s="170" t="s">
        <v>113</v>
      </c>
      <c r="M595" s="75"/>
      <c r="N595" s="75"/>
      <c r="O595" s="75"/>
    </row>
    <row r="596" spans="1:15" ht="15.6" hidden="1">
      <c r="A596" s="360">
        <v>46098</v>
      </c>
      <c r="B596" s="361" t="s">
        <v>1597</v>
      </c>
      <c r="C596" s="170" t="s">
        <v>335</v>
      </c>
      <c r="D596" s="361" t="s">
        <v>257</v>
      </c>
      <c r="E596" s="361">
        <v>1000</v>
      </c>
      <c r="F596" s="381">
        <f t="shared" si="9"/>
        <v>1.867727535907062</v>
      </c>
      <c r="G596" s="239">
        <v>535.41</v>
      </c>
      <c r="H596" s="361" t="s">
        <v>123</v>
      </c>
      <c r="I596" s="361" t="s">
        <v>539</v>
      </c>
      <c r="J596" s="170" t="s">
        <v>96</v>
      </c>
      <c r="K596" s="170" t="s">
        <v>343</v>
      </c>
      <c r="L596" s="170" t="s">
        <v>113</v>
      </c>
      <c r="M596" s="75"/>
      <c r="N596" s="75"/>
      <c r="O596" s="75"/>
    </row>
    <row r="597" spans="1:15" ht="15.6" hidden="1">
      <c r="A597" s="360">
        <v>46098</v>
      </c>
      <c r="B597" s="361" t="s">
        <v>1597</v>
      </c>
      <c r="C597" s="170" t="s">
        <v>335</v>
      </c>
      <c r="D597" s="361" t="s">
        <v>257</v>
      </c>
      <c r="E597" s="361">
        <v>1500</v>
      </c>
      <c r="F597" s="381">
        <f t="shared" si="9"/>
        <v>2.8015913038605929</v>
      </c>
      <c r="G597" s="239">
        <v>535.41</v>
      </c>
      <c r="H597" s="361" t="s">
        <v>123</v>
      </c>
      <c r="I597" s="361" t="s">
        <v>539</v>
      </c>
      <c r="J597" s="170" t="s">
        <v>96</v>
      </c>
      <c r="K597" s="170" t="s">
        <v>343</v>
      </c>
      <c r="L597" s="170" t="s">
        <v>113</v>
      </c>
      <c r="M597" s="75"/>
      <c r="N597" s="75"/>
      <c r="O597" s="75"/>
    </row>
    <row r="598" spans="1:15" ht="15.6" hidden="1">
      <c r="A598" s="384">
        <v>46098</v>
      </c>
      <c r="B598" s="242" t="s">
        <v>1633</v>
      </c>
      <c r="C598" s="170" t="s">
        <v>335</v>
      </c>
      <c r="D598" s="242" t="s">
        <v>257</v>
      </c>
      <c r="E598" s="242">
        <v>500</v>
      </c>
      <c r="F598" s="381">
        <f t="shared" si="9"/>
        <v>0.93386376795353099</v>
      </c>
      <c r="G598" s="239">
        <v>535.41</v>
      </c>
      <c r="H598" s="242" t="s">
        <v>122</v>
      </c>
      <c r="I598" s="242" t="s">
        <v>573</v>
      </c>
      <c r="J598" s="170" t="s">
        <v>96</v>
      </c>
      <c r="K598" s="170" t="s">
        <v>343</v>
      </c>
      <c r="L598" s="170" t="s">
        <v>113</v>
      </c>
      <c r="M598" s="75"/>
      <c r="N598" s="75"/>
      <c r="O598" s="75"/>
    </row>
    <row r="599" spans="1:15" ht="15.6" hidden="1">
      <c r="A599" s="384">
        <v>46098</v>
      </c>
      <c r="B599" s="242" t="s">
        <v>1618</v>
      </c>
      <c r="C599" s="170" t="s">
        <v>335</v>
      </c>
      <c r="D599" s="242" t="s">
        <v>257</v>
      </c>
      <c r="E599" s="242">
        <v>500</v>
      </c>
      <c r="F599" s="381">
        <f t="shared" si="9"/>
        <v>0.93386376795353099</v>
      </c>
      <c r="G599" s="239">
        <v>535.41</v>
      </c>
      <c r="H599" s="242" t="s">
        <v>122</v>
      </c>
      <c r="I599" s="242" t="s">
        <v>573</v>
      </c>
      <c r="J599" s="170" t="s">
        <v>96</v>
      </c>
      <c r="K599" s="170" t="s">
        <v>343</v>
      </c>
      <c r="L599" s="170" t="s">
        <v>113</v>
      </c>
      <c r="M599" s="75"/>
      <c r="N599" s="75"/>
      <c r="O599" s="75"/>
    </row>
    <row r="600" spans="1:15" ht="15.6" hidden="1">
      <c r="A600" s="384">
        <v>46098</v>
      </c>
      <c r="B600" s="242" t="s">
        <v>1618</v>
      </c>
      <c r="C600" s="170" t="s">
        <v>335</v>
      </c>
      <c r="D600" s="242" t="s">
        <v>257</v>
      </c>
      <c r="E600" s="242">
        <v>500</v>
      </c>
      <c r="F600" s="381">
        <f t="shared" si="9"/>
        <v>0.93386376795353099</v>
      </c>
      <c r="G600" s="239">
        <v>535.41</v>
      </c>
      <c r="H600" s="242" t="s">
        <v>122</v>
      </c>
      <c r="I600" s="242" t="s">
        <v>573</v>
      </c>
      <c r="J600" s="170" t="s">
        <v>96</v>
      </c>
      <c r="K600" s="170" t="s">
        <v>343</v>
      </c>
      <c r="L600" s="170" t="s">
        <v>113</v>
      </c>
      <c r="M600" s="75"/>
      <c r="N600" s="75"/>
      <c r="O600" s="75"/>
    </row>
    <row r="601" spans="1:15" ht="15.6" hidden="1">
      <c r="A601" s="384">
        <v>46098</v>
      </c>
      <c r="B601" s="242" t="s">
        <v>1617</v>
      </c>
      <c r="C601" s="170" t="s">
        <v>335</v>
      </c>
      <c r="D601" s="242" t="s">
        <v>257</v>
      </c>
      <c r="E601" s="242">
        <v>500</v>
      </c>
      <c r="F601" s="381">
        <f t="shared" si="9"/>
        <v>0.93386376795353099</v>
      </c>
      <c r="G601" s="239">
        <v>535.41</v>
      </c>
      <c r="H601" s="242" t="s">
        <v>122</v>
      </c>
      <c r="I601" s="242" t="s">
        <v>573</v>
      </c>
      <c r="J601" s="170" t="s">
        <v>96</v>
      </c>
      <c r="K601" s="170" t="s">
        <v>343</v>
      </c>
      <c r="L601" s="170" t="s">
        <v>113</v>
      </c>
      <c r="M601" s="75"/>
      <c r="N601" s="75"/>
      <c r="O601" s="75"/>
    </row>
    <row r="602" spans="1:15" ht="15.6" hidden="1">
      <c r="A602" s="384">
        <v>46098</v>
      </c>
      <c r="B602" s="242" t="s">
        <v>1617</v>
      </c>
      <c r="C602" s="170" t="s">
        <v>335</v>
      </c>
      <c r="D602" s="242" t="s">
        <v>257</v>
      </c>
      <c r="E602" s="242">
        <v>500</v>
      </c>
      <c r="F602" s="381">
        <f t="shared" si="9"/>
        <v>0.93386376795353099</v>
      </c>
      <c r="G602" s="239">
        <v>535.41</v>
      </c>
      <c r="H602" s="242" t="s">
        <v>122</v>
      </c>
      <c r="I602" s="242" t="s">
        <v>573</v>
      </c>
      <c r="J602" s="170" t="s">
        <v>96</v>
      </c>
      <c r="K602" s="170" t="s">
        <v>343</v>
      </c>
      <c r="L602" s="170" t="s">
        <v>113</v>
      </c>
      <c r="M602" s="75"/>
      <c r="N602" s="75"/>
      <c r="O602" s="75"/>
    </row>
    <row r="603" spans="1:15" ht="15.6" hidden="1">
      <c r="A603" s="380">
        <v>46098</v>
      </c>
      <c r="B603" s="170" t="s">
        <v>1598</v>
      </c>
      <c r="C603" s="170" t="s">
        <v>396</v>
      </c>
      <c r="D603" s="170" t="s">
        <v>257</v>
      </c>
      <c r="E603" s="170">
        <v>10000</v>
      </c>
      <c r="F603" s="381">
        <f t="shared" si="9"/>
        <v>18.67727535907062</v>
      </c>
      <c r="G603" s="239">
        <v>535.41</v>
      </c>
      <c r="H603" s="170" t="s">
        <v>122</v>
      </c>
      <c r="I603" s="242" t="s">
        <v>593</v>
      </c>
      <c r="J603" s="170" t="s">
        <v>96</v>
      </c>
      <c r="K603" s="170" t="s">
        <v>343</v>
      </c>
      <c r="L603" s="170" t="s">
        <v>113</v>
      </c>
      <c r="M603" s="75"/>
      <c r="N603" s="75"/>
      <c r="O603" s="75"/>
    </row>
    <row r="604" spans="1:15" ht="15.6" hidden="1">
      <c r="A604" s="384">
        <v>46098</v>
      </c>
      <c r="B604" s="242" t="s">
        <v>523</v>
      </c>
      <c r="C604" s="242" t="s">
        <v>524</v>
      </c>
      <c r="D604" s="242" t="s">
        <v>257</v>
      </c>
      <c r="E604" s="242">
        <v>2000</v>
      </c>
      <c r="F604" s="381">
        <f t="shared" si="9"/>
        <v>3.735455071814124</v>
      </c>
      <c r="G604" s="239">
        <v>535.41</v>
      </c>
      <c r="H604" s="242" t="s">
        <v>122</v>
      </c>
      <c r="I604" s="242" t="s">
        <v>575</v>
      </c>
      <c r="J604" s="170" t="s">
        <v>96</v>
      </c>
      <c r="K604" s="170" t="s">
        <v>343</v>
      </c>
      <c r="L604" s="170" t="s">
        <v>113</v>
      </c>
      <c r="M604" s="75"/>
      <c r="N604" s="75"/>
      <c r="O604" s="75"/>
    </row>
    <row r="605" spans="1:15" ht="15.6" hidden="1">
      <c r="A605" s="384">
        <v>46098</v>
      </c>
      <c r="B605" s="242" t="s">
        <v>1594</v>
      </c>
      <c r="C605" s="170" t="s">
        <v>335</v>
      </c>
      <c r="D605" s="242" t="s">
        <v>257</v>
      </c>
      <c r="E605" s="242">
        <v>500</v>
      </c>
      <c r="F605" s="381">
        <f t="shared" si="9"/>
        <v>0.93386376795353099</v>
      </c>
      <c r="G605" s="239">
        <v>535.41</v>
      </c>
      <c r="H605" s="242" t="s">
        <v>122</v>
      </c>
      <c r="I605" s="242" t="s">
        <v>573</v>
      </c>
      <c r="J605" s="170" t="s">
        <v>96</v>
      </c>
      <c r="K605" s="170" t="s">
        <v>343</v>
      </c>
      <c r="L605" s="170" t="s">
        <v>113</v>
      </c>
      <c r="M605" s="75"/>
      <c r="N605" s="75"/>
      <c r="O605" s="75"/>
    </row>
    <row r="606" spans="1:15" ht="15.6" hidden="1">
      <c r="A606" s="384">
        <v>46098</v>
      </c>
      <c r="B606" s="242" t="s">
        <v>1590</v>
      </c>
      <c r="C606" s="170" t="s">
        <v>335</v>
      </c>
      <c r="D606" s="242" t="s">
        <v>257</v>
      </c>
      <c r="E606" s="242">
        <v>500</v>
      </c>
      <c r="F606" s="381">
        <f t="shared" si="9"/>
        <v>0.93386376795353099</v>
      </c>
      <c r="G606" s="239">
        <v>535.41</v>
      </c>
      <c r="H606" s="242" t="s">
        <v>122</v>
      </c>
      <c r="I606" s="242" t="s">
        <v>573</v>
      </c>
      <c r="J606" s="170" t="s">
        <v>96</v>
      </c>
      <c r="K606" s="170" t="s">
        <v>343</v>
      </c>
      <c r="L606" s="170" t="s">
        <v>113</v>
      </c>
      <c r="M606" s="75"/>
      <c r="N606" s="75"/>
      <c r="O606" s="75"/>
    </row>
    <row r="607" spans="1:15" ht="15.6" hidden="1">
      <c r="A607" s="380">
        <v>46098</v>
      </c>
      <c r="B607" s="170" t="s">
        <v>1624</v>
      </c>
      <c r="C607" s="242" t="s">
        <v>392</v>
      </c>
      <c r="D607" s="170" t="s">
        <v>257</v>
      </c>
      <c r="E607" s="170">
        <v>2000</v>
      </c>
      <c r="F607" s="381">
        <f t="shared" si="9"/>
        <v>3.735455071814124</v>
      </c>
      <c r="G607" s="239">
        <v>535.41</v>
      </c>
      <c r="H607" s="170" t="s">
        <v>122</v>
      </c>
      <c r="I607" s="242" t="s">
        <v>594</v>
      </c>
      <c r="J607" s="170" t="s">
        <v>96</v>
      </c>
      <c r="K607" s="170" t="s">
        <v>343</v>
      </c>
      <c r="L607" s="170" t="s">
        <v>113</v>
      </c>
      <c r="M607" s="75"/>
      <c r="N607" s="75"/>
      <c r="O607" s="75"/>
    </row>
    <row r="608" spans="1:15" ht="15.6" hidden="1">
      <c r="A608" s="384">
        <v>46098</v>
      </c>
      <c r="B608" s="242" t="s">
        <v>1619</v>
      </c>
      <c r="C608" s="170" t="s">
        <v>335</v>
      </c>
      <c r="D608" s="242" t="s">
        <v>257</v>
      </c>
      <c r="E608" s="242">
        <v>500</v>
      </c>
      <c r="F608" s="381">
        <f t="shared" si="9"/>
        <v>0.93386376795353099</v>
      </c>
      <c r="G608" s="239">
        <v>535.41</v>
      </c>
      <c r="H608" s="242" t="s">
        <v>122</v>
      </c>
      <c r="I608" s="242" t="s">
        <v>573</v>
      </c>
      <c r="J608" s="170" t="s">
        <v>96</v>
      </c>
      <c r="K608" s="170" t="s">
        <v>343</v>
      </c>
      <c r="L608" s="170" t="s">
        <v>113</v>
      </c>
      <c r="M608" s="75"/>
      <c r="N608" s="75"/>
      <c r="O608" s="75"/>
    </row>
    <row r="609" spans="1:15" ht="15.6" hidden="1">
      <c r="A609" s="380">
        <v>46098</v>
      </c>
      <c r="B609" s="170" t="s">
        <v>1614</v>
      </c>
      <c r="C609" s="170" t="s">
        <v>525</v>
      </c>
      <c r="D609" s="170" t="s">
        <v>257</v>
      </c>
      <c r="E609" s="170">
        <v>10000</v>
      </c>
      <c r="F609" s="381">
        <f t="shared" si="9"/>
        <v>18.67727535907062</v>
      </c>
      <c r="G609" s="239">
        <v>535.41</v>
      </c>
      <c r="H609" s="170" t="s">
        <v>131</v>
      </c>
      <c r="I609" s="170" t="s">
        <v>640</v>
      </c>
      <c r="J609" s="170" t="s">
        <v>96</v>
      </c>
      <c r="K609" s="170" t="s">
        <v>343</v>
      </c>
      <c r="L609" s="170" t="s">
        <v>113</v>
      </c>
      <c r="M609" s="75"/>
      <c r="N609" s="75"/>
      <c r="O609" s="75"/>
    </row>
    <row r="610" spans="1:15" ht="15.6" hidden="1">
      <c r="A610" s="384">
        <v>46098</v>
      </c>
      <c r="B610" s="242" t="s">
        <v>1592</v>
      </c>
      <c r="C610" s="170" t="s">
        <v>335</v>
      </c>
      <c r="D610" s="242" t="s">
        <v>257</v>
      </c>
      <c r="E610" s="242">
        <v>1000</v>
      </c>
      <c r="F610" s="381">
        <f t="shared" si="9"/>
        <v>1.867727535907062</v>
      </c>
      <c r="G610" s="239">
        <v>535.41</v>
      </c>
      <c r="H610" s="242" t="s">
        <v>131</v>
      </c>
      <c r="I610" s="242" t="s">
        <v>622</v>
      </c>
      <c r="J610" s="170" t="s">
        <v>96</v>
      </c>
      <c r="K610" s="170" t="s">
        <v>343</v>
      </c>
      <c r="L610" s="170" t="s">
        <v>113</v>
      </c>
      <c r="M610" s="75"/>
      <c r="N610" s="75"/>
      <c r="O610" s="75"/>
    </row>
    <row r="611" spans="1:15" ht="15.6" hidden="1">
      <c r="A611" s="380">
        <v>46098</v>
      </c>
      <c r="B611" s="170" t="s">
        <v>1606</v>
      </c>
      <c r="C611" s="242" t="s">
        <v>392</v>
      </c>
      <c r="D611" s="170" t="s">
        <v>257</v>
      </c>
      <c r="E611" s="170">
        <v>7000</v>
      </c>
      <c r="F611" s="381">
        <f t="shared" si="9"/>
        <v>13.074092751349434</v>
      </c>
      <c r="G611" s="239">
        <v>535.41</v>
      </c>
      <c r="H611" s="170" t="s">
        <v>131</v>
      </c>
      <c r="I611" s="170" t="s">
        <v>641</v>
      </c>
      <c r="J611" s="170" t="s">
        <v>96</v>
      </c>
      <c r="K611" s="170" t="s">
        <v>343</v>
      </c>
      <c r="L611" s="170" t="s">
        <v>113</v>
      </c>
      <c r="M611" s="75"/>
      <c r="N611" s="75"/>
      <c r="O611" s="75"/>
    </row>
    <row r="612" spans="1:15" ht="15.6" hidden="1">
      <c r="A612" s="384">
        <v>46098</v>
      </c>
      <c r="B612" s="242" t="s">
        <v>1590</v>
      </c>
      <c r="C612" s="170" t="s">
        <v>335</v>
      </c>
      <c r="D612" s="242" t="s">
        <v>257</v>
      </c>
      <c r="E612" s="242">
        <v>2500</v>
      </c>
      <c r="F612" s="381">
        <f t="shared" si="9"/>
        <v>4.669318839767655</v>
      </c>
      <c r="G612" s="239">
        <v>535.41</v>
      </c>
      <c r="H612" s="242" t="s">
        <v>131</v>
      </c>
      <c r="I612" s="242" t="s">
        <v>622</v>
      </c>
      <c r="J612" s="170" t="s">
        <v>96</v>
      </c>
      <c r="K612" s="170" t="s">
        <v>343</v>
      </c>
      <c r="L612" s="170" t="s">
        <v>113</v>
      </c>
      <c r="M612" s="75"/>
      <c r="N612" s="75"/>
      <c r="O612" s="75"/>
    </row>
    <row r="613" spans="1:15" ht="15.6" hidden="1">
      <c r="A613" s="407">
        <v>46099</v>
      </c>
      <c r="B613" s="170" t="s">
        <v>1591</v>
      </c>
      <c r="C613" s="170" t="s">
        <v>396</v>
      </c>
      <c r="D613" s="170" t="s">
        <v>257</v>
      </c>
      <c r="E613" s="170">
        <v>10000</v>
      </c>
      <c r="F613" s="381">
        <f t="shared" si="9"/>
        <v>18.67727535907062</v>
      </c>
      <c r="G613" s="239">
        <v>535.41</v>
      </c>
      <c r="H613" s="170" t="s">
        <v>122</v>
      </c>
      <c r="I613" s="170" t="s">
        <v>583</v>
      </c>
      <c r="J613" s="170" t="s">
        <v>96</v>
      </c>
      <c r="K613" s="170" t="s">
        <v>343</v>
      </c>
      <c r="L613" s="170" t="s">
        <v>113</v>
      </c>
      <c r="M613" s="124"/>
      <c r="N613" s="124"/>
      <c r="O613" s="124"/>
    </row>
    <row r="614" spans="1:15" ht="15.6" hidden="1">
      <c r="A614" s="384">
        <v>46099</v>
      </c>
      <c r="B614" s="242" t="s">
        <v>186</v>
      </c>
      <c r="C614" s="170" t="s">
        <v>335</v>
      </c>
      <c r="D614" s="385" t="s">
        <v>99</v>
      </c>
      <c r="E614" s="242">
        <v>1000</v>
      </c>
      <c r="F614" s="381">
        <f t="shared" si="9"/>
        <v>1.8677282335885521</v>
      </c>
      <c r="G614" s="239">
        <v>535.40980000000002</v>
      </c>
      <c r="H614" s="386" t="s">
        <v>111</v>
      </c>
      <c r="I614" s="170" t="s">
        <v>376</v>
      </c>
      <c r="J614" s="170" t="s">
        <v>96</v>
      </c>
      <c r="K614" s="170" t="s">
        <v>343</v>
      </c>
      <c r="L614" s="170" t="s">
        <v>113</v>
      </c>
      <c r="M614" s="313"/>
      <c r="N614" s="313"/>
      <c r="O614" s="75"/>
    </row>
    <row r="615" spans="1:15" ht="15.6" hidden="1">
      <c r="A615" s="384">
        <v>46099</v>
      </c>
      <c r="B615" s="242" t="s">
        <v>366</v>
      </c>
      <c r="C615" s="170" t="s">
        <v>335</v>
      </c>
      <c r="D615" s="385" t="s">
        <v>99</v>
      </c>
      <c r="E615" s="242">
        <v>1000</v>
      </c>
      <c r="F615" s="381">
        <f t="shared" si="9"/>
        <v>1.9254803020356539</v>
      </c>
      <c r="G615" s="239">
        <v>519.35093749999999</v>
      </c>
      <c r="H615" s="386" t="s">
        <v>111</v>
      </c>
      <c r="I615" s="170" t="s">
        <v>376</v>
      </c>
      <c r="J615" s="170" t="s">
        <v>96</v>
      </c>
      <c r="K615" s="170" t="s">
        <v>343</v>
      </c>
      <c r="L615" s="170" t="s">
        <v>113</v>
      </c>
      <c r="M615" s="313"/>
      <c r="N615" s="313"/>
      <c r="O615" s="75"/>
    </row>
    <row r="616" spans="1:15" ht="15.6" hidden="1">
      <c r="A616" s="384">
        <v>46099</v>
      </c>
      <c r="B616" s="242" t="s">
        <v>187</v>
      </c>
      <c r="C616" s="170" t="s">
        <v>335</v>
      </c>
      <c r="D616" s="385" t="s">
        <v>99</v>
      </c>
      <c r="E616" s="242">
        <v>1000</v>
      </c>
      <c r="F616" s="381">
        <f t="shared" si="9"/>
        <v>1.9254803020356539</v>
      </c>
      <c r="G616" s="239">
        <v>519.35093749999999</v>
      </c>
      <c r="H616" s="386" t="s">
        <v>111</v>
      </c>
      <c r="I616" s="170" t="s">
        <v>376</v>
      </c>
      <c r="J616" s="170" t="s">
        <v>96</v>
      </c>
      <c r="K616" s="170" t="s">
        <v>343</v>
      </c>
      <c r="L616" s="170" t="s">
        <v>113</v>
      </c>
      <c r="M616" s="313"/>
      <c r="N616" s="313"/>
      <c r="O616" s="75"/>
    </row>
    <row r="617" spans="1:15" ht="15.6" hidden="1">
      <c r="A617" s="384">
        <v>46099</v>
      </c>
      <c r="B617" s="383" t="s">
        <v>367</v>
      </c>
      <c r="C617" s="170" t="s">
        <v>110</v>
      </c>
      <c r="D617" s="232" t="s">
        <v>99</v>
      </c>
      <c r="E617" s="242">
        <v>10000</v>
      </c>
      <c r="F617" s="381">
        <f t="shared" si="9"/>
        <v>19.25480302035654</v>
      </c>
      <c r="G617" s="239">
        <v>519.35093749999999</v>
      </c>
      <c r="H617" s="386" t="s">
        <v>111</v>
      </c>
      <c r="I617" s="170" t="s">
        <v>383</v>
      </c>
      <c r="J617" s="170" t="s">
        <v>96</v>
      </c>
      <c r="K617" s="170" t="s">
        <v>343</v>
      </c>
      <c r="L617" s="170" t="s">
        <v>113</v>
      </c>
      <c r="M617" s="310"/>
      <c r="N617" s="310"/>
      <c r="O617" s="271"/>
    </row>
    <row r="618" spans="1:15" ht="15.6" hidden="1">
      <c r="A618" s="388">
        <v>46099</v>
      </c>
      <c r="B618" s="389" t="s">
        <v>388</v>
      </c>
      <c r="C618" s="389" t="s">
        <v>110</v>
      </c>
      <c r="D618" s="390" t="s">
        <v>97</v>
      </c>
      <c r="E618" s="391">
        <v>7500</v>
      </c>
      <c r="F618" s="381">
        <f t="shared" si="9"/>
        <v>14.007956519302965</v>
      </c>
      <c r="G618" s="239">
        <v>535.41</v>
      </c>
      <c r="H618" s="165" t="s">
        <v>128</v>
      </c>
      <c r="I618" s="391" t="s">
        <v>418</v>
      </c>
      <c r="J618" s="170" t="s">
        <v>96</v>
      </c>
      <c r="K618" s="170" t="s">
        <v>343</v>
      </c>
      <c r="L618" s="170" t="s">
        <v>113</v>
      </c>
      <c r="M618" s="75"/>
      <c r="N618" s="75"/>
      <c r="O618" s="75"/>
    </row>
    <row r="619" spans="1:15" ht="15.6" hidden="1">
      <c r="A619" s="384">
        <v>46099</v>
      </c>
      <c r="B619" s="242" t="s">
        <v>448</v>
      </c>
      <c r="C619" s="242" t="s">
        <v>240</v>
      </c>
      <c r="D619" s="242" t="s">
        <v>98</v>
      </c>
      <c r="E619" s="387">
        <v>45050</v>
      </c>
      <c r="F619" s="381">
        <f t="shared" si="9"/>
        <v>84.141125492613142</v>
      </c>
      <c r="G619" s="239">
        <v>535.41</v>
      </c>
      <c r="H619" s="242" t="s">
        <v>168</v>
      </c>
      <c r="I619" s="170" t="s">
        <v>505</v>
      </c>
      <c r="J619" s="170" t="s">
        <v>96</v>
      </c>
      <c r="K619" s="170" t="s">
        <v>343</v>
      </c>
      <c r="L619" s="170" t="s">
        <v>113</v>
      </c>
      <c r="M619" s="75"/>
      <c r="N619" s="75"/>
      <c r="O619" s="75"/>
    </row>
    <row r="620" spans="1:15" ht="15.6" hidden="1">
      <c r="A620" s="384">
        <v>46099</v>
      </c>
      <c r="B620" s="242" t="s">
        <v>449</v>
      </c>
      <c r="C620" s="242" t="s">
        <v>450</v>
      </c>
      <c r="D620" s="242" t="s">
        <v>98</v>
      </c>
      <c r="E620" s="387">
        <v>3150</v>
      </c>
      <c r="F620" s="381">
        <f t="shared" si="9"/>
        <v>5.8833417381072453</v>
      </c>
      <c r="G620" s="239">
        <v>535.41</v>
      </c>
      <c r="H620" s="242" t="s">
        <v>168</v>
      </c>
      <c r="I620" s="170" t="s">
        <v>506</v>
      </c>
      <c r="J620" s="170" t="s">
        <v>96</v>
      </c>
      <c r="K620" s="170" t="s">
        <v>343</v>
      </c>
      <c r="L620" s="170" t="s">
        <v>113</v>
      </c>
      <c r="M620" s="75"/>
      <c r="N620" s="75"/>
      <c r="O620" s="75"/>
    </row>
    <row r="621" spans="1:15" ht="15.6" hidden="1">
      <c r="A621" s="384">
        <v>46099</v>
      </c>
      <c r="B621" s="242" t="s">
        <v>451</v>
      </c>
      <c r="C621" s="242" t="s">
        <v>450</v>
      </c>
      <c r="D621" s="242" t="s">
        <v>98</v>
      </c>
      <c r="E621" s="387">
        <v>7710</v>
      </c>
      <c r="F621" s="381">
        <f t="shared" si="9"/>
        <v>14.400179301843448</v>
      </c>
      <c r="G621" s="239">
        <v>535.41</v>
      </c>
      <c r="H621" s="242" t="s">
        <v>168</v>
      </c>
      <c r="I621" s="170" t="s">
        <v>507</v>
      </c>
      <c r="J621" s="170" t="s">
        <v>96</v>
      </c>
      <c r="K621" s="170" t="s">
        <v>343</v>
      </c>
      <c r="L621" s="170" t="s">
        <v>113</v>
      </c>
      <c r="M621" s="75"/>
      <c r="N621" s="75"/>
      <c r="O621" s="75"/>
    </row>
    <row r="622" spans="1:15" ht="15.6" hidden="1">
      <c r="A622" s="394">
        <v>46099</v>
      </c>
      <c r="B622" s="242" t="s">
        <v>452</v>
      </c>
      <c r="C622" s="170" t="s">
        <v>335</v>
      </c>
      <c r="D622" s="242" t="s">
        <v>98</v>
      </c>
      <c r="E622" s="286">
        <v>500</v>
      </c>
      <c r="F622" s="381">
        <f t="shared" ref="F622:F685" si="10">E622/G622</f>
        <v>0.93386376795353099</v>
      </c>
      <c r="G622" s="239">
        <v>535.41</v>
      </c>
      <c r="H622" s="242" t="s">
        <v>168</v>
      </c>
      <c r="I622" s="242" t="s">
        <v>497</v>
      </c>
      <c r="J622" s="170" t="s">
        <v>96</v>
      </c>
      <c r="K622" s="170" t="s">
        <v>343</v>
      </c>
      <c r="L622" s="170" t="s">
        <v>113</v>
      </c>
      <c r="M622" s="75"/>
      <c r="N622" s="75"/>
      <c r="O622" s="75"/>
    </row>
    <row r="623" spans="1:15" ht="15.6" hidden="1">
      <c r="A623" s="394">
        <v>46099</v>
      </c>
      <c r="B623" s="242" t="s">
        <v>453</v>
      </c>
      <c r="C623" s="170" t="s">
        <v>335</v>
      </c>
      <c r="D623" s="242" t="s">
        <v>98</v>
      </c>
      <c r="E623" s="286">
        <v>500</v>
      </c>
      <c r="F623" s="381">
        <f t="shared" si="10"/>
        <v>0.93386376795353099</v>
      </c>
      <c r="G623" s="239">
        <v>535.41</v>
      </c>
      <c r="H623" s="242" t="s">
        <v>168</v>
      </c>
      <c r="I623" s="242" t="s">
        <v>497</v>
      </c>
      <c r="J623" s="170" t="s">
        <v>96</v>
      </c>
      <c r="K623" s="170" t="s">
        <v>343</v>
      </c>
      <c r="L623" s="170" t="s">
        <v>113</v>
      </c>
      <c r="M623" s="75"/>
      <c r="N623" s="75"/>
      <c r="O623" s="75"/>
    </row>
    <row r="624" spans="1:15" ht="15.6" hidden="1">
      <c r="A624" s="394">
        <v>46099</v>
      </c>
      <c r="B624" s="242" t="s">
        <v>454</v>
      </c>
      <c r="C624" s="170" t="s">
        <v>335</v>
      </c>
      <c r="D624" s="242" t="s">
        <v>98</v>
      </c>
      <c r="E624" s="286">
        <v>1000</v>
      </c>
      <c r="F624" s="381">
        <f t="shared" si="10"/>
        <v>1.867727535907062</v>
      </c>
      <c r="G624" s="239">
        <v>535.41</v>
      </c>
      <c r="H624" s="242" t="s">
        <v>168</v>
      </c>
      <c r="I624" s="242" t="s">
        <v>497</v>
      </c>
      <c r="J624" s="170" t="s">
        <v>96</v>
      </c>
      <c r="K624" s="170" t="s">
        <v>343</v>
      </c>
      <c r="L624" s="170" t="s">
        <v>113</v>
      </c>
      <c r="M624" s="75"/>
      <c r="N624" s="75"/>
      <c r="O624" s="75"/>
    </row>
    <row r="625" spans="1:15" ht="15.6" hidden="1">
      <c r="A625" s="394">
        <v>46099</v>
      </c>
      <c r="B625" s="242" t="s">
        <v>455</v>
      </c>
      <c r="C625" s="170" t="s">
        <v>335</v>
      </c>
      <c r="D625" s="242" t="s">
        <v>98</v>
      </c>
      <c r="E625" s="286">
        <v>1000</v>
      </c>
      <c r="F625" s="381">
        <f t="shared" si="10"/>
        <v>1.867727535907062</v>
      </c>
      <c r="G625" s="239">
        <v>535.41</v>
      </c>
      <c r="H625" s="242" t="s">
        <v>168</v>
      </c>
      <c r="I625" s="242" t="s">
        <v>497</v>
      </c>
      <c r="J625" s="170" t="s">
        <v>96</v>
      </c>
      <c r="K625" s="170" t="s">
        <v>343</v>
      </c>
      <c r="L625" s="170" t="s">
        <v>113</v>
      </c>
      <c r="M625" s="75"/>
      <c r="N625" s="75"/>
      <c r="O625" s="75"/>
    </row>
    <row r="626" spans="1:15" ht="15.6" hidden="1">
      <c r="A626" s="394">
        <v>46099</v>
      </c>
      <c r="B626" s="242" t="s">
        <v>456</v>
      </c>
      <c r="C626" s="170" t="s">
        <v>335</v>
      </c>
      <c r="D626" s="242" t="s">
        <v>98</v>
      </c>
      <c r="E626" s="286">
        <v>1000</v>
      </c>
      <c r="F626" s="381">
        <f t="shared" si="10"/>
        <v>1.867727535907062</v>
      </c>
      <c r="G626" s="239">
        <v>535.41</v>
      </c>
      <c r="H626" s="242" t="s">
        <v>168</v>
      </c>
      <c r="I626" s="242" t="s">
        <v>497</v>
      </c>
      <c r="J626" s="170" t="s">
        <v>96</v>
      </c>
      <c r="K626" s="170" t="s">
        <v>343</v>
      </c>
      <c r="L626" s="170" t="s">
        <v>113</v>
      </c>
      <c r="M626" s="75"/>
      <c r="N626" s="75"/>
      <c r="O626" s="75"/>
    </row>
    <row r="627" spans="1:15" ht="15.6" hidden="1">
      <c r="A627" s="394">
        <v>46099</v>
      </c>
      <c r="B627" s="242" t="s">
        <v>457</v>
      </c>
      <c r="C627" s="170" t="s">
        <v>335</v>
      </c>
      <c r="D627" s="242" t="s">
        <v>98</v>
      </c>
      <c r="E627" s="286">
        <v>1000</v>
      </c>
      <c r="F627" s="381">
        <f t="shared" si="10"/>
        <v>1.867727535907062</v>
      </c>
      <c r="G627" s="239">
        <v>535.41</v>
      </c>
      <c r="H627" s="242" t="s">
        <v>168</v>
      </c>
      <c r="I627" s="242" t="s">
        <v>497</v>
      </c>
      <c r="J627" s="170" t="s">
        <v>96</v>
      </c>
      <c r="K627" s="170" t="s">
        <v>343</v>
      </c>
      <c r="L627" s="170" t="s">
        <v>113</v>
      </c>
      <c r="M627" s="75"/>
      <c r="N627" s="75"/>
      <c r="O627" s="75"/>
    </row>
    <row r="628" spans="1:15" ht="15.6" hidden="1">
      <c r="A628" s="394">
        <v>46099</v>
      </c>
      <c r="B628" s="242" t="s">
        <v>458</v>
      </c>
      <c r="C628" s="242" t="s">
        <v>110</v>
      </c>
      <c r="D628" s="242" t="s">
        <v>99</v>
      </c>
      <c r="E628" s="286">
        <v>5000</v>
      </c>
      <c r="F628" s="381">
        <f t="shared" si="10"/>
        <v>9.3386376795353101</v>
      </c>
      <c r="G628" s="239">
        <v>535.41</v>
      </c>
      <c r="H628" s="242" t="s">
        <v>168</v>
      </c>
      <c r="I628" s="242" t="s">
        <v>508</v>
      </c>
      <c r="J628" s="170" t="s">
        <v>96</v>
      </c>
      <c r="K628" s="170" t="s">
        <v>343</v>
      </c>
      <c r="L628" s="170" t="s">
        <v>113</v>
      </c>
      <c r="M628" s="75"/>
      <c r="N628" s="75"/>
      <c r="O628" s="75"/>
    </row>
    <row r="629" spans="1:15" ht="15.6" hidden="1">
      <c r="A629" s="394">
        <v>46099</v>
      </c>
      <c r="B629" s="242" t="s">
        <v>459</v>
      </c>
      <c r="C629" s="170" t="s">
        <v>335</v>
      </c>
      <c r="D629" s="242" t="s">
        <v>98</v>
      </c>
      <c r="E629" s="286">
        <v>1000</v>
      </c>
      <c r="F629" s="381">
        <f t="shared" si="10"/>
        <v>1.867727535907062</v>
      </c>
      <c r="G629" s="239">
        <v>535.41</v>
      </c>
      <c r="H629" s="242" t="s">
        <v>168</v>
      </c>
      <c r="I629" s="242" t="s">
        <v>497</v>
      </c>
      <c r="J629" s="170" t="s">
        <v>96</v>
      </c>
      <c r="K629" s="170" t="s">
        <v>343</v>
      </c>
      <c r="L629" s="170" t="s">
        <v>113</v>
      </c>
      <c r="M629" s="75"/>
      <c r="N629" s="75"/>
      <c r="O629" s="75"/>
    </row>
    <row r="630" spans="1:15" ht="15.6" hidden="1">
      <c r="A630" s="394">
        <v>46099</v>
      </c>
      <c r="B630" s="242" t="s">
        <v>333</v>
      </c>
      <c r="C630" s="170" t="s">
        <v>335</v>
      </c>
      <c r="D630" s="242" t="s">
        <v>98</v>
      </c>
      <c r="E630" s="286">
        <v>1000</v>
      </c>
      <c r="F630" s="381">
        <f t="shared" si="10"/>
        <v>1.867727535907062</v>
      </c>
      <c r="G630" s="239">
        <v>535.41</v>
      </c>
      <c r="H630" s="242" t="s">
        <v>168</v>
      </c>
      <c r="I630" s="242" t="s">
        <v>497</v>
      </c>
      <c r="J630" s="170" t="s">
        <v>96</v>
      </c>
      <c r="K630" s="170" t="s">
        <v>343</v>
      </c>
      <c r="L630" s="170" t="s">
        <v>113</v>
      </c>
      <c r="M630" s="75"/>
      <c r="N630" s="75"/>
      <c r="O630" s="75"/>
    </row>
    <row r="631" spans="1:15" ht="15.6" hidden="1">
      <c r="A631" s="360">
        <v>46099</v>
      </c>
      <c r="B631" s="361" t="s">
        <v>1606</v>
      </c>
      <c r="C631" s="242" t="s">
        <v>392</v>
      </c>
      <c r="D631" s="361" t="s">
        <v>257</v>
      </c>
      <c r="E631" s="361">
        <v>12000</v>
      </c>
      <c r="F631" s="381">
        <f t="shared" si="10"/>
        <v>22.412730430884743</v>
      </c>
      <c r="G631" s="239">
        <v>535.41</v>
      </c>
      <c r="H631" s="361" t="s">
        <v>123</v>
      </c>
      <c r="I631" s="361" t="s">
        <v>552</v>
      </c>
      <c r="J631" s="170" t="s">
        <v>96</v>
      </c>
      <c r="K631" s="170" t="s">
        <v>343</v>
      </c>
      <c r="L631" s="170" t="s">
        <v>113</v>
      </c>
      <c r="M631" s="75"/>
      <c r="N631" s="75"/>
      <c r="O631" s="75"/>
    </row>
    <row r="632" spans="1:15" ht="15.6" hidden="1">
      <c r="A632" s="360">
        <v>46099</v>
      </c>
      <c r="B632" s="165" t="s">
        <v>534</v>
      </c>
      <c r="C632" s="165" t="s">
        <v>110</v>
      </c>
      <c r="D632" s="165" t="s">
        <v>527</v>
      </c>
      <c r="E632" s="361">
        <v>7500</v>
      </c>
      <c r="F632" s="381">
        <f t="shared" si="10"/>
        <v>14.007956519302965</v>
      </c>
      <c r="G632" s="239">
        <v>535.41</v>
      </c>
      <c r="H632" s="361" t="s">
        <v>123</v>
      </c>
      <c r="I632" s="361" t="s">
        <v>553</v>
      </c>
      <c r="J632" s="170" t="s">
        <v>96</v>
      </c>
      <c r="K632" s="170" t="s">
        <v>343</v>
      </c>
      <c r="L632" s="170" t="s">
        <v>113</v>
      </c>
      <c r="M632" s="75"/>
      <c r="N632" s="75"/>
      <c r="O632" s="75"/>
    </row>
    <row r="633" spans="1:15" ht="15.6" hidden="1">
      <c r="A633" s="384">
        <v>46099</v>
      </c>
      <c r="B633" s="242" t="s">
        <v>1620</v>
      </c>
      <c r="C633" s="170" t="s">
        <v>335</v>
      </c>
      <c r="D633" s="242" t="s">
        <v>257</v>
      </c>
      <c r="E633" s="242">
        <v>500</v>
      </c>
      <c r="F633" s="381">
        <f t="shared" si="10"/>
        <v>0.93386376795353099</v>
      </c>
      <c r="G633" s="239">
        <v>535.41</v>
      </c>
      <c r="H633" s="242" t="s">
        <v>122</v>
      </c>
      <c r="I633" s="242" t="s">
        <v>573</v>
      </c>
      <c r="J633" s="170" t="s">
        <v>96</v>
      </c>
      <c r="K633" s="170" t="s">
        <v>343</v>
      </c>
      <c r="L633" s="170" t="s">
        <v>113</v>
      </c>
      <c r="M633" s="75"/>
      <c r="N633" s="75"/>
      <c r="O633" s="75"/>
    </row>
    <row r="634" spans="1:15" ht="15.6" hidden="1">
      <c r="A634" s="384">
        <v>46099</v>
      </c>
      <c r="B634" s="242" t="s">
        <v>1590</v>
      </c>
      <c r="C634" s="170" t="s">
        <v>335</v>
      </c>
      <c r="D634" s="242" t="s">
        <v>257</v>
      </c>
      <c r="E634" s="242">
        <v>1000</v>
      </c>
      <c r="F634" s="381">
        <f t="shared" si="10"/>
        <v>1.867727535907062</v>
      </c>
      <c r="G634" s="239">
        <v>535.41</v>
      </c>
      <c r="H634" s="242" t="s">
        <v>122</v>
      </c>
      <c r="I634" s="242" t="s">
        <v>573</v>
      </c>
      <c r="J634" s="170" t="s">
        <v>96</v>
      </c>
      <c r="K634" s="170" t="s">
        <v>343</v>
      </c>
      <c r="L634" s="170" t="s">
        <v>113</v>
      </c>
      <c r="M634" s="75"/>
      <c r="N634" s="75"/>
      <c r="O634" s="75"/>
    </row>
    <row r="635" spans="1:15" ht="15.6" hidden="1">
      <c r="A635" s="384">
        <v>46099</v>
      </c>
      <c r="B635" s="242" t="s">
        <v>1594</v>
      </c>
      <c r="C635" s="170" t="s">
        <v>335</v>
      </c>
      <c r="D635" s="242" t="s">
        <v>257</v>
      </c>
      <c r="E635" s="242">
        <v>500</v>
      </c>
      <c r="F635" s="381">
        <f t="shared" si="10"/>
        <v>0.93386376795353099</v>
      </c>
      <c r="G635" s="239">
        <v>535.41</v>
      </c>
      <c r="H635" s="242" t="s">
        <v>122</v>
      </c>
      <c r="I635" s="242" t="s">
        <v>573</v>
      </c>
      <c r="J635" s="170" t="s">
        <v>96</v>
      </c>
      <c r="K635" s="170" t="s">
        <v>343</v>
      </c>
      <c r="L635" s="170" t="s">
        <v>113</v>
      </c>
      <c r="M635" s="75"/>
      <c r="N635" s="75"/>
      <c r="O635" s="75"/>
    </row>
    <row r="636" spans="1:15" ht="15.6" hidden="1">
      <c r="A636" s="384">
        <v>46099</v>
      </c>
      <c r="B636" s="242" t="s">
        <v>1590</v>
      </c>
      <c r="C636" s="170" t="s">
        <v>335</v>
      </c>
      <c r="D636" s="242" t="s">
        <v>257</v>
      </c>
      <c r="E636" s="242">
        <v>500</v>
      </c>
      <c r="F636" s="381">
        <f t="shared" si="10"/>
        <v>0.93386376795353099</v>
      </c>
      <c r="G636" s="239">
        <v>535.41</v>
      </c>
      <c r="H636" s="242" t="s">
        <v>122</v>
      </c>
      <c r="I636" s="242" t="s">
        <v>573</v>
      </c>
      <c r="J636" s="170" t="s">
        <v>96</v>
      </c>
      <c r="K636" s="170" t="s">
        <v>343</v>
      </c>
      <c r="L636" s="170" t="s">
        <v>113</v>
      </c>
      <c r="M636" s="75"/>
      <c r="N636" s="75"/>
      <c r="O636" s="75"/>
    </row>
    <row r="637" spans="1:15" ht="15.6" hidden="1">
      <c r="A637" s="384">
        <v>46099</v>
      </c>
      <c r="B637" s="242" t="s">
        <v>1590</v>
      </c>
      <c r="C637" s="170" t="s">
        <v>335</v>
      </c>
      <c r="D637" s="242" t="s">
        <v>257</v>
      </c>
      <c r="E637" s="242">
        <v>500</v>
      </c>
      <c r="F637" s="381">
        <f t="shared" si="10"/>
        <v>0.93386376795353099</v>
      </c>
      <c r="G637" s="239">
        <v>535.41</v>
      </c>
      <c r="H637" s="242" t="s">
        <v>122</v>
      </c>
      <c r="I637" s="242" t="s">
        <v>573</v>
      </c>
      <c r="J637" s="170" t="s">
        <v>96</v>
      </c>
      <c r="K637" s="170" t="s">
        <v>343</v>
      </c>
      <c r="L637" s="170" t="s">
        <v>113</v>
      </c>
      <c r="M637" s="75"/>
      <c r="N637" s="75"/>
      <c r="O637" s="75"/>
    </row>
    <row r="638" spans="1:15" ht="15.6" hidden="1">
      <c r="A638" s="384">
        <v>46099</v>
      </c>
      <c r="B638" s="242" t="s">
        <v>1590</v>
      </c>
      <c r="C638" s="170" t="s">
        <v>335</v>
      </c>
      <c r="D638" s="242" t="s">
        <v>257</v>
      </c>
      <c r="E638" s="242">
        <v>500</v>
      </c>
      <c r="F638" s="381">
        <f t="shared" si="10"/>
        <v>0.93386376795353099</v>
      </c>
      <c r="G638" s="239">
        <v>535.41</v>
      </c>
      <c r="H638" s="242" t="s">
        <v>122</v>
      </c>
      <c r="I638" s="242" t="s">
        <v>573</v>
      </c>
      <c r="J638" s="170" t="s">
        <v>96</v>
      </c>
      <c r="K638" s="170" t="s">
        <v>343</v>
      </c>
      <c r="L638" s="170" t="s">
        <v>113</v>
      </c>
      <c r="M638" s="75"/>
      <c r="N638" s="75"/>
      <c r="O638" s="75"/>
    </row>
    <row r="639" spans="1:15" ht="15.6" hidden="1">
      <c r="A639" s="384">
        <v>46099</v>
      </c>
      <c r="B639" s="242" t="s">
        <v>1594</v>
      </c>
      <c r="C639" s="170" t="s">
        <v>335</v>
      </c>
      <c r="D639" s="242" t="s">
        <v>257</v>
      </c>
      <c r="E639" s="242">
        <v>500</v>
      </c>
      <c r="F639" s="381">
        <f t="shared" si="10"/>
        <v>0.93386376795353099</v>
      </c>
      <c r="G639" s="239">
        <v>535.41</v>
      </c>
      <c r="H639" s="242" t="s">
        <v>122</v>
      </c>
      <c r="I639" s="242" t="s">
        <v>573</v>
      </c>
      <c r="J639" s="170" t="s">
        <v>96</v>
      </c>
      <c r="K639" s="170" t="s">
        <v>343</v>
      </c>
      <c r="L639" s="170" t="s">
        <v>113</v>
      </c>
      <c r="M639" s="75"/>
      <c r="N639" s="75"/>
      <c r="O639" s="75"/>
    </row>
    <row r="640" spans="1:15" ht="15.6" hidden="1">
      <c r="A640" s="384">
        <v>46099</v>
      </c>
      <c r="B640" s="242" t="s">
        <v>1590</v>
      </c>
      <c r="C640" s="170" t="s">
        <v>335</v>
      </c>
      <c r="D640" s="242" t="s">
        <v>257</v>
      </c>
      <c r="E640" s="242">
        <v>500</v>
      </c>
      <c r="F640" s="381">
        <f t="shared" si="10"/>
        <v>0.93386376795353099</v>
      </c>
      <c r="G640" s="239">
        <v>535.41</v>
      </c>
      <c r="H640" s="242" t="s">
        <v>122</v>
      </c>
      <c r="I640" s="242" t="s">
        <v>573</v>
      </c>
      <c r="J640" s="170" t="s">
        <v>96</v>
      </c>
      <c r="K640" s="170" t="s">
        <v>343</v>
      </c>
      <c r="L640" s="170" t="s">
        <v>113</v>
      </c>
      <c r="M640" s="75"/>
      <c r="N640" s="75"/>
      <c r="O640" s="75"/>
    </row>
    <row r="641" spans="1:15" ht="15.6" hidden="1">
      <c r="A641" s="384">
        <v>46099</v>
      </c>
      <c r="B641" s="242" t="s">
        <v>1594</v>
      </c>
      <c r="C641" s="170" t="s">
        <v>335</v>
      </c>
      <c r="D641" s="242" t="s">
        <v>257</v>
      </c>
      <c r="E641" s="242">
        <v>500</v>
      </c>
      <c r="F641" s="381">
        <f t="shared" si="10"/>
        <v>0.93386376795353099</v>
      </c>
      <c r="G641" s="239">
        <v>535.41</v>
      </c>
      <c r="H641" s="242" t="s">
        <v>122</v>
      </c>
      <c r="I641" s="242" t="s">
        <v>573</v>
      </c>
      <c r="J641" s="170" t="s">
        <v>96</v>
      </c>
      <c r="K641" s="170" t="s">
        <v>343</v>
      </c>
      <c r="L641" s="170" t="s">
        <v>113</v>
      </c>
      <c r="M641" s="75"/>
      <c r="N641" s="75"/>
      <c r="O641" s="75"/>
    </row>
    <row r="642" spans="1:15" ht="15.6" hidden="1">
      <c r="A642" s="384">
        <v>46099</v>
      </c>
      <c r="B642" s="242" t="s">
        <v>1634</v>
      </c>
      <c r="C642" s="242" t="s">
        <v>568</v>
      </c>
      <c r="D642" s="242" t="s">
        <v>257</v>
      </c>
      <c r="E642" s="242">
        <v>2000</v>
      </c>
      <c r="F642" s="381">
        <f t="shared" si="10"/>
        <v>3.735455071814124</v>
      </c>
      <c r="G642" s="239">
        <v>535.41</v>
      </c>
      <c r="H642" s="242" t="s">
        <v>122</v>
      </c>
      <c r="I642" s="242" t="s">
        <v>575</v>
      </c>
      <c r="J642" s="170" t="s">
        <v>96</v>
      </c>
      <c r="K642" s="170" t="s">
        <v>343</v>
      </c>
      <c r="L642" s="170" t="s">
        <v>113</v>
      </c>
      <c r="M642" s="75"/>
      <c r="N642" s="75"/>
      <c r="O642" s="75"/>
    </row>
    <row r="643" spans="1:15" ht="15.6" hidden="1">
      <c r="A643" s="384">
        <v>46099</v>
      </c>
      <c r="B643" s="165" t="s">
        <v>571</v>
      </c>
      <c r="C643" s="165" t="s">
        <v>110</v>
      </c>
      <c r="D643" s="242" t="s">
        <v>257</v>
      </c>
      <c r="E643" s="242">
        <v>7500</v>
      </c>
      <c r="F643" s="381">
        <f t="shared" si="10"/>
        <v>14.007956519302965</v>
      </c>
      <c r="G643" s="239">
        <v>535.41</v>
      </c>
      <c r="H643" s="242" t="s">
        <v>122</v>
      </c>
      <c r="I643" s="242" t="s">
        <v>595</v>
      </c>
      <c r="J643" s="170" t="s">
        <v>96</v>
      </c>
      <c r="K643" s="170" t="s">
        <v>343</v>
      </c>
      <c r="L643" s="170" t="s">
        <v>113</v>
      </c>
      <c r="M643" s="75"/>
      <c r="N643" s="75"/>
      <c r="O643" s="75"/>
    </row>
    <row r="644" spans="1:15" ht="15.6" hidden="1">
      <c r="A644" s="384">
        <v>46099</v>
      </c>
      <c r="B644" s="242" t="s">
        <v>1590</v>
      </c>
      <c r="C644" s="170" t="s">
        <v>335</v>
      </c>
      <c r="D644" s="242" t="s">
        <v>257</v>
      </c>
      <c r="E644" s="242">
        <v>1000</v>
      </c>
      <c r="F644" s="381">
        <f t="shared" si="10"/>
        <v>1.867727535907062</v>
      </c>
      <c r="G644" s="239">
        <v>535.41</v>
      </c>
      <c r="H644" s="242" t="s">
        <v>131</v>
      </c>
      <c r="I644" s="242" t="s">
        <v>622</v>
      </c>
      <c r="J644" s="170" t="s">
        <v>96</v>
      </c>
      <c r="K644" s="170" t="s">
        <v>343</v>
      </c>
      <c r="L644" s="170" t="s">
        <v>113</v>
      </c>
      <c r="M644" s="75"/>
      <c r="N644" s="75"/>
      <c r="O644" s="75"/>
    </row>
    <row r="645" spans="1:15" ht="15.6" hidden="1">
      <c r="A645" s="384">
        <v>46099</v>
      </c>
      <c r="B645" s="242" t="s">
        <v>1590</v>
      </c>
      <c r="C645" s="170" t="s">
        <v>335</v>
      </c>
      <c r="D645" s="242" t="s">
        <v>257</v>
      </c>
      <c r="E645" s="242">
        <v>1000</v>
      </c>
      <c r="F645" s="381">
        <f t="shared" si="10"/>
        <v>1.867727535907062</v>
      </c>
      <c r="G645" s="239">
        <v>535.41</v>
      </c>
      <c r="H645" s="242" t="s">
        <v>131</v>
      </c>
      <c r="I645" s="242" t="s">
        <v>622</v>
      </c>
      <c r="J645" s="170" t="s">
        <v>96</v>
      </c>
      <c r="K645" s="170" t="s">
        <v>343</v>
      </c>
      <c r="L645" s="170" t="s">
        <v>113</v>
      </c>
      <c r="M645" s="75"/>
      <c r="N645" s="75"/>
      <c r="O645" s="75"/>
    </row>
    <row r="646" spans="1:15" ht="15.6" hidden="1">
      <c r="A646" s="380">
        <v>46099</v>
      </c>
      <c r="B646" s="170" t="s">
        <v>620</v>
      </c>
      <c r="C646" s="170" t="s">
        <v>110</v>
      </c>
      <c r="D646" s="170" t="s">
        <v>257</v>
      </c>
      <c r="E646" s="170">
        <v>7500</v>
      </c>
      <c r="F646" s="381">
        <f t="shared" si="10"/>
        <v>14.007956519302965</v>
      </c>
      <c r="G646" s="239">
        <v>535.41</v>
      </c>
      <c r="H646" s="170" t="s">
        <v>131</v>
      </c>
      <c r="I646" s="170" t="s">
        <v>642</v>
      </c>
      <c r="J646" s="170" t="s">
        <v>96</v>
      </c>
      <c r="K646" s="170" t="s">
        <v>343</v>
      </c>
      <c r="L646" s="170" t="s">
        <v>113</v>
      </c>
      <c r="M646" s="75"/>
      <c r="N646" s="75"/>
      <c r="O646" s="75"/>
    </row>
    <row r="647" spans="1:15" ht="15.6" hidden="1">
      <c r="A647" s="395">
        <v>46099</v>
      </c>
      <c r="B647" s="170" t="s">
        <v>662</v>
      </c>
      <c r="C647" s="383" t="s">
        <v>110</v>
      </c>
      <c r="D647" s="383" t="s">
        <v>97</v>
      </c>
      <c r="E647" s="316">
        <v>7500</v>
      </c>
      <c r="F647" s="381">
        <f t="shared" si="10"/>
        <v>14.007956519302965</v>
      </c>
      <c r="G647" s="239">
        <v>535.41</v>
      </c>
      <c r="H647" s="383" t="s">
        <v>134</v>
      </c>
      <c r="I647" s="170" t="s">
        <v>692</v>
      </c>
      <c r="J647" s="170" t="s">
        <v>96</v>
      </c>
      <c r="K647" s="170" t="s">
        <v>343</v>
      </c>
      <c r="L647" s="170" t="s">
        <v>113</v>
      </c>
      <c r="M647" s="75"/>
      <c r="N647" s="75"/>
      <c r="O647" s="75"/>
    </row>
    <row r="648" spans="1:15" ht="15.6" hidden="1">
      <c r="A648" s="384">
        <v>46099</v>
      </c>
      <c r="B648" s="389" t="s">
        <v>703</v>
      </c>
      <c r="C648" s="389" t="s">
        <v>110</v>
      </c>
      <c r="D648" s="396" t="s">
        <v>100</v>
      </c>
      <c r="E648" s="287">
        <v>7500</v>
      </c>
      <c r="F648" s="381">
        <f t="shared" si="10"/>
        <v>14.007956519302965</v>
      </c>
      <c r="G648" s="239">
        <v>535.41</v>
      </c>
      <c r="H648" s="242" t="s">
        <v>129</v>
      </c>
      <c r="I648" s="242" t="s">
        <v>749</v>
      </c>
      <c r="J648" s="170" t="s">
        <v>96</v>
      </c>
      <c r="K648" s="170" t="s">
        <v>343</v>
      </c>
      <c r="L648" s="170" t="s">
        <v>113</v>
      </c>
      <c r="M648" s="75"/>
      <c r="N648" s="75"/>
      <c r="O648" s="75"/>
    </row>
    <row r="649" spans="1:15" ht="15.6" hidden="1">
      <c r="A649" s="384">
        <v>46099</v>
      </c>
      <c r="B649" s="242" t="s">
        <v>762</v>
      </c>
      <c r="C649" s="242" t="s">
        <v>110</v>
      </c>
      <c r="D649" s="242" t="s">
        <v>97</v>
      </c>
      <c r="E649" s="242">
        <v>5000</v>
      </c>
      <c r="F649" s="381">
        <f t="shared" si="10"/>
        <v>9.3386376795353101</v>
      </c>
      <c r="G649" s="239">
        <v>535.41</v>
      </c>
      <c r="H649" s="242" t="s">
        <v>124</v>
      </c>
      <c r="I649" s="242" t="s">
        <v>799</v>
      </c>
      <c r="J649" s="170" t="s">
        <v>96</v>
      </c>
      <c r="K649" s="170" t="s">
        <v>343</v>
      </c>
      <c r="L649" s="170" t="s">
        <v>113</v>
      </c>
      <c r="M649" s="75"/>
      <c r="N649" s="75"/>
      <c r="O649" s="75"/>
    </row>
    <row r="650" spans="1:15" ht="15.6" hidden="1">
      <c r="A650" s="407">
        <v>46100</v>
      </c>
      <c r="B650" s="170" t="s">
        <v>1591</v>
      </c>
      <c r="C650" s="170" t="s">
        <v>396</v>
      </c>
      <c r="D650" s="170" t="s">
        <v>257</v>
      </c>
      <c r="E650" s="170">
        <v>10000</v>
      </c>
      <c r="F650" s="381">
        <f t="shared" si="10"/>
        <v>18.67727535907062</v>
      </c>
      <c r="G650" s="239">
        <v>535.41</v>
      </c>
      <c r="H650" s="170" t="s">
        <v>122</v>
      </c>
      <c r="I650" s="170" t="s">
        <v>583</v>
      </c>
      <c r="J650" s="170" t="s">
        <v>96</v>
      </c>
      <c r="K650" s="170" t="s">
        <v>343</v>
      </c>
      <c r="L650" s="170" t="s">
        <v>113</v>
      </c>
      <c r="M650" s="124"/>
      <c r="N650" s="124"/>
      <c r="O650" s="124"/>
    </row>
    <row r="651" spans="1:15" ht="15.6" hidden="1">
      <c r="A651" s="384">
        <v>46100</v>
      </c>
      <c r="B651" s="242" t="s">
        <v>186</v>
      </c>
      <c r="C651" s="170" t="s">
        <v>335</v>
      </c>
      <c r="D651" s="385" t="s">
        <v>99</v>
      </c>
      <c r="E651" s="242">
        <v>1000</v>
      </c>
      <c r="F651" s="381">
        <f t="shared" si="10"/>
        <v>1.9254803020356539</v>
      </c>
      <c r="G651" s="239">
        <v>519.35093749999999</v>
      </c>
      <c r="H651" s="386" t="s">
        <v>111</v>
      </c>
      <c r="I651" s="170" t="s">
        <v>376</v>
      </c>
      <c r="J651" s="170" t="s">
        <v>96</v>
      </c>
      <c r="K651" s="170" t="s">
        <v>343</v>
      </c>
      <c r="L651" s="170" t="s">
        <v>113</v>
      </c>
      <c r="M651" s="313"/>
      <c r="N651" s="313"/>
      <c r="O651" s="278"/>
    </row>
    <row r="652" spans="1:15" ht="15.6" hidden="1">
      <c r="A652" s="384">
        <v>46100</v>
      </c>
      <c r="B652" s="242" t="s">
        <v>305</v>
      </c>
      <c r="C652" s="170" t="s">
        <v>335</v>
      </c>
      <c r="D652" s="385" t="s">
        <v>99</v>
      </c>
      <c r="E652" s="242">
        <v>1000</v>
      </c>
      <c r="F652" s="381">
        <f t="shared" si="10"/>
        <v>1.9254803020356539</v>
      </c>
      <c r="G652" s="239">
        <v>519.35093749999999</v>
      </c>
      <c r="H652" s="386" t="s">
        <v>111</v>
      </c>
      <c r="I652" s="170" t="s">
        <v>376</v>
      </c>
      <c r="J652" s="170" t="s">
        <v>96</v>
      </c>
      <c r="K652" s="170" t="s">
        <v>343</v>
      </c>
      <c r="L652" s="170" t="s">
        <v>113</v>
      </c>
      <c r="M652" s="313"/>
      <c r="N652" s="313"/>
      <c r="O652" s="75"/>
    </row>
    <row r="653" spans="1:15" ht="15.6" hidden="1">
      <c r="A653" s="384">
        <v>46100</v>
      </c>
      <c r="B653" s="242" t="s">
        <v>306</v>
      </c>
      <c r="C653" s="170" t="s">
        <v>335</v>
      </c>
      <c r="D653" s="385" t="s">
        <v>99</v>
      </c>
      <c r="E653" s="242">
        <v>1000</v>
      </c>
      <c r="F653" s="381">
        <f t="shared" si="10"/>
        <v>1.9254803020356539</v>
      </c>
      <c r="G653" s="239">
        <v>519.35093749999999</v>
      </c>
      <c r="H653" s="386" t="s">
        <v>111</v>
      </c>
      <c r="I653" s="170" t="s">
        <v>376</v>
      </c>
      <c r="J653" s="170" t="s">
        <v>96</v>
      </c>
      <c r="K653" s="170" t="s">
        <v>343</v>
      </c>
      <c r="L653" s="170" t="s">
        <v>113</v>
      </c>
      <c r="M653" s="313"/>
      <c r="N653" s="313"/>
      <c r="O653" s="75"/>
    </row>
    <row r="654" spans="1:15" ht="15.6" hidden="1">
      <c r="A654" s="384">
        <v>46100</v>
      </c>
      <c r="B654" s="242" t="s">
        <v>187</v>
      </c>
      <c r="C654" s="170" t="s">
        <v>335</v>
      </c>
      <c r="D654" s="385" t="s">
        <v>99</v>
      </c>
      <c r="E654" s="242">
        <v>1000</v>
      </c>
      <c r="F654" s="381">
        <f t="shared" si="10"/>
        <v>1.9254803020356539</v>
      </c>
      <c r="G654" s="239">
        <v>519.35093749999999</v>
      </c>
      <c r="H654" s="386" t="s">
        <v>111</v>
      </c>
      <c r="I654" s="170" t="s">
        <v>376</v>
      </c>
      <c r="J654" s="170" t="s">
        <v>96</v>
      </c>
      <c r="K654" s="170" t="s">
        <v>343</v>
      </c>
      <c r="L654" s="170" t="s">
        <v>113</v>
      </c>
      <c r="M654" s="313"/>
      <c r="N654" s="313"/>
      <c r="O654" s="75"/>
    </row>
    <row r="655" spans="1:15" ht="15.6" hidden="1">
      <c r="A655" s="394">
        <v>46100</v>
      </c>
      <c r="B655" s="242" t="s">
        <v>460</v>
      </c>
      <c r="C655" s="170" t="s">
        <v>335</v>
      </c>
      <c r="D655" s="242" t="s">
        <v>98</v>
      </c>
      <c r="E655" s="286">
        <v>1000</v>
      </c>
      <c r="F655" s="381">
        <f t="shared" si="10"/>
        <v>1.867727535907062</v>
      </c>
      <c r="G655" s="239">
        <v>535.41</v>
      </c>
      <c r="H655" s="242" t="s">
        <v>168</v>
      </c>
      <c r="I655" s="242" t="s">
        <v>497</v>
      </c>
      <c r="J655" s="170" t="s">
        <v>96</v>
      </c>
      <c r="K655" s="170" t="s">
        <v>343</v>
      </c>
      <c r="L655" s="170" t="s">
        <v>113</v>
      </c>
      <c r="M655" s="75"/>
      <c r="N655" s="75"/>
      <c r="O655" s="75"/>
    </row>
    <row r="656" spans="1:15" ht="15.6" hidden="1">
      <c r="A656" s="394">
        <v>46100</v>
      </c>
      <c r="B656" s="242" t="s">
        <v>447</v>
      </c>
      <c r="C656" s="170" t="s">
        <v>335</v>
      </c>
      <c r="D656" s="242" t="s">
        <v>98</v>
      </c>
      <c r="E656" s="286">
        <v>1000</v>
      </c>
      <c r="F656" s="381">
        <f t="shared" si="10"/>
        <v>1.867727535907062</v>
      </c>
      <c r="G656" s="239">
        <v>535.41</v>
      </c>
      <c r="H656" s="242" t="s">
        <v>168</v>
      </c>
      <c r="I656" s="242" t="s">
        <v>497</v>
      </c>
      <c r="J656" s="170" t="s">
        <v>96</v>
      </c>
      <c r="K656" s="170" t="s">
        <v>343</v>
      </c>
      <c r="L656" s="170" t="s">
        <v>113</v>
      </c>
      <c r="M656" s="75"/>
      <c r="N656" s="75"/>
      <c r="O656" s="75"/>
    </row>
    <row r="657" spans="1:15" ht="15.6" hidden="1">
      <c r="A657" s="360">
        <v>46100</v>
      </c>
      <c r="B657" s="361" t="s">
        <v>1597</v>
      </c>
      <c r="C657" s="170" t="s">
        <v>335</v>
      </c>
      <c r="D657" s="361" t="s">
        <v>257</v>
      </c>
      <c r="E657" s="361">
        <v>1500</v>
      </c>
      <c r="F657" s="381">
        <f t="shared" si="10"/>
        <v>2.8015913038605929</v>
      </c>
      <c r="G657" s="239">
        <v>535.41</v>
      </c>
      <c r="H657" s="361" t="s">
        <v>123</v>
      </c>
      <c r="I657" s="361" t="s">
        <v>539</v>
      </c>
      <c r="J657" s="170" t="s">
        <v>96</v>
      </c>
      <c r="K657" s="170" t="s">
        <v>343</v>
      </c>
      <c r="L657" s="170" t="s">
        <v>113</v>
      </c>
      <c r="M657" s="75"/>
      <c r="N657" s="75"/>
      <c r="O657" s="75"/>
    </row>
    <row r="658" spans="1:15" ht="15.6" hidden="1">
      <c r="A658" s="360">
        <v>46100</v>
      </c>
      <c r="B658" s="361" t="s">
        <v>1597</v>
      </c>
      <c r="C658" s="170" t="s">
        <v>335</v>
      </c>
      <c r="D658" s="361" t="s">
        <v>257</v>
      </c>
      <c r="E658" s="361">
        <v>500</v>
      </c>
      <c r="F658" s="381">
        <f t="shared" si="10"/>
        <v>0.93386376795353099</v>
      </c>
      <c r="G658" s="239">
        <v>535.41</v>
      </c>
      <c r="H658" s="361" t="s">
        <v>123</v>
      </c>
      <c r="I658" s="361" t="s">
        <v>539</v>
      </c>
      <c r="J658" s="170" t="s">
        <v>96</v>
      </c>
      <c r="K658" s="170" t="s">
        <v>343</v>
      </c>
      <c r="L658" s="170" t="s">
        <v>113</v>
      </c>
      <c r="M658" s="75"/>
      <c r="N658" s="75"/>
      <c r="O658" s="75"/>
    </row>
    <row r="659" spans="1:15" ht="15.6" hidden="1">
      <c r="A659" s="407">
        <v>46100</v>
      </c>
      <c r="B659" s="165" t="s">
        <v>1622</v>
      </c>
      <c r="C659" s="165" t="s">
        <v>525</v>
      </c>
      <c r="D659" s="165" t="s">
        <v>257</v>
      </c>
      <c r="E659" s="165">
        <v>10000</v>
      </c>
      <c r="F659" s="381">
        <f t="shared" si="10"/>
        <v>18.67727535907062</v>
      </c>
      <c r="G659" s="239">
        <v>535.41</v>
      </c>
      <c r="H659" s="165" t="s">
        <v>123</v>
      </c>
      <c r="I659" s="165" t="s">
        <v>554</v>
      </c>
      <c r="J659" s="170" t="s">
        <v>96</v>
      </c>
      <c r="K659" s="170" t="s">
        <v>343</v>
      </c>
      <c r="L659" s="170" t="s">
        <v>113</v>
      </c>
      <c r="M659" s="124"/>
      <c r="N659" s="124"/>
      <c r="O659" s="124"/>
    </row>
    <row r="660" spans="1:15" ht="15.6" hidden="1">
      <c r="A660" s="384">
        <v>46100</v>
      </c>
      <c r="B660" s="242" t="s">
        <v>1590</v>
      </c>
      <c r="C660" s="170" t="s">
        <v>335</v>
      </c>
      <c r="D660" s="242" t="s">
        <v>257</v>
      </c>
      <c r="E660" s="242">
        <v>500</v>
      </c>
      <c r="F660" s="381">
        <f t="shared" si="10"/>
        <v>0.93386376795353099</v>
      </c>
      <c r="G660" s="239">
        <v>535.41</v>
      </c>
      <c r="H660" s="242" t="s">
        <v>122</v>
      </c>
      <c r="I660" s="242" t="s">
        <v>573</v>
      </c>
      <c r="J660" s="170" t="s">
        <v>96</v>
      </c>
      <c r="K660" s="170" t="s">
        <v>343</v>
      </c>
      <c r="L660" s="170" t="s">
        <v>113</v>
      </c>
      <c r="M660" s="75"/>
      <c r="N660" s="75"/>
      <c r="O660" s="75"/>
    </row>
    <row r="661" spans="1:15" ht="15.6" hidden="1">
      <c r="A661" s="384">
        <v>46100</v>
      </c>
      <c r="B661" s="242" t="s">
        <v>1590</v>
      </c>
      <c r="C661" s="170" t="s">
        <v>335</v>
      </c>
      <c r="D661" s="242" t="s">
        <v>257</v>
      </c>
      <c r="E661" s="242">
        <v>500</v>
      </c>
      <c r="F661" s="381">
        <f t="shared" si="10"/>
        <v>0.93386376795353099</v>
      </c>
      <c r="G661" s="239">
        <v>535.41</v>
      </c>
      <c r="H661" s="242" t="s">
        <v>122</v>
      </c>
      <c r="I661" s="242" t="s">
        <v>573</v>
      </c>
      <c r="J661" s="170" t="s">
        <v>96</v>
      </c>
      <c r="K661" s="170" t="s">
        <v>343</v>
      </c>
      <c r="L661" s="170" t="s">
        <v>113</v>
      </c>
      <c r="M661" s="75"/>
      <c r="N661" s="75"/>
      <c r="O661" s="75"/>
    </row>
    <row r="662" spans="1:15" ht="15.6" hidden="1">
      <c r="A662" s="384">
        <v>46100</v>
      </c>
      <c r="B662" s="242" t="s">
        <v>1590</v>
      </c>
      <c r="C662" s="170" t="s">
        <v>335</v>
      </c>
      <c r="D662" s="242" t="s">
        <v>257</v>
      </c>
      <c r="E662" s="242">
        <v>500</v>
      </c>
      <c r="F662" s="381">
        <f t="shared" si="10"/>
        <v>0.93386376795353099</v>
      </c>
      <c r="G662" s="239">
        <v>535.41</v>
      </c>
      <c r="H662" s="242" t="s">
        <v>122</v>
      </c>
      <c r="I662" s="242" t="s">
        <v>573</v>
      </c>
      <c r="J662" s="170" t="s">
        <v>96</v>
      </c>
      <c r="K662" s="170" t="s">
        <v>343</v>
      </c>
      <c r="L662" s="170" t="s">
        <v>113</v>
      </c>
      <c r="M662" s="75"/>
      <c r="N662" s="75"/>
      <c r="O662" s="75"/>
    </row>
    <row r="663" spans="1:15" ht="15.6" hidden="1">
      <c r="A663" s="384">
        <v>46100</v>
      </c>
      <c r="B663" s="242" t="s">
        <v>1590</v>
      </c>
      <c r="C663" s="170" t="s">
        <v>335</v>
      </c>
      <c r="D663" s="242" t="s">
        <v>257</v>
      </c>
      <c r="E663" s="242">
        <v>500</v>
      </c>
      <c r="F663" s="381">
        <f t="shared" si="10"/>
        <v>0.93386376795353099</v>
      </c>
      <c r="G663" s="239">
        <v>535.41</v>
      </c>
      <c r="H663" s="242" t="s">
        <v>122</v>
      </c>
      <c r="I663" s="242" t="s">
        <v>573</v>
      </c>
      <c r="J663" s="170" t="s">
        <v>96</v>
      </c>
      <c r="K663" s="170" t="s">
        <v>343</v>
      </c>
      <c r="L663" s="170" t="s">
        <v>113</v>
      </c>
      <c r="M663" s="75"/>
      <c r="N663" s="75"/>
      <c r="O663" s="75"/>
    </row>
    <row r="664" spans="1:15" ht="15.6" hidden="1">
      <c r="A664" s="377">
        <v>46100</v>
      </c>
      <c r="B664" s="242" t="s">
        <v>833</v>
      </c>
      <c r="C664" s="242" t="s">
        <v>130</v>
      </c>
      <c r="D664" s="242" t="s">
        <v>98</v>
      </c>
      <c r="E664" s="245">
        <v>217164</v>
      </c>
      <c r="F664" s="381">
        <f t="shared" si="10"/>
        <v>405.60318260772124</v>
      </c>
      <c r="G664" s="239">
        <v>535.41</v>
      </c>
      <c r="H664" s="242" t="s">
        <v>107</v>
      </c>
      <c r="I664" s="242" t="s">
        <v>873</v>
      </c>
      <c r="J664" s="170" t="s">
        <v>96</v>
      </c>
      <c r="K664" s="170" t="s">
        <v>343</v>
      </c>
      <c r="L664" s="170" t="s">
        <v>113</v>
      </c>
      <c r="M664" s="75"/>
      <c r="N664" s="75"/>
      <c r="O664" s="75"/>
    </row>
    <row r="665" spans="1:15" ht="15.6" hidden="1">
      <c r="A665" s="407">
        <v>46101</v>
      </c>
      <c r="B665" s="170" t="s">
        <v>1591</v>
      </c>
      <c r="C665" s="170" t="s">
        <v>396</v>
      </c>
      <c r="D665" s="170" t="s">
        <v>257</v>
      </c>
      <c r="E665" s="170">
        <v>10000</v>
      </c>
      <c r="F665" s="381">
        <f t="shared" si="10"/>
        <v>18.67727535907062</v>
      </c>
      <c r="G665" s="239">
        <v>535.41</v>
      </c>
      <c r="H665" s="170" t="s">
        <v>122</v>
      </c>
      <c r="I665" s="170" t="s">
        <v>583</v>
      </c>
      <c r="J665" s="170" t="s">
        <v>96</v>
      </c>
      <c r="K665" s="170" t="s">
        <v>343</v>
      </c>
      <c r="L665" s="170" t="s">
        <v>113</v>
      </c>
      <c r="M665" s="124"/>
      <c r="N665" s="124"/>
      <c r="O665" s="124"/>
    </row>
    <row r="666" spans="1:15" ht="15.6" hidden="1">
      <c r="A666" s="407">
        <v>46101</v>
      </c>
      <c r="B666" s="165" t="s">
        <v>1631</v>
      </c>
      <c r="C666" s="165" t="s">
        <v>525</v>
      </c>
      <c r="D666" s="165" t="s">
        <v>257</v>
      </c>
      <c r="E666" s="165">
        <v>10000</v>
      </c>
      <c r="F666" s="381">
        <f t="shared" si="10"/>
        <v>18.67727535907062</v>
      </c>
      <c r="G666" s="239">
        <v>535.41</v>
      </c>
      <c r="H666" s="165" t="s">
        <v>123</v>
      </c>
      <c r="I666" s="165" t="s">
        <v>554</v>
      </c>
      <c r="J666" s="170" t="s">
        <v>96</v>
      </c>
      <c r="K666" s="170" t="s">
        <v>343</v>
      </c>
      <c r="L666" s="170" t="s">
        <v>113</v>
      </c>
      <c r="M666" s="124"/>
      <c r="N666" s="124"/>
      <c r="O666" s="124"/>
    </row>
    <row r="667" spans="1:15" ht="15.6" hidden="1">
      <c r="A667" s="384">
        <v>46101</v>
      </c>
      <c r="B667" s="242" t="s">
        <v>186</v>
      </c>
      <c r="C667" s="170" t="s">
        <v>335</v>
      </c>
      <c r="D667" s="385" t="s">
        <v>99</v>
      </c>
      <c r="E667" s="242">
        <v>1000</v>
      </c>
      <c r="F667" s="381">
        <f t="shared" si="10"/>
        <v>1.9254803020356539</v>
      </c>
      <c r="G667" s="239">
        <v>519.35093749999999</v>
      </c>
      <c r="H667" s="386" t="s">
        <v>111</v>
      </c>
      <c r="I667" s="170" t="s">
        <v>376</v>
      </c>
      <c r="J667" s="170" t="s">
        <v>96</v>
      </c>
      <c r="K667" s="170" t="s">
        <v>343</v>
      </c>
      <c r="L667" s="170" t="s">
        <v>113</v>
      </c>
      <c r="M667" s="313"/>
      <c r="N667" s="313"/>
      <c r="O667" s="75"/>
    </row>
    <row r="668" spans="1:15" ht="15.6" hidden="1">
      <c r="A668" s="384">
        <v>46101</v>
      </c>
      <c r="B668" s="242" t="s">
        <v>192</v>
      </c>
      <c r="C668" s="170" t="s">
        <v>335</v>
      </c>
      <c r="D668" s="385" t="s">
        <v>99</v>
      </c>
      <c r="E668" s="242">
        <v>1000</v>
      </c>
      <c r="F668" s="381">
        <f t="shared" si="10"/>
        <v>1.8771635173931283</v>
      </c>
      <c r="G668" s="239">
        <v>532.71864210781655</v>
      </c>
      <c r="H668" s="386" t="s">
        <v>111</v>
      </c>
      <c r="I668" s="170" t="s">
        <v>376</v>
      </c>
      <c r="J668" s="170" t="s">
        <v>96</v>
      </c>
      <c r="K668" s="170" t="s">
        <v>343</v>
      </c>
      <c r="L668" s="170" t="s">
        <v>113</v>
      </c>
      <c r="M668" s="313"/>
      <c r="N668" s="313"/>
      <c r="O668" s="75"/>
    </row>
    <row r="669" spans="1:15" ht="15.6" hidden="1">
      <c r="A669" s="394">
        <v>46101</v>
      </c>
      <c r="B669" s="242" t="s">
        <v>461</v>
      </c>
      <c r="C669" s="170" t="s">
        <v>335</v>
      </c>
      <c r="D669" s="242" t="s">
        <v>98</v>
      </c>
      <c r="E669" s="286">
        <v>500</v>
      </c>
      <c r="F669" s="381">
        <f t="shared" si="10"/>
        <v>0.93386376795353099</v>
      </c>
      <c r="G669" s="239">
        <v>535.41</v>
      </c>
      <c r="H669" s="242" t="s">
        <v>168</v>
      </c>
      <c r="I669" s="242" t="s">
        <v>497</v>
      </c>
      <c r="J669" s="170" t="s">
        <v>96</v>
      </c>
      <c r="K669" s="170" t="s">
        <v>343</v>
      </c>
      <c r="L669" s="170" t="s">
        <v>113</v>
      </c>
      <c r="M669" s="75"/>
      <c r="N669" s="75"/>
      <c r="O669" s="75"/>
    </row>
    <row r="670" spans="1:15" ht="15.6" hidden="1">
      <c r="A670" s="394">
        <v>46101</v>
      </c>
      <c r="B670" s="242" t="s">
        <v>453</v>
      </c>
      <c r="C670" s="170" t="s">
        <v>335</v>
      </c>
      <c r="D670" s="242" t="s">
        <v>98</v>
      </c>
      <c r="E670" s="286">
        <v>500</v>
      </c>
      <c r="F670" s="381">
        <f t="shared" si="10"/>
        <v>0.93386376795353099</v>
      </c>
      <c r="G670" s="239">
        <v>535.41</v>
      </c>
      <c r="H670" s="242" t="s">
        <v>168</v>
      </c>
      <c r="I670" s="242" t="s">
        <v>497</v>
      </c>
      <c r="J670" s="170" t="s">
        <v>96</v>
      </c>
      <c r="K670" s="170" t="s">
        <v>343</v>
      </c>
      <c r="L670" s="170" t="s">
        <v>113</v>
      </c>
      <c r="M670" s="75"/>
      <c r="N670" s="75"/>
      <c r="O670" s="75"/>
    </row>
    <row r="671" spans="1:15" s="426" customFormat="1" ht="15.6" hidden="1">
      <c r="A671" s="394">
        <v>46101</v>
      </c>
      <c r="B671" s="242" t="s">
        <v>452</v>
      </c>
      <c r="C671" s="170" t="s">
        <v>335</v>
      </c>
      <c r="D671" s="242" t="s">
        <v>98</v>
      </c>
      <c r="E671" s="286">
        <v>500</v>
      </c>
      <c r="F671" s="381">
        <f t="shared" si="10"/>
        <v>0.93386376795353099</v>
      </c>
      <c r="G671" s="239">
        <v>535.41</v>
      </c>
      <c r="H671" s="242" t="s">
        <v>168</v>
      </c>
      <c r="I671" s="242" t="s">
        <v>497</v>
      </c>
      <c r="J671" s="170" t="s">
        <v>96</v>
      </c>
      <c r="K671" s="170" t="s">
        <v>343</v>
      </c>
      <c r="L671" s="170" t="s">
        <v>113</v>
      </c>
      <c r="M671" s="75"/>
      <c r="N671" s="75"/>
      <c r="O671" s="75"/>
    </row>
    <row r="672" spans="1:15" s="426" customFormat="1" ht="15.6" hidden="1">
      <c r="A672" s="394">
        <v>46101</v>
      </c>
      <c r="B672" s="242" t="s">
        <v>453</v>
      </c>
      <c r="C672" s="170" t="s">
        <v>335</v>
      </c>
      <c r="D672" s="242" t="s">
        <v>98</v>
      </c>
      <c r="E672" s="286">
        <v>500</v>
      </c>
      <c r="F672" s="381">
        <f t="shared" si="10"/>
        <v>0.93386376795353099</v>
      </c>
      <c r="G672" s="239">
        <v>535.41</v>
      </c>
      <c r="H672" s="242" t="s">
        <v>168</v>
      </c>
      <c r="I672" s="242" t="s">
        <v>497</v>
      </c>
      <c r="J672" s="170" t="s">
        <v>96</v>
      </c>
      <c r="K672" s="170" t="s">
        <v>343</v>
      </c>
      <c r="L672" s="170" t="s">
        <v>113</v>
      </c>
      <c r="M672" s="75"/>
      <c r="N672" s="75"/>
      <c r="O672" s="75"/>
    </row>
    <row r="673" spans="1:15" s="426" customFormat="1" ht="15.6" hidden="1">
      <c r="A673" s="360">
        <v>46101</v>
      </c>
      <c r="B673" s="361" t="s">
        <v>1597</v>
      </c>
      <c r="C673" s="170" t="s">
        <v>335</v>
      </c>
      <c r="D673" s="361" t="s">
        <v>257</v>
      </c>
      <c r="E673" s="361">
        <v>500</v>
      </c>
      <c r="F673" s="381">
        <f t="shared" si="10"/>
        <v>0.93386376795353099</v>
      </c>
      <c r="G673" s="239">
        <v>535.41</v>
      </c>
      <c r="H673" s="361" t="s">
        <v>123</v>
      </c>
      <c r="I673" s="361" t="s">
        <v>539</v>
      </c>
      <c r="J673" s="170" t="s">
        <v>96</v>
      </c>
      <c r="K673" s="170" t="s">
        <v>343</v>
      </c>
      <c r="L673" s="170" t="s">
        <v>113</v>
      </c>
      <c r="M673" s="75"/>
      <c r="N673" s="75"/>
      <c r="O673" s="75"/>
    </row>
    <row r="674" spans="1:15" s="426" customFormat="1" ht="15.6" hidden="1">
      <c r="A674" s="360">
        <v>46101</v>
      </c>
      <c r="B674" s="361" t="s">
        <v>1623</v>
      </c>
      <c r="C674" s="170" t="s">
        <v>335</v>
      </c>
      <c r="D674" s="361" t="s">
        <v>257</v>
      </c>
      <c r="E674" s="361">
        <v>1000</v>
      </c>
      <c r="F674" s="381">
        <f t="shared" si="10"/>
        <v>1.867727535907062</v>
      </c>
      <c r="G674" s="239">
        <v>535.41</v>
      </c>
      <c r="H674" s="361" t="s">
        <v>123</v>
      </c>
      <c r="I674" s="361" t="s">
        <v>539</v>
      </c>
      <c r="J674" s="170" t="s">
        <v>96</v>
      </c>
      <c r="K674" s="170" t="s">
        <v>343</v>
      </c>
      <c r="L674" s="170" t="s">
        <v>113</v>
      </c>
      <c r="M674" s="75"/>
      <c r="N674" s="75"/>
      <c r="O674" s="75"/>
    </row>
    <row r="675" spans="1:15" s="426" customFormat="1" ht="15.6" hidden="1">
      <c r="A675" s="360">
        <v>46101</v>
      </c>
      <c r="B675" s="361" t="s">
        <v>1593</v>
      </c>
      <c r="C675" s="242" t="s">
        <v>392</v>
      </c>
      <c r="D675" s="361" t="s">
        <v>257</v>
      </c>
      <c r="E675" s="361">
        <v>2000</v>
      </c>
      <c r="F675" s="381">
        <f t="shared" si="10"/>
        <v>3.735455071814124</v>
      </c>
      <c r="G675" s="239">
        <v>535.41</v>
      </c>
      <c r="H675" s="361" t="s">
        <v>123</v>
      </c>
      <c r="I675" s="361" t="s">
        <v>555</v>
      </c>
      <c r="J675" s="170" t="s">
        <v>96</v>
      </c>
      <c r="K675" s="170" t="s">
        <v>343</v>
      </c>
      <c r="L675" s="170" t="s">
        <v>113</v>
      </c>
      <c r="M675" s="75"/>
      <c r="N675" s="75"/>
      <c r="O675" s="75"/>
    </row>
    <row r="676" spans="1:15" s="426" customFormat="1" ht="15.6" hidden="1">
      <c r="A676" s="360">
        <v>46101</v>
      </c>
      <c r="B676" s="361" t="s">
        <v>1601</v>
      </c>
      <c r="C676" s="170" t="s">
        <v>335</v>
      </c>
      <c r="D676" s="361" t="s">
        <v>257</v>
      </c>
      <c r="E676" s="361">
        <v>500</v>
      </c>
      <c r="F676" s="381">
        <f t="shared" si="10"/>
        <v>0.93386376795353099</v>
      </c>
      <c r="G676" s="239">
        <v>535.41</v>
      </c>
      <c r="H676" s="361" t="s">
        <v>123</v>
      </c>
      <c r="I676" s="361" t="s">
        <v>539</v>
      </c>
      <c r="J676" s="170" t="s">
        <v>96</v>
      </c>
      <c r="K676" s="170" t="s">
        <v>343</v>
      </c>
      <c r="L676" s="170" t="s">
        <v>113</v>
      </c>
      <c r="M676" s="75"/>
      <c r="N676" s="75"/>
      <c r="O676" s="75"/>
    </row>
    <row r="677" spans="1:15" s="426" customFormat="1" ht="15.6" hidden="1">
      <c r="A677" s="360">
        <v>46101</v>
      </c>
      <c r="B677" s="361" t="s">
        <v>1597</v>
      </c>
      <c r="C677" s="170" t="s">
        <v>335</v>
      </c>
      <c r="D677" s="361" t="s">
        <v>257</v>
      </c>
      <c r="E677" s="361">
        <v>500</v>
      </c>
      <c r="F677" s="381">
        <f t="shared" si="10"/>
        <v>0.93386376795353099</v>
      </c>
      <c r="G677" s="239">
        <v>535.41</v>
      </c>
      <c r="H677" s="361" t="s">
        <v>123</v>
      </c>
      <c r="I677" s="361" t="s">
        <v>539</v>
      </c>
      <c r="J677" s="170" t="s">
        <v>96</v>
      </c>
      <c r="K677" s="170" t="s">
        <v>343</v>
      </c>
      <c r="L677" s="170" t="s">
        <v>113</v>
      </c>
      <c r="M677" s="75"/>
      <c r="N677" s="75"/>
      <c r="O677" s="75"/>
    </row>
    <row r="678" spans="1:15" s="426" customFormat="1" ht="15.6" hidden="1">
      <c r="A678" s="360">
        <v>46101</v>
      </c>
      <c r="B678" s="361" t="s">
        <v>1601</v>
      </c>
      <c r="C678" s="170" t="s">
        <v>335</v>
      </c>
      <c r="D678" s="361" t="s">
        <v>257</v>
      </c>
      <c r="E678" s="361">
        <v>500</v>
      </c>
      <c r="F678" s="381">
        <f t="shared" si="10"/>
        <v>0.93386376795353099</v>
      </c>
      <c r="G678" s="239">
        <v>535.41</v>
      </c>
      <c r="H678" s="361" t="s">
        <v>123</v>
      </c>
      <c r="I678" s="361" t="s">
        <v>539</v>
      </c>
      <c r="J678" s="170" t="s">
        <v>96</v>
      </c>
      <c r="K678" s="170" t="s">
        <v>343</v>
      </c>
      <c r="L678" s="170" t="s">
        <v>113</v>
      </c>
      <c r="M678" s="75"/>
      <c r="N678" s="75"/>
      <c r="O678" s="75"/>
    </row>
    <row r="679" spans="1:15" s="426" customFormat="1" ht="15.6" hidden="1">
      <c r="A679" s="360">
        <v>46101</v>
      </c>
      <c r="B679" s="361" t="s">
        <v>1597</v>
      </c>
      <c r="C679" s="170" t="s">
        <v>335</v>
      </c>
      <c r="D679" s="361" t="s">
        <v>257</v>
      </c>
      <c r="E679" s="361">
        <v>500</v>
      </c>
      <c r="F679" s="381">
        <f t="shared" si="10"/>
        <v>0.93386376795353099</v>
      </c>
      <c r="G679" s="239">
        <v>535.41</v>
      </c>
      <c r="H679" s="361" t="s">
        <v>123</v>
      </c>
      <c r="I679" s="361" t="s">
        <v>539</v>
      </c>
      <c r="J679" s="170" t="s">
        <v>96</v>
      </c>
      <c r="K679" s="170" t="s">
        <v>343</v>
      </c>
      <c r="L679" s="170" t="s">
        <v>113</v>
      </c>
      <c r="M679" s="75"/>
      <c r="N679" s="75"/>
      <c r="O679" s="75"/>
    </row>
    <row r="680" spans="1:15" s="426" customFormat="1" ht="15.6" hidden="1">
      <c r="A680" s="360">
        <v>46101</v>
      </c>
      <c r="B680" s="361" t="s">
        <v>1597</v>
      </c>
      <c r="C680" s="170" t="s">
        <v>335</v>
      </c>
      <c r="D680" s="361" t="s">
        <v>257</v>
      </c>
      <c r="E680" s="361">
        <v>500</v>
      </c>
      <c r="F680" s="381">
        <f t="shared" si="10"/>
        <v>0.93386376795353099</v>
      </c>
      <c r="G680" s="239">
        <v>535.41</v>
      </c>
      <c r="H680" s="361" t="s">
        <v>123</v>
      </c>
      <c r="I680" s="361" t="s">
        <v>539</v>
      </c>
      <c r="J680" s="170" t="s">
        <v>96</v>
      </c>
      <c r="K680" s="170" t="s">
        <v>343</v>
      </c>
      <c r="L680" s="170" t="s">
        <v>113</v>
      </c>
      <c r="M680" s="75"/>
      <c r="N680" s="75"/>
      <c r="O680" s="75"/>
    </row>
    <row r="681" spans="1:15" s="426" customFormat="1" ht="15.6" hidden="1">
      <c r="A681" s="360">
        <v>46101</v>
      </c>
      <c r="B681" s="361" t="s">
        <v>1611</v>
      </c>
      <c r="C681" s="361" t="s">
        <v>525</v>
      </c>
      <c r="D681" s="361" t="s">
        <v>257</v>
      </c>
      <c r="E681" s="361">
        <v>10000</v>
      </c>
      <c r="F681" s="381">
        <f t="shared" si="10"/>
        <v>18.67727535907062</v>
      </c>
      <c r="G681" s="239">
        <v>535.41</v>
      </c>
      <c r="H681" s="361" t="s">
        <v>123</v>
      </c>
      <c r="I681" s="361" t="s">
        <v>556</v>
      </c>
      <c r="J681" s="170" t="s">
        <v>96</v>
      </c>
      <c r="K681" s="170" t="s">
        <v>343</v>
      </c>
      <c r="L681" s="170" t="s">
        <v>113</v>
      </c>
      <c r="M681" s="75"/>
      <c r="N681" s="75"/>
      <c r="O681" s="75"/>
    </row>
    <row r="682" spans="1:15" s="426" customFormat="1" ht="15.6" hidden="1">
      <c r="A682" s="384">
        <v>46101</v>
      </c>
      <c r="B682" s="242" t="s">
        <v>1590</v>
      </c>
      <c r="C682" s="170" t="s">
        <v>335</v>
      </c>
      <c r="D682" s="242" t="s">
        <v>257</v>
      </c>
      <c r="E682" s="242">
        <v>500</v>
      </c>
      <c r="F682" s="381">
        <f t="shared" si="10"/>
        <v>0.93386376795353099</v>
      </c>
      <c r="G682" s="239">
        <v>535.41</v>
      </c>
      <c r="H682" s="242" t="s">
        <v>122</v>
      </c>
      <c r="I682" s="242" t="s">
        <v>573</v>
      </c>
      <c r="J682" s="170" t="s">
        <v>96</v>
      </c>
      <c r="K682" s="170" t="s">
        <v>343</v>
      </c>
      <c r="L682" s="170" t="s">
        <v>113</v>
      </c>
      <c r="M682" s="75"/>
      <c r="N682" s="75"/>
      <c r="O682" s="75"/>
    </row>
    <row r="683" spans="1:15" s="426" customFormat="1" ht="15.6" hidden="1">
      <c r="A683" s="384">
        <v>46101</v>
      </c>
      <c r="B683" s="242" t="s">
        <v>1590</v>
      </c>
      <c r="C683" s="170" t="s">
        <v>335</v>
      </c>
      <c r="D683" s="242" t="s">
        <v>257</v>
      </c>
      <c r="E683" s="242">
        <v>500</v>
      </c>
      <c r="F683" s="381">
        <f t="shared" si="10"/>
        <v>0.93386376795353099</v>
      </c>
      <c r="G683" s="239">
        <v>535.41</v>
      </c>
      <c r="H683" s="242" t="s">
        <v>122</v>
      </c>
      <c r="I683" s="242" t="s">
        <v>573</v>
      </c>
      <c r="J683" s="170" t="s">
        <v>96</v>
      </c>
      <c r="K683" s="170" t="s">
        <v>343</v>
      </c>
      <c r="L683" s="170" t="s">
        <v>113</v>
      </c>
      <c r="M683" s="75"/>
      <c r="N683" s="75"/>
      <c r="O683" s="75"/>
    </row>
    <row r="684" spans="1:15" ht="15.6" hidden="1">
      <c r="A684" s="384">
        <v>46101</v>
      </c>
      <c r="B684" s="242" t="s">
        <v>1594</v>
      </c>
      <c r="C684" s="170" t="s">
        <v>335</v>
      </c>
      <c r="D684" s="242" t="s">
        <v>257</v>
      </c>
      <c r="E684" s="242">
        <v>500</v>
      </c>
      <c r="F684" s="381">
        <f t="shared" si="10"/>
        <v>0.93386376795353099</v>
      </c>
      <c r="G684" s="239">
        <v>535.41</v>
      </c>
      <c r="H684" s="242" t="s">
        <v>122</v>
      </c>
      <c r="I684" s="242" t="s">
        <v>573</v>
      </c>
      <c r="J684" s="170" t="s">
        <v>96</v>
      </c>
      <c r="K684" s="170" t="s">
        <v>343</v>
      </c>
      <c r="L684" s="170" t="s">
        <v>113</v>
      </c>
      <c r="M684" s="75"/>
      <c r="N684" s="75"/>
      <c r="O684" s="75"/>
    </row>
    <row r="685" spans="1:15" ht="15.6" hidden="1">
      <c r="A685" s="384">
        <v>46101</v>
      </c>
      <c r="B685" s="242" t="s">
        <v>1590</v>
      </c>
      <c r="C685" s="170" t="s">
        <v>335</v>
      </c>
      <c r="D685" s="242" t="s">
        <v>257</v>
      </c>
      <c r="E685" s="242">
        <v>500</v>
      </c>
      <c r="F685" s="381">
        <f t="shared" si="10"/>
        <v>0.93386376795353099</v>
      </c>
      <c r="G685" s="239">
        <v>535.41</v>
      </c>
      <c r="H685" s="242" t="s">
        <v>122</v>
      </c>
      <c r="I685" s="242" t="s">
        <v>573</v>
      </c>
      <c r="J685" s="170" t="s">
        <v>96</v>
      </c>
      <c r="K685" s="170" t="s">
        <v>343</v>
      </c>
      <c r="L685" s="170" t="s">
        <v>113</v>
      </c>
      <c r="M685" s="75"/>
      <c r="N685" s="75"/>
      <c r="O685" s="75"/>
    </row>
    <row r="686" spans="1:15" ht="15.6" hidden="1">
      <c r="A686" s="384">
        <v>46101</v>
      </c>
      <c r="B686" s="242" t="s">
        <v>1594</v>
      </c>
      <c r="C686" s="170" t="s">
        <v>335</v>
      </c>
      <c r="D686" s="242" t="s">
        <v>257</v>
      </c>
      <c r="E686" s="242">
        <v>1000</v>
      </c>
      <c r="F686" s="381">
        <f t="shared" ref="F686:F749" si="11">E686/G686</f>
        <v>1.867727535907062</v>
      </c>
      <c r="G686" s="239">
        <v>535.41</v>
      </c>
      <c r="H686" s="242" t="s">
        <v>131</v>
      </c>
      <c r="I686" s="242" t="s">
        <v>622</v>
      </c>
      <c r="J686" s="170" t="s">
        <v>96</v>
      </c>
      <c r="K686" s="170" t="s">
        <v>343</v>
      </c>
      <c r="L686" s="170" t="s">
        <v>113</v>
      </c>
      <c r="M686" s="75"/>
      <c r="N686" s="75"/>
      <c r="O686" s="75"/>
    </row>
    <row r="687" spans="1:15" ht="15.6" hidden="1">
      <c r="A687" s="380">
        <v>46101</v>
      </c>
      <c r="B687" s="170" t="s">
        <v>1593</v>
      </c>
      <c r="C687" s="242" t="s">
        <v>392</v>
      </c>
      <c r="D687" s="170" t="s">
        <v>257</v>
      </c>
      <c r="E687" s="170">
        <v>9000</v>
      </c>
      <c r="F687" s="381">
        <f t="shared" si="11"/>
        <v>16.809547823163559</v>
      </c>
      <c r="G687" s="239">
        <v>535.41</v>
      </c>
      <c r="H687" s="170" t="s">
        <v>131</v>
      </c>
      <c r="I687" s="170" t="s">
        <v>643</v>
      </c>
      <c r="J687" s="170" t="s">
        <v>96</v>
      </c>
      <c r="K687" s="170" t="s">
        <v>343</v>
      </c>
      <c r="L687" s="170" t="s">
        <v>113</v>
      </c>
      <c r="M687" s="75"/>
      <c r="N687" s="75"/>
      <c r="O687" s="75"/>
    </row>
    <row r="688" spans="1:15" ht="15.6" hidden="1">
      <c r="A688" s="384">
        <v>46101</v>
      </c>
      <c r="B688" s="242" t="s">
        <v>1594</v>
      </c>
      <c r="C688" s="170" t="s">
        <v>335</v>
      </c>
      <c r="D688" s="242" t="s">
        <v>257</v>
      </c>
      <c r="E688" s="242">
        <v>2500</v>
      </c>
      <c r="F688" s="381">
        <f t="shared" si="11"/>
        <v>4.669318839767655</v>
      </c>
      <c r="G688" s="239">
        <v>535.41</v>
      </c>
      <c r="H688" s="242" t="s">
        <v>131</v>
      </c>
      <c r="I688" s="242" t="s">
        <v>622</v>
      </c>
      <c r="J688" s="170" t="s">
        <v>96</v>
      </c>
      <c r="K688" s="170" t="s">
        <v>343</v>
      </c>
      <c r="L688" s="170" t="s">
        <v>113</v>
      </c>
      <c r="M688" s="75"/>
      <c r="N688" s="75"/>
      <c r="O688" s="75"/>
    </row>
    <row r="689" spans="1:15" ht="15.6" hidden="1">
      <c r="A689" s="407">
        <v>46102</v>
      </c>
      <c r="B689" s="170" t="s">
        <v>1591</v>
      </c>
      <c r="C689" s="170" t="s">
        <v>396</v>
      </c>
      <c r="D689" s="170" t="s">
        <v>257</v>
      </c>
      <c r="E689" s="170">
        <v>10000</v>
      </c>
      <c r="F689" s="381">
        <f t="shared" si="11"/>
        <v>18.67727535907062</v>
      </c>
      <c r="G689" s="239">
        <v>535.41</v>
      </c>
      <c r="H689" s="170" t="s">
        <v>122</v>
      </c>
      <c r="I689" s="170" t="s">
        <v>583</v>
      </c>
      <c r="J689" s="170" t="s">
        <v>96</v>
      </c>
      <c r="K689" s="170" t="s">
        <v>343</v>
      </c>
      <c r="L689" s="170" t="s">
        <v>113</v>
      </c>
      <c r="M689" s="124"/>
      <c r="N689" s="124"/>
      <c r="O689" s="124"/>
    </row>
    <row r="690" spans="1:15" ht="15.6" hidden="1">
      <c r="A690" s="407">
        <v>46102</v>
      </c>
      <c r="B690" s="165" t="s">
        <v>1622</v>
      </c>
      <c r="C690" s="165" t="s">
        <v>525</v>
      </c>
      <c r="D690" s="165" t="s">
        <v>257</v>
      </c>
      <c r="E690" s="165">
        <v>10000</v>
      </c>
      <c r="F690" s="381">
        <f t="shared" si="11"/>
        <v>18.67727535907062</v>
      </c>
      <c r="G690" s="239">
        <v>535.41</v>
      </c>
      <c r="H690" s="165" t="s">
        <v>123</v>
      </c>
      <c r="I690" s="165" t="s">
        <v>554</v>
      </c>
      <c r="J690" s="170" t="s">
        <v>96</v>
      </c>
      <c r="K690" s="170" t="s">
        <v>343</v>
      </c>
      <c r="L690" s="170" t="s">
        <v>113</v>
      </c>
      <c r="M690" s="124"/>
      <c r="N690" s="124"/>
      <c r="O690" s="124"/>
    </row>
    <row r="691" spans="1:15" ht="15.6" hidden="1">
      <c r="A691" s="360">
        <v>46102</v>
      </c>
      <c r="B691" s="361" t="s">
        <v>1612</v>
      </c>
      <c r="C691" s="170" t="s">
        <v>335</v>
      </c>
      <c r="D691" s="361" t="s">
        <v>257</v>
      </c>
      <c r="E691" s="361">
        <v>500</v>
      </c>
      <c r="F691" s="381">
        <f t="shared" si="11"/>
        <v>0.93386376795353099</v>
      </c>
      <c r="G691" s="239">
        <v>535.41</v>
      </c>
      <c r="H691" s="361" t="s">
        <v>123</v>
      </c>
      <c r="I691" s="361" t="s">
        <v>539</v>
      </c>
      <c r="J691" s="170" t="s">
        <v>96</v>
      </c>
      <c r="K691" s="170" t="s">
        <v>343</v>
      </c>
      <c r="L691" s="170" t="s">
        <v>113</v>
      </c>
      <c r="M691" s="75"/>
      <c r="N691" s="75"/>
      <c r="O691" s="75"/>
    </row>
    <row r="692" spans="1:15" ht="15.6" hidden="1">
      <c r="A692" s="360">
        <v>46102</v>
      </c>
      <c r="B692" s="361" t="s">
        <v>1612</v>
      </c>
      <c r="C692" s="170" t="s">
        <v>335</v>
      </c>
      <c r="D692" s="361" t="s">
        <v>257</v>
      </c>
      <c r="E692" s="361">
        <v>500</v>
      </c>
      <c r="F692" s="381">
        <f t="shared" si="11"/>
        <v>0.93386376795353099</v>
      </c>
      <c r="G692" s="239">
        <v>535.41</v>
      </c>
      <c r="H692" s="361" t="s">
        <v>123</v>
      </c>
      <c r="I692" s="361" t="s">
        <v>539</v>
      </c>
      <c r="J692" s="170" t="s">
        <v>96</v>
      </c>
      <c r="K692" s="170" t="s">
        <v>343</v>
      </c>
      <c r="L692" s="170" t="s">
        <v>113</v>
      </c>
      <c r="M692" s="75"/>
      <c r="N692" s="75"/>
      <c r="O692" s="75"/>
    </row>
    <row r="693" spans="1:15" ht="15.6" hidden="1">
      <c r="A693" s="360">
        <v>46102</v>
      </c>
      <c r="B693" s="361" t="s">
        <v>1612</v>
      </c>
      <c r="C693" s="170" t="s">
        <v>335</v>
      </c>
      <c r="D693" s="361" t="s">
        <v>257</v>
      </c>
      <c r="E693" s="361">
        <v>500</v>
      </c>
      <c r="F693" s="381">
        <f t="shared" si="11"/>
        <v>0.93386376795353099</v>
      </c>
      <c r="G693" s="239">
        <v>535.41</v>
      </c>
      <c r="H693" s="361" t="s">
        <v>123</v>
      </c>
      <c r="I693" s="361" t="s">
        <v>539</v>
      </c>
      <c r="J693" s="170" t="s">
        <v>96</v>
      </c>
      <c r="K693" s="170" t="s">
        <v>343</v>
      </c>
      <c r="L693" s="170" t="s">
        <v>113</v>
      </c>
      <c r="M693" s="75"/>
      <c r="N693" s="75"/>
      <c r="O693" s="75"/>
    </row>
    <row r="694" spans="1:15" ht="15.6" hidden="1">
      <c r="A694" s="360">
        <v>46102</v>
      </c>
      <c r="B694" s="361" t="s">
        <v>1612</v>
      </c>
      <c r="C694" s="170" t="s">
        <v>335</v>
      </c>
      <c r="D694" s="361" t="s">
        <v>257</v>
      </c>
      <c r="E694" s="361">
        <v>500</v>
      </c>
      <c r="F694" s="381">
        <f t="shared" si="11"/>
        <v>0.93386376795353099</v>
      </c>
      <c r="G694" s="239">
        <v>535.41</v>
      </c>
      <c r="H694" s="361" t="s">
        <v>123</v>
      </c>
      <c r="I694" s="361" t="s">
        <v>539</v>
      </c>
      <c r="J694" s="170" t="s">
        <v>96</v>
      </c>
      <c r="K694" s="170" t="s">
        <v>343</v>
      </c>
      <c r="L694" s="170" t="s">
        <v>113</v>
      </c>
      <c r="M694" s="75"/>
      <c r="N694" s="75"/>
      <c r="O694" s="75"/>
    </row>
    <row r="695" spans="1:15" ht="15.6" hidden="1">
      <c r="A695" s="380">
        <v>46102</v>
      </c>
      <c r="B695" s="170" t="s">
        <v>1598</v>
      </c>
      <c r="C695" s="170" t="s">
        <v>396</v>
      </c>
      <c r="D695" s="170" t="s">
        <v>257</v>
      </c>
      <c r="E695" s="170">
        <v>40000</v>
      </c>
      <c r="F695" s="381">
        <f t="shared" si="11"/>
        <v>74.709101436282481</v>
      </c>
      <c r="G695" s="239">
        <v>535.41</v>
      </c>
      <c r="H695" s="170" t="s">
        <v>122</v>
      </c>
      <c r="I695" s="242" t="s">
        <v>596</v>
      </c>
      <c r="J695" s="170" t="s">
        <v>96</v>
      </c>
      <c r="K695" s="170" t="s">
        <v>343</v>
      </c>
      <c r="L695" s="170" t="s">
        <v>113</v>
      </c>
      <c r="M695" s="75"/>
      <c r="N695" s="75"/>
      <c r="O695" s="75"/>
    </row>
    <row r="696" spans="1:15" ht="15.6" hidden="1">
      <c r="A696" s="384">
        <v>46102</v>
      </c>
      <c r="B696" s="242" t="s">
        <v>1594</v>
      </c>
      <c r="C696" s="170" t="s">
        <v>335</v>
      </c>
      <c r="D696" s="242" t="s">
        <v>257</v>
      </c>
      <c r="E696" s="242">
        <v>500</v>
      </c>
      <c r="F696" s="381">
        <f t="shared" si="11"/>
        <v>0.93386376795353099</v>
      </c>
      <c r="G696" s="239">
        <v>535.41</v>
      </c>
      <c r="H696" s="242" t="s">
        <v>122</v>
      </c>
      <c r="I696" s="242" t="s">
        <v>573</v>
      </c>
      <c r="J696" s="170" t="s">
        <v>96</v>
      </c>
      <c r="K696" s="170" t="s">
        <v>343</v>
      </c>
      <c r="L696" s="170" t="s">
        <v>113</v>
      </c>
      <c r="M696" s="75"/>
      <c r="N696" s="75"/>
      <c r="O696" s="75"/>
    </row>
    <row r="697" spans="1:15" ht="15.6" hidden="1">
      <c r="A697" s="380">
        <v>46102</v>
      </c>
      <c r="B697" s="170" t="s">
        <v>1599</v>
      </c>
      <c r="C697" s="242" t="s">
        <v>392</v>
      </c>
      <c r="D697" s="170" t="s">
        <v>257</v>
      </c>
      <c r="E697" s="170">
        <v>2000</v>
      </c>
      <c r="F697" s="381">
        <f t="shared" si="11"/>
        <v>3.735455071814124</v>
      </c>
      <c r="G697" s="239">
        <v>535.41</v>
      </c>
      <c r="H697" s="170" t="s">
        <v>122</v>
      </c>
      <c r="I697" s="242" t="s">
        <v>597</v>
      </c>
      <c r="J697" s="170" t="s">
        <v>96</v>
      </c>
      <c r="K697" s="170" t="s">
        <v>343</v>
      </c>
      <c r="L697" s="170" t="s">
        <v>113</v>
      </c>
      <c r="M697" s="75"/>
      <c r="N697" s="75"/>
      <c r="O697" s="75"/>
    </row>
    <row r="698" spans="1:15" ht="15.6" hidden="1">
      <c r="A698" s="384">
        <v>46102</v>
      </c>
      <c r="B698" s="242" t="s">
        <v>570</v>
      </c>
      <c r="C698" s="170" t="s">
        <v>335</v>
      </c>
      <c r="D698" s="242" t="s">
        <v>257</v>
      </c>
      <c r="E698" s="242">
        <v>1000</v>
      </c>
      <c r="F698" s="381">
        <f t="shared" si="11"/>
        <v>1.867727535907062</v>
      </c>
      <c r="G698" s="239">
        <v>535.41</v>
      </c>
      <c r="H698" s="242" t="s">
        <v>122</v>
      </c>
      <c r="I698" s="242" t="s">
        <v>573</v>
      </c>
      <c r="J698" s="170" t="s">
        <v>96</v>
      </c>
      <c r="K698" s="170" t="s">
        <v>343</v>
      </c>
      <c r="L698" s="170" t="s">
        <v>113</v>
      </c>
      <c r="M698" s="75"/>
      <c r="N698" s="75"/>
      <c r="O698" s="75"/>
    </row>
    <row r="699" spans="1:15" ht="15.6" hidden="1">
      <c r="A699" s="384">
        <v>46102</v>
      </c>
      <c r="B699" s="242" t="s">
        <v>1592</v>
      </c>
      <c r="C699" s="170" t="s">
        <v>335</v>
      </c>
      <c r="D699" s="242" t="s">
        <v>257</v>
      </c>
      <c r="E699" s="242">
        <v>500</v>
      </c>
      <c r="F699" s="381">
        <f t="shared" si="11"/>
        <v>0.93386376795353099</v>
      </c>
      <c r="G699" s="239">
        <v>535.41</v>
      </c>
      <c r="H699" s="242" t="s">
        <v>122</v>
      </c>
      <c r="I699" s="242" t="s">
        <v>573</v>
      </c>
      <c r="J699" s="170" t="s">
        <v>96</v>
      </c>
      <c r="K699" s="170" t="s">
        <v>343</v>
      </c>
      <c r="L699" s="170" t="s">
        <v>113</v>
      </c>
      <c r="M699" s="75"/>
      <c r="N699" s="75"/>
      <c r="O699" s="75"/>
    </row>
    <row r="700" spans="1:15" ht="15.6" hidden="1">
      <c r="A700" s="384">
        <v>46102</v>
      </c>
      <c r="B700" s="242" t="s">
        <v>1592</v>
      </c>
      <c r="C700" s="170" t="s">
        <v>335</v>
      </c>
      <c r="D700" s="242" t="s">
        <v>257</v>
      </c>
      <c r="E700" s="242">
        <v>500</v>
      </c>
      <c r="F700" s="381">
        <f t="shared" si="11"/>
        <v>0.93386376795353099</v>
      </c>
      <c r="G700" s="239">
        <v>535.41</v>
      </c>
      <c r="H700" s="242" t="s">
        <v>122</v>
      </c>
      <c r="I700" s="242" t="s">
        <v>573</v>
      </c>
      <c r="J700" s="170" t="s">
        <v>96</v>
      </c>
      <c r="K700" s="170" t="s">
        <v>343</v>
      </c>
      <c r="L700" s="170" t="s">
        <v>113</v>
      </c>
      <c r="M700" s="75"/>
      <c r="N700" s="75"/>
      <c r="O700" s="75"/>
    </row>
    <row r="701" spans="1:15" ht="15.6" hidden="1">
      <c r="A701" s="380">
        <v>46102</v>
      </c>
      <c r="B701" s="170" t="s">
        <v>1625</v>
      </c>
      <c r="C701" s="170" t="s">
        <v>525</v>
      </c>
      <c r="D701" s="170" t="s">
        <v>257</v>
      </c>
      <c r="E701" s="170">
        <v>10000</v>
      </c>
      <c r="F701" s="381">
        <f t="shared" si="11"/>
        <v>18.67727535907062</v>
      </c>
      <c r="G701" s="239">
        <v>535.41</v>
      </c>
      <c r="H701" s="170" t="s">
        <v>131</v>
      </c>
      <c r="I701" s="170" t="s">
        <v>644</v>
      </c>
      <c r="J701" s="170" t="s">
        <v>96</v>
      </c>
      <c r="K701" s="170" t="s">
        <v>343</v>
      </c>
      <c r="L701" s="170" t="s">
        <v>113</v>
      </c>
      <c r="M701" s="124"/>
      <c r="N701" s="124"/>
      <c r="O701" s="124"/>
    </row>
    <row r="702" spans="1:15" ht="15.6" hidden="1">
      <c r="A702" s="384">
        <v>46102</v>
      </c>
      <c r="B702" s="242" t="s">
        <v>1590</v>
      </c>
      <c r="C702" s="170" t="s">
        <v>335</v>
      </c>
      <c r="D702" s="242" t="s">
        <v>257</v>
      </c>
      <c r="E702" s="242">
        <v>2500</v>
      </c>
      <c r="F702" s="381">
        <f t="shared" si="11"/>
        <v>4.669318839767655</v>
      </c>
      <c r="G702" s="239">
        <v>535.41</v>
      </c>
      <c r="H702" s="242" t="s">
        <v>131</v>
      </c>
      <c r="I702" s="242" t="s">
        <v>622</v>
      </c>
      <c r="J702" s="170" t="s">
        <v>96</v>
      </c>
      <c r="K702" s="170" t="s">
        <v>343</v>
      </c>
      <c r="L702" s="170" t="s">
        <v>113</v>
      </c>
      <c r="M702" s="75"/>
      <c r="N702" s="75"/>
      <c r="O702" s="75"/>
    </row>
    <row r="703" spans="1:15" ht="15.6" hidden="1">
      <c r="A703" s="384">
        <v>46102</v>
      </c>
      <c r="B703" s="242" t="s">
        <v>1596</v>
      </c>
      <c r="C703" s="170" t="s">
        <v>335</v>
      </c>
      <c r="D703" s="242" t="s">
        <v>257</v>
      </c>
      <c r="E703" s="242">
        <v>500</v>
      </c>
      <c r="F703" s="381">
        <f t="shared" si="11"/>
        <v>0.93386376795353099</v>
      </c>
      <c r="G703" s="239">
        <v>535.41</v>
      </c>
      <c r="H703" s="242" t="s">
        <v>131</v>
      </c>
      <c r="I703" s="242" t="s">
        <v>622</v>
      </c>
      <c r="J703" s="170" t="s">
        <v>96</v>
      </c>
      <c r="K703" s="170" t="s">
        <v>343</v>
      </c>
      <c r="L703" s="170" t="s">
        <v>113</v>
      </c>
      <c r="M703" s="75"/>
      <c r="N703" s="75"/>
      <c r="O703" s="75"/>
    </row>
    <row r="704" spans="1:15" ht="15.6" hidden="1">
      <c r="A704" s="407">
        <v>46103</v>
      </c>
      <c r="B704" s="170" t="s">
        <v>1591</v>
      </c>
      <c r="C704" s="170" t="s">
        <v>396</v>
      </c>
      <c r="D704" s="170" t="s">
        <v>257</v>
      </c>
      <c r="E704" s="170">
        <v>10000</v>
      </c>
      <c r="F704" s="381">
        <f t="shared" si="11"/>
        <v>18.67727535907062</v>
      </c>
      <c r="G704" s="239">
        <v>535.41</v>
      </c>
      <c r="H704" s="170" t="s">
        <v>122</v>
      </c>
      <c r="I704" s="170" t="s">
        <v>583</v>
      </c>
      <c r="J704" s="170" t="s">
        <v>96</v>
      </c>
      <c r="K704" s="170" t="s">
        <v>343</v>
      </c>
      <c r="L704" s="170" t="s">
        <v>113</v>
      </c>
      <c r="M704" s="124"/>
      <c r="N704" s="124"/>
      <c r="O704" s="124"/>
    </row>
    <row r="705" spans="1:15" ht="15.6" hidden="1">
      <c r="A705" s="407">
        <v>46103</v>
      </c>
      <c r="B705" s="165" t="s">
        <v>1631</v>
      </c>
      <c r="C705" s="165" t="s">
        <v>525</v>
      </c>
      <c r="D705" s="165" t="s">
        <v>257</v>
      </c>
      <c r="E705" s="165">
        <v>10000</v>
      </c>
      <c r="F705" s="381">
        <f t="shared" si="11"/>
        <v>18.67727535907062</v>
      </c>
      <c r="G705" s="239">
        <v>535.41</v>
      </c>
      <c r="H705" s="165" t="s">
        <v>123</v>
      </c>
      <c r="I705" s="165" t="s">
        <v>554</v>
      </c>
      <c r="J705" s="170" t="s">
        <v>96</v>
      </c>
      <c r="K705" s="170" t="s">
        <v>343</v>
      </c>
      <c r="L705" s="170" t="s">
        <v>113</v>
      </c>
      <c r="M705" s="124"/>
      <c r="N705" s="124"/>
      <c r="O705" s="124"/>
    </row>
    <row r="706" spans="1:15" ht="15.6" hidden="1">
      <c r="A706" s="380">
        <v>46103</v>
      </c>
      <c r="B706" s="170" t="s">
        <v>1595</v>
      </c>
      <c r="C706" s="170" t="s">
        <v>525</v>
      </c>
      <c r="D706" s="170" t="s">
        <v>257</v>
      </c>
      <c r="E706" s="170">
        <v>10000</v>
      </c>
      <c r="F706" s="381">
        <f t="shared" si="11"/>
        <v>18.67727535907062</v>
      </c>
      <c r="G706" s="239">
        <v>535.41</v>
      </c>
      <c r="H706" s="170" t="s">
        <v>131</v>
      </c>
      <c r="I706" s="170" t="s">
        <v>644</v>
      </c>
      <c r="J706" s="170" t="s">
        <v>96</v>
      </c>
      <c r="K706" s="170" t="s">
        <v>343</v>
      </c>
      <c r="L706" s="170" t="s">
        <v>113</v>
      </c>
      <c r="M706" s="124"/>
      <c r="N706" s="124"/>
      <c r="O706" s="124"/>
    </row>
    <row r="707" spans="1:15" ht="15.6" hidden="1">
      <c r="A707" s="384">
        <v>46103</v>
      </c>
      <c r="B707" s="242" t="s">
        <v>1592</v>
      </c>
      <c r="C707" s="170" t="s">
        <v>335</v>
      </c>
      <c r="D707" s="242" t="s">
        <v>257</v>
      </c>
      <c r="E707" s="242">
        <v>500</v>
      </c>
      <c r="F707" s="381">
        <f t="shared" si="11"/>
        <v>0.93386376795353099</v>
      </c>
      <c r="G707" s="239">
        <v>535.41</v>
      </c>
      <c r="H707" s="242" t="s">
        <v>122</v>
      </c>
      <c r="I707" s="242" t="s">
        <v>573</v>
      </c>
      <c r="J707" s="170" t="s">
        <v>96</v>
      </c>
      <c r="K707" s="170" t="s">
        <v>343</v>
      </c>
      <c r="L707" s="170" t="s">
        <v>113</v>
      </c>
      <c r="M707" s="75"/>
      <c r="N707" s="75"/>
      <c r="O707" s="75"/>
    </row>
    <row r="708" spans="1:15" ht="15.6" hidden="1">
      <c r="A708" s="384">
        <v>46103</v>
      </c>
      <c r="B708" s="170" t="s">
        <v>1598</v>
      </c>
      <c r="C708" s="242" t="s">
        <v>396</v>
      </c>
      <c r="D708" s="242" t="s">
        <v>257</v>
      </c>
      <c r="E708" s="242">
        <v>10000</v>
      </c>
      <c r="F708" s="381">
        <f t="shared" si="11"/>
        <v>18.67727535907062</v>
      </c>
      <c r="G708" s="239">
        <v>535.41</v>
      </c>
      <c r="H708" s="242" t="s">
        <v>122</v>
      </c>
      <c r="I708" s="242" t="s">
        <v>890</v>
      </c>
      <c r="J708" s="170" t="s">
        <v>96</v>
      </c>
      <c r="K708" s="170" t="s">
        <v>343</v>
      </c>
      <c r="L708" s="170" t="s">
        <v>113</v>
      </c>
      <c r="M708" s="75"/>
      <c r="N708" s="75"/>
      <c r="O708" s="75"/>
    </row>
    <row r="709" spans="1:15" ht="15.6" hidden="1">
      <c r="A709" s="380">
        <v>46103</v>
      </c>
      <c r="B709" s="170" t="s">
        <v>1626</v>
      </c>
      <c r="C709" s="242" t="s">
        <v>392</v>
      </c>
      <c r="D709" s="170" t="s">
        <v>257</v>
      </c>
      <c r="E709" s="170">
        <v>20000</v>
      </c>
      <c r="F709" s="381">
        <f t="shared" si="11"/>
        <v>37.35455071814124</v>
      </c>
      <c r="G709" s="239">
        <v>535.41</v>
      </c>
      <c r="H709" s="170" t="s">
        <v>122</v>
      </c>
      <c r="I709" s="242" t="s">
        <v>599</v>
      </c>
      <c r="J709" s="170" t="s">
        <v>96</v>
      </c>
      <c r="K709" s="170" t="s">
        <v>343</v>
      </c>
      <c r="L709" s="170" t="s">
        <v>113</v>
      </c>
      <c r="M709" s="75"/>
      <c r="N709" s="75"/>
      <c r="O709" s="75"/>
    </row>
    <row r="710" spans="1:15" ht="15.6" hidden="1">
      <c r="A710" s="384">
        <v>46103</v>
      </c>
      <c r="B710" s="242" t="s">
        <v>1596</v>
      </c>
      <c r="C710" s="170" t="s">
        <v>335</v>
      </c>
      <c r="D710" s="242" t="s">
        <v>257</v>
      </c>
      <c r="E710" s="242">
        <v>500</v>
      </c>
      <c r="F710" s="381">
        <f t="shared" si="11"/>
        <v>0.93386376795353099</v>
      </c>
      <c r="G710" s="239">
        <v>535.41</v>
      </c>
      <c r="H710" s="242" t="s">
        <v>131</v>
      </c>
      <c r="I710" s="242" t="s">
        <v>622</v>
      </c>
      <c r="J710" s="170" t="s">
        <v>96</v>
      </c>
      <c r="K710" s="170" t="s">
        <v>343</v>
      </c>
      <c r="L710" s="170" t="s">
        <v>113</v>
      </c>
      <c r="M710" s="75"/>
      <c r="N710" s="75"/>
      <c r="O710" s="75"/>
    </row>
    <row r="711" spans="1:15" ht="15.6" hidden="1">
      <c r="A711" s="384">
        <v>46103</v>
      </c>
      <c r="B711" s="242" t="s">
        <v>1596</v>
      </c>
      <c r="C711" s="170" t="s">
        <v>335</v>
      </c>
      <c r="D711" s="242" t="s">
        <v>257</v>
      </c>
      <c r="E711" s="242">
        <v>500</v>
      </c>
      <c r="F711" s="381">
        <f t="shared" si="11"/>
        <v>0.93386376795353099</v>
      </c>
      <c r="G711" s="239">
        <v>535.41</v>
      </c>
      <c r="H711" s="242" t="s">
        <v>131</v>
      </c>
      <c r="I711" s="242" t="s">
        <v>622</v>
      </c>
      <c r="J711" s="170" t="s">
        <v>96</v>
      </c>
      <c r="K711" s="170" t="s">
        <v>343</v>
      </c>
      <c r="L711" s="170" t="s">
        <v>113</v>
      </c>
      <c r="M711" s="75"/>
      <c r="N711" s="75"/>
      <c r="O711" s="75"/>
    </row>
    <row r="712" spans="1:15" ht="15.6" hidden="1">
      <c r="A712" s="407">
        <v>46104</v>
      </c>
      <c r="B712" s="170" t="s">
        <v>1591</v>
      </c>
      <c r="C712" s="170" t="s">
        <v>396</v>
      </c>
      <c r="D712" s="170" t="s">
        <v>257</v>
      </c>
      <c r="E712" s="170">
        <v>10000</v>
      </c>
      <c r="F712" s="381">
        <f t="shared" si="11"/>
        <v>18.67727535907062</v>
      </c>
      <c r="G712" s="239">
        <v>535.41</v>
      </c>
      <c r="H712" s="170" t="s">
        <v>122</v>
      </c>
      <c r="I712" s="170" t="s">
        <v>583</v>
      </c>
      <c r="J712" s="170" t="s">
        <v>96</v>
      </c>
      <c r="K712" s="170" t="s">
        <v>343</v>
      </c>
      <c r="L712" s="170" t="s">
        <v>113</v>
      </c>
      <c r="M712" s="124"/>
      <c r="N712" s="124"/>
      <c r="O712" s="124"/>
    </row>
    <row r="713" spans="1:15" ht="15.6" hidden="1">
      <c r="A713" s="407">
        <v>46104</v>
      </c>
      <c r="B713" s="165" t="s">
        <v>1631</v>
      </c>
      <c r="C713" s="165" t="s">
        <v>525</v>
      </c>
      <c r="D713" s="165" t="s">
        <v>257</v>
      </c>
      <c r="E713" s="165">
        <v>10000</v>
      </c>
      <c r="F713" s="381">
        <f t="shared" si="11"/>
        <v>18.67727535907062</v>
      </c>
      <c r="G713" s="239">
        <v>535.41</v>
      </c>
      <c r="H713" s="165" t="s">
        <v>123</v>
      </c>
      <c r="I713" s="165" t="s">
        <v>554</v>
      </c>
      <c r="J713" s="170" t="s">
        <v>96</v>
      </c>
      <c r="K713" s="170" t="s">
        <v>343</v>
      </c>
      <c r="L713" s="170" t="s">
        <v>113</v>
      </c>
      <c r="M713" s="124"/>
      <c r="N713" s="124"/>
      <c r="O713" s="124"/>
    </row>
    <row r="714" spans="1:15" ht="15.6" hidden="1">
      <c r="A714" s="380">
        <v>46104</v>
      </c>
      <c r="B714" s="170" t="s">
        <v>1595</v>
      </c>
      <c r="C714" s="170" t="s">
        <v>525</v>
      </c>
      <c r="D714" s="170" t="s">
        <v>257</v>
      </c>
      <c r="E714" s="170">
        <v>10000</v>
      </c>
      <c r="F714" s="381">
        <f t="shared" si="11"/>
        <v>18.67727535907062</v>
      </c>
      <c r="G714" s="239">
        <v>535.41</v>
      </c>
      <c r="H714" s="170" t="s">
        <v>131</v>
      </c>
      <c r="I714" s="170" t="s">
        <v>644</v>
      </c>
      <c r="J714" s="170" t="s">
        <v>96</v>
      </c>
      <c r="K714" s="170" t="s">
        <v>343</v>
      </c>
      <c r="L714" s="170" t="s">
        <v>113</v>
      </c>
      <c r="M714" s="124"/>
      <c r="N714" s="124"/>
      <c r="O714" s="124"/>
    </row>
    <row r="715" spans="1:15" ht="15.6" hidden="1">
      <c r="A715" s="384">
        <v>46104</v>
      </c>
      <c r="B715" s="242" t="s">
        <v>368</v>
      </c>
      <c r="C715" s="170" t="s">
        <v>335</v>
      </c>
      <c r="D715" s="385" t="s">
        <v>99</v>
      </c>
      <c r="E715" s="242">
        <v>1000</v>
      </c>
      <c r="F715" s="381">
        <f t="shared" si="11"/>
        <v>1.9254803020356539</v>
      </c>
      <c r="G715" s="239">
        <v>519.35093749999999</v>
      </c>
      <c r="H715" s="386" t="s">
        <v>111</v>
      </c>
      <c r="I715" s="170" t="s">
        <v>376</v>
      </c>
      <c r="J715" s="170" t="s">
        <v>96</v>
      </c>
      <c r="K715" s="170" t="s">
        <v>343</v>
      </c>
      <c r="L715" s="170" t="s">
        <v>113</v>
      </c>
      <c r="M715" s="310"/>
      <c r="N715" s="310"/>
      <c r="O715" s="271"/>
    </row>
    <row r="716" spans="1:15" ht="15.6" hidden="1">
      <c r="A716" s="384">
        <v>46104</v>
      </c>
      <c r="B716" s="242" t="s">
        <v>363</v>
      </c>
      <c r="C716" s="170" t="s">
        <v>335</v>
      </c>
      <c r="D716" s="385" t="s">
        <v>99</v>
      </c>
      <c r="E716" s="242">
        <v>1000</v>
      </c>
      <c r="F716" s="381">
        <f t="shared" si="11"/>
        <v>1.9254803020356539</v>
      </c>
      <c r="G716" s="239">
        <v>519.35093749999999</v>
      </c>
      <c r="H716" s="386" t="s">
        <v>111</v>
      </c>
      <c r="I716" s="170" t="s">
        <v>376</v>
      </c>
      <c r="J716" s="170" t="s">
        <v>96</v>
      </c>
      <c r="K716" s="170" t="s">
        <v>343</v>
      </c>
      <c r="L716" s="170" t="s">
        <v>113</v>
      </c>
      <c r="M716" s="310"/>
      <c r="N716" s="310"/>
      <c r="O716" s="271"/>
    </row>
    <row r="717" spans="1:15" ht="15.6" hidden="1">
      <c r="A717" s="384">
        <v>46104</v>
      </c>
      <c r="B717" s="242" t="s">
        <v>366</v>
      </c>
      <c r="C717" s="170" t="s">
        <v>335</v>
      </c>
      <c r="D717" s="385" t="s">
        <v>99</v>
      </c>
      <c r="E717" s="242">
        <v>1000</v>
      </c>
      <c r="F717" s="381">
        <f t="shared" si="11"/>
        <v>1.9254803020356539</v>
      </c>
      <c r="G717" s="239">
        <v>519.35093749999999</v>
      </c>
      <c r="H717" s="386" t="s">
        <v>111</v>
      </c>
      <c r="I717" s="170" t="s">
        <v>376</v>
      </c>
      <c r="J717" s="170" t="s">
        <v>96</v>
      </c>
      <c r="K717" s="170" t="s">
        <v>343</v>
      </c>
      <c r="L717" s="170" t="s">
        <v>113</v>
      </c>
      <c r="M717" s="310"/>
      <c r="N717" s="310"/>
      <c r="O717" s="271"/>
    </row>
    <row r="718" spans="1:15" ht="15.6" hidden="1">
      <c r="A718" s="384">
        <v>46104</v>
      </c>
      <c r="B718" s="242" t="s">
        <v>369</v>
      </c>
      <c r="C718" s="170" t="s">
        <v>335</v>
      </c>
      <c r="D718" s="385" t="s">
        <v>99</v>
      </c>
      <c r="E718" s="242">
        <v>1000</v>
      </c>
      <c r="F718" s="381">
        <f t="shared" si="11"/>
        <v>1.9254803020356539</v>
      </c>
      <c r="G718" s="239">
        <v>519.35093749999999</v>
      </c>
      <c r="H718" s="386" t="s">
        <v>111</v>
      </c>
      <c r="I718" s="170" t="s">
        <v>376</v>
      </c>
      <c r="J718" s="170" t="s">
        <v>96</v>
      </c>
      <c r="K718" s="170" t="s">
        <v>343</v>
      </c>
      <c r="L718" s="170" t="s">
        <v>113</v>
      </c>
      <c r="M718" s="310"/>
      <c r="N718" s="310"/>
      <c r="O718" s="271"/>
    </row>
    <row r="719" spans="1:15" ht="15.6" hidden="1">
      <c r="A719" s="384">
        <v>46104</v>
      </c>
      <c r="B719" s="242" t="s">
        <v>370</v>
      </c>
      <c r="C719" s="170" t="s">
        <v>335</v>
      </c>
      <c r="D719" s="385" t="s">
        <v>99</v>
      </c>
      <c r="E719" s="242">
        <v>1000</v>
      </c>
      <c r="F719" s="381">
        <f t="shared" si="11"/>
        <v>1.9254803020356539</v>
      </c>
      <c r="G719" s="239">
        <v>519.35093749999999</v>
      </c>
      <c r="H719" s="386" t="s">
        <v>111</v>
      </c>
      <c r="I719" s="170" t="s">
        <v>376</v>
      </c>
      <c r="J719" s="170" t="s">
        <v>96</v>
      </c>
      <c r="K719" s="170" t="s">
        <v>343</v>
      </c>
      <c r="L719" s="170" t="s">
        <v>113</v>
      </c>
      <c r="M719" s="313"/>
      <c r="N719" s="313"/>
      <c r="O719" s="75"/>
    </row>
    <row r="720" spans="1:15" ht="15.6" hidden="1">
      <c r="A720" s="384">
        <v>46104</v>
      </c>
      <c r="B720" s="242" t="s">
        <v>189</v>
      </c>
      <c r="C720" s="170" t="s">
        <v>335</v>
      </c>
      <c r="D720" s="385" t="s">
        <v>99</v>
      </c>
      <c r="E720" s="242">
        <v>1000</v>
      </c>
      <c r="F720" s="381">
        <f t="shared" si="11"/>
        <v>1.9254803020356539</v>
      </c>
      <c r="G720" s="239">
        <v>519.35093749999999</v>
      </c>
      <c r="H720" s="386" t="s">
        <v>111</v>
      </c>
      <c r="I720" s="170" t="s">
        <v>376</v>
      </c>
      <c r="J720" s="170" t="s">
        <v>96</v>
      </c>
      <c r="K720" s="170" t="s">
        <v>343</v>
      </c>
      <c r="L720" s="170" t="s">
        <v>113</v>
      </c>
      <c r="M720" s="313"/>
      <c r="N720" s="313"/>
      <c r="O720" s="75"/>
    </row>
    <row r="721" spans="1:15" s="426" customFormat="1" ht="15.6" hidden="1">
      <c r="A721" s="384">
        <v>46104</v>
      </c>
      <c r="B721" s="242" t="s">
        <v>462</v>
      </c>
      <c r="C721" s="242" t="s">
        <v>450</v>
      </c>
      <c r="D721" s="242" t="s">
        <v>98</v>
      </c>
      <c r="E721" s="387">
        <v>2520</v>
      </c>
      <c r="F721" s="381">
        <f t="shared" si="11"/>
        <v>4.706673390485796</v>
      </c>
      <c r="G721" s="239">
        <v>535.41</v>
      </c>
      <c r="H721" s="242" t="s">
        <v>168</v>
      </c>
      <c r="I721" s="170" t="s">
        <v>509</v>
      </c>
      <c r="J721" s="170" t="s">
        <v>96</v>
      </c>
      <c r="K721" s="170" t="s">
        <v>343</v>
      </c>
      <c r="L721" s="170" t="s">
        <v>113</v>
      </c>
      <c r="M721" s="75"/>
      <c r="N721" s="75"/>
      <c r="O721" s="75"/>
    </row>
    <row r="722" spans="1:15" s="426" customFormat="1" ht="15.6" hidden="1">
      <c r="A722" s="394">
        <v>46104</v>
      </c>
      <c r="B722" s="242" t="s">
        <v>463</v>
      </c>
      <c r="C722" s="170" t="s">
        <v>335</v>
      </c>
      <c r="D722" s="242" t="s">
        <v>98</v>
      </c>
      <c r="E722" s="286">
        <v>1000</v>
      </c>
      <c r="F722" s="381">
        <f t="shared" si="11"/>
        <v>1.867727535907062</v>
      </c>
      <c r="G722" s="239">
        <v>535.41</v>
      </c>
      <c r="H722" s="242" t="s">
        <v>168</v>
      </c>
      <c r="I722" s="242" t="s">
        <v>497</v>
      </c>
      <c r="J722" s="170" t="s">
        <v>96</v>
      </c>
      <c r="K722" s="170" t="s">
        <v>343</v>
      </c>
      <c r="L722" s="170" t="s">
        <v>113</v>
      </c>
      <c r="M722" s="75"/>
      <c r="N722" s="75"/>
      <c r="O722" s="75"/>
    </row>
    <row r="723" spans="1:15" s="426" customFormat="1" ht="15.6" hidden="1">
      <c r="A723" s="394">
        <v>46104</v>
      </c>
      <c r="B723" s="242" t="s">
        <v>457</v>
      </c>
      <c r="C723" s="170" t="s">
        <v>335</v>
      </c>
      <c r="D723" s="242" t="s">
        <v>98</v>
      </c>
      <c r="E723" s="286">
        <v>1000</v>
      </c>
      <c r="F723" s="381">
        <f t="shared" si="11"/>
        <v>1.867727535907062</v>
      </c>
      <c r="G723" s="239">
        <v>535.41</v>
      </c>
      <c r="H723" s="242" t="s">
        <v>168</v>
      </c>
      <c r="I723" s="242" t="s">
        <v>497</v>
      </c>
      <c r="J723" s="170" t="s">
        <v>96</v>
      </c>
      <c r="K723" s="170" t="s">
        <v>343</v>
      </c>
      <c r="L723" s="170" t="s">
        <v>113</v>
      </c>
      <c r="M723" s="75"/>
      <c r="N723" s="75"/>
      <c r="O723" s="75"/>
    </row>
    <row r="724" spans="1:15" s="426" customFormat="1" ht="15.6" hidden="1">
      <c r="A724" s="380">
        <v>46104</v>
      </c>
      <c r="B724" s="170" t="s">
        <v>1592</v>
      </c>
      <c r="C724" s="242" t="s">
        <v>392</v>
      </c>
      <c r="D724" s="170" t="s">
        <v>257</v>
      </c>
      <c r="E724" s="170">
        <v>8000</v>
      </c>
      <c r="F724" s="381">
        <f t="shared" si="11"/>
        <v>14.941820287256496</v>
      </c>
      <c r="G724" s="239">
        <v>535.41</v>
      </c>
      <c r="H724" s="170" t="s">
        <v>122</v>
      </c>
      <c r="I724" s="242" t="s">
        <v>600</v>
      </c>
      <c r="J724" s="170" t="s">
        <v>96</v>
      </c>
      <c r="K724" s="170" t="s">
        <v>343</v>
      </c>
      <c r="L724" s="170" t="s">
        <v>113</v>
      </c>
      <c r="M724" s="75"/>
      <c r="N724" s="75"/>
      <c r="O724" s="75"/>
    </row>
    <row r="725" spans="1:15" s="426" customFormat="1" ht="15.6" hidden="1">
      <c r="A725" s="380">
        <v>46104</v>
      </c>
      <c r="B725" s="170" t="s">
        <v>1614</v>
      </c>
      <c r="C725" s="170" t="s">
        <v>525</v>
      </c>
      <c r="D725" s="170" t="s">
        <v>257</v>
      </c>
      <c r="E725" s="170">
        <v>20000</v>
      </c>
      <c r="F725" s="381">
        <f t="shared" si="11"/>
        <v>37.35455071814124</v>
      </c>
      <c r="G725" s="239">
        <v>535.41</v>
      </c>
      <c r="H725" s="170" t="s">
        <v>131</v>
      </c>
      <c r="I725" s="170" t="s">
        <v>645</v>
      </c>
      <c r="J725" s="170" t="s">
        <v>96</v>
      </c>
      <c r="K725" s="170" t="s">
        <v>343</v>
      </c>
      <c r="L725" s="170" t="s">
        <v>113</v>
      </c>
      <c r="M725" s="75"/>
      <c r="N725" s="75"/>
      <c r="O725" s="75"/>
    </row>
    <row r="726" spans="1:15" s="426" customFormat="1" ht="15.6" hidden="1">
      <c r="A726" s="384">
        <v>46104</v>
      </c>
      <c r="B726" s="242" t="s">
        <v>1592</v>
      </c>
      <c r="C726" s="170" t="s">
        <v>335</v>
      </c>
      <c r="D726" s="242" t="s">
        <v>257</v>
      </c>
      <c r="E726" s="242">
        <v>500</v>
      </c>
      <c r="F726" s="381">
        <f t="shared" si="11"/>
        <v>0.93386376795353099</v>
      </c>
      <c r="G726" s="239">
        <v>535.41</v>
      </c>
      <c r="H726" s="242" t="s">
        <v>131</v>
      </c>
      <c r="I726" s="242" t="s">
        <v>622</v>
      </c>
      <c r="J726" s="170" t="s">
        <v>96</v>
      </c>
      <c r="K726" s="170" t="s">
        <v>343</v>
      </c>
      <c r="L726" s="170" t="s">
        <v>113</v>
      </c>
      <c r="M726" s="75"/>
      <c r="N726" s="75"/>
      <c r="O726" s="75"/>
    </row>
    <row r="727" spans="1:15" s="426" customFormat="1" ht="15.6" hidden="1">
      <c r="A727" s="380">
        <v>46104</v>
      </c>
      <c r="B727" s="170" t="s">
        <v>1593</v>
      </c>
      <c r="C727" s="242" t="s">
        <v>392</v>
      </c>
      <c r="D727" s="170" t="s">
        <v>257</v>
      </c>
      <c r="E727" s="170">
        <v>9000</v>
      </c>
      <c r="F727" s="381">
        <f t="shared" si="11"/>
        <v>16.809547823163559</v>
      </c>
      <c r="G727" s="239">
        <v>535.41</v>
      </c>
      <c r="H727" s="170" t="s">
        <v>131</v>
      </c>
      <c r="I727" s="170" t="s">
        <v>646</v>
      </c>
      <c r="J727" s="170" t="s">
        <v>96</v>
      </c>
      <c r="K727" s="170" t="s">
        <v>343</v>
      </c>
      <c r="L727" s="170" t="s">
        <v>113</v>
      </c>
      <c r="M727" s="75"/>
      <c r="N727" s="75"/>
      <c r="O727" s="75"/>
    </row>
    <row r="728" spans="1:15" ht="15.6" hidden="1">
      <c r="A728" s="384">
        <v>46104</v>
      </c>
      <c r="B728" s="242" t="s">
        <v>1592</v>
      </c>
      <c r="C728" s="170" t="s">
        <v>335</v>
      </c>
      <c r="D728" s="242" t="s">
        <v>257</v>
      </c>
      <c r="E728" s="242">
        <v>500</v>
      </c>
      <c r="F728" s="381">
        <f t="shared" si="11"/>
        <v>0.93386376795353099</v>
      </c>
      <c r="G728" s="239">
        <v>535.41</v>
      </c>
      <c r="H728" s="242" t="s">
        <v>131</v>
      </c>
      <c r="I728" s="242" t="s">
        <v>622</v>
      </c>
      <c r="J728" s="170" t="s">
        <v>96</v>
      </c>
      <c r="K728" s="170" t="s">
        <v>343</v>
      </c>
      <c r="L728" s="170" t="s">
        <v>113</v>
      </c>
      <c r="M728" s="75"/>
      <c r="N728" s="75"/>
      <c r="O728" s="75"/>
    </row>
    <row r="729" spans="1:15" ht="15.6" hidden="1">
      <c r="A729" s="384">
        <v>46104</v>
      </c>
      <c r="B729" s="242" t="s">
        <v>1592</v>
      </c>
      <c r="C729" s="170" t="s">
        <v>335</v>
      </c>
      <c r="D729" s="242" t="s">
        <v>257</v>
      </c>
      <c r="E729" s="242">
        <v>500</v>
      </c>
      <c r="F729" s="381">
        <f t="shared" si="11"/>
        <v>0.93386376795353099</v>
      </c>
      <c r="G729" s="239">
        <v>535.41</v>
      </c>
      <c r="H729" s="242" t="s">
        <v>131</v>
      </c>
      <c r="I729" s="242" t="s">
        <v>622</v>
      </c>
      <c r="J729" s="170" t="s">
        <v>96</v>
      </c>
      <c r="K729" s="170" t="s">
        <v>343</v>
      </c>
      <c r="L729" s="170" t="s">
        <v>113</v>
      </c>
      <c r="M729" s="75"/>
      <c r="N729" s="75"/>
      <c r="O729" s="75"/>
    </row>
    <row r="730" spans="1:15" ht="15.6" hidden="1">
      <c r="A730" s="384">
        <v>46104</v>
      </c>
      <c r="B730" s="242" t="s">
        <v>1592</v>
      </c>
      <c r="C730" s="170" t="s">
        <v>335</v>
      </c>
      <c r="D730" s="242" t="s">
        <v>257</v>
      </c>
      <c r="E730" s="242">
        <v>500</v>
      </c>
      <c r="F730" s="381">
        <f t="shared" si="11"/>
        <v>0.93386376795353099</v>
      </c>
      <c r="G730" s="239">
        <v>535.41</v>
      </c>
      <c r="H730" s="242" t="s">
        <v>131</v>
      </c>
      <c r="I730" s="242" t="s">
        <v>622</v>
      </c>
      <c r="J730" s="170" t="s">
        <v>96</v>
      </c>
      <c r="K730" s="170" t="s">
        <v>343</v>
      </c>
      <c r="L730" s="170" t="s">
        <v>113</v>
      </c>
      <c r="M730" s="75"/>
      <c r="N730" s="75"/>
      <c r="O730" s="75"/>
    </row>
    <row r="731" spans="1:15" ht="15.6" hidden="1">
      <c r="A731" s="384">
        <v>46104</v>
      </c>
      <c r="B731" s="242" t="s">
        <v>1592</v>
      </c>
      <c r="C731" s="170" t="s">
        <v>335</v>
      </c>
      <c r="D731" s="242" t="s">
        <v>257</v>
      </c>
      <c r="E731" s="242">
        <v>500</v>
      </c>
      <c r="F731" s="381">
        <f t="shared" si="11"/>
        <v>0.93386376795353099</v>
      </c>
      <c r="G731" s="239">
        <v>535.41</v>
      </c>
      <c r="H731" s="242" t="s">
        <v>131</v>
      </c>
      <c r="I731" s="242" t="s">
        <v>622</v>
      </c>
      <c r="J731" s="170" t="s">
        <v>96</v>
      </c>
      <c r="K731" s="170" t="s">
        <v>343</v>
      </c>
      <c r="L731" s="170" t="s">
        <v>113</v>
      </c>
      <c r="M731" s="75"/>
      <c r="N731" s="75"/>
      <c r="O731" s="75"/>
    </row>
    <row r="732" spans="1:15" ht="15.6" hidden="1">
      <c r="A732" s="384">
        <v>46104</v>
      </c>
      <c r="B732" s="242" t="s">
        <v>1635</v>
      </c>
      <c r="C732" s="242" t="s">
        <v>618</v>
      </c>
      <c r="D732" s="242" t="s">
        <v>257</v>
      </c>
      <c r="E732" s="242">
        <v>3400</v>
      </c>
      <c r="F732" s="381">
        <f t="shared" si="11"/>
        <v>6.3502736220840106</v>
      </c>
      <c r="G732" s="239">
        <v>535.41</v>
      </c>
      <c r="H732" s="242" t="s">
        <v>131</v>
      </c>
      <c r="I732" s="242" t="s">
        <v>627</v>
      </c>
      <c r="J732" s="170" t="s">
        <v>96</v>
      </c>
      <c r="K732" s="170" t="s">
        <v>343</v>
      </c>
      <c r="L732" s="170" t="s">
        <v>113</v>
      </c>
      <c r="M732" s="75"/>
      <c r="N732" s="75"/>
      <c r="O732" s="75"/>
    </row>
    <row r="733" spans="1:15" ht="15.6" hidden="1">
      <c r="A733" s="384">
        <v>46104</v>
      </c>
      <c r="B733" s="242" t="s">
        <v>1592</v>
      </c>
      <c r="C733" s="170" t="s">
        <v>335</v>
      </c>
      <c r="D733" s="242" t="s">
        <v>257</v>
      </c>
      <c r="E733" s="242">
        <v>500</v>
      </c>
      <c r="F733" s="381">
        <f t="shared" si="11"/>
        <v>0.93386376795353099</v>
      </c>
      <c r="G733" s="239">
        <v>535.41</v>
      </c>
      <c r="H733" s="242" t="s">
        <v>131</v>
      </c>
      <c r="I733" s="242" t="s">
        <v>622</v>
      </c>
      <c r="J733" s="170" t="s">
        <v>96</v>
      </c>
      <c r="K733" s="170" t="s">
        <v>343</v>
      </c>
      <c r="L733" s="170" t="s">
        <v>113</v>
      </c>
      <c r="M733" s="75"/>
      <c r="N733" s="75"/>
      <c r="O733" s="75"/>
    </row>
    <row r="734" spans="1:15" ht="15.6" hidden="1">
      <c r="A734" s="384">
        <v>46104</v>
      </c>
      <c r="B734" s="242" t="s">
        <v>1596</v>
      </c>
      <c r="C734" s="170" t="s">
        <v>335</v>
      </c>
      <c r="D734" s="242" t="s">
        <v>257</v>
      </c>
      <c r="E734" s="242">
        <v>500</v>
      </c>
      <c r="F734" s="381">
        <f t="shared" si="11"/>
        <v>0.93386376795353099</v>
      </c>
      <c r="G734" s="239">
        <v>535.41</v>
      </c>
      <c r="H734" s="242" t="s">
        <v>131</v>
      </c>
      <c r="I734" s="242" t="s">
        <v>622</v>
      </c>
      <c r="J734" s="170" t="s">
        <v>96</v>
      </c>
      <c r="K734" s="170" t="s">
        <v>343</v>
      </c>
      <c r="L734" s="170" t="s">
        <v>113</v>
      </c>
      <c r="M734" s="75"/>
      <c r="N734" s="75"/>
      <c r="O734" s="75"/>
    </row>
    <row r="735" spans="1:15" ht="15.6" hidden="1">
      <c r="A735" s="407">
        <v>46105</v>
      </c>
      <c r="B735" s="170" t="s">
        <v>1591</v>
      </c>
      <c r="C735" s="170" t="s">
        <v>396</v>
      </c>
      <c r="D735" s="170" t="s">
        <v>257</v>
      </c>
      <c r="E735" s="170">
        <v>10000</v>
      </c>
      <c r="F735" s="381">
        <f t="shared" si="11"/>
        <v>18.67727535907062</v>
      </c>
      <c r="G735" s="239">
        <v>535.41</v>
      </c>
      <c r="H735" s="170" t="s">
        <v>122</v>
      </c>
      <c r="I735" s="170" t="s">
        <v>583</v>
      </c>
      <c r="J735" s="170" t="s">
        <v>96</v>
      </c>
      <c r="K735" s="170" t="s">
        <v>343</v>
      </c>
      <c r="L735" s="170" t="s">
        <v>113</v>
      </c>
      <c r="M735" s="124"/>
      <c r="N735" s="124"/>
      <c r="O735" s="124"/>
    </row>
    <row r="736" spans="1:15" ht="15.6" hidden="1">
      <c r="A736" s="407">
        <v>46105</v>
      </c>
      <c r="B736" s="165" t="s">
        <v>1622</v>
      </c>
      <c r="C736" s="165" t="s">
        <v>525</v>
      </c>
      <c r="D736" s="165" t="s">
        <v>257</v>
      </c>
      <c r="E736" s="165">
        <v>10000</v>
      </c>
      <c r="F736" s="381">
        <f t="shared" si="11"/>
        <v>18.67727535907062</v>
      </c>
      <c r="G736" s="239">
        <v>535.41</v>
      </c>
      <c r="H736" s="165" t="s">
        <v>123</v>
      </c>
      <c r="I736" s="165" t="s">
        <v>554</v>
      </c>
      <c r="J736" s="170" t="s">
        <v>96</v>
      </c>
      <c r="K736" s="170" t="s">
        <v>343</v>
      </c>
      <c r="L736" s="170" t="s">
        <v>113</v>
      </c>
      <c r="M736" s="124"/>
      <c r="N736" s="124"/>
      <c r="O736" s="124"/>
    </row>
    <row r="737" spans="1:15" ht="15.6" hidden="1">
      <c r="A737" s="380">
        <v>46105</v>
      </c>
      <c r="B737" s="170" t="s">
        <v>1595</v>
      </c>
      <c r="C737" s="170" t="s">
        <v>525</v>
      </c>
      <c r="D737" s="170" t="s">
        <v>257</v>
      </c>
      <c r="E737" s="170">
        <v>10000</v>
      </c>
      <c r="F737" s="381">
        <f t="shared" si="11"/>
        <v>18.67727535907062</v>
      </c>
      <c r="G737" s="239">
        <v>535.41</v>
      </c>
      <c r="H737" s="170" t="s">
        <v>131</v>
      </c>
      <c r="I737" s="170" t="s">
        <v>644</v>
      </c>
      <c r="J737" s="170" t="s">
        <v>96</v>
      </c>
      <c r="K737" s="170" t="s">
        <v>343</v>
      </c>
      <c r="L737" s="170" t="s">
        <v>113</v>
      </c>
      <c r="M737" s="124"/>
      <c r="N737" s="124"/>
      <c r="O737" s="124"/>
    </row>
    <row r="738" spans="1:15" ht="15.6" hidden="1">
      <c r="A738" s="384">
        <v>46105</v>
      </c>
      <c r="B738" s="170" t="s">
        <v>352</v>
      </c>
      <c r="C738" s="170" t="s">
        <v>104</v>
      </c>
      <c r="D738" s="385" t="s">
        <v>99</v>
      </c>
      <c r="E738" s="387">
        <v>150000</v>
      </c>
      <c r="F738" s="381">
        <f t="shared" si="11"/>
        <v>281.57452760896928</v>
      </c>
      <c r="G738" s="239">
        <v>532.71864210781655</v>
      </c>
      <c r="H738" s="242" t="s">
        <v>111</v>
      </c>
      <c r="I738" s="170" t="s">
        <v>381</v>
      </c>
      <c r="J738" s="170" t="s">
        <v>96</v>
      </c>
      <c r="K738" s="170" t="s">
        <v>343</v>
      </c>
      <c r="L738" s="170" t="s">
        <v>113</v>
      </c>
      <c r="M738" s="310"/>
      <c r="N738" s="310"/>
      <c r="O738" s="247"/>
    </row>
    <row r="739" spans="1:15" ht="15.6" hidden="1">
      <c r="A739" s="384">
        <v>46105</v>
      </c>
      <c r="B739" s="242" t="s">
        <v>186</v>
      </c>
      <c r="C739" s="170" t="s">
        <v>335</v>
      </c>
      <c r="D739" s="385" t="s">
        <v>99</v>
      </c>
      <c r="E739" s="242">
        <v>1000</v>
      </c>
      <c r="F739" s="381">
        <f t="shared" si="11"/>
        <v>1.9254803020356539</v>
      </c>
      <c r="G739" s="239">
        <v>519.35093749999999</v>
      </c>
      <c r="H739" s="386" t="s">
        <v>111</v>
      </c>
      <c r="I739" s="170" t="s">
        <v>376</v>
      </c>
      <c r="J739" s="170" t="s">
        <v>96</v>
      </c>
      <c r="K739" s="170" t="s">
        <v>343</v>
      </c>
      <c r="L739" s="170" t="s">
        <v>113</v>
      </c>
      <c r="M739" s="313"/>
      <c r="N739" s="313"/>
      <c r="O739" s="75"/>
    </row>
    <row r="740" spans="1:15" ht="15.6" hidden="1">
      <c r="A740" s="384">
        <v>46105</v>
      </c>
      <c r="B740" s="242" t="s">
        <v>192</v>
      </c>
      <c r="C740" s="170" t="s">
        <v>335</v>
      </c>
      <c r="D740" s="385" t="s">
        <v>99</v>
      </c>
      <c r="E740" s="242">
        <v>1000</v>
      </c>
      <c r="F740" s="381">
        <f t="shared" si="11"/>
        <v>1.9254803020356539</v>
      </c>
      <c r="G740" s="239">
        <v>519.35093749999999</v>
      </c>
      <c r="H740" s="386" t="s">
        <v>111</v>
      </c>
      <c r="I740" s="170" t="s">
        <v>376</v>
      </c>
      <c r="J740" s="170" t="s">
        <v>96</v>
      </c>
      <c r="K740" s="170" t="s">
        <v>343</v>
      </c>
      <c r="L740" s="170" t="s">
        <v>113</v>
      </c>
      <c r="M740" s="310"/>
      <c r="N740" s="310"/>
      <c r="O740" s="271"/>
    </row>
    <row r="741" spans="1:15" ht="15.6" hidden="1">
      <c r="A741" s="384">
        <v>46105</v>
      </c>
      <c r="B741" s="383" t="s">
        <v>371</v>
      </c>
      <c r="C741" s="170" t="s">
        <v>110</v>
      </c>
      <c r="D741" s="232" t="s">
        <v>99</v>
      </c>
      <c r="E741" s="242">
        <v>10000</v>
      </c>
      <c r="F741" s="381">
        <f t="shared" si="11"/>
        <v>19.25480302035654</v>
      </c>
      <c r="G741" s="239">
        <v>519.35093749999999</v>
      </c>
      <c r="H741" s="386" t="s">
        <v>111</v>
      </c>
      <c r="I741" s="170" t="s">
        <v>384</v>
      </c>
      <c r="J741" s="170" t="s">
        <v>96</v>
      </c>
      <c r="K741" s="170" t="s">
        <v>343</v>
      </c>
      <c r="L741" s="170" t="s">
        <v>113</v>
      </c>
      <c r="M741" s="310"/>
      <c r="N741" s="310"/>
      <c r="O741" s="271"/>
    </row>
    <row r="742" spans="1:15" ht="15.6" hidden="1">
      <c r="A742" s="388">
        <v>46105</v>
      </c>
      <c r="B742" s="389" t="s">
        <v>389</v>
      </c>
      <c r="C742" s="389" t="s">
        <v>110</v>
      </c>
      <c r="D742" s="390" t="s">
        <v>97</v>
      </c>
      <c r="E742" s="391">
        <v>7500</v>
      </c>
      <c r="F742" s="381">
        <f t="shared" si="11"/>
        <v>14.007956519302965</v>
      </c>
      <c r="G742" s="239">
        <v>535.41</v>
      </c>
      <c r="H742" s="165" t="s">
        <v>128</v>
      </c>
      <c r="I742" s="391" t="s">
        <v>419</v>
      </c>
      <c r="J742" s="170" t="s">
        <v>96</v>
      </c>
      <c r="K742" s="170" t="s">
        <v>343</v>
      </c>
      <c r="L742" s="170" t="s">
        <v>113</v>
      </c>
      <c r="M742" s="75"/>
      <c r="N742" s="75"/>
      <c r="O742" s="75"/>
    </row>
    <row r="743" spans="1:15" ht="15.6" hidden="1">
      <c r="A743" s="394">
        <v>46105</v>
      </c>
      <c r="B743" s="242" t="s">
        <v>456</v>
      </c>
      <c r="C743" s="170" t="s">
        <v>335</v>
      </c>
      <c r="D743" s="242" t="s">
        <v>98</v>
      </c>
      <c r="E743" s="286">
        <v>1000</v>
      </c>
      <c r="F743" s="381">
        <f t="shared" si="11"/>
        <v>1.867727535907062</v>
      </c>
      <c r="G743" s="239">
        <v>535.41</v>
      </c>
      <c r="H743" s="242" t="s">
        <v>168</v>
      </c>
      <c r="I743" s="242" t="s">
        <v>497</v>
      </c>
      <c r="J743" s="170" t="s">
        <v>96</v>
      </c>
      <c r="K743" s="170" t="s">
        <v>343</v>
      </c>
      <c r="L743" s="170" t="s">
        <v>113</v>
      </c>
      <c r="M743" s="75"/>
      <c r="N743" s="75"/>
      <c r="O743" s="75"/>
    </row>
    <row r="744" spans="1:15" ht="15.6" hidden="1">
      <c r="A744" s="394">
        <v>46105</v>
      </c>
      <c r="B744" s="242" t="s">
        <v>464</v>
      </c>
      <c r="C744" s="170" t="s">
        <v>335</v>
      </c>
      <c r="D744" s="242" t="s">
        <v>98</v>
      </c>
      <c r="E744" s="286">
        <v>500</v>
      </c>
      <c r="F744" s="381">
        <f t="shared" si="11"/>
        <v>0.93386376795353099</v>
      </c>
      <c r="G744" s="239">
        <v>535.41</v>
      </c>
      <c r="H744" s="242" t="s">
        <v>168</v>
      </c>
      <c r="I744" s="242" t="s">
        <v>497</v>
      </c>
      <c r="J744" s="170" t="s">
        <v>96</v>
      </c>
      <c r="K744" s="170" t="s">
        <v>343</v>
      </c>
      <c r="L744" s="170" t="s">
        <v>113</v>
      </c>
      <c r="M744" s="75"/>
      <c r="N744" s="75"/>
      <c r="O744" s="75"/>
    </row>
    <row r="745" spans="1:15" ht="15.6" hidden="1">
      <c r="A745" s="394">
        <v>46105</v>
      </c>
      <c r="B745" s="242" t="s">
        <v>465</v>
      </c>
      <c r="C745" s="170" t="s">
        <v>335</v>
      </c>
      <c r="D745" s="242" t="s">
        <v>98</v>
      </c>
      <c r="E745" s="286">
        <v>1000</v>
      </c>
      <c r="F745" s="381">
        <f t="shared" si="11"/>
        <v>1.867727535907062</v>
      </c>
      <c r="G745" s="239">
        <v>535.41</v>
      </c>
      <c r="H745" s="242" t="s">
        <v>168</v>
      </c>
      <c r="I745" s="242" t="s">
        <v>497</v>
      </c>
      <c r="J745" s="170" t="s">
        <v>96</v>
      </c>
      <c r="K745" s="170" t="s">
        <v>343</v>
      </c>
      <c r="L745" s="170" t="s">
        <v>113</v>
      </c>
      <c r="M745" s="75"/>
      <c r="N745" s="75"/>
      <c r="O745" s="75"/>
    </row>
    <row r="746" spans="1:15" ht="15.6" hidden="1">
      <c r="A746" s="394">
        <v>46105</v>
      </c>
      <c r="B746" s="242" t="s">
        <v>466</v>
      </c>
      <c r="C746" s="242" t="s">
        <v>110</v>
      </c>
      <c r="D746" s="242" t="s">
        <v>99</v>
      </c>
      <c r="E746" s="286">
        <v>5000</v>
      </c>
      <c r="F746" s="381">
        <f t="shared" si="11"/>
        <v>9.3386376795353101</v>
      </c>
      <c r="G746" s="239">
        <v>535.41</v>
      </c>
      <c r="H746" s="242" t="s">
        <v>168</v>
      </c>
      <c r="I746" s="242" t="s">
        <v>510</v>
      </c>
      <c r="J746" s="170" t="s">
        <v>96</v>
      </c>
      <c r="K746" s="170" t="s">
        <v>343</v>
      </c>
      <c r="L746" s="170" t="s">
        <v>113</v>
      </c>
      <c r="M746" s="75"/>
      <c r="N746" s="75"/>
      <c r="O746" s="75"/>
    </row>
    <row r="747" spans="1:15" ht="15.6" hidden="1">
      <c r="A747" s="360">
        <v>46105</v>
      </c>
      <c r="B747" s="361" t="s">
        <v>1613</v>
      </c>
      <c r="C747" s="170" t="s">
        <v>335</v>
      </c>
      <c r="D747" s="361" t="s">
        <v>257</v>
      </c>
      <c r="E747" s="361">
        <v>500</v>
      </c>
      <c r="F747" s="381">
        <f t="shared" si="11"/>
        <v>0.93386376795353099</v>
      </c>
      <c r="G747" s="239">
        <v>535.41</v>
      </c>
      <c r="H747" s="361" t="s">
        <v>123</v>
      </c>
      <c r="I747" s="361" t="s">
        <v>539</v>
      </c>
      <c r="J747" s="170" t="s">
        <v>96</v>
      </c>
      <c r="K747" s="170" t="s">
        <v>343</v>
      </c>
      <c r="L747" s="170" t="s">
        <v>113</v>
      </c>
      <c r="M747" s="75"/>
      <c r="N747" s="75"/>
      <c r="O747" s="75"/>
    </row>
    <row r="748" spans="1:15" ht="15.6" hidden="1">
      <c r="A748" s="360">
        <v>46105</v>
      </c>
      <c r="B748" s="361" t="s">
        <v>1606</v>
      </c>
      <c r="C748" s="242" t="s">
        <v>392</v>
      </c>
      <c r="D748" s="361" t="s">
        <v>257</v>
      </c>
      <c r="E748" s="361">
        <v>3500</v>
      </c>
      <c r="F748" s="381">
        <f t="shared" si="11"/>
        <v>6.5370463756747172</v>
      </c>
      <c r="G748" s="239">
        <v>535.41</v>
      </c>
      <c r="H748" s="361" t="s">
        <v>123</v>
      </c>
      <c r="I748" s="361" t="s">
        <v>557</v>
      </c>
      <c r="J748" s="170" t="s">
        <v>96</v>
      </c>
      <c r="K748" s="170" t="s">
        <v>343</v>
      </c>
      <c r="L748" s="170" t="s">
        <v>113</v>
      </c>
      <c r="M748" s="75"/>
      <c r="N748" s="75"/>
      <c r="O748" s="75"/>
    </row>
    <row r="749" spans="1:15" ht="15.6" hidden="1">
      <c r="A749" s="360">
        <v>46105</v>
      </c>
      <c r="B749" s="361" t="s">
        <v>1606</v>
      </c>
      <c r="C749" s="242" t="s">
        <v>392</v>
      </c>
      <c r="D749" s="361" t="s">
        <v>257</v>
      </c>
      <c r="E749" s="361">
        <v>3500</v>
      </c>
      <c r="F749" s="381">
        <f t="shared" si="11"/>
        <v>6.5370463756747172</v>
      </c>
      <c r="G749" s="239">
        <v>535.41</v>
      </c>
      <c r="H749" s="361" t="s">
        <v>123</v>
      </c>
      <c r="I749" s="361" t="s">
        <v>558</v>
      </c>
      <c r="J749" s="170" t="s">
        <v>96</v>
      </c>
      <c r="K749" s="170" t="s">
        <v>343</v>
      </c>
      <c r="L749" s="170" t="s">
        <v>113</v>
      </c>
      <c r="M749" s="75"/>
      <c r="N749" s="75"/>
      <c r="O749" s="75"/>
    </row>
    <row r="750" spans="1:15" ht="15.6" hidden="1">
      <c r="A750" s="360">
        <v>46105</v>
      </c>
      <c r="B750" s="361" t="s">
        <v>1613</v>
      </c>
      <c r="C750" s="170" t="s">
        <v>335</v>
      </c>
      <c r="D750" s="361" t="s">
        <v>257</v>
      </c>
      <c r="E750" s="361">
        <v>500</v>
      </c>
      <c r="F750" s="381">
        <f t="shared" ref="F750:F813" si="12">E750/G750</f>
        <v>0.93386376795353099</v>
      </c>
      <c r="G750" s="239">
        <v>535.41</v>
      </c>
      <c r="H750" s="361" t="s">
        <v>123</v>
      </c>
      <c r="I750" s="361" t="s">
        <v>539</v>
      </c>
      <c r="J750" s="170" t="s">
        <v>96</v>
      </c>
      <c r="K750" s="170" t="s">
        <v>343</v>
      </c>
      <c r="L750" s="170" t="s">
        <v>113</v>
      </c>
      <c r="M750" s="75"/>
      <c r="N750" s="75"/>
      <c r="O750" s="75"/>
    </row>
    <row r="751" spans="1:15" ht="15.6" hidden="1">
      <c r="A751" s="360">
        <v>46105</v>
      </c>
      <c r="B751" s="361" t="s">
        <v>1613</v>
      </c>
      <c r="C751" s="170" t="s">
        <v>335</v>
      </c>
      <c r="D751" s="361" t="s">
        <v>257</v>
      </c>
      <c r="E751" s="361">
        <v>500</v>
      </c>
      <c r="F751" s="381">
        <f t="shared" si="12"/>
        <v>0.93386376795353099</v>
      </c>
      <c r="G751" s="239">
        <v>535.41</v>
      </c>
      <c r="H751" s="361" t="s">
        <v>123</v>
      </c>
      <c r="I751" s="361" t="s">
        <v>539</v>
      </c>
      <c r="J751" s="170" t="s">
        <v>96</v>
      </c>
      <c r="K751" s="170" t="s">
        <v>343</v>
      </c>
      <c r="L751" s="170" t="s">
        <v>113</v>
      </c>
      <c r="M751" s="75"/>
      <c r="N751" s="75"/>
      <c r="O751" s="75"/>
    </row>
    <row r="752" spans="1:15" ht="15.6" hidden="1">
      <c r="A752" s="360">
        <v>46105</v>
      </c>
      <c r="B752" s="361" t="s">
        <v>1612</v>
      </c>
      <c r="C752" s="170" t="s">
        <v>335</v>
      </c>
      <c r="D752" s="361" t="s">
        <v>257</v>
      </c>
      <c r="E752" s="361">
        <v>500</v>
      </c>
      <c r="F752" s="381">
        <f t="shared" si="12"/>
        <v>0.93386376795353099</v>
      </c>
      <c r="G752" s="239">
        <v>535.41</v>
      </c>
      <c r="H752" s="361" t="s">
        <v>123</v>
      </c>
      <c r="I752" s="361" t="s">
        <v>539</v>
      </c>
      <c r="J752" s="170" t="s">
        <v>96</v>
      </c>
      <c r="K752" s="170" t="s">
        <v>343</v>
      </c>
      <c r="L752" s="170" t="s">
        <v>113</v>
      </c>
      <c r="M752" s="75"/>
      <c r="N752" s="75"/>
      <c r="O752" s="75"/>
    </row>
    <row r="753" spans="1:15" ht="15.6" hidden="1">
      <c r="A753" s="360">
        <v>46105</v>
      </c>
      <c r="B753" s="361" t="s">
        <v>523</v>
      </c>
      <c r="C753" s="361" t="s">
        <v>524</v>
      </c>
      <c r="D753" s="361" t="s">
        <v>257</v>
      </c>
      <c r="E753" s="361">
        <v>2000</v>
      </c>
      <c r="F753" s="381">
        <f t="shared" si="12"/>
        <v>3.735455071814124</v>
      </c>
      <c r="G753" s="239">
        <v>535.41</v>
      </c>
      <c r="H753" s="361" t="s">
        <v>123</v>
      </c>
      <c r="I753" s="361" t="s">
        <v>540</v>
      </c>
      <c r="J753" s="170" t="s">
        <v>96</v>
      </c>
      <c r="K753" s="170" t="s">
        <v>343</v>
      </c>
      <c r="L753" s="170" t="s">
        <v>113</v>
      </c>
      <c r="M753" s="75"/>
      <c r="N753" s="75"/>
      <c r="O753" s="75"/>
    </row>
    <row r="754" spans="1:15" ht="15.6" hidden="1">
      <c r="A754" s="360">
        <v>46105</v>
      </c>
      <c r="B754" s="165" t="s">
        <v>535</v>
      </c>
      <c r="C754" s="165" t="s">
        <v>110</v>
      </c>
      <c r="D754" s="165" t="s">
        <v>527</v>
      </c>
      <c r="E754" s="361">
        <v>7500</v>
      </c>
      <c r="F754" s="381">
        <f t="shared" si="12"/>
        <v>14.007956519302965</v>
      </c>
      <c r="G754" s="239">
        <v>535.41</v>
      </c>
      <c r="H754" s="361" t="s">
        <v>123</v>
      </c>
      <c r="I754" s="361" t="s">
        <v>559</v>
      </c>
      <c r="J754" s="170" t="s">
        <v>96</v>
      </c>
      <c r="K754" s="170" t="s">
        <v>343</v>
      </c>
      <c r="L754" s="170" t="s">
        <v>113</v>
      </c>
      <c r="M754" s="75"/>
      <c r="N754" s="75"/>
      <c r="O754" s="75"/>
    </row>
    <row r="755" spans="1:15" ht="15.6" hidden="1">
      <c r="A755" s="380">
        <v>46105</v>
      </c>
      <c r="B755" s="170" t="s">
        <v>1592</v>
      </c>
      <c r="C755" s="242" t="s">
        <v>392</v>
      </c>
      <c r="D755" s="170" t="s">
        <v>257</v>
      </c>
      <c r="E755" s="170">
        <v>2000</v>
      </c>
      <c r="F755" s="381">
        <f t="shared" si="12"/>
        <v>3.735455071814124</v>
      </c>
      <c r="G755" s="239">
        <v>535.41</v>
      </c>
      <c r="H755" s="170" t="s">
        <v>122</v>
      </c>
      <c r="I755" s="242" t="s">
        <v>601</v>
      </c>
      <c r="J755" s="170" t="s">
        <v>96</v>
      </c>
      <c r="K755" s="170" t="s">
        <v>343</v>
      </c>
      <c r="L755" s="170" t="s">
        <v>113</v>
      </c>
      <c r="M755" s="75"/>
      <c r="N755" s="75"/>
      <c r="O755" s="75"/>
    </row>
    <row r="756" spans="1:15" ht="15.6" hidden="1">
      <c r="A756" s="380">
        <v>46105</v>
      </c>
      <c r="B756" s="170" t="s">
        <v>1592</v>
      </c>
      <c r="C756" s="242" t="s">
        <v>392</v>
      </c>
      <c r="D756" s="170" t="s">
        <v>257</v>
      </c>
      <c r="E756" s="170">
        <v>6000</v>
      </c>
      <c r="F756" s="381">
        <f t="shared" si="12"/>
        <v>11.206365215442371</v>
      </c>
      <c r="G756" s="239">
        <v>535.41</v>
      </c>
      <c r="H756" s="170" t="s">
        <v>122</v>
      </c>
      <c r="I756" s="242" t="s">
        <v>602</v>
      </c>
      <c r="J756" s="170" t="s">
        <v>96</v>
      </c>
      <c r="K756" s="170" t="s">
        <v>343</v>
      </c>
      <c r="L756" s="170" t="s">
        <v>113</v>
      </c>
      <c r="M756" s="75"/>
      <c r="N756" s="75"/>
      <c r="O756" s="75"/>
    </row>
    <row r="757" spans="1:15" ht="15.6" hidden="1">
      <c r="A757" s="384">
        <v>46105</v>
      </c>
      <c r="B757" s="165" t="s">
        <v>572</v>
      </c>
      <c r="C757" s="165" t="s">
        <v>110</v>
      </c>
      <c r="D757" s="242" t="s">
        <v>257</v>
      </c>
      <c r="E757" s="242">
        <v>7500</v>
      </c>
      <c r="F757" s="381">
        <f t="shared" si="12"/>
        <v>14.007956519302965</v>
      </c>
      <c r="G757" s="239">
        <v>535.41</v>
      </c>
      <c r="H757" s="242" t="s">
        <v>122</v>
      </c>
      <c r="I757" s="242" t="s">
        <v>603</v>
      </c>
      <c r="J757" s="170" t="s">
        <v>96</v>
      </c>
      <c r="K757" s="170" t="s">
        <v>343</v>
      </c>
      <c r="L757" s="170" t="s">
        <v>113</v>
      </c>
      <c r="M757" s="75"/>
      <c r="N757" s="75"/>
      <c r="O757" s="75"/>
    </row>
    <row r="758" spans="1:15" ht="15.6" hidden="1">
      <c r="A758" s="384">
        <v>46105</v>
      </c>
      <c r="B758" s="242" t="s">
        <v>1592</v>
      </c>
      <c r="C758" s="170" t="s">
        <v>335</v>
      </c>
      <c r="D758" s="242" t="s">
        <v>257</v>
      </c>
      <c r="E758" s="242">
        <v>500</v>
      </c>
      <c r="F758" s="381">
        <f t="shared" si="12"/>
        <v>0.93386376795353099</v>
      </c>
      <c r="G758" s="239">
        <v>535.41</v>
      </c>
      <c r="H758" s="242" t="s">
        <v>131</v>
      </c>
      <c r="I758" s="242" t="s">
        <v>622</v>
      </c>
      <c r="J758" s="170" t="s">
        <v>96</v>
      </c>
      <c r="K758" s="170" t="s">
        <v>343</v>
      </c>
      <c r="L758" s="170" t="s">
        <v>113</v>
      </c>
      <c r="M758" s="75"/>
      <c r="N758" s="75"/>
      <c r="O758" s="75"/>
    </row>
    <row r="759" spans="1:15" ht="15.6" hidden="1">
      <c r="A759" s="384">
        <v>46105</v>
      </c>
      <c r="B759" s="242" t="s">
        <v>1592</v>
      </c>
      <c r="C759" s="170" t="s">
        <v>335</v>
      </c>
      <c r="D759" s="242" t="s">
        <v>257</v>
      </c>
      <c r="E759" s="242">
        <v>3500</v>
      </c>
      <c r="F759" s="381">
        <f t="shared" si="12"/>
        <v>6.5370463756747172</v>
      </c>
      <c r="G759" s="239">
        <v>535.41</v>
      </c>
      <c r="H759" s="242" t="s">
        <v>131</v>
      </c>
      <c r="I759" s="242" t="s">
        <v>622</v>
      </c>
      <c r="J759" s="170" t="s">
        <v>96</v>
      </c>
      <c r="K759" s="170" t="s">
        <v>343</v>
      </c>
      <c r="L759" s="170" t="s">
        <v>113</v>
      </c>
      <c r="M759" s="75"/>
      <c r="N759" s="75"/>
      <c r="O759" s="75"/>
    </row>
    <row r="760" spans="1:15" ht="15.6" hidden="1">
      <c r="A760" s="384">
        <v>46105</v>
      </c>
      <c r="B760" s="242" t="s">
        <v>1604</v>
      </c>
      <c r="C760" s="242" t="s">
        <v>618</v>
      </c>
      <c r="D760" s="242" t="s">
        <v>257</v>
      </c>
      <c r="E760" s="242">
        <v>3000</v>
      </c>
      <c r="F760" s="381">
        <f t="shared" si="12"/>
        <v>5.6031826077211857</v>
      </c>
      <c r="G760" s="239">
        <v>535.41</v>
      </c>
      <c r="H760" s="242" t="s">
        <v>131</v>
      </c>
      <c r="I760" s="242" t="s">
        <v>627</v>
      </c>
      <c r="J760" s="170" t="s">
        <v>96</v>
      </c>
      <c r="K760" s="170" t="s">
        <v>343</v>
      </c>
      <c r="L760" s="170" t="s">
        <v>113</v>
      </c>
      <c r="M760" s="75"/>
      <c r="N760" s="75"/>
      <c r="O760" s="75"/>
    </row>
    <row r="761" spans="1:15" ht="15.6" hidden="1">
      <c r="A761" s="384">
        <v>46105</v>
      </c>
      <c r="B761" s="242" t="s">
        <v>1592</v>
      </c>
      <c r="C761" s="170" t="s">
        <v>335</v>
      </c>
      <c r="D761" s="242" t="s">
        <v>257</v>
      </c>
      <c r="E761" s="242">
        <v>3500</v>
      </c>
      <c r="F761" s="381">
        <f t="shared" si="12"/>
        <v>6.5370463756747172</v>
      </c>
      <c r="G761" s="239">
        <v>535.41</v>
      </c>
      <c r="H761" s="242" t="s">
        <v>131</v>
      </c>
      <c r="I761" s="242" t="s">
        <v>622</v>
      </c>
      <c r="J761" s="170" t="s">
        <v>96</v>
      </c>
      <c r="K761" s="170" t="s">
        <v>343</v>
      </c>
      <c r="L761" s="170" t="s">
        <v>113</v>
      </c>
      <c r="M761" s="75"/>
      <c r="N761" s="75"/>
      <c r="O761" s="75"/>
    </row>
    <row r="762" spans="1:15" ht="15.6" hidden="1">
      <c r="A762" s="384">
        <v>46105</v>
      </c>
      <c r="B762" s="242" t="s">
        <v>1592</v>
      </c>
      <c r="C762" s="170" t="s">
        <v>335</v>
      </c>
      <c r="D762" s="242" t="s">
        <v>257</v>
      </c>
      <c r="E762" s="242">
        <v>500</v>
      </c>
      <c r="F762" s="381">
        <f t="shared" si="12"/>
        <v>0.93386376795353099</v>
      </c>
      <c r="G762" s="239">
        <v>535.41</v>
      </c>
      <c r="H762" s="242" t="s">
        <v>131</v>
      </c>
      <c r="I762" s="242" t="s">
        <v>622</v>
      </c>
      <c r="J762" s="170" t="s">
        <v>96</v>
      </c>
      <c r="K762" s="170" t="s">
        <v>343</v>
      </c>
      <c r="L762" s="170" t="s">
        <v>113</v>
      </c>
      <c r="M762" s="75"/>
      <c r="N762" s="75"/>
      <c r="O762" s="75"/>
    </row>
    <row r="763" spans="1:15" ht="15.6" hidden="1">
      <c r="A763" s="380">
        <v>46105</v>
      </c>
      <c r="B763" s="170" t="s">
        <v>621</v>
      </c>
      <c r="C763" s="170" t="s">
        <v>110</v>
      </c>
      <c r="D763" s="170" t="s">
        <v>257</v>
      </c>
      <c r="E763" s="170">
        <v>7500</v>
      </c>
      <c r="F763" s="381">
        <f t="shared" si="12"/>
        <v>14.007956519302965</v>
      </c>
      <c r="G763" s="239">
        <v>535.41</v>
      </c>
      <c r="H763" s="170" t="s">
        <v>131</v>
      </c>
      <c r="I763" s="170" t="s">
        <v>647</v>
      </c>
      <c r="J763" s="170" t="s">
        <v>96</v>
      </c>
      <c r="K763" s="170" t="s">
        <v>343</v>
      </c>
      <c r="L763" s="170" t="s">
        <v>113</v>
      </c>
      <c r="M763" s="75"/>
      <c r="N763" s="75"/>
      <c r="O763" s="75"/>
    </row>
    <row r="764" spans="1:15" ht="15.6" hidden="1">
      <c r="A764" s="395">
        <v>46105</v>
      </c>
      <c r="B764" s="170" t="s">
        <v>663</v>
      </c>
      <c r="C764" s="383" t="s">
        <v>110</v>
      </c>
      <c r="D764" s="383" t="s">
        <v>97</v>
      </c>
      <c r="E764" s="316">
        <v>7500</v>
      </c>
      <c r="F764" s="381">
        <f t="shared" si="12"/>
        <v>14.007956519302965</v>
      </c>
      <c r="G764" s="239">
        <v>535.41</v>
      </c>
      <c r="H764" s="383" t="s">
        <v>134</v>
      </c>
      <c r="I764" s="170" t="s">
        <v>693</v>
      </c>
      <c r="J764" s="170" t="s">
        <v>96</v>
      </c>
      <c r="K764" s="170" t="s">
        <v>343</v>
      </c>
      <c r="L764" s="170" t="s">
        <v>113</v>
      </c>
      <c r="M764" s="75"/>
      <c r="N764" s="75"/>
      <c r="O764" s="75"/>
    </row>
    <row r="765" spans="1:15" ht="15.6" hidden="1">
      <c r="A765" s="384">
        <v>46105</v>
      </c>
      <c r="B765" s="389" t="s">
        <v>736</v>
      </c>
      <c r="C765" s="389" t="s">
        <v>110</v>
      </c>
      <c r="D765" s="396" t="s">
        <v>100</v>
      </c>
      <c r="E765" s="287">
        <v>7500</v>
      </c>
      <c r="F765" s="381">
        <f t="shared" si="12"/>
        <v>14.007956519302965</v>
      </c>
      <c r="G765" s="239">
        <v>535.41</v>
      </c>
      <c r="H765" s="242" t="s">
        <v>129</v>
      </c>
      <c r="I765" s="242" t="s">
        <v>750</v>
      </c>
      <c r="J765" s="170" t="s">
        <v>96</v>
      </c>
      <c r="K765" s="170" t="s">
        <v>343</v>
      </c>
      <c r="L765" s="170" t="s">
        <v>113</v>
      </c>
      <c r="M765" s="75"/>
      <c r="N765" s="75"/>
      <c r="O765" s="75"/>
    </row>
    <row r="766" spans="1:15" ht="15.6" hidden="1">
      <c r="A766" s="384">
        <v>46105</v>
      </c>
      <c r="B766" s="242" t="s">
        <v>756</v>
      </c>
      <c r="C766" s="242" t="s">
        <v>120</v>
      </c>
      <c r="D766" s="242" t="s">
        <v>98</v>
      </c>
      <c r="E766" s="387">
        <v>62500</v>
      </c>
      <c r="F766" s="381">
        <f t="shared" si="12"/>
        <v>116.73297099419138</v>
      </c>
      <c r="G766" s="239">
        <v>535.41</v>
      </c>
      <c r="H766" s="242" t="s">
        <v>124</v>
      </c>
      <c r="I766" s="170" t="s">
        <v>800</v>
      </c>
      <c r="J766" s="170" t="s">
        <v>96</v>
      </c>
      <c r="K766" s="170" t="s">
        <v>343</v>
      </c>
      <c r="L766" s="170" t="s">
        <v>113</v>
      </c>
      <c r="M766" s="75"/>
      <c r="N766" s="75"/>
      <c r="O766" s="75"/>
    </row>
    <row r="767" spans="1:15" ht="15.6" hidden="1">
      <c r="A767" s="384">
        <v>46105</v>
      </c>
      <c r="B767" s="242" t="s">
        <v>763</v>
      </c>
      <c r="C767" s="242" t="s">
        <v>110</v>
      </c>
      <c r="D767" s="242" t="s">
        <v>97</v>
      </c>
      <c r="E767" s="242">
        <v>5000</v>
      </c>
      <c r="F767" s="381">
        <f t="shared" si="12"/>
        <v>9.3386376795353101</v>
      </c>
      <c r="G767" s="239">
        <v>535.41</v>
      </c>
      <c r="H767" s="242" t="s">
        <v>124</v>
      </c>
      <c r="I767" s="242" t="s">
        <v>801</v>
      </c>
      <c r="J767" s="170" t="s">
        <v>96</v>
      </c>
      <c r="K767" s="170" t="s">
        <v>343</v>
      </c>
      <c r="L767" s="170" t="s">
        <v>113</v>
      </c>
      <c r="M767" s="75"/>
      <c r="N767" s="75"/>
      <c r="O767" s="75"/>
    </row>
    <row r="768" spans="1:15" ht="15.6" hidden="1">
      <c r="A768" s="407">
        <v>46106</v>
      </c>
      <c r="B768" s="170" t="s">
        <v>1629</v>
      </c>
      <c r="C768" s="170" t="s">
        <v>396</v>
      </c>
      <c r="D768" s="170" t="s">
        <v>257</v>
      </c>
      <c r="E768" s="170">
        <v>10000</v>
      </c>
      <c r="F768" s="381">
        <f t="shared" si="12"/>
        <v>18.67727535907062</v>
      </c>
      <c r="G768" s="239">
        <v>535.41</v>
      </c>
      <c r="H768" s="170" t="s">
        <v>122</v>
      </c>
      <c r="I768" s="170" t="s">
        <v>583</v>
      </c>
      <c r="J768" s="170" t="s">
        <v>96</v>
      </c>
      <c r="K768" s="170" t="s">
        <v>343</v>
      </c>
      <c r="L768" s="170" t="s">
        <v>113</v>
      </c>
      <c r="M768" s="124"/>
      <c r="N768" s="124"/>
      <c r="O768" s="124"/>
    </row>
    <row r="769" spans="1:15" ht="15.6" hidden="1">
      <c r="A769" s="407">
        <v>46106</v>
      </c>
      <c r="B769" s="165" t="s">
        <v>1631</v>
      </c>
      <c r="C769" s="165" t="s">
        <v>525</v>
      </c>
      <c r="D769" s="165" t="s">
        <v>257</v>
      </c>
      <c r="E769" s="165">
        <v>10000</v>
      </c>
      <c r="F769" s="381">
        <f t="shared" si="12"/>
        <v>18.67727535907062</v>
      </c>
      <c r="G769" s="239">
        <v>535.41</v>
      </c>
      <c r="H769" s="165" t="s">
        <v>123</v>
      </c>
      <c r="I769" s="165" t="s">
        <v>554</v>
      </c>
      <c r="J769" s="170" t="s">
        <v>96</v>
      </c>
      <c r="K769" s="170" t="s">
        <v>343</v>
      </c>
      <c r="L769" s="170" t="s">
        <v>113</v>
      </c>
      <c r="M769" s="124"/>
      <c r="N769" s="124"/>
      <c r="O769" s="124"/>
    </row>
    <row r="770" spans="1:15" ht="15.6" hidden="1">
      <c r="A770" s="380">
        <v>46106</v>
      </c>
      <c r="B770" s="170" t="s">
        <v>1595</v>
      </c>
      <c r="C770" s="170" t="s">
        <v>525</v>
      </c>
      <c r="D770" s="170" t="s">
        <v>257</v>
      </c>
      <c r="E770" s="170">
        <v>10000</v>
      </c>
      <c r="F770" s="381">
        <f t="shared" si="12"/>
        <v>18.67727535907062</v>
      </c>
      <c r="G770" s="239">
        <v>535.41</v>
      </c>
      <c r="H770" s="170" t="s">
        <v>131</v>
      </c>
      <c r="I770" s="170" t="s">
        <v>644</v>
      </c>
      <c r="J770" s="170" t="s">
        <v>96</v>
      </c>
      <c r="K770" s="170" t="s">
        <v>343</v>
      </c>
      <c r="L770" s="170" t="s">
        <v>113</v>
      </c>
      <c r="M770" s="124"/>
      <c r="N770" s="124"/>
      <c r="O770" s="124"/>
    </row>
    <row r="771" spans="1:15" ht="15.6" hidden="1">
      <c r="A771" s="384">
        <v>46106</v>
      </c>
      <c r="B771" s="242" t="s">
        <v>188</v>
      </c>
      <c r="C771" s="170" t="s">
        <v>335</v>
      </c>
      <c r="D771" s="385" t="s">
        <v>99</v>
      </c>
      <c r="E771" s="242">
        <v>1000</v>
      </c>
      <c r="F771" s="381">
        <f t="shared" si="12"/>
        <v>1.9254803020356539</v>
      </c>
      <c r="G771" s="239">
        <v>519.35093749999999</v>
      </c>
      <c r="H771" s="386" t="s">
        <v>111</v>
      </c>
      <c r="I771" s="170" t="s">
        <v>376</v>
      </c>
      <c r="J771" s="170" t="s">
        <v>96</v>
      </c>
      <c r="K771" s="170" t="s">
        <v>343</v>
      </c>
      <c r="L771" s="170" t="s">
        <v>113</v>
      </c>
      <c r="M771" s="313"/>
      <c r="N771" s="313"/>
      <c r="O771" s="75"/>
    </row>
    <row r="772" spans="1:15" ht="15.6" hidden="1">
      <c r="A772" s="384">
        <v>46106</v>
      </c>
      <c r="B772" s="242" t="s">
        <v>372</v>
      </c>
      <c r="C772" s="170" t="s">
        <v>335</v>
      </c>
      <c r="D772" s="385" t="s">
        <v>99</v>
      </c>
      <c r="E772" s="242">
        <v>1000</v>
      </c>
      <c r="F772" s="381">
        <f t="shared" si="12"/>
        <v>1.9254803020356539</v>
      </c>
      <c r="G772" s="239">
        <v>519.35093749999999</v>
      </c>
      <c r="H772" s="386" t="s">
        <v>111</v>
      </c>
      <c r="I772" s="170" t="s">
        <v>376</v>
      </c>
      <c r="J772" s="170" t="s">
        <v>96</v>
      </c>
      <c r="K772" s="170" t="s">
        <v>343</v>
      </c>
      <c r="L772" s="170" t="s">
        <v>113</v>
      </c>
      <c r="M772" s="313"/>
      <c r="N772" s="313"/>
      <c r="O772" s="75"/>
    </row>
    <row r="773" spans="1:15" ht="15.6" hidden="1">
      <c r="A773" s="384">
        <v>46106</v>
      </c>
      <c r="B773" s="242" t="s">
        <v>373</v>
      </c>
      <c r="C773" s="170" t="s">
        <v>335</v>
      </c>
      <c r="D773" s="385" t="s">
        <v>99</v>
      </c>
      <c r="E773" s="242">
        <v>1000</v>
      </c>
      <c r="F773" s="381">
        <f t="shared" si="12"/>
        <v>1.9254803020356539</v>
      </c>
      <c r="G773" s="239">
        <v>519.35093749999999</v>
      </c>
      <c r="H773" s="386" t="s">
        <v>111</v>
      </c>
      <c r="I773" s="170" t="s">
        <v>376</v>
      </c>
      <c r="J773" s="170" t="s">
        <v>96</v>
      </c>
      <c r="K773" s="170" t="s">
        <v>343</v>
      </c>
      <c r="L773" s="170" t="s">
        <v>113</v>
      </c>
      <c r="M773" s="310"/>
      <c r="N773" s="310"/>
      <c r="O773" s="271"/>
    </row>
    <row r="774" spans="1:15" ht="15.6" hidden="1">
      <c r="A774" s="384">
        <v>46106</v>
      </c>
      <c r="B774" s="242" t="s">
        <v>193</v>
      </c>
      <c r="C774" s="170" t="s">
        <v>335</v>
      </c>
      <c r="D774" s="385" t="s">
        <v>99</v>
      </c>
      <c r="E774" s="242">
        <v>1000</v>
      </c>
      <c r="F774" s="381">
        <f t="shared" si="12"/>
        <v>1.9254803020356539</v>
      </c>
      <c r="G774" s="239">
        <v>519.35093749999999</v>
      </c>
      <c r="H774" s="386" t="s">
        <v>111</v>
      </c>
      <c r="I774" s="170" t="s">
        <v>376</v>
      </c>
      <c r="J774" s="170" t="s">
        <v>96</v>
      </c>
      <c r="K774" s="170" t="s">
        <v>343</v>
      </c>
      <c r="L774" s="170" t="s">
        <v>113</v>
      </c>
      <c r="M774" s="311"/>
      <c r="N774" s="310"/>
      <c r="O774" s="271"/>
    </row>
    <row r="775" spans="1:15" ht="15.6" hidden="1">
      <c r="A775" s="384">
        <v>46106</v>
      </c>
      <c r="B775" s="242" t="s">
        <v>313</v>
      </c>
      <c r="C775" s="170" t="s">
        <v>335</v>
      </c>
      <c r="D775" s="385" t="s">
        <v>99</v>
      </c>
      <c r="E775" s="242">
        <v>1000</v>
      </c>
      <c r="F775" s="381">
        <f t="shared" si="12"/>
        <v>1.9254803020356539</v>
      </c>
      <c r="G775" s="239">
        <v>519.35093749999999</v>
      </c>
      <c r="H775" s="386" t="s">
        <v>111</v>
      </c>
      <c r="I775" s="170" t="s">
        <v>376</v>
      </c>
      <c r="J775" s="170" t="s">
        <v>96</v>
      </c>
      <c r="K775" s="170" t="s">
        <v>343</v>
      </c>
      <c r="L775" s="170" t="s">
        <v>113</v>
      </c>
      <c r="M775" s="310"/>
      <c r="N775" s="310"/>
      <c r="O775" s="271"/>
    </row>
    <row r="776" spans="1:15" ht="15.6" hidden="1">
      <c r="A776" s="384">
        <v>46106</v>
      </c>
      <c r="B776" s="242" t="s">
        <v>187</v>
      </c>
      <c r="C776" s="170" t="s">
        <v>335</v>
      </c>
      <c r="D776" s="385" t="s">
        <v>99</v>
      </c>
      <c r="E776" s="242">
        <v>1000</v>
      </c>
      <c r="F776" s="381">
        <f t="shared" si="12"/>
        <v>1.9254803020356539</v>
      </c>
      <c r="G776" s="239">
        <v>519.35093749999999</v>
      </c>
      <c r="H776" s="386" t="s">
        <v>111</v>
      </c>
      <c r="I776" s="170" t="s">
        <v>376</v>
      </c>
      <c r="J776" s="170" t="s">
        <v>96</v>
      </c>
      <c r="K776" s="170" t="s">
        <v>343</v>
      </c>
      <c r="L776" s="170" t="s">
        <v>113</v>
      </c>
      <c r="M776" s="310"/>
      <c r="N776" s="310"/>
      <c r="O776" s="271"/>
    </row>
    <row r="777" spans="1:15" ht="15.6" hidden="1">
      <c r="A777" s="384">
        <v>46106</v>
      </c>
      <c r="B777" s="242" t="s">
        <v>462</v>
      </c>
      <c r="C777" s="242" t="s">
        <v>450</v>
      </c>
      <c r="D777" s="242" t="s">
        <v>98</v>
      </c>
      <c r="E777" s="387">
        <v>1610</v>
      </c>
      <c r="F777" s="381">
        <f t="shared" si="12"/>
        <v>3.00704133281037</v>
      </c>
      <c r="G777" s="239">
        <v>535.41</v>
      </c>
      <c r="H777" s="242" t="s">
        <v>168</v>
      </c>
      <c r="I777" s="170" t="s">
        <v>511</v>
      </c>
      <c r="J777" s="170" t="s">
        <v>96</v>
      </c>
      <c r="K777" s="170" t="s">
        <v>343</v>
      </c>
      <c r="L777" s="170" t="s">
        <v>113</v>
      </c>
      <c r="M777" s="75"/>
      <c r="N777" s="75"/>
      <c r="O777" s="75"/>
    </row>
    <row r="778" spans="1:15" ht="15.6" hidden="1">
      <c r="A778" s="384">
        <v>46106</v>
      </c>
      <c r="B778" s="242" t="s">
        <v>467</v>
      </c>
      <c r="C778" s="170" t="s">
        <v>120</v>
      </c>
      <c r="D778" s="242" t="s">
        <v>98</v>
      </c>
      <c r="E778" s="387">
        <v>10000</v>
      </c>
      <c r="F778" s="381">
        <f t="shared" si="12"/>
        <v>18.67727535907062</v>
      </c>
      <c r="G778" s="239">
        <v>535.41</v>
      </c>
      <c r="H778" s="242" t="s">
        <v>168</v>
      </c>
      <c r="I778" s="170" t="s">
        <v>512</v>
      </c>
      <c r="J778" s="170" t="s">
        <v>96</v>
      </c>
      <c r="K778" s="170" t="s">
        <v>343</v>
      </c>
      <c r="L778" s="170" t="s">
        <v>113</v>
      </c>
      <c r="M778" s="75"/>
      <c r="N778" s="75"/>
      <c r="O778" s="75"/>
    </row>
    <row r="779" spans="1:15" ht="15.6" hidden="1">
      <c r="A779" s="394">
        <v>46106</v>
      </c>
      <c r="B779" s="242" t="s">
        <v>463</v>
      </c>
      <c r="C779" s="170" t="s">
        <v>335</v>
      </c>
      <c r="D779" s="242" t="s">
        <v>98</v>
      </c>
      <c r="E779" s="286">
        <v>1000</v>
      </c>
      <c r="F779" s="381">
        <f t="shared" si="12"/>
        <v>1.867727535907062</v>
      </c>
      <c r="G779" s="239">
        <v>535.41</v>
      </c>
      <c r="H779" s="242" t="s">
        <v>168</v>
      </c>
      <c r="I779" s="242" t="s">
        <v>497</v>
      </c>
      <c r="J779" s="170" t="s">
        <v>96</v>
      </c>
      <c r="K779" s="170" t="s">
        <v>343</v>
      </c>
      <c r="L779" s="170" t="s">
        <v>113</v>
      </c>
      <c r="M779" s="75"/>
      <c r="N779" s="75"/>
      <c r="O779" s="75"/>
    </row>
    <row r="780" spans="1:15" ht="15.6" hidden="1">
      <c r="A780" s="394">
        <v>46106</v>
      </c>
      <c r="B780" s="242" t="s">
        <v>457</v>
      </c>
      <c r="C780" s="170" t="s">
        <v>335</v>
      </c>
      <c r="D780" s="242" t="s">
        <v>98</v>
      </c>
      <c r="E780" s="286">
        <v>1000</v>
      </c>
      <c r="F780" s="381">
        <f t="shared" si="12"/>
        <v>1.867727535907062</v>
      </c>
      <c r="G780" s="239">
        <v>535.41</v>
      </c>
      <c r="H780" s="242" t="s">
        <v>168</v>
      </c>
      <c r="I780" s="242" t="s">
        <v>497</v>
      </c>
      <c r="J780" s="170" t="s">
        <v>96</v>
      </c>
      <c r="K780" s="170" t="s">
        <v>343</v>
      </c>
      <c r="L780" s="170" t="s">
        <v>113</v>
      </c>
      <c r="M780" s="75"/>
      <c r="N780" s="75"/>
      <c r="O780" s="75"/>
    </row>
    <row r="781" spans="1:15" ht="15.6" hidden="1">
      <c r="A781" s="394">
        <v>46106</v>
      </c>
      <c r="B781" s="242" t="s">
        <v>468</v>
      </c>
      <c r="C781" s="170" t="s">
        <v>335</v>
      </c>
      <c r="D781" s="242" t="s">
        <v>98</v>
      </c>
      <c r="E781" s="286">
        <v>1000</v>
      </c>
      <c r="F781" s="381">
        <f t="shared" si="12"/>
        <v>1.867727535907062</v>
      </c>
      <c r="G781" s="239">
        <v>535.41</v>
      </c>
      <c r="H781" s="242" t="s">
        <v>168</v>
      </c>
      <c r="I781" s="242" t="s">
        <v>497</v>
      </c>
      <c r="J781" s="170" t="s">
        <v>96</v>
      </c>
      <c r="K781" s="170" t="s">
        <v>343</v>
      </c>
      <c r="L781" s="170" t="s">
        <v>113</v>
      </c>
      <c r="M781" s="75"/>
      <c r="N781" s="75"/>
      <c r="O781" s="75"/>
    </row>
    <row r="782" spans="1:15" ht="15.6" hidden="1">
      <c r="A782" s="394">
        <v>46106</v>
      </c>
      <c r="B782" s="242" t="s">
        <v>469</v>
      </c>
      <c r="C782" s="170" t="s">
        <v>335</v>
      </c>
      <c r="D782" s="242" t="s">
        <v>98</v>
      </c>
      <c r="E782" s="286">
        <v>1000</v>
      </c>
      <c r="F782" s="381">
        <f t="shared" si="12"/>
        <v>1.867727535907062</v>
      </c>
      <c r="G782" s="239">
        <v>535.41</v>
      </c>
      <c r="H782" s="242" t="s">
        <v>168</v>
      </c>
      <c r="I782" s="242" t="s">
        <v>497</v>
      </c>
      <c r="J782" s="170" t="s">
        <v>96</v>
      </c>
      <c r="K782" s="170" t="s">
        <v>343</v>
      </c>
      <c r="L782" s="170" t="s">
        <v>113</v>
      </c>
      <c r="M782" s="75"/>
      <c r="N782" s="75"/>
      <c r="O782" s="75"/>
    </row>
    <row r="783" spans="1:15" ht="15.6" hidden="1">
      <c r="A783" s="384">
        <v>46106</v>
      </c>
      <c r="B783" s="242" t="s">
        <v>1610</v>
      </c>
      <c r="C783" s="242" t="s">
        <v>524</v>
      </c>
      <c r="D783" s="242" t="s">
        <v>257</v>
      </c>
      <c r="E783" s="242">
        <v>3500</v>
      </c>
      <c r="F783" s="381">
        <f t="shared" si="12"/>
        <v>6.5370463756747172</v>
      </c>
      <c r="G783" s="239">
        <v>535.41</v>
      </c>
      <c r="H783" s="242" t="s">
        <v>122</v>
      </c>
      <c r="I783" s="242" t="s">
        <v>575</v>
      </c>
      <c r="J783" s="170" t="s">
        <v>96</v>
      </c>
      <c r="K783" s="170" t="s">
        <v>343</v>
      </c>
      <c r="L783" s="170" t="s">
        <v>113</v>
      </c>
      <c r="M783" s="75"/>
      <c r="N783" s="75"/>
      <c r="O783" s="75"/>
    </row>
    <row r="784" spans="1:15" ht="15.6" hidden="1">
      <c r="A784" s="384">
        <v>46106</v>
      </c>
      <c r="B784" s="242" t="s">
        <v>1596</v>
      </c>
      <c r="C784" s="242" t="s">
        <v>392</v>
      </c>
      <c r="D784" s="242" t="s">
        <v>257</v>
      </c>
      <c r="E784" s="242">
        <v>4000</v>
      </c>
      <c r="F784" s="381">
        <f t="shared" si="12"/>
        <v>7.4709101436282479</v>
      </c>
      <c r="G784" s="239">
        <v>535.41</v>
      </c>
      <c r="H784" s="242" t="s">
        <v>122</v>
      </c>
      <c r="I784" s="242" t="s">
        <v>604</v>
      </c>
      <c r="J784" s="170" t="s">
        <v>96</v>
      </c>
      <c r="K784" s="170" t="s">
        <v>343</v>
      </c>
      <c r="L784" s="170" t="s">
        <v>113</v>
      </c>
      <c r="M784" s="75"/>
      <c r="N784" s="75"/>
      <c r="O784" s="75"/>
    </row>
    <row r="785" spans="1:15" ht="15.6" hidden="1">
      <c r="A785" s="384">
        <v>46106</v>
      </c>
      <c r="B785" s="242" t="s">
        <v>1592</v>
      </c>
      <c r="C785" s="242" t="s">
        <v>392</v>
      </c>
      <c r="D785" s="242" t="s">
        <v>257</v>
      </c>
      <c r="E785" s="242">
        <v>4000</v>
      </c>
      <c r="F785" s="381">
        <f t="shared" si="12"/>
        <v>7.4709101436282479</v>
      </c>
      <c r="G785" s="239">
        <v>535.41</v>
      </c>
      <c r="H785" s="242" t="s">
        <v>122</v>
      </c>
      <c r="I785" s="242" t="s">
        <v>605</v>
      </c>
      <c r="J785" s="170" t="s">
        <v>96</v>
      </c>
      <c r="K785" s="170" t="s">
        <v>343</v>
      </c>
      <c r="L785" s="170" t="s">
        <v>113</v>
      </c>
      <c r="M785" s="75"/>
      <c r="N785" s="75"/>
      <c r="O785" s="75"/>
    </row>
    <row r="786" spans="1:15" ht="15.6" hidden="1">
      <c r="A786" s="384">
        <v>46106</v>
      </c>
      <c r="B786" s="242" t="s">
        <v>1592</v>
      </c>
      <c r="C786" s="170" t="s">
        <v>335</v>
      </c>
      <c r="D786" s="242" t="s">
        <v>257</v>
      </c>
      <c r="E786" s="242">
        <v>500</v>
      </c>
      <c r="F786" s="381">
        <f t="shared" si="12"/>
        <v>0.93386376795353099</v>
      </c>
      <c r="G786" s="239">
        <v>535.41</v>
      </c>
      <c r="H786" s="242" t="s">
        <v>131</v>
      </c>
      <c r="I786" s="242" t="s">
        <v>622</v>
      </c>
      <c r="J786" s="170" t="s">
        <v>96</v>
      </c>
      <c r="K786" s="170" t="s">
        <v>343</v>
      </c>
      <c r="L786" s="170" t="s">
        <v>113</v>
      </c>
      <c r="M786" s="75"/>
      <c r="N786" s="75"/>
      <c r="O786" s="75"/>
    </row>
    <row r="787" spans="1:15" ht="15.6" hidden="1">
      <c r="A787" s="384">
        <v>46106</v>
      </c>
      <c r="B787" s="242" t="s">
        <v>1592</v>
      </c>
      <c r="C787" s="170" t="s">
        <v>335</v>
      </c>
      <c r="D787" s="242" t="s">
        <v>257</v>
      </c>
      <c r="E787" s="242">
        <v>500</v>
      </c>
      <c r="F787" s="381">
        <f t="shared" si="12"/>
        <v>0.93386376795353099</v>
      </c>
      <c r="G787" s="239">
        <v>535.41</v>
      </c>
      <c r="H787" s="242" t="s">
        <v>131</v>
      </c>
      <c r="I787" s="242" t="s">
        <v>622</v>
      </c>
      <c r="J787" s="170" t="s">
        <v>96</v>
      </c>
      <c r="K787" s="170" t="s">
        <v>343</v>
      </c>
      <c r="L787" s="170" t="s">
        <v>113</v>
      </c>
      <c r="M787" s="75"/>
      <c r="N787" s="75"/>
      <c r="O787" s="75"/>
    </row>
    <row r="788" spans="1:15" ht="15.6" hidden="1">
      <c r="A788" s="395">
        <v>46106</v>
      </c>
      <c r="B788" s="170" t="s">
        <v>664</v>
      </c>
      <c r="C788" s="170" t="s">
        <v>335</v>
      </c>
      <c r="D788" s="383" t="s">
        <v>97</v>
      </c>
      <c r="E788" s="316">
        <v>1000</v>
      </c>
      <c r="F788" s="381">
        <f t="shared" si="12"/>
        <v>1.867727535907062</v>
      </c>
      <c r="G788" s="239">
        <v>535.41</v>
      </c>
      <c r="H788" s="383" t="s">
        <v>134</v>
      </c>
      <c r="I788" s="170" t="s">
        <v>690</v>
      </c>
      <c r="J788" s="170" t="s">
        <v>96</v>
      </c>
      <c r="K788" s="170" t="s">
        <v>343</v>
      </c>
      <c r="L788" s="170" t="s">
        <v>113</v>
      </c>
      <c r="M788" s="75"/>
      <c r="N788" s="75"/>
      <c r="O788" s="75"/>
    </row>
    <row r="789" spans="1:15" ht="15.6" hidden="1">
      <c r="A789" s="395">
        <v>46106</v>
      </c>
      <c r="B789" s="170" t="s">
        <v>665</v>
      </c>
      <c r="C789" s="170" t="s">
        <v>335</v>
      </c>
      <c r="D789" s="383" t="s">
        <v>97</v>
      </c>
      <c r="E789" s="316">
        <v>1000</v>
      </c>
      <c r="F789" s="381">
        <f t="shared" si="12"/>
        <v>1.867727535907062</v>
      </c>
      <c r="G789" s="239">
        <v>535.41</v>
      </c>
      <c r="H789" s="383" t="s">
        <v>134</v>
      </c>
      <c r="I789" s="170" t="s">
        <v>690</v>
      </c>
      <c r="J789" s="170" t="s">
        <v>96</v>
      </c>
      <c r="K789" s="170" t="s">
        <v>343</v>
      </c>
      <c r="L789" s="170" t="s">
        <v>113</v>
      </c>
      <c r="M789" s="75"/>
      <c r="N789" s="75"/>
      <c r="O789" s="75"/>
    </row>
    <row r="790" spans="1:15" ht="15.6" hidden="1">
      <c r="A790" s="395">
        <v>46106</v>
      </c>
      <c r="B790" s="170" t="s">
        <v>666</v>
      </c>
      <c r="C790" s="242" t="s">
        <v>392</v>
      </c>
      <c r="D790" s="383" t="s">
        <v>97</v>
      </c>
      <c r="E790" s="316">
        <v>9000</v>
      </c>
      <c r="F790" s="381">
        <f t="shared" si="12"/>
        <v>16.809547823163559</v>
      </c>
      <c r="G790" s="239">
        <v>535.41</v>
      </c>
      <c r="H790" s="383" t="s">
        <v>134</v>
      </c>
      <c r="I790" s="170" t="s">
        <v>694</v>
      </c>
      <c r="J790" s="170" t="s">
        <v>96</v>
      </c>
      <c r="K790" s="170" t="s">
        <v>343</v>
      </c>
      <c r="L790" s="170" t="s">
        <v>113</v>
      </c>
      <c r="M790" s="75"/>
      <c r="N790" s="75"/>
      <c r="O790" s="75"/>
    </row>
    <row r="791" spans="1:15" ht="15.6" hidden="1">
      <c r="A791" s="384">
        <v>46106</v>
      </c>
      <c r="B791" s="242" t="s">
        <v>765</v>
      </c>
      <c r="C791" s="170" t="s">
        <v>335</v>
      </c>
      <c r="D791" s="242" t="s">
        <v>97</v>
      </c>
      <c r="E791" s="242">
        <v>1000</v>
      </c>
      <c r="F791" s="381">
        <f t="shared" si="12"/>
        <v>1.867727535907062</v>
      </c>
      <c r="G791" s="239">
        <v>535.41</v>
      </c>
      <c r="H791" s="242" t="s">
        <v>124</v>
      </c>
      <c r="I791" s="242" t="s">
        <v>791</v>
      </c>
      <c r="J791" s="170" t="s">
        <v>96</v>
      </c>
      <c r="K791" s="170" t="s">
        <v>343</v>
      </c>
      <c r="L791" s="170" t="s">
        <v>113</v>
      </c>
      <c r="M791" s="75"/>
      <c r="N791" s="75"/>
      <c r="O791" s="75"/>
    </row>
    <row r="792" spans="1:15" ht="15.6" hidden="1">
      <c r="A792" s="384">
        <v>46106</v>
      </c>
      <c r="B792" s="242" t="s">
        <v>766</v>
      </c>
      <c r="C792" s="242" t="s">
        <v>392</v>
      </c>
      <c r="D792" s="242" t="s">
        <v>97</v>
      </c>
      <c r="E792" s="242">
        <v>7000</v>
      </c>
      <c r="F792" s="381">
        <f t="shared" si="12"/>
        <v>13.074092751349434</v>
      </c>
      <c r="G792" s="239">
        <v>535.41</v>
      </c>
      <c r="H792" s="242" t="s">
        <v>124</v>
      </c>
      <c r="I792" s="242" t="s">
        <v>802</v>
      </c>
      <c r="J792" s="170" t="s">
        <v>96</v>
      </c>
      <c r="K792" s="170" t="s">
        <v>343</v>
      </c>
      <c r="L792" s="170" t="s">
        <v>113</v>
      </c>
      <c r="M792" s="75"/>
      <c r="N792" s="75"/>
      <c r="O792" s="75"/>
    </row>
    <row r="793" spans="1:15" ht="15.6" hidden="1">
      <c r="A793" s="384">
        <v>46106</v>
      </c>
      <c r="B793" s="242" t="s">
        <v>768</v>
      </c>
      <c r="C793" s="170" t="s">
        <v>335</v>
      </c>
      <c r="D793" s="242" t="s">
        <v>97</v>
      </c>
      <c r="E793" s="242">
        <v>1000</v>
      </c>
      <c r="F793" s="381">
        <f t="shared" si="12"/>
        <v>1.867727535907062</v>
      </c>
      <c r="G793" s="239">
        <v>535.41</v>
      </c>
      <c r="H793" s="242" t="s">
        <v>124</v>
      </c>
      <c r="I793" s="242" t="s">
        <v>791</v>
      </c>
      <c r="J793" s="170" t="s">
        <v>96</v>
      </c>
      <c r="K793" s="170" t="s">
        <v>343</v>
      </c>
      <c r="L793" s="170" t="s">
        <v>113</v>
      </c>
      <c r="M793" s="75"/>
      <c r="N793" s="75"/>
      <c r="O793" s="75"/>
    </row>
    <row r="794" spans="1:15" ht="15.6" hidden="1">
      <c r="A794" s="407">
        <v>46107</v>
      </c>
      <c r="B794" s="170" t="s">
        <v>1591</v>
      </c>
      <c r="C794" s="170" t="s">
        <v>396</v>
      </c>
      <c r="D794" s="170" t="s">
        <v>257</v>
      </c>
      <c r="E794" s="170">
        <v>10000</v>
      </c>
      <c r="F794" s="381">
        <f t="shared" si="12"/>
        <v>18.67727535907062</v>
      </c>
      <c r="G794" s="239">
        <v>535.41</v>
      </c>
      <c r="H794" s="170" t="s">
        <v>122</v>
      </c>
      <c r="I794" s="170" t="s">
        <v>583</v>
      </c>
      <c r="J794" s="170" t="s">
        <v>96</v>
      </c>
      <c r="K794" s="170" t="s">
        <v>343</v>
      </c>
      <c r="L794" s="170" t="s">
        <v>113</v>
      </c>
      <c r="M794" s="124"/>
      <c r="N794" s="124"/>
      <c r="O794" s="124"/>
    </row>
    <row r="795" spans="1:15" ht="15.6" hidden="1">
      <c r="A795" s="407">
        <v>46107</v>
      </c>
      <c r="B795" s="165" t="s">
        <v>1631</v>
      </c>
      <c r="C795" s="165" t="s">
        <v>525</v>
      </c>
      <c r="D795" s="165" t="s">
        <v>257</v>
      </c>
      <c r="E795" s="165">
        <v>10000</v>
      </c>
      <c r="F795" s="381">
        <f t="shared" si="12"/>
        <v>18.67727535907062</v>
      </c>
      <c r="G795" s="239">
        <v>535.41</v>
      </c>
      <c r="H795" s="165" t="s">
        <v>123</v>
      </c>
      <c r="I795" s="165" t="s">
        <v>554</v>
      </c>
      <c r="J795" s="170" t="s">
        <v>96</v>
      </c>
      <c r="K795" s="170" t="s">
        <v>343</v>
      </c>
      <c r="L795" s="170" t="s">
        <v>113</v>
      </c>
      <c r="M795" s="124"/>
      <c r="N795" s="124"/>
      <c r="O795" s="124"/>
    </row>
    <row r="796" spans="1:15" ht="15.6" hidden="1">
      <c r="A796" s="380">
        <v>46107</v>
      </c>
      <c r="B796" s="170" t="s">
        <v>1595</v>
      </c>
      <c r="C796" s="170" t="s">
        <v>525</v>
      </c>
      <c r="D796" s="170" t="s">
        <v>257</v>
      </c>
      <c r="E796" s="170">
        <v>10000</v>
      </c>
      <c r="F796" s="381">
        <f t="shared" si="12"/>
        <v>18.67727535907062</v>
      </c>
      <c r="G796" s="239">
        <v>535.41</v>
      </c>
      <c r="H796" s="170" t="s">
        <v>131</v>
      </c>
      <c r="I796" s="170" t="s">
        <v>644</v>
      </c>
      <c r="J796" s="170" t="s">
        <v>96</v>
      </c>
      <c r="K796" s="170" t="s">
        <v>343</v>
      </c>
      <c r="L796" s="170" t="s">
        <v>113</v>
      </c>
      <c r="M796" s="124"/>
      <c r="N796" s="124"/>
      <c r="O796" s="124"/>
    </row>
    <row r="797" spans="1:15" ht="15.6" hidden="1">
      <c r="A797" s="384">
        <v>46107</v>
      </c>
      <c r="B797" s="242" t="s">
        <v>186</v>
      </c>
      <c r="C797" s="170" t="s">
        <v>335</v>
      </c>
      <c r="D797" s="385" t="s">
        <v>99</v>
      </c>
      <c r="E797" s="242">
        <v>1000</v>
      </c>
      <c r="F797" s="381">
        <f t="shared" si="12"/>
        <v>1.9254803020356539</v>
      </c>
      <c r="G797" s="239">
        <v>519.35093749999999</v>
      </c>
      <c r="H797" s="386" t="s">
        <v>111</v>
      </c>
      <c r="I797" s="170" t="s">
        <v>376</v>
      </c>
      <c r="J797" s="170" t="s">
        <v>96</v>
      </c>
      <c r="K797" s="170" t="s">
        <v>343</v>
      </c>
      <c r="L797" s="170" t="s">
        <v>113</v>
      </c>
      <c r="M797" s="310"/>
      <c r="N797" s="310"/>
      <c r="O797" s="271"/>
    </row>
    <row r="798" spans="1:15" ht="15.6" hidden="1">
      <c r="A798" s="384">
        <v>46107</v>
      </c>
      <c r="B798" s="242" t="s">
        <v>361</v>
      </c>
      <c r="C798" s="170" t="s">
        <v>335</v>
      </c>
      <c r="D798" s="385" t="s">
        <v>99</v>
      </c>
      <c r="E798" s="242">
        <v>1000</v>
      </c>
      <c r="F798" s="381">
        <f t="shared" si="12"/>
        <v>1.9254803020356539</v>
      </c>
      <c r="G798" s="239">
        <v>519.35093749999999</v>
      </c>
      <c r="H798" s="386" t="s">
        <v>111</v>
      </c>
      <c r="I798" s="170" t="s">
        <v>376</v>
      </c>
      <c r="J798" s="170" t="s">
        <v>96</v>
      </c>
      <c r="K798" s="170" t="s">
        <v>343</v>
      </c>
      <c r="L798" s="170" t="s">
        <v>113</v>
      </c>
      <c r="M798" s="310"/>
      <c r="N798" s="310"/>
      <c r="O798" s="271"/>
    </row>
    <row r="799" spans="1:15" ht="15.6" hidden="1">
      <c r="A799" s="384">
        <v>46107</v>
      </c>
      <c r="B799" s="242" t="s">
        <v>366</v>
      </c>
      <c r="C799" s="170" t="s">
        <v>335</v>
      </c>
      <c r="D799" s="385" t="s">
        <v>99</v>
      </c>
      <c r="E799" s="242">
        <v>1000</v>
      </c>
      <c r="F799" s="381">
        <f t="shared" si="12"/>
        <v>1.9254803020356539</v>
      </c>
      <c r="G799" s="239">
        <v>519.35093749999999</v>
      </c>
      <c r="H799" s="386" t="s">
        <v>111</v>
      </c>
      <c r="I799" s="170" t="s">
        <v>376</v>
      </c>
      <c r="J799" s="170" t="s">
        <v>96</v>
      </c>
      <c r="K799" s="170" t="s">
        <v>343</v>
      </c>
      <c r="L799" s="170" t="s">
        <v>113</v>
      </c>
      <c r="M799" s="313"/>
      <c r="N799" s="313"/>
      <c r="O799" s="75"/>
    </row>
    <row r="800" spans="1:15" ht="15.6" hidden="1">
      <c r="A800" s="384">
        <v>46107</v>
      </c>
      <c r="B800" s="242" t="s">
        <v>187</v>
      </c>
      <c r="C800" s="170" t="s">
        <v>335</v>
      </c>
      <c r="D800" s="385" t="s">
        <v>99</v>
      </c>
      <c r="E800" s="242">
        <v>1000</v>
      </c>
      <c r="F800" s="381">
        <f t="shared" si="12"/>
        <v>1.9254803020356539</v>
      </c>
      <c r="G800" s="239">
        <v>519.35093749999999</v>
      </c>
      <c r="H800" s="386" t="s">
        <v>111</v>
      </c>
      <c r="I800" s="170" t="s">
        <v>376</v>
      </c>
      <c r="J800" s="170" t="s">
        <v>96</v>
      </c>
      <c r="K800" s="170" t="s">
        <v>343</v>
      </c>
      <c r="L800" s="170" t="s">
        <v>113</v>
      </c>
      <c r="M800" s="310"/>
      <c r="N800" s="310"/>
      <c r="O800" s="271"/>
    </row>
    <row r="801" spans="1:15" ht="15.6" hidden="1">
      <c r="A801" s="384">
        <v>46107</v>
      </c>
      <c r="B801" s="242" t="s">
        <v>470</v>
      </c>
      <c r="C801" s="242" t="s">
        <v>450</v>
      </c>
      <c r="D801" s="242" t="s">
        <v>98</v>
      </c>
      <c r="E801" s="387">
        <v>6160</v>
      </c>
      <c r="F801" s="381">
        <f t="shared" si="12"/>
        <v>11.505201621187501</v>
      </c>
      <c r="G801" s="239">
        <v>535.41</v>
      </c>
      <c r="H801" s="242" t="s">
        <v>168</v>
      </c>
      <c r="I801" s="170" t="s">
        <v>513</v>
      </c>
      <c r="J801" s="170" t="s">
        <v>96</v>
      </c>
      <c r="K801" s="170" t="s">
        <v>343</v>
      </c>
      <c r="L801" s="170" t="s">
        <v>113</v>
      </c>
      <c r="M801" s="75"/>
      <c r="N801" s="75"/>
      <c r="O801" s="75"/>
    </row>
    <row r="802" spans="1:15" ht="15.6" hidden="1">
      <c r="A802" s="384">
        <v>46107</v>
      </c>
      <c r="B802" s="242" t="s">
        <v>471</v>
      </c>
      <c r="C802" s="170" t="s">
        <v>120</v>
      </c>
      <c r="D802" s="242" t="s">
        <v>98</v>
      </c>
      <c r="E802" s="387">
        <v>3750</v>
      </c>
      <c r="F802" s="381">
        <f t="shared" si="12"/>
        <v>7.0039782596514826</v>
      </c>
      <c r="G802" s="239">
        <v>535.41</v>
      </c>
      <c r="H802" s="242" t="s">
        <v>168</v>
      </c>
      <c r="I802" s="170" t="s">
        <v>514</v>
      </c>
      <c r="J802" s="170" t="s">
        <v>96</v>
      </c>
      <c r="K802" s="170" t="s">
        <v>343</v>
      </c>
      <c r="L802" s="170" t="s">
        <v>113</v>
      </c>
      <c r="M802" s="75"/>
      <c r="N802" s="75"/>
      <c r="O802" s="75"/>
    </row>
    <row r="803" spans="1:15" ht="15.6" hidden="1">
      <c r="A803" s="394">
        <v>46107</v>
      </c>
      <c r="B803" s="242" t="s">
        <v>472</v>
      </c>
      <c r="C803" s="170" t="s">
        <v>335</v>
      </c>
      <c r="D803" s="242" t="s">
        <v>98</v>
      </c>
      <c r="E803" s="286">
        <v>1000</v>
      </c>
      <c r="F803" s="381">
        <f t="shared" si="12"/>
        <v>1.867727535907062</v>
      </c>
      <c r="G803" s="239">
        <v>535.41</v>
      </c>
      <c r="H803" s="242" t="s">
        <v>168</v>
      </c>
      <c r="I803" s="242" t="s">
        <v>497</v>
      </c>
      <c r="J803" s="170" t="s">
        <v>96</v>
      </c>
      <c r="K803" s="170" t="s">
        <v>343</v>
      </c>
      <c r="L803" s="170" t="s">
        <v>113</v>
      </c>
      <c r="M803" s="75"/>
      <c r="N803" s="75"/>
      <c r="O803" s="75"/>
    </row>
    <row r="804" spans="1:15" ht="15.6" hidden="1">
      <c r="A804" s="394">
        <v>46107</v>
      </c>
      <c r="B804" s="242" t="s">
        <v>197</v>
      </c>
      <c r="C804" s="170" t="s">
        <v>335</v>
      </c>
      <c r="D804" s="242" t="s">
        <v>98</v>
      </c>
      <c r="E804" s="286">
        <v>1000</v>
      </c>
      <c r="F804" s="381">
        <f t="shared" si="12"/>
        <v>1.867727535907062</v>
      </c>
      <c r="G804" s="239">
        <v>535.41</v>
      </c>
      <c r="H804" s="242" t="s">
        <v>168</v>
      </c>
      <c r="I804" s="242" t="s">
        <v>497</v>
      </c>
      <c r="J804" s="170" t="s">
        <v>96</v>
      </c>
      <c r="K804" s="170" t="s">
        <v>343</v>
      </c>
      <c r="L804" s="170" t="s">
        <v>113</v>
      </c>
      <c r="M804" s="75"/>
      <c r="N804" s="75"/>
      <c r="O804" s="75"/>
    </row>
    <row r="805" spans="1:15" ht="15.6" hidden="1">
      <c r="A805" s="394">
        <v>46107</v>
      </c>
      <c r="B805" s="242" t="s">
        <v>473</v>
      </c>
      <c r="C805" s="170" t="s">
        <v>335</v>
      </c>
      <c r="D805" s="242" t="s">
        <v>98</v>
      </c>
      <c r="E805" s="286">
        <v>1000</v>
      </c>
      <c r="F805" s="381">
        <f t="shared" si="12"/>
        <v>1.867727535907062</v>
      </c>
      <c r="G805" s="239">
        <v>535.41</v>
      </c>
      <c r="H805" s="242" t="s">
        <v>168</v>
      </c>
      <c r="I805" s="242" t="s">
        <v>497</v>
      </c>
      <c r="J805" s="170" t="s">
        <v>96</v>
      </c>
      <c r="K805" s="170" t="s">
        <v>343</v>
      </c>
      <c r="L805" s="170" t="s">
        <v>113</v>
      </c>
      <c r="M805" s="75"/>
      <c r="N805" s="75"/>
      <c r="O805" s="75"/>
    </row>
    <row r="806" spans="1:15" ht="15.6" hidden="1">
      <c r="A806" s="394">
        <v>46107</v>
      </c>
      <c r="B806" s="242" t="s">
        <v>457</v>
      </c>
      <c r="C806" s="170" t="s">
        <v>335</v>
      </c>
      <c r="D806" s="242" t="s">
        <v>98</v>
      </c>
      <c r="E806" s="286">
        <v>1000</v>
      </c>
      <c r="F806" s="381">
        <f t="shared" si="12"/>
        <v>1.867727535907062</v>
      </c>
      <c r="G806" s="239">
        <v>535.41</v>
      </c>
      <c r="H806" s="242" t="s">
        <v>168</v>
      </c>
      <c r="I806" s="242" t="s">
        <v>497</v>
      </c>
      <c r="J806" s="170" t="s">
        <v>96</v>
      </c>
      <c r="K806" s="170" t="s">
        <v>343</v>
      </c>
      <c r="L806" s="170" t="s">
        <v>113</v>
      </c>
      <c r="M806" s="75"/>
      <c r="N806" s="75"/>
      <c r="O806" s="75"/>
    </row>
    <row r="807" spans="1:15" ht="15.6" hidden="1">
      <c r="A807" s="384">
        <v>46107</v>
      </c>
      <c r="B807" s="242" t="s">
        <v>1636</v>
      </c>
      <c r="C807" s="170" t="s">
        <v>335</v>
      </c>
      <c r="D807" s="242" t="s">
        <v>257</v>
      </c>
      <c r="E807" s="242">
        <v>500</v>
      </c>
      <c r="F807" s="381">
        <f t="shared" si="12"/>
        <v>0.93386376795353099</v>
      </c>
      <c r="G807" s="239">
        <v>535.41</v>
      </c>
      <c r="H807" s="242" t="s">
        <v>131</v>
      </c>
      <c r="I807" s="242" t="s">
        <v>622</v>
      </c>
      <c r="J807" s="170" t="s">
        <v>96</v>
      </c>
      <c r="K807" s="170" t="s">
        <v>343</v>
      </c>
      <c r="L807" s="170" t="s">
        <v>113</v>
      </c>
      <c r="M807" s="75"/>
      <c r="N807" s="75"/>
      <c r="O807" s="75"/>
    </row>
    <row r="808" spans="1:15" ht="15.6" hidden="1">
      <c r="A808" s="384">
        <v>46107</v>
      </c>
      <c r="B808" s="242" t="s">
        <v>1592</v>
      </c>
      <c r="C808" s="170" t="s">
        <v>335</v>
      </c>
      <c r="D808" s="242" t="s">
        <v>257</v>
      </c>
      <c r="E808" s="242">
        <v>500</v>
      </c>
      <c r="F808" s="381">
        <f t="shared" si="12"/>
        <v>0.93386376795353099</v>
      </c>
      <c r="G808" s="239">
        <v>535.41</v>
      </c>
      <c r="H808" s="242" t="s">
        <v>131</v>
      </c>
      <c r="I808" s="242" t="s">
        <v>622</v>
      </c>
      <c r="J808" s="170" t="s">
        <v>96</v>
      </c>
      <c r="K808" s="170" t="s">
        <v>343</v>
      </c>
      <c r="L808" s="170" t="s">
        <v>113</v>
      </c>
      <c r="M808" s="75"/>
      <c r="N808" s="75"/>
      <c r="O808" s="75"/>
    </row>
    <row r="809" spans="1:15" ht="15.6" hidden="1">
      <c r="A809" s="384">
        <v>46107</v>
      </c>
      <c r="B809" s="242" t="s">
        <v>1592</v>
      </c>
      <c r="C809" s="170" t="s">
        <v>335</v>
      </c>
      <c r="D809" s="242" t="s">
        <v>257</v>
      </c>
      <c r="E809" s="242">
        <v>500</v>
      </c>
      <c r="F809" s="381">
        <f t="shared" si="12"/>
        <v>0.93386376795353099</v>
      </c>
      <c r="G809" s="239">
        <v>535.41</v>
      </c>
      <c r="H809" s="242" t="s">
        <v>131</v>
      </c>
      <c r="I809" s="242" t="s">
        <v>622</v>
      </c>
      <c r="J809" s="170" t="s">
        <v>96</v>
      </c>
      <c r="K809" s="170" t="s">
        <v>343</v>
      </c>
      <c r="L809" s="170" t="s">
        <v>113</v>
      </c>
      <c r="M809" s="75"/>
      <c r="N809" s="75"/>
      <c r="O809" s="75"/>
    </row>
    <row r="810" spans="1:15" ht="15.6" hidden="1">
      <c r="A810" s="384">
        <v>46107</v>
      </c>
      <c r="B810" s="242" t="s">
        <v>1596</v>
      </c>
      <c r="C810" s="170" t="s">
        <v>335</v>
      </c>
      <c r="D810" s="242" t="s">
        <v>257</v>
      </c>
      <c r="E810" s="242">
        <v>500</v>
      </c>
      <c r="F810" s="381">
        <f t="shared" si="12"/>
        <v>0.93386376795353099</v>
      </c>
      <c r="G810" s="239">
        <v>535.41</v>
      </c>
      <c r="H810" s="242" t="s">
        <v>131</v>
      </c>
      <c r="I810" s="242" t="s">
        <v>622</v>
      </c>
      <c r="J810" s="170" t="s">
        <v>96</v>
      </c>
      <c r="K810" s="170" t="s">
        <v>343</v>
      </c>
      <c r="L810" s="170" t="s">
        <v>113</v>
      </c>
      <c r="M810" s="75"/>
      <c r="N810" s="75"/>
      <c r="O810" s="75"/>
    </row>
    <row r="811" spans="1:15" ht="15.6" hidden="1">
      <c r="A811" s="395">
        <v>46107</v>
      </c>
      <c r="B811" s="170" t="s">
        <v>667</v>
      </c>
      <c r="C811" s="170" t="s">
        <v>335</v>
      </c>
      <c r="D811" s="383" t="s">
        <v>97</v>
      </c>
      <c r="E811" s="316">
        <v>1000</v>
      </c>
      <c r="F811" s="381">
        <f t="shared" si="12"/>
        <v>1.867727535907062</v>
      </c>
      <c r="G811" s="239">
        <v>535.41</v>
      </c>
      <c r="H811" s="383" t="s">
        <v>134</v>
      </c>
      <c r="I811" s="170" t="s">
        <v>690</v>
      </c>
      <c r="J811" s="170" t="s">
        <v>96</v>
      </c>
      <c r="K811" s="170" t="s">
        <v>343</v>
      </c>
      <c r="L811" s="170" t="s">
        <v>113</v>
      </c>
      <c r="M811" s="75"/>
      <c r="N811" s="75"/>
      <c r="O811" s="75"/>
    </row>
    <row r="812" spans="1:15" ht="15.6" hidden="1">
      <c r="A812" s="395">
        <v>46107</v>
      </c>
      <c r="B812" s="170" t="s">
        <v>668</v>
      </c>
      <c r="C812" s="170" t="s">
        <v>335</v>
      </c>
      <c r="D812" s="383" t="s">
        <v>97</v>
      </c>
      <c r="E812" s="316">
        <v>500</v>
      </c>
      <c r="F812" s="381">
        <f t="shared" si="12"/>
        <v>0.93386376795353099</v>
      </c>
      <c r="G812" s="239">
        <v>535.41</v>
      </c>
      <c r="H812" s="383" t="s">
        <v>134</v>
      </c>
      <c r="I812" s="170" t="s">
        <v>690</v>
      </c>
      <c r="J812" s="170" t="s">
        <v>96</v>
      </c>
      <c r="K812" s="170" t="s">
        <v>343</v>
      </c>
      <c r="L812" s="170" t="s">
        <v>113</v>
      </c>
      <c r="M812" s="75"/>
      <c r="N812" s="75"/>
      <c r="O812" s="75"/>
    </row>
    <row r="813" spans="1:15" ht="15.6" hidden="1">
      <c r="A813" s="395">
        <v>46107</v>
      </c>
      <c r="B813" s="170" t="s">
        <v>669</v>
      </c>
      <c r="C813" s="170" t="s">
        <v>525</v>
      </c>
      <c r="D813" s="170" t="s">
        <v>97</v>
      </c>
      <c r="E813" s="316">
        <v>30000</v>
      </c>
      <c r="F813" s="381">
        <f t="shared" si="12"/>
        <v>56.031826077211861</v>
      </c>
      <c r="G813" s="239">
        <v>535.41</v>
      </c>
      <c r="H813" s="383" t="s">
        <v>134</v>
      </c>
      <c r="I813" s="170" t="s">
        <v>695</v>
      </c>
      <c r="J813" s="170" t="s">
        <v>96</v>
      </c>
      <c r="K813" s="170" t="s">
        <v>343</v>
      </c>
      <c r="L813" s="170" t="s">
        <v>113</v>
      </c>
      <c r="M813" s="75"/>
      <c r="N813" s="75"/>
      <c r="O813" s="75"/>
    </row>
    <row r="814" spans="1:15" ht="15.6" hidden="1">
      <c r="A814" s="384">
        <v>46107</v>
      </c>
      <c r="B814" s="242" t="s">
        <v>737</v>
      </c>
      <c r="C814" s="170" t="s">
        <v>335</v>
      </c>
      <c r="D814" s="396" t="s">
        <v>100</v>
      </c>
      <c r="E814" s="287">
        <v>1000</v>
      </c>
      <c r="F814" s="381">
        <f t="shared" ref="F814:F877" si="13">E814/G814</f>
        <v>1.867727535907062</v>
      </c>
      <c r="G814" s="239">
        <v>535.41</v>
      </c>
      <c r="H814" s="242" t="s">
        <v>129</v>
      </c>
      <c r="I814" s="242" t="s">
        <v>748</v>
      </c>
      <c r="J814" s="170" t="s">
        <v>96</v>
      </c>
      <c r="K814" s="170" t="s">
        <v>343</v>
      </c>
      <c r="L814" s="170" t="s">
        <v>113</v>
      </c>
      <c r="M814" s="75"/>
      <c r="N814" s="75"/>
      <c r="O814" s="75"/>
    </row>
    <row r="815" spans="1:15" ht="15.6" hidden="1">
      <c r="A815" s="384">
        <v>46107</v>
      </c>
      <c r="B815" s="242" t="s">
        <v>769</v>
      </c>
      <c r="C815" s="170" t="s">
        <v>335</v>
      </c>
      <c r="D815" s="242" t="s">
        <v>97</v>
      </c>
      <c r="E815" s="242">
        <v>2000</v>
      </c>
      <c r="F815" s="381">
        <f t="shared" si="13"/>
        <v>3.735455071814124</v>
      </c>
      <c r="G815" s="239">
        <v>535.41</v>
      </c>
      <c r="H815" s="242" t="s">
        <v>124</v>
      </c>
      <c r="I815" s="242" t="s">
        <v>791</v>
      </c>
      <c r="J815" s="170" t="s">
        <v>96</v>
      </c>
      <c r="K815" s="170" t="s">
        <v>343</v>
      </c>
      <c r="L815" s="170" t="s">
        <v>113</v>
      </c>
      <c r="M815" s="75"/>
      <c r="N815" s="75"/>
      <c r="O815" s="75"/>
    </row>
    <row r="816" spans="1:15" ht="15.6" hidden="1">
      <c r="A816" s="384">
        <v>46107</v>
      </c>
      <c r="B816" s="242" t="s">
        <v>770</v>
      </c>
      <c r="C816" s="170" t="s">
        <v>335</v>
      </c>
      <c r="D816" s="242" t="s">
        <v>97</v>
      </c>
      <c r="E816" s="242">
        <v>500</v>
      </c>
      <c r="F816" s="381">
        <f t="shared" si="13"/>
        <v>0.93386376795353099</v>
      </c>
      <c r="G816" s="239">
        <v>535.41</v>
      </c>
      <c r="H816" s="242" t="s">
        <v>124</v>
      </c>
      <c r="I816" s="242" t="s">
        <v>791</v>
      </c>
      <c r="J816" s="170" t="s">
        <v>96</v>
      </c>
      <c r="K816" s="170" t="s">
        <v>343</v>
      </c>
      <c r="L816" s="170" t="s">
        <v>113</v>
      </c>
      <c r="M816" s="75"/>
      <c r="N816" s="75"/>
      <c r="O816" s="75"/>
    </row>
    <row r="817" spans="1:15" ht="15.6" hidden="1">
      <c r="A817" s="384">
        <v>46107</v>
      </c>
      <c r="B817" s="242" t="s">
        <v>771</v>
      </c>
      <c r="C817" s="170" t="s">
        <v>335</v>
      </c>
      <c r="D817" s="242" t="s">
        <v>97</v>
      </c>
      <c r="E817" s="242">
        <v>500</v>
      </c>
      <c r="F817" s="381">
        <f t="shared" si="13"/>
        <v>0.93386376795353099</v>
      </c>
      <c r="G817" s="239">
        <v>535.41</v>
      </c>
      <c r="H817" s="242" t="s">
        <v>124</v>
      </c>
      <c r="I817" s="242" t="s">
        <v>791</v>
      </c>
      <c r="J817" s="170" t="s">
        <v>96</v>
      </c>
      <c r="K817" s="170" t="s">
        <v>343</v>
      </c>
      <c r="L817" s="170" t="s">
        <v>113</v>
      </c>
      <c r="M817" s="75"/>
      <c r="N817" s="75"/>
      <c r="O817" s="75"/>
    </row>
    <row r="818" spans="1:15" ht="15.6" hidden="1">
      <c r="A818" s="384">
        <v>46107</v>
      </c>
      <c r="B818" s="242" t="s">
        <v>772</v>
      </c>
      <c r="C818" s="242" t="s">
        <v>773</v>
      </c>
      <c r="D818" s="242" t="s">
        <v>97</v>
      </c>
      <c r="E818" s="242">
        <v>1500</v>
      </c>
      <c r="F818" s="381">
        <f t="shared" si="13"/>
        <v>2.8015913038605929</v>
      </c>
      <c r="G818" s="239">
        <v>535.41</v>
      </c>
      <c r="H818" s="242" t="s">
        <v>124</v>
      </c>
      <c r="I818" s="242" t="s">
        <v>803</v>
      </c>
      <c r="J818" s="170" t="s">
        <v>96</v>
      </c>
      <c r="K818" s="170" t="s">
        <v>343</v>
      </c>
      <c r="L818" s="170" t="s">
        <v>113</v>
      </c>
      <c r="M818" s="75"/>
      <c r="N818" s="75"/>
      <c r="O818" s="75"/>
    </row>
    <row r="819" spans="1:15" ht="15.6" hidden="1">
      <c r="A819" s="384">
        <v>46107</v>
      </c>
      <c r="B819" s="242" t="s">
        <v>774</v>
      </c>
      <c r="C819" s="170" t="s">
        <v>335</v>
      </c>
      <c r="D819" s="242" t="s">
        <v>97</v>
      </c>
      <c r="E819" s="242">
        <v>500</v>
      </c>
      <c r="F819" s="381">
        <f t="shared" si="13"/>
        <v>0.93386376795353099</v>
      </c>
      <c r="G819" s="239">
        <v>535.41</v>
      </c>
      <c r="H819" s="242" t="s">
        <v>124</v>
      </c>
      <c r="I819" s="242" t="s">
        <v>791</v>
      </c>
      <c r="J819" s="170" t="s">
        <v>96</v>
      </c>
      <c r="K819" s="170" t="s">
        <v>343</v>
      </c>
      <c r="L819" s="170" t="s">
        <v>113</v>
      </c>
      <c r="M819" s="75"/>
      <c r="N819" s="75"/>
      <c r="O819" s="75"/>
    </row>
    <row r="820" spans="1:15" ht="15.6" hidden="1">
      <c r="A820" s="384">
        <v>46107</v>
      </c>
      <c r="B820" s="242" t="s">
        <v>775</v>
      </c>
      <c r="C820" s="242" t="s">
        <v>525</v>
      </c>
      <c r="D820" s="242" t="s">
        <v>97</v>
      </c>
      <c r="E820" s="242">
        <v>20000</v>
      </c>
      <c r="F820" s="381">
        <f t="shared" si="13"/>
        <v>37.35455071814124</v>
      </c>
      <c r="G820" s="239">
        <v>535.41</v>
      </c>
      <c r="H820" s="242" t="s">
        <v>124</v>
      </c>
      <c r="I820" s="242" t="s">
        <v>804</v>
      </c>
      <c r="J820" s="170" t="s">
        <v>96</v>
      </c>
      <c r="K820" s="170" t="s">
        <v>343</v>
      </c>
      <c r="L820" s="170" t="s">
        <v>113</v>
      </c>
      <c r="M820" s="75"/>
      <c r="N820" s="75"/>
      <c r="O820" s="75"/>
    </row>
    <row r="821" spans="1:15" ht="15.6" hidden="1">
      <c r="A821" s="377">
        <v>46107</v>
      </c>
      <c r="B821" s="243" t="s">
        <v>834</v>
      </c>
      <c r="C821" s="170" t="s">
        <v>104</v>
      </c>
      <c r="D821" s="170" t="s">
        <v>97</v>
      </c>
      <c r="E821" s="245">
        <v>228800</v>
      </c>
      <c r="F821" s="381">
        <f t="shared" si="13"/>
        <v>427.33606021553578</v>
      </c>
      <c r="G821" s="239">
        <v>535.41</v>
      </c>
      <c r="H821" s="242" t="s">
        <v>107</v>
      </c>
      <c r="I821" s="242" t="s">
        <v>874</v>
      </c>
      <c r="J821" s="170" t="s">
        <v>96</v>
      </c>
      <c r="K821" s="170" t="s">
        <v>343</v>
      </c>
      <c r="L821" s="170" t="s">
        <v>113</v>
      </c>
      <c r="M821" s="75"/>
      <c r="N821" s="75"/>
      <c r="O821" s="75"/>
    </row>
    <row r="822" spans="1:15" ht="15.6" hidden="1">
      <c r="A822" s="377">
        <v>46107</v>
      </c>
      <c r="B822" s="288" t="s">
        <v>835</v>
      </c>
      <c r="C822" s="248" t="s">
        <v>104</v>
      </c>
      <c r="D822" s="379" t="s">
        <v>97</v>
      </c>
      <c r="E822" s="245">
        <v>581764</v>
      </c>
      <c r="F822" s="381">
        <f t="shared" si="13"/>
        <v>1086.576642199436</v>
      </c>
      <c r="G822" s="239">
        <v>535.41</v>
      </c>
      <c r="H822" s="242" t="s">
        <v>107</v>
      </c>
      <c r="I822" s="242" t="s">
        <v>875</v>
      </c>
      <c r="J822" s="170" t="s">
        <v>96</v>
      </c>
      <c r="K822" s="170" t="s">
        <v>343</v>
      </c>
      <c r="L822" s="170" t="s">
        <v>113</v>
      </c>
      <c r="M822" s="75"/>
      <c r="N822" s="75"/>
      <c r="O822" s="75"/>
    </row>
    <row r="823" spans="1:15" ht="15.6" hidden="1">
      <c r="A823" s="377">
        <v>46107</v>
      </c>
      <c r="B823" s="243" t="s">
        <v>836</v>
      </c>
      <c r="C823" s="170" t="s">
        <v>104</v>
      </c>
      <c r="D823" s="248" t="s">
        <v>97</v>
      </c>
      <c r="E823" s="245">
        <v>563119</v>
      </c>
      <c r="F823" s="381">
        <f t="shared" si="13"/>
        <v>1051.7528622924488</v>
      </c>
      <c r="G823" s="239">
        <v>535.41</v>
      </c>
      <c r="H823" s="242" t="s">
        <v>107</v>
      </c>
      <c r="I823" s="242" t="s">
        <v>876</v>
      </c>
      <c r="J823" s="170" t="s">
        <v>96</v>
      </c>
      <c r="K823" s="170" t="s">
        <v>343</v>
      </c>
      <c r="L823" s="170" t="s">
        <v>113</v>
      </c>
      <c r="M823" s="75"/>
      <c r="N823" s="75"/>
      <c r="O823" s="75"/>
    </row>
    <row r="824" spans="1:15" ht="15.6" hidden="1">
      <c r="A824" s="377">
        <v>46107</v>
      </c>
      <c r="B824" s="243" t="s">
        <v>837</v>
      </c>
      <c r="C824" s="170" t="s">
        <v>104</v>
      </c>
      <c r="D824" s="248" t="s">
        <v>100</v>
      </c>
      <c r="E824" s="245">
        <v>268210</v>
      </c>
      <c r="F824" s="381">
        <f t="shared" si="13"/>
        <v>500.94320240563309</v>
      </c>
      <c r="G824" s="239">
        <v>535.41</v>
      </c>
      <c r="H824" s="242" t="s">
        <v>107</v>
      </c>
      <c r="I824" s="242" t="s">
        <v>877</v>
      </c>
      <c r="J824" s="170" t="s">
        <v>96</v>
      </c>
      <c r="K824" s="170" t="s">
        <v>343</v>
      </c>
      <c r="L824" s="170" t="s">
        <v>113</v>
      </c>
      <c r="M824" s="75"/>
      <c r="N824" s="75"/>
      <c r="O824" s="75"/>
    </row>
    <row r="825" spans="1:15" ht="15.6" hidden="1">
      <c r="A825" s="377">
        <v>46107</v>
      </c>
      <c r="B825" s="243" t="s">
        <v>838</v>
      </c>
      <c r="C825" s="248" t="s">
        <v>104</v>
      </c>
      <c r="D825" s="249" t="s">
        <v>99</v>
      </c>
      <c r="E825" s="245">
        <v>1311000</v>
      </c>
      <c r="F825" s="381">
        <f t="shared" si="13"/>
        <v>2448.5907995741582</v>
      </c>
      <c r="G825" s="239">
        <v>535.41</v>
      </c>
      <c r="H825" s="242" t="s">
        <v>107</v>
      </c>
      <c r="I825" s="242" t="s">
        <v>878</v>
      </c>
      <c r="J825" s="170" t="s">
        <v>96</v>
      </c>
      <c r="K825" s="170" t="s">
        <v>343</v>
      </c>
      <c r="L825" s="170" t="s">
        <v>113</v>
      </c>
      <c r="M825" s="75"/>
      <c r="N825" s="75"/>
      <c r="O825" s="75"/>
    </row>
    <row r="826" spans="1:15" ht="15.6" hidden="1">
      <c r="A826" s="377">
        <v>46107</v>
      </c>
      <c r="B826" s="243" t="s">
        <v>839</v>
      </c>
      <c r="C826" s="170" t="s">
        <v>104</v>
      </c>
      <c r="D826" s="170" t="s">
        <v>98</v>
      </c>
      <c r="E826" s="245">
        <v>328800</v>
      </c>
      <c r="F826" s="381">
        <f t="shared" si="13"/>
        <v>614.10881380624198</v>
      </c>
      <c r="G826" s="239">
        <v>535.41</v>
      </c>
      <c r="H826" s="242" t="s">
        <v>107</v>
      </c>
      <c r="I826" s="242" t="s">
        <v>879</v>
      </c>
      <c r="J826" s="170" t="s">
        <v>96</v>
      </c>
      <c r="K826" s="170" t="s">
        <v>343</v>
      </c>
      <c r="L826" s="170" t="s">
        <v>113</v>
      </c>
      <c r="M826" s="75"/>
      <c r="N826" s="75"/>
      <c r="O826" s="75"/>
    </row>
    <row r="827" spans="1:15" ht="15.6" hidden="1">
      <c r="A827" s="377">
        <v>46107</v>
      </c>
      <c r="B827" s="243" t="s">
        <v>840</v>
      </c>
      <c r="C827" s="170" t="s">
        <v>276</v>
      </c>
      <c r="D827" s="248" t="s">
        <v>98</v>
      </c>
      <c r="E827" s="245">
        <v>10665</v>
      </c>
      <c r="F827" s="381">
        <f t="shared" si="13"/>
        <v>19.919314170448818</v>
      </c>
      <c r="G827" s="239">
        <v>535.41</v>
      </c>
      <c r="H827" s="242" t="s">
        <v>107</v>
      </c>
      <c r="I827" s="242" t="s">
        <v>880</v>
      </c>
      <c r="J827" s="170" t="s">
        <v>96</v>
      </c>
      <c r="K827" s="170" t="s">
        <v>343</v>
      </c>
      <c r="L827" s="170" t="s">
        <v>113</v>
      </c>
      <c r="M827" s="75"/>
      <c r="N827" s="75"/>
      <c r="O827" s="75"/>
    </row>
    <row r="828" spans="1:15" ht="15.6" hidden="1">
      <c r="A828" s="407">
        <v>46108</v>
      </c>
      <c r="B828" s="170" t="s">
        <v>1591</v>
      </c>
      <c r="C828" s="170" t="s">
        <v>396</v>
      </c>
      <c r="D828" s="170" t="s">
        <v>257</v>
      </c>
      <c r="E828" s="170">
        <v>10000</v>
      </c>
      <c r="F828" s="381">
        <f t="shared" si="13"/>
        <v>18.67727535907062</v>
      </c>
      <c r="G828" s="239">
        <v>535.41</v>
      </c>
      <c r="H828" s="170" t="s">
        <v>122</v>
      </c>
      <c r="I828" s="170" t="s">
        <v>583</v>
      </c>
      <c r="J828" s="170" t="s">
        <v>96</v>
      </c>
      <c r="K828" s="170" t="s">
        <v>343</v>
      </c>
      <c r="L828" s="170" t="s">
        <v>113</v>
      </c>
      <c r="M828" s="124"/>
      <c r="N828" s="124"/>
      <c r="O828" s="124"/>
    </row>
    <row r="829" spans="1:15" ht="15.6" hidden="1">
      <c r="A829" s="407">
        <v>46108</v>
      </c>
      <c r="B829" s="165" t="s">
        <v>1622</v>
      </c>
      <c r="C829" s="165" t="s">
        <v>525</v>
      </c>
      <c r="D829" s="165" t="s">
        <v>257</v>
      </c>
      <c r="E829" s="165">
        <v>10000</v>
      </c>
      <c r="F829" s="381">
        <f t="shared" si="13"/>
        <v>18.67727535907062</v>
      </c>
      <c r="G829" s="239">
        <v>535.41</v>
      </c>
      <c r="H829" s="165" t="s">
        <v>123</v>
      </c>
      <c r="I829" s="165" t="s">
        <v>554</v>
      </c>
      <c r="J829" s="170" t="s">
        <v>96</v>
      </c>
      <c r="K829" s="170" t="s">
        <v>343</v>
      </c>
      <c r="L829" s="170" t="s">
        <v>113</v>
      </c>
      <c r="M829" s="124"/>
      <c r="N829" s="124"/>
      <c r="O829" s="124"/>
    </row>
    <row r="830" spans="1:15" ht="15.6" hidden="1">
      <c r="A830" s="380">
        <v>46108</v>
      </c>
      <c r="B830" s="170" t="s">
        <v>1595</v>
      </c>
      <c r="C830" s="170" t="s">
        <v>525</v>
      </c>
      <c r="D830" s="170" t="s">
        <v>257</v>
      </c>
      <c r="E830" s="170">
        <v>10000</v>
      </c>
      <c r="F830" s="381">
        <f t="shared" si="13"/>
        <v>18.67727535907062</v>
      </c>
      <c r="G830" s="239">
        <v>535.41</v>
      </c>
      <c r="H830" s="170" t="s">
        <v>131</v>
      </c>
      <c r="I830" s="170" t="s">
        <v>644</v>
      </c>
      <c r="J830" s="170" t="s">
        <v>96</v>
      </c>
      <c r="K830" s="170" t="s">
        <v>343</v>
      </c>
      <c r="L830" s="170" t="s">
        <v>113</v>
      </c>
      <c r="M830" s="124"/>
      <c r="N830" s="124"/>
      <c r="O830" s="124"/>
    </row>
    <row r="831" spans="1:15" ht="15.6" hidden="1">
      <c r="A831" s="384">
        <v>46108</v>
      </c>
      <c r="B831" s="242" t="s">
        <v>186</v>
      </c>
      <c r="C831" s="170" t="s">
        <v>335</v>
      </c>
      <c r="D831" s="385" t="s">
        <v>99</v>
      </c>
      <c r="E831" s="242">
        <v>1000</v>
      </c>
      <c r="F831" s="381">
        <f t="shared" si="13"/>
        <v>1.9254803020356539</v>
      </c>
      <c r="G831" s="239">
        <v>519.35093749999999</v>
      </c>
      <c r="H831" s="386" t="s">
        <v>111</v>
      </c>
      <c r="I831" s="170" t="s">
        <v>376</v>
      </c>
      <c r="J831" s="170" t="s">
        <v>96</v>
      </c>
      <c r="K831" s="170" t="s">
        <v>343</v>
      </c>
      <c r="L831" s="170" t="s">
        <v>113</v>
      </c>
      <c r="M831" s="310"/>
      <c r="N831" s="310"/>
      <c r="O831" s="271"/>
    </row>
    <row r="832" spans="1:15" ht="15.6" hidden="1">
      <c r="A832" s="384">
        <v>46108</v>
      </c>
      <c r="B832" s="242" t="s">
        <v>187</v>
      </c>
      <c r="C832" s="170" t="s">
        <v>335</v>
      </c>
      <c r="D832" s="385" t="s">
        <v>99</v>
      </c>
      <c r="E832" s="242">
        <v>1000</v>
      </c>
      <c r="F832" s="381">
        <f t="shared" si="13"/>
        <v>1.9254803020356539</v>
      </c>
      <c r="G832" s="239">
        <v>519.35093749999999</v>
      </c>
      <c r="H832" s="386" t="s">
        <v>111</v>
      </c>
      <c r="I832" s="170" t="s">
        <v>376</v>
      </c>
      <c r="J832" s="170" t="s">
        <v>96</v>
      </c>
      <c r="K832" s="170" t="s">
        <v>343</v>
      </c>
      <c r="L832" s="170" t="s">
        <v>113</v>
      </c>
      <c r="M832" s="313"/>
      <c r="N832" s="313"/>
      <c r="O832" s="75"/>
    </row>
    <row r="833" spans="1:15" ht="15.6" hidden="1">
      <c r="A833" s="384">
        <v>46108</v>
      </c>
      <c r="B833" s="242" t="s">
        <v>474</v>
      </c>
      <c r="C833" s="242" t="s">
        <v>450</v>
      </c>
      <c r="D833" s="242" t="s">
        <v>98</v>
      </c>
      <c r="E833" s="387">
        <v>2660</v>
      </c>
      <c r="F833" s="381">
        <f t="shared" si="13"/>
        <v>4.9681552455127846</v>
      </c>
      <c r="G833" s="239">
        <v>535.41</v>
      </c>
      <c r="H833" s="242" t="s">
        <v>168</v>
      </c>
      <c r="I833" s="170" t="s">
        <v>515</v>
      </c>
      <c r="J833" s="170" t="s">
        <v>96</v>
      </c>
      <c r="K833" s="170" t="s">
        <v>343</v>
      </c>
      <c r="L833" s="170" t="s">
        <v>113</v>
      </c>
      <c r="M833" s="75"/>
      <c r="N833" s="75"/>
      <c r="O833" s="75"/>
    </row>
    <row r="834" spans="1:15" ht="15.6" hidden="1">
      <c r="A834" s="384">
        <v>46108</v>
      </c>
      <c r="B834" s="170" t="s">
        <v>475</v>
      </c>
      <c r="C834" s="242" t="s">
        <v>120</v>
      </c>
      <c r="D834" s="242" t="s">
        <v>98</v>
      </c>
      <c r="E834" s="387">
        <v>10000</v>
      </c>
      <c r="F834" s="381">
        <f t="shared" si="13"/>
        <v>18.67727535907062</v>
      </c>
      <c r="G834" s="239">
        <v>535.41</v>
      </c>
      <c r="H834" s="242" t="s">
        <v>168</v>
      </c>
      <c r="I834" s="170" t="s">
        <v>516</v>
      </c>
      <c r="J834" s="170" t="s">
        <v>96</v>
      </c>
      <c r="K834" s="170" t="s">
        <v>343</v>
      </c>
      <c r="L834" s="170" t="s">
        <v>113</v>
      </c>
      <c r="M834" s="75"/>
      <c r="N834" s="75"/>
      <c r="O834" s="75"/>
    </row>
    <row r="835" spans="1:15" ht="15.6" hidden="1">
      <c r="A835" s="384">
        <v>46108</v>
      </c>
      <c r="B835" s="170" t="s">
        <v>476</v>
      </c>
      <c r="C835" s="242" t="s">
        <v>120</v>
      </c>
      <c r="D835" s="242" t="s">
        <v>98</v>
      </c>
      <c r="E835" s="387">
        <v>4000</v>
      </c>
      <c r="F835" s="381">
        <f t="shared" si="13"/>
        <v>7.4709101436282479</v>
      </c>
      <c r="G835" s="239">
        <v>535.41</v>
      </c>
      <c r="H835" s="242" t="s">
        <v>168</v>
      </c>
      <c r="I835" s="170" t="s">
        <v>516</v>
      </c>
      <c r="J835" s="170" t="s">
        <v>96</v>
      </c>
      <c r="K835" s="170" t="s">
        <v>343</v>
      </c>
      <c r="L835" s="170" t="s">
        <v>113</v>
      </c>
      <c r="M835" s="75"/>
      <c r="N835" s="75"/>
      <c r="O835" s="75"/>
    </row>
    <row r="836" spans="1:15" ht="15.6" hidden="1">
      <c r="A836" s="384">
        <v>46108</v>
      </c>
      <c r="B836" s="170" t="s">
        <v>477</v>
      </c>
      <c r="C836" s="242" t="s">
        <v>120</v>
      </c>
      <c r="D836" s="242" t="s">
        <v>98</v>
      </c>
      <c r="E836" s="387">
        <v>3500</v>
      </c>
      <c r="F836" s="381">
        <f t="shared" si="13"/>
        <v>6.5370463756747172</v>
      </c>
      <c r="G836" s="239">
        <v>535.41</v>
      </c>
      <c r="H836" s="242" t="s">
        <v>168</v>
      </c>
      <c r="I836" s="170" t="s">
        <v>516</v>
      </c>
      <c r="J836" s="170" t="s">
        <v>96</v>
      </c>
      <c r="K836" s="170" t="s">
        <v>343</v>
      </c>
      <c r="L836" s="170" t="s">
        <v>113</v>
      </c>
      <c r="M836" s="75"/>
      <c r="N836" s="75"/>
      <c r="O836" s="75"/>
    </row>
    <row r="837" spans="1:15" ht="15.6" hidden="1">
      <c r="A837" s="384">
        <v>46108</v>
      </c>
      <c r="B837" s="170" t="s">
        <v>478</v>
      </c>
      <c r="C837" s="242" t="s">
        <v>120</v>
      </c>
      <c r="D837" s="242" t="s">
        <v>98</v>
      </c>
      <c r="E837" s="387">
        <v>3500</v>
      </c>
      <c r="F837" s="381">
        <f t="shared" si="13"/>
        <v>6.5370463756747172</v>
      </c>
      <c r="G837" s="239">
        <v>535.41</v>
      </c>
      <c r="H837" s="242" t="s">
        <v>168</v>
      </c>
      <c r="I837" s="170" t="s">
        <v>516</v>
      </c>
      <c r="J837" s="170" t="s">
        <v>96</v>
      </c>
      <c r="K837" s="170" t="s">
        <v>343</v>
      </c>
      <c r="L837" s="170" t="s">
        <v>113</v>
      </c>
      <c r="M837" s="75"/>
      <c r="N837" s="75"/>
      <c r="O837" s="75"/>
    </row>
    <row r="838" spans="1:15" ht="15.6" hidden="1">
      <c r="A838" s="384">
        <v>46108</v>
      </c>
      <c r="B838" s="170" t="s">
        <v>479</v>
      </c>
      <c r="C838" s="242" t="s">
        <v>120</v>
      </c>
      <c r="D838" s="242" t="s">
        <v>98</v>
      </c>
      <c r="E838" s="387">
        <v>5600</v>
      </c>
      <c r="F838" s="381">
        <f t="shared" si="13"/>
        <v>10.459274201079547</v>
      </c>
      <c r="G838" s="239">
        <v>535.41</v>
      </c>
      <c r="H838" s="242" t="s">
        <v>168</v>
      </c>
      <c r="I838" s="170" t="s">
        <v>516</v>
      </c>
      <c r="J838" s="170" t="s">
        <v>96</v>
      </c>
      <c r="K838" s="170" t="s">
        <v>343</v>
      </c>
      <c r="L838" s="170" t="s">
        <v>113</v>
      </c>
      <c r="M838" s="75"/>
      <c r="N838" s="75"/>
      <c r="O838" s="75"/>
    </row>
    <row r="839" spans="1:15" ht="15.6" hidden="1">
      <c r="A839" s="384">
        <v>46108</v>
      </c>
      <c r="B839" s="170" t="s">
        <v>480</v>
      </c>
      <c r="C839" s="242" t="s">
        <v>120</v>
      </c>
      <c r="D839" s="242" t="s">
        <v>98</v>
      </c>
      <c r="E839" s="387">
        <v>6000</v>
      </c>
      <c r="F839" s="381">
        <f t="shared" si="13"/>
        <v>11.206365215442371</v>
      </c>
      <c r="G839" s="239">
        <v>535.41</v>
      </c>
      <c r="H839" s="242" t="s">
        <v>168</v>
      </c>
      <c r="I839" s="170" t="s">
        <v>516</v>
      </c>
      <c r="J839" s="170" t="s">
        <v>96</v>
      </c>
      <c r="K839" s="170" t="s">
        <v>343</v>
      </c>
      <c r="L839" s="170" t="s">
        <v>113</v>
      </c>
      <c r="M839" s="75"/>
      <c r="N839" s="75"/>
      <c r="O839" s="75"/>
    </row>
    <row r="840" spans="1:15" ht="15.6" hidden="1">
      <c r="A840" s="384">
        <v>46108</v>
      </c>
      <c r="B840" s="170" t="s">
        <v>481</v>
      </c>
      <c r="C840" s="242" t="s">
        <v>120</v>
      </c>
      <c r="D840" s="242" t="s">
        <v>98</v>
      </c>
      <c r="E840" s="387">
        <v>1250</v>
      </c>
      <c r="F840" s="381">
        <f t="shared" si="13"/>
        <v>2.3346594198838275</v>
      </c>
      <c r="G840" s="239">
        <v>535.41</v>
      </c>
      <c r="H840" s="242" t="s">
        <v>168</v>
      </c>
      <c r="I840" s="170" t="s">
        <v>516</v>
      </c>
      <c r="J840" s="170" t="s">
        <v>96</v>
      </c>
      <c r="K840" s="170" t="s">
        <v>343</v>
      </c>
      <c r="L840" s="170" t="s">
        <v>113</v>
      </c>
      <c r="M840" s="75"/>
      <c r="N840" s="75"/>
      <c r="O840" s="75"/>
    </row>
    <row r="841" spans="1:15" ht="15.6" hidden="1">
      <c r="A841" s="384">
        <v>46108</v>
      </c>
      <c r="B841" s="170" t="s">
        <v>482</v>
      </c>
      <c r="C841" s="242" t="s">
        <v>120</v>
      </c>
      <c r="D841" s="242" t="s">
        <v>98</v>
      </c>
      <c r="E841" s="387">
        <v>1200</v>
      </c>
      <c r="F841" s="381">
        <f t="shared" si="13"/>
        <v>2.2412730430884742</v>
      </c>
      <c r="G841" s="239">
        <v>535.41</v>
      </c>
      <c r="H841" s="242" t="s">
        <v>168</v>
      </c>
      <c r="I841" s="170" t="s">
        <v>516</v>
      </c>
      <c r="J841" s="170" t="s">
        <v>96</v>
      </c>
      <c r="K841" s="170" t="s">
        <v>343</v>
      </c>
      <c r="L841" s="170" t="s">
        <v>113</v>
      </c>
      <c r="M841" s="75"/>
      <c r="N841" s="75"/>
      <c r="O841" s="75"/>
    </row>
    <row r="842" spans="1:15" ht="15.6" hidden="1">
      <c r="A842" s="384">
        <v>46108</v>
      </c>
      <c r="B842" s="170" t="s">
        <v>483</v>
      </c>
      <c r="C842" s="242" t="s">
        <v>120</v>
      </c>
      <c r="D842" s="242" t="s">
        <v>98</v>
      </c>
      <c r="E842" s="387">
        <v>3700</v>
      </c>
      <c r="F842" s="381">
        <f t="shared" si="13"/>
        <v>6.9105918828561297</v>
      </c>
      <c r="G842" s="239">
        <v>535.41</v>
      </c>
      <c r="H842" s="242" t="s">
        <v>168</v>
      </c>
      <c r="I842" s="170" t="s">
        <v>516</v>
      </c>
      <c r="J842" s="170" t="s">
        <v>96</v>
      </c>
      <c r="K842" s="170" t="s">
        <v>343</v>
      </c>
      <c r="L842" s="170" t="s">
        <v>113</v>
      </c>
      <c r="M842" s="75"/>
      <c r="N842" s="75"/>
      <c r="O842" s="75"/>
    </row>
    <row r="843" spans="1:15" ht="15.6" hidden="1">
      <c r="A843" s="384">
        <v>46108</v>
      </c>
      <c r="B843" s="170" t="s">
        <v>484</v>
      </c>
      <c r="C843" s="242" t="s">
        <v>120</v>
      </c>
      <c r="D843" s="242" t="s">
        <v>98</v>
      </c>
      <c r="E843" s="387">
        <v>17550</v>
      </c>
      <c r="F843" s="381">
        <f t="shared" si="13"/>
        <v>32.778618255168936</v>
      </c>
      <c r="G843" s="239">
        <v>535.41</v>
      </c>
      <c r="H843" s="242" t="s">
        <v>168</v>
      </c>
      <c r="I843" s="170" t="s">
        <v>516</v>
      </c>
      <c r="J843" s="170" t="s">
        <v>96</v>
      </c>
      <c r="K843" s="170" t="s">
        <v>343</v>
      </c>
      <c r="L843" s="170" t="s">
        <v>113</v>
      </c>
      <c r="M843" s="75"/>
      <c r="N843" s="75"/>
      <c r="O843" s="75"/>
    </row>
    <row r="844" spans="1:15" ht="15.6" hidden="1">
      <c r="A844" s="384">
        <v>46108</v>
      </c>
      <c r="B844" s="170" t="s">
        <v>485</v>
      </c>
      <c r="C844" s="242" t="s">
        <v>120</v>
      </c>
      <c r="D844" s="242" t="s">
        <v>98</v>
      </c>
      <c r="E844" s="387">
        <v>11100</v>
      </c>
      <c r="F844" s="381">
        <f t="shared" si="13"/>
        <v>20.731775648568387</v>
      </c>
      <c r="G844" s="239">
        <v>535.41</v>
      </c>
      <c r="H844" s="242" t="s">
        <v>168</v>
      </c>
      <c r="I844" s="170" t="s">
        <v>516</v>
      </c>
      <c r="J844" s="170" t="s">
        <v>96</v>
      </c>
      <c r="K844" s="170" t="s">
        <v>343</v>
      </c>
      <c r="L844" s="170" t="s">
        <v>113</v>
      </c>
      <c r="M844" s="75"/>
      <c r="N844" s="75"/>
      <c r="O844" s="75"/>
    </row>
    <row r="845" spans="1:15" ht="15.6" hidden="1">
      <c r="A845" s="394">
        <v>46108</v>
      </c>
      <c r="B845" s="242" t="s">
        <v>486</v>
      </c>
      <c r="C845" s="170" t="s">
        <v>335</v>
      </c>
      <c r="D845" s="242" t="s">
        <v>98</v>
      </c>
      <c r="E845" s="286">
        <v>1000</v>
      </c>
      <c r="F845" s="381">
        <f t="shared" si="13"/>
        <v>1.867727535907062</v>
      </c>
      <c r="G845" s="239">
        <v>535.41</v>
      </c>
      <c r="H845" s="242" t="s">
        <v>168</v>
      </c>
      <c r="I845" s="242" t="s">
        <v>497</v>
      </c>
      <c r="J845" s="170" t="s">
        <v>96</v>
      </c>
      <c r="K845" s="170" t="s">
        <v>343</v>
      </c>
      <c r="L845" s="170" t="s">
        <v>113</v>
      </c>
      <c r="M845" s="75"/>
      <c r="N845" s="75"/>
      <c r="O845" s="75"/>
    </row>
    <row r="846" spans="1:15" ht="15.6" hidden="1">
      <c r="A846" s="394">
        <v>46108</v>
      </c>
      <c r="B846" s="242" t="s">
        <v>457</v>
      </c>
      <c r="C846" s="170" t="s">
        <v>335</v>
      </c>
      <c r="D846" s="242" t="s">
        <v>98</v>
      </c>
      <c r="E846" s="286">
        <v>1000</v>
      </c>
      <c r="F846" s="381">
        <f t="shared" si="13"/>
        <v>1.867727535907062</v>
      </c>
      <c r="G846" s="239">
        <v>535.41</v>
      </c>
      <c r="H846" s="242" t="s">
        <v>168</v>
      </c>
      <c r="I846" s="242" t="s">
        <v>497</v>
      </c>
      <c r="J846" s="170" t="s">
        <v>96</v>
      </c>
      <c r="K846" s="170" t="s">
        <v>343</v>
      </c>
      <c r="L846" s="170" t="s">
        <v>113</v>
      </c>
      <c r="M846" s="75"/>
      <c r="N846" s="75"/>
      <c r="O846" s="75"/>
    </row>
    <row r="847" spans="1:15" ht="15.6" hidden="1">
      <c r="A847" s="394">
        <v>46108</v>
      </c>
      <c r="B847" s="242" t="s">
        <v>487</v>
      </c>
      <c r="C847" s="170" t="s">
        <v>335</v>
      </c>
      <c r="D847" s="242" t="s">
        <v>98</v>
      </c>
      <c r="E847" s="286">
        <v>1000</v>
      </c>
      <c r="F847" s="381">
        <f t="shared" si="13"/>
        <v>1.867727535907062</v>
      </c>
      <c r="G847" s="239">
        <v>535.41</v>
      </c>
      <c r="H847" s="242" t="s">
        <v>168</v>
      </c>
      <c r="I847" s="242" t="s">
        <v>497</v>
      </c>
      <c r="J847" s="170" t="s">
        <v>96</v>
      </c>
      <c r="K847" s="170" t="s">
        <v>343</v>
      </c>
      <c r="L847" s="170" t="s">
        <v>113</v>
      </c>
      <c r="M847" s="75"/>
      <c r="N847" s="75"/>
      <c r="O847" s="75"/>
    </row>
    <row r="848" spans="1:15" ht="15.6" hidden="1">
      <c r="A848" s="394">
        <v>46108</v>
      </c>
      <c r="B848" s="242" t="s">
        <v>488</v>
      </c>
      <c r="C848" s="170" t="s">
        <v>335</v>
      </c>
      <c r="D848" s="242" t="s">
        <v>98</v>
      </c>
      <c r="E848" s="286">
        <v>1000</v>
      </c>
      <c r="F848" s="381">
        <f t="shared" si="13"/>
        <v>1.867727535907062</v>
      </c>
      <c r="G848" s="239">
        <v>535.41</v>
      </c>
      <c r="H848" s="242" t="s">
        <v>168</v>
      </c>
      <c r="I848" s="242" t="s">
        <v>497</v>
      </c>
      <c r="J848" s="170" t="s">
        <v>96</v>
      </c>
      <c r="K848" s="170" t="s">
        <v>343</v>
      </c>
      <c r="L848" s="170" t="s">
        <v>113</v>
      </c>
      <c r="M848" s="75"/>
      <c r="N848" s="75"/>
      <c r="O848" s="75"/>
    </row>
    <row r="849" spans="1:15" ht="15.6" hidden="1">
      <c r="A849" s="384">
        <v>46108</v>
      </c>
      <c r="B849" s="242" t="s">
        <v>1592</v>
      </c>
      <c r="C849" s="242" t="s">
        <v>392</v>
      </c>
      <c r="D849" s="242" t="s">
        <v>257</v>
      </c>
      <c r="E849" s="242">
        <v>4000</v>
      </c>
      <c r="F849" s="381">
        <f t="shared" si="13"/>
        <v>7.4709101436282479</v>
      </c>
      <c r="G849" s="239">
        <v>535.41</v>
      </c>
      <c r="H849" s="242" t="s">
        <v>122</v>
      </c>
      <c r="I849" s="242" t="s">
        <v>606</v>
      </c>
      <c r="J849" s="170" t="s">
        <v>96</v>
      </c>
      <c r="K849" s="170" t="s">
        <v>343</v>
      </c>
      <c r="L849" s="170" t="s">
        <v>113</v>
      </c>
      <c r="M849" s="75"/>
      <c r="N849" s="75"/>
      <c r="O849" s="75"/>
    </row>
    <row r="850" spans="1:15" ht="15.6" hidden="1">
      <c r="A850" s="384">
        <v>46108</v>
      </c>
      <c r="B850" s="242" t="s">
        <v>1596</v>
      </c>
      <c r="C850" s="242" t="s">
        <v>392</v>
      </c>
      <c r="D850" s="242" t="s">
        <v>257</v>
      </c>
      <c r="E850" s="242">
        <v>4000</v>
      </c>
      <c r="F850" s="381">
        <f t="shared" si="13"/>
        <v>7.4709101436282479</v>
      </c>
      <c r="G850" s="239">
        <v>535.41</v>
      </c>
      <c r="H850" s="242" t="s">
        <v>122</v>
      </c>
      <c r="I850" s="242" t="s">
        <v>607</v>
      </c>
      <c r="J850" s="170" t="s">
        <v>96</v>
      </c>
      <c r="K850" s="170" t="s">
        <v>343</v>
      </c>
      <c r="L850" s="170" t="s">
        <v>113</v>
      </c>
      <c r="M850" s="75"/>
      <c r="N850" s="75"/>
      <c r="O850" s="75"/>
    </row>
    <row r="851" spans="1:15" ht="15.6" hidden="1">
      <c r="A851" s="384">
        <v>46108</v>
      </c>
      <c r="B851" s="242" t="s">
        <v>1592</v>
      </c>
      <c r="C851" s="170" t="s">
        <v>335</v>
      </c>
      <c r="D851" s="242" t="s">
        <v>257</v>
      </c>
      <c r="E851" s="242">
        <v>500</v>
      </c>
      <c r="F851" s="381">
        <f t="shared" si="13"/>
        <v>0.93386376795353099</v>
      </c>
      <c r="G851" s="239">
        <v>535.41</v>
      </c>
      <c r="H851" s="242" t="s">
        <v>131</v>
      </c>
      <c r="I851" s="242" t="s">
        <v>622</v>
      </c>
      <c r="J851" s="170" t="s">
        <v>96</v>
      </c>
      <c r="K851" s="170" t="s">
        <v>343</v>
      </c>
      <c r="L851" s="170" t="s">
        <v>113</v>
      </c>
      <c r="M851" s="75"/>
      <c r="N851" s="75"/>
      <c r="O851" s="75"/>
    </row>
    <row r="852" spans="1:15" ht="15.6" hidden="1">
      <c r="A852" s="384">
        <v>46108</v>
      </c>
      <c r="B852" s="242" t="s">
        <v>1596</v>
      </c>
      <c r="C852" s="170" t="s">
        <v>335</v>
      </c>
      <c r="D852" s="242" t="s">
        <v>257</v>
      </c>
      <c r="E852" s="242">
        <v>500</v>
      </c>
      <c r="F852" s="381">
        <f t="shared" si="13"/>
        <v>0.93386376795353099</v>
      </c>
      <c r="G852" s="239">
        <v>535.41</v>
      </c>
      <c r="H852" s="242" t="s">
        <v>131</v>
      </c>
      <c r="I852" s="242" t="s">
        <v>622</v>
      </c>
      <c r="J852" s="170" t="s">
        <v>96</v>
      </c>
      <c r="K852" s="170" t="s">
        <v>343</v>
      </c>
      <c r="L852" s="170" t="s">
        <v>113</v>
      </c>
      <c r="M852" s="75"/>
      <c r="N852" s="75"/>
      <c r="O852" s="75"/>
    </row>
    <row r="853" spans="1:15" ht="15.6" hidden="1">
      <c r="A853" s="384">
        <v>46108</v>
      </c>
      <c r="B853" s="242" t="s">
        <v>1616</v>
      </c>
      <c r="C853" s="242" t="s">
        <v>618</v>
      </c>
      <c r="D853" s="242" t="s">
        <v>257</v>
      </c>
      <c r="E853" s="242">
        <v>1600</v>
      </c>
      <c r="F853" s="381">
        <f t="shared" si="13"/>
        <v>2.9883640574512991</v>
      </c>
      <c r="G853" s="239">
        <v>535.41</v>
      </c>
      <c r="H853" s="242" t="s">
        <v>131</v>
      </c>
      <c r="I853" s="242" t="s">
        <v>627</v>
      </c>
      <c r="J853" s="170" t="s">
        <v>96</v>
      </c>
      <c r="K853" s="170" t="s">
        <v>343</v>
      </c>
      <c r="L853" s="170" t="s">
        <v>113</v>
      </c>
      <c r="M853" s="75"/>
      <c r="N853" s="75"/>
      <c r="O853" s="75"/>
    </row>
    <row r="854" spans="1:15" ht="15.6" hidden="1">
      <c r="A854" s="384">
        <v>46108</v>
      </c>
      <c r="B854" s="242" t="s">
        <v>1596</v>
      </c>
      <c r="C854" s="170" t="s">
        <v>335</v>
      </c>
      <c r="D854" s="242" t="s">
        <v>257</v>
      </c>
      <c r="E854" s="242">
        <v>500</v>
      </c>
      <c r="F854" s="381">
        <f t="shared" si="13"/>
        <v>0.93386376795353099</v>
      </c>
      <c r="G854" s="239">
        <v>535.41</v>
      </c>
      <c r="H854" s="242" t="s">
        <v>131</v>
      </c>
      <c r="I854" s="242" t="s">
        <v>622</v>
      </c>
      <c r="J854" s="170" t="s">
        <v>96</v>
      </c>
      <c r="K854" s="170" t="s">
        <v>343</v>
      </c>
      <c r="L854" s="170" t="s">
        <v>113</v>
      </c>
      <c r="M854" s="75"/>
      <c r="N854" s="75"/>
      <c r="O854" s="75"/>
    </row>
    <row r="855" spans="1:15" ht="15.6" hidden="1">
      <c r="A855" s="384">
        <v>46108</v>
      </c>
      <c r="B855" s="242" t="s">
        <v>1592</v>
      </c>
      <c r="C855" s="170" t="s">
        <v>335</v>
      </c>
      <c r="D855" s="242" t="s">
        <v>257</v>
      </c>
      <c r="E855" s="242">
        <v>500</v>
      </c>
      <c r="F855" s="381">
        <f t="shared" si="13"/>
        <v>0.93386376795353099</v>
      </c>
      <c r="G855" s="239">
        <v>535.41</v>
      </c>
      <c r="H855" s="242" t="s">
        <v>131</v>
      </c>
      <c r="I855" s="242" t="s">
        <v>622</v>
      </c>
      <c r="J855" s="170" t="s">
        <v>96</v>
      </c>
      <c r="K855" s="170" t="s">
        <v>343</v>
      </c>
      <c r="L855" s="170" t="s">
        <v>113</v>
      </c>
      <c r="M855" s="75"/>
      <c r="N855" s="75"/>
      <c r="O855" s="75"/>
    </row>
    <row r="856" spans="1:15" ht="15.6" hidden="1">
      <c r="A856" s="395">
        <v>46108</v>
      </c>
      <c r="B856" s="170" t="s">
        <v>670</v>
      </c>
      <c r="C856" s="170" t="s">
        <v>335</v>
      </c>
      <c r="D856" s="383" t="s">
        <v>97</v>
      </c>
      <c r="E856" s="316">
        <v>500</v>
      </c>
      <c r="F856" s="381">
        <f t="shared" si="13"/>
        <v>0.93386376795353099</v>
      </c>
      <c r="G856" s="239">
        <v>535.41</v>
      </c>
      <c r="H856" s="383" t="s">
        <v>134</v>
      </c>
      <c r="I856" s="170" t="s">
        <v>690</v>
      </c>
      <c r="J856" s="170" t="s">
        <v>96</v>
      </c>
      <c r="K856" s="170" t="s">
        <v>343</v>
      </c>
      <c r="L856" s="170" t="s">
        <v>113</v>
      </c>
      <c r="M856" s="75"/>
      <c r="N856" s="75"/>
      <c r="O856" s="75"/>
    </row>
    <row r="857" spans="1:15" ht="15.6" hidden="1">
      <c r="A857" s="395">
        <v>46108</v>
      </c>
      <c r="B857" s="170" t="s">
        <v>671</v>
      </c>
      <c r="C857" s="170" t="s">
        <v>335</v>
      </c>
      <c r="D857" s="383" t="s">
        <v>97</v>
      </c>
      <c r="E857" s="316">
        <v>500</v>
      </c>
      <c r="F857" s="381">
        <f t="shared" si="13"/>
        <v>0.93386376795353099</v>
      </c>
      <c r="G857" s="239">
        <v>535.41</v>
      </c>
      <c r="H857" s="383" t="s">
        <v>134</v>
      </c>
      <c r="I857" s="170" t="s">
        <v>690</v>
      </c>
      <c r="J857" s="170" t="s">
        <v>96</v>
      </c>
      <c r="K857" s="170" t="s">
        <v>343</v>
      </c>
      <c r="L857" s="170" t="s">
        <v>113</v>
      </c>
      <c r="M857" s="75"/>
      <c r="N857" s="75"/>
      <c r="O857" s="75"/>
    </row>
    <row r="858" spans="1:15" ht="15.6" hidden="1">
      <c r="A858" s="395">
        <v>46108</v>
      </c>
      <c r="B858" s="170" t="s">
        <v>672</v>
      </c>
      <c r="C858" s="170" t="s">
        <v>335</v>
      </c>
      <c r="D858" s="383" t="s">
        <v>97</v>
      </c>
      <c r="E858" s="316">
        <v>500</v>
      </c>
      <c r="F858" s="381">
        <f t="shared" si="13"/>
        <v>0.93386376795353099</v>
      </c>
      <c r="G858" s="239">
        <v>535.41</v>
      </c>
      <c r="H858" s="383" t="s">
        <v>134</v>
      </c>
      <c r="I858" s="170" t="s">
        <v>690</v>
      </c>
      <c r="J858" s="170" t="s">
        <v>96</v>
      </c>
      <c r="K858" s="170" t="s">
        <v>343</v>
      </c>
      <c r="L858" s="170" t="s">
        <v>113</v>
      </c>
      <c r="M858" s="75"/>
      <c r="N858" s="75"/>
      <c r="O858" s="75"/>
    </row>
    <row r="859" spans="1:15" ht="15.6" hidden="1">
      <c r="A859" s="395">
        <v>46108</v>
      </c>
      <c r="B859" s="170" t="s">
        <v>673</v>
      </c>
      <c r="C859" s="170" t="s">
        <v>335</v>
      </c>
      <c r="D859" s="383" t="s">
        <v>97</v>
      </c>
      <c r="E859" s="316">
        <v>500</v>
      </c>
      <c r="F859" s="381">
        <f t="shared" si="13"/>
        <v>0.93386376795353099</v>
      </c>
      <c r="G859" s="239">
        <v>535.41</v>
      </c>
      <c r="H859" s="383" t="s">
        <v>134</v>
      </c>
      <c r="I859" s="170" t="s">
        <v>690</v>
      </c>
      <c r="J859" s="170" t="s">
        <v>96</v>
      </c>
      <c r="K859" s="170" t="s">
        <v>343</v>
      </c>
      <c r="L859" s="170" t="s">
        <v>113</v>
      </c>
      <c r="M859" s="75"/>
      <c r="N859" s="75"/>
      <c r="O859" s="75"/>
    </row>
    <row r="860" spans="1:15" ht="15.6" hidden="1">
      <c r="A860" s="395">
        <v>46108</v>
      </c>
      <c r="B860" s="170" t="s">
        <v>674</v>
      </c>
      <c r="C860" s="170" t="s">
        <v>404</v>
      </c>
      <c r="D860" s="383" t="s">
        <v>97</v>
      </c>
      <c r="E860" s="316">
        <v>1500</v>
      </c>
      <c r="F860" s="381">
        <f t="shared" si="13"/>
        <v>2.8015913038605929</v>
      </c>
      <c r="G860" s="239">
        <v>535.41</v>
      </c>
      <c r="H860" s="383" t="s">
        <v>134</v>
      </c>
      <c r="I860" s="170" t="s">
        <v>696</v>
      </c>
      <c r="J860" s="170" t="s">
        <v>96</v>
      </c>
      <c r="K860" s="170" t="s">
        <v>343</v>
      </c>
      <c r="L860" s="170" t="s">
        <v>113</v>
      </c>
      <c r="M860" s="75"/>
      <c r="N860" s="75"/>
      <c r="O860" s="75"/>
    </row>
    <row r="861" spans="1:15" ht="15.6" hidden="1">
      <c r="A861" s="384">
        <v>46108</v>
      </c>
      <c r="B861" s="242" t="s">
        <v>771</v>
      </c>
      <c r="C861" s="170" t="s">
        <v>335</v>
      </c>
      <c r="D861" s="242" t="s">
        <v>97</v>
      </c>
      <c r="E861" s="242">
        <v>500</v>
      </c>
      <c r="F861" s="381">
        <f t="shared" si="13"/>
        <v>0.93386376795353099</v>
      </c>
      <c r="G861" s="239">
        <v>535.41</v>
      </c>
      <c r="H861" s="242" t="s">
        <v>124</v>
      </c>
      <c r="I861" s="242" t="s">
        <v>791</v>
      </c>
      <c r="J861" s="170" t="s">
        <v>96</v>
      </c>
      <c r="K861" s="170" t="s">
        <v>343</v>
      </c>
      <c r="L861" s="170" t="s">
        <v>113</v>
      </c>
      <c r="M861" s="75"/>
      <c r="N861" s="75"/>
      <c r="O861" s="75"/>
    </row>
    <row r="862" spans="1:15" ht="15.6" hidden="1">
      <c r="A862" s="384">
        <v>46108</v>
      </c>
      <c r="B862" s="242" t="s">
        <v>776</v>
      </c>
      <c r="C862" s="242" t="s">
        <v>773</v>
      </c>
      <c r="D862" s="242" t="s">
        <v>97</v>
      </c>
      <c r="E862" s="242">
        <v>1500</v>
      </c>
      <c r="F862" s="381">
        <f t="shared" si="13"/>
        <v>2.8015913038605929</v>
      </c>
      <c r="G862" s="239">
        <v>535.41</v>
      </c>
      <c r="H862" s="242" t="s">
        <v>124</v>
      </c>
      <c r="I862" s="242" t="s">
        <v>803</v>
      </c>
      <c r="J862" s="170" t="s">
        <v>96</v>
      </c>
      <c r="K862" s="170" t="s">
        <v>343</v>
      </c>
      <c r="L862" s="170" t="s">
        <v>113</v>
      </c>
      <c r="M862" s="75"/>
      <c r="N862" s="75"/>
      <c r="O862" s="75"/>
    </row>
    <row r="863" spans="1:15" ht="15.6" hidden="1">
      <c r="A863" s="384">
        <v>46108</v>
      </c>
      <c r="B863" s="242" t="s">
        <v>777</v>
      </c>
      <c r="C863" s="170" t="s">
        <v>335</v>
      </c>
      <c r="D863" s="242" t="s">
        <v>97</v>
      </c>
      <c r="E863" s="242">
        <v>500</v>
      </c>
      <c r="F863" s="381">
        <f t="shared" si="13"/>
        <v>0.93386376795353099</v>
      </c>
      <c r="G863" s="239">
        <v>535.41</v>
      </c>
      <c r="H863" s="242" t="s">
        <v>124</v>
      </c>
      <c r="I863" s="242" t="s">
        <v>791</v>
      </c>
      <c r="J863" s="170" t="s">
        <v>96</v>
      </c>
      <c r="K863" s="170" t="s">
        <v>343</v>
      </c>
      <c r="L863" s="170" t="s">
        <v>113</v>
      </c>
      <c r="M863" s="75"/>
      <c r="N863" s="75"/>
      <c r="O863" s="75"/>
    </row>
    <row r="864" spans="1:15" ht="15.6" hidden="1">
      <c r="A864" s="384">
        <v>46108</v>
      </c>
      <c r="B864" s="242" t="s">
        <v>778</v>
      </c>
      <c r="C864" s="170" t="s">
        <v>335</v>
      </c>
      <c r="D864" s="242" t="s">
        <v>97</v>
      </c>
      <c r="E864" s="242">
        <v>500</v>
      </c>
      <c r="F864" s="381">
        <f t="shared" si="13"/>
        <v>0.93386376795353099</v>
      </c>
      <c r="G864" s="239">
        <v>535.41</v>
      </c>
      <c r="H864" s="242" t="s">
        <v>124</v>
      </c>
      <c r="I864" s="242" t="s">
        <v>791</v>
      </c>
      <c r="J864" s="170" t="s">
        <v>96</v>
      </c>
      <c r="K864" s="170" t="s">
        <v>343</v>
      </c>
      <c r="L864" s="170" t="s">
        <v>113</v>
      </c>
      <c r="M864" s="75"/>
      <c r="N864" s="75"/>
      <c r="O864" s="75"/>
    </row>
    <row r="865" spans="1:15" ht="15.6" hidden="1">
      <c r="A865" s="384">
        <v>46108</v>
      </c>
      <c r="B865" s="242" t="s">
        <v>780</v>
      </c>
      <c r="C865" s="242" t="s">
        <v>392</v>
      </c>
      <c r="D865" s="242" t="s">
        <v>97</v>
      </c>
      <c r="E865" s="242">
        <v>7000</v>
      </c>
      <c r="F865" s="381">
        <f t="shared" si="13"/>
        <v>13.074092751349434</v>
      </c>
      <c r="G865" s="239">
        <v>535.41</v>
      </c>
      <c r="H865" s="242" t="s">
        <v>124</v>
      </c>
      <c r="I865" s="242" t="s">
        <v>805</v>
      </c>
      <c r="J865" s="170" t="s">
        <v>96</v>
      </c>
      <c r="K865" s="170" t="s">
        <v>343</v>
      </c>
      <c r="L865" s="170" t="s">
        <v>113</v>
      </c>
      <c r="M865" s="75"/>
      <c r="N865" s="75"/>
      <c r="O865" s="75"/>
    </row>
    <row r="866" spans="1:15" ht="15.6" hidden="1">
      <c r="A866" s="384">
        <v>46108</v>
      </c>
      <c r="B866" s="242" t="s">
        <v>781</v>
      </c>
      <c r="C866" s="170" t="s">
        <v>335</v>
      </c>
      <c r="D866" s="242" t="s">
        <v>97</v>
      </c>
      <c r="E866" s="242">
        <v>500</v>
      </c>
      <c r="F866" s="381">
        <f t="shared" si="13"/>
        <v>0.93386376795353099</v>
      </c>
      <c r="G866" s="239">
        <v>535.41</v>
      </c>
      <c r="H866" s="242" t="s">
        <v>124</v>
      </c>
      <c r="I866" s="242" t="s">
        <v>791</v>
      </c>
      <c r="J866" s="170" t="s">
        <v>96</v>
      </c>
      <c r="K866" s="170" t="s">
        <v>343</v>
      </c>
      <c r="L866" s="170" t="s">
        <v>113</v>
      </c>
      <c r="M866" s="75"/>
      <c r="N866" s="75"/>
      <c r="O866" s="75"/>
    </row>
    <row r="867" spans="1:15" ht="15.6" hidden="1">
      <c r="A867" s="384">
        <v>46108</v>
      </c>
      <c r="B867" s="242" t="s">
        <v>782</v>
      </c>
      <c r="C867" s="170" t="s">
        <v>335</v>
      </c>
      <c r="D867" s="242" t="s">
        <v>97</v>
      </c>
      <c r="E867" s="242">
        <v>500</v>
      </c>
      <c r="F867" s="381">
        <f t="shared" si="13"/>
        <v>0.93386376795353099</v>
      </c>
      <c r="G867" s="239">
        <v>535.41</v>
      </c>
      <c r="H867" s="242" t="s">
        <v>124</v>
      </c>
      <c r="I867" s="242" t="s">
        <v>791</v>
      </c>
      <c r="J867" s="170" t="s">
        <v>96</v>
      </c>
      <c r="K867" s="170" t="s">
        <v>343</v>
      </c>
      <c r="L867" s="170" t="s">
        <v>113</v>
      </c>
      <c r="M867" s="75"/>
      <c r="N867" s="75"/>
      <c r="O867" s="75"/>
    </row>
    <row r="868" spans="1:15" ht="15.6" hidden="1">
      <c r="A868" s="384">
        <v>46108</v>
      </c>
      <c r="B868" s="242" t="s">
        <v>772</v>
      </c>
      <c r="C868" s="242" t="s">
        <v>773</v>
      </c>
      <c r="D868" s="242" t="s">
        <v>97</v>
      </c>
      <c r="E868" s="242">
        <v>1500</v>
      </c>
      <c r="F868" s="381">
        <f t="shared" si="13"/>
        <v>2.8015913038605929</v>
      </c>
      <c r="G868" s="239">
        <v>535.41</v>
      </c>
      <c r="H868" s="242" t="s">
        <v>124</v>
      </c>
      <c r="I868" s="242" t="s">
        <v>803</v>
      </c>
      <c r="J868" s="170" t="s">
        <v>96</v>
      </c>
      <c r="K868" s="170" t="s">
        <v>343</v>
      </c>
      <c r="L868" s="170" t="s">
        <v>113</v>
      </c>
      <c r="M868" s="75"/>
      <c r="N868" s="75"/>
      <c r="O868" s="75"/>
    </row>
    <row r="869" spans="1:15" ht="15.6" hidden="1">
      <c r="A869" s="384">
        <v>46108</v>
      </c>
      <c r="B869" s="242" t="s">
        <v>783</v>
      </c>
      <c r="C869" s="170" t="s">
        <v>335</v>
      </c>
      <c r="D869" s="242" t="s">
        <v>97</v>
      </c>
      <c r="E869" s="242">
        <v>500</v>
      </c>
      <c r="F869" s="381">
        <f t="shared" si="13"/>
        <v>0.93386376795353099</v>
      </c>
      <c r="G869" s="239">
        <v>535.41</v>
      </c>
      <c r="H869" s="242" t="s">
        <v>124</v>
      </c>
      <c r="I869" s="242" t="s">
        <v>791</v>
      </c>
      <c r="J869" s="170" t="s">
        <v>96</v>
      </c>
      <c r="K869" s="170" t="s">
        <v>343</v>
      </c>
      <c r="L869" s="170" t="s">
        <v>113</v>
      </c>
      <c r="M869" s="75"/>
      <c r="N869" s="75"/>
      <c r="O869" s="75"/>
    </row>
    <row r="870" spans="1:15" ht="15.6" hidden="1">
      <c r="A870" s="407">
        <v>46109</v>
      </c>
      <c r="B870" s="170" t="s">
        <v>1591</v>
      </c>
      <c r="C870" s="170" t="s">
        <v>396</v>
      </c>
      <c r="D870" s="170" t="s">
        <v>257</v>
      </c>
      <c r="E870" s="170">
        <v>10000</v>
      </c>
      <c r="F870" s="381">
        <f t="shared" si="13"/>
        <v>18.67727535907062</v>
      </c>
      <c r="G870" s="239">
        <v>535.41</v>
      </c>
      <c r="H870" s="170" t="s">
        <v>122</v>
      </c>
      <c r="I870" s="170" t="s">
        <v>583</v>
      </c>
      <c r="J870" s="170" t="s">
        <v>96</v>
      </c>
      <c r="K870" s="170" t="s">
        <v>343</v>
      </c>
      <c r="L870" s="170" t="s">
        <v>113</v>
      </c>
      <c r="M870" s="124"/>
      <c r="N870" s="124"/>
      <c r="O870" s="124"/>
    </row>
    <row r="871" spans="1:15" ht="15.6" hidden="1">
      <c r="A871" s="407">
        <v>46109</v>
      </c>
      <c r="B871" s="165" t="s">
        <v>1631</v>
      </c>
      <c r="C871" s="165" t="s">
        <v>525</v>
      </c>
      <c r="D871" s="165" t="s">
        <v>257</v>
      </c>
      <c r="E871" s="165">
        <v>10000</v>
      </c>
      <c r="F871" s="381">
        <f t="shared" si="13"/>
        <v>18.67727535907062</v>
      </c>
      <c r="G871" s="239">
        <v>535.41</v>
      </c>
      <c r="H871" s="165" t="s">
        <v>123</v>
      </c>
      <c r="I871" s="165" t="s">
        <v>554</v>
      </c>
      <c r="J871" s="170" t="s">
        <v>96</v>
      </c>
      <c r="K871" s="170" t="s">
        <v>343</v>
      </c>
      <c r="L871" s="170" t="s">
        <v>113</v>
      </c>
      <c r="M871" s="124"/>
      <c r="N871" s="124"/>
      <c r="O871" s="124"/>
    </row>
    <row r="872" spans="1:15" ht="15.6" hidden="1">
      <c r="A872" s="388">
        <v>46109</v>
      </c>
      <c r="B872" s="391" t="s">
        <v>390</v>
      </c>
      <c r="C872" s="170" t="s">
        <v>335</v>
      </c>
      <c r="D872" s="390" t="s">
        <v>97</v>
      </c>
      <c r="E872" s="391">
        <v>1000</v>
      </c>
      <c r="F872" s="381">
        <f t="shared" si="13"/>
        <v>1.867727535907062</v>
      </c>
      <c r="G872" s="239">
        <v>535.41</v>
      </c>
      <c r="H872" s="165" t="s">
        <v>128</v>
      </c>
      <c r="I872" s="391" t="s">
        <v>420</v>
      </c>
      <c r="J872" s="170" t="s">
        <v>96</v>
      </c>
      <c r="K872" s="170" t="s">
        <v>343</v>
      </c>
      <c r="L872" s="170" t="s">
        <v>113</v>
      </c>
      <c r="M872" s="75"/>
      <c r="N872" s="75"/>
      <c r="O872" s="75"/>
    </row>
    <row r="873" spans="1:15" ht="15.6" hidden="1">
      <c r="A873" s="388">
        <v>46109</v>
      </c>
      <c r="B873" s="391" t="s">
        <v>391</v>
      </c>
      <c r="C873" s="242" t="s">
        <v>392</v>
      </c>
      <c r="D873" s="390" t="s">
        <v>97</v>
      </c>
      <c r="E873" s="391">
        <v>8000</v>
      </c>
      <c r="F873" s="381">
        <f t="shared" si="13"/>
        <v>14.941820287256496</v>
      </c>
      <c r="G873" s="239">
        <v>535.41</v>
      </c>
      <c r="H873" s="165" t="s">
        <v>128</v>
      </c>
      <c r="I873" s="391" t="s">
        <v>421</v>
      </c>
      <c r="J873" s="170" t="s">
        <v>96</v>
      </c>
      <c r="K873" s="170" t="s">
        <v>343</v>
      </c>
      <c r="L873" s="170" t="s">
        <v>113</v>
      </c>
      <c r="M873" s="75"/>
      <c r="N873" s="75"/>
      <c r="O873" s="75"/>
    </row>
    <row r="874" spans="1:15" ht="15.6" hidden="1">
      <c r="A874" s="388">
        <v>46109</v>
      </c>
      <c r="B874" s="391" t="s">
        <v>393</v>
      </c>
      <c r="C874" s="170" t="s">
        <v>335</v>
      </c>
      <c r="D874" s="390" t="s">
        <v>97</v>
      </c>
      <c r="E874" s="391">
        <v>1000</v>
      </c>
      <c r="F874" s="381">
        <f t="shared" si="13"/>
        <v>1.867727535907062</v>
      </c>
      <c r="G874" s="239">
        <v>535.41</v>
      </c>
      <c r="H874" s="165" t="s">
        <v>128</v>
      </c>
      <c r="I874" s="391" t="s">
        <v>420</v>
      </c>
      <c r="J874" s="170" t="s">
        <v>96</v>
      </c>
      <c r="K874" s="170" t="s">
        <v>343</v>
      </c>
      <c r="L874" s="170" t="s">
        <v>113</v>
      </c>
      <c r="M874" s="75"/>
      <c r="N874" s="75"/>
      <c r="O874" s="75"/>
    </row>
    <row r="875" spans="1:15" ht="15.6" hidden="1">
      <c r="A875" s="360">
        <v>46109</v>
      </c>
      <c r="B875" s="361" t="s">
        <v>536</v>
      </c>
      <c r="C875" s="242" t="s">
        <v>392</v>
      </c>
      <c r="D875" s="361" t="s">
        <v>257</v>
      </c>
      <c r="E875" s="361">
        <v>3500</v>
      </c>
      <c r="F875" s="381">
        <f t="shared" si="13"/>
        <v>6.5370463756747172</v>
      </c>
      <c r="G875" s="239">
        <v>535.41</v>
      </c>
      <c r="H875" s="361" t="s">
        <v>123</v>
      </c>
      <c r="I875" s="361" t="s">
        <v>560</v>
      </c>
      <c r="J875" s="170" t="s">
        <v>96</v>
      </c>
      <c r="K875" s="170" t="s">
        <v>343</v>
      </c>
      <c r="L875" s="170" t="s">
        <v>113</v>
      </c>
      <c r="M875" s="75"/>
      <c r="N875" s="75"/>
      <c r="O875" s="75"/>
    </row>
    <row r="876" spans="1:15" ht="15.6" hidden="1">
      <c r="A876" s="360">
        <v>46109</v>
      </c>
      <c r="B876" s="361" t="s">
        <v>537</v>
      </c>
      <c r="C876" s="242" t="s">
        <v>392</v>
      </c>
      <c r="D876" s="361" t="s">
        <v>257</v>
      </c>
      <c r="E876" s="361">
        <v>3500</v>
      </c>
      <c r="F876" s="381">
        <f t="shared" si="13"/>
        <v>6.5370463756747172</v>
      </c>
      <c r="G876" s="239">
        <v>535.41</v>
      </c>
      <c r="H876" s="361" t="s">
        <v>123</v>
      </c>
      <c r="I876" s="361" t="s">
        <v>561</v>
      </c>
      <c r="J876" s="170" t="s">
        <v>96</v>
      </c>
      <c r="K876" s="170" t="s">
        <v>343</v>
      </c>
      <c r="L876" s="170" t="s">
        <v>113</v>
      </c>
      <c r="M876" s="75"/>
      <c r="N876" s="75"/>
      <c r="O876" s="75"/>
    </row>
    <row r="877" spans="1:15" ht="15.6" hidden="1">
      <c r="A877" s="360">
        <v>46109</v>
      </c>
      <c r="B877" s="361" t="s">
        <v>523</v>
      </c>
      <c r="C877" s="361" t="s">
        <v>524</v>
      </c>
      <c r="D877" s="361" t="s">
        <v>257</v>
      </c>
      <c r="E877" s="361">
        <v>2000</v>
      </c>
      <c r="F877" s="381">
        <f t="shared" si="13"/>
        <v>3.735455071814124</v>
      </c>
      <c r="G877" s="239">
        <v>535.41</v>
      </c>
      <c r="H877" s="361" t="s">
        <v>123</v>
      </c>
      <c r="I877" s="361" t="s">
        <v>540</v>
      </c>
      <c r="J877" s="170" t="s">
        <v>96</v>
      </c>
      <c r="K877" s="170" t="s">
        <v>343</v>
      </c>
      <c r="L877" s="170" t="s">
        <v>113</v>
      </c>
      <c r="M877" s="75"/>
      <c r="N877" s="75"/>
      <c r="O877" s="75"/>
    </row>
    <row r="878" spans="1:15" ht="15.6" hidden="1">
      <c r="A878" s="360">
        <v>46109</v>
      </c>
      <c r="B878" s="361" t="s">
        <v>1613</v>
      </c>
      <c r="C878" s="170" t="s">
        <v>335</v>
      </c>
      <c r="D878" s="361" t="s">
        <v>257</v>
      </c>
      <c r="E878" s="361">
        <v>500</v>
      </c>
      <c r="F878" s="381">
        <f t="shared" ref="F878:F941" si="14">E878/G878</f>
        <v>0.93386376795353099</v>
      </c>
      <c r="G878" s="239">
        <v>535.41</v>
      </c>
      <c r="H878" s="361" t="s">
        <v>123</v>
      </c>
      <c r="I878" s="361" t="s">
        <v>539</v>
      </c>
      <c r="J878" s="170" t="s">
        <v>96</v>
      </c>
      <c r="K878" s="170" t="s">
        <v>343</v>
      </c>
      <c r="L878" s="170" t="s">
        <v>113</v>
      </c>
      <c r="M878" s="75"/>
      <c r="N878" s="75"/>
      <c r="O878" s="75"/>
    </row>
    <row r="879" spans="1:15" ht="15.6" hidden="1">
      <c r="A879" s="360">
        <v>46109</v>
      </c>
      <c r="B879" s="361" t="s">
        <v>1612</v>
      </c>
      <c r="C879" s="170" t="s">
        <v>335</v>
      </c>
      <c r="D879" s="361" t="s">
        <v>257</v>
      </c>
      <c r="E879" s="361">
        <v>500</v>
      </c>
      <c r="F879" s="381">
        <f t="shared" si="14"/>
        <v>0.93386376795353099</v>
      </c>
      <c r="G879" s="239">
        <v>535.41</v>
      </c>
      <c r="H879" s="361" t="s">
        <v>123</v>
      </c>
      <c r="I879" s="361" t="s">
        <v>539</v>
      </c>
      <c r="J879" s="170" t="s">
        <v>96</v>
      </c>
      <c r="K879" s="170" t="s">
        <v>343</v>
      </c>
      <c r="L879" s="170" t="s">
        <v>113</v>
      </c>
      <c r="M879" s="75"/>
      <c r="N879" s="75"/>
      <c r="O879" s="75"/>
    </row>
    <row r="880" spans="1:15" ht="15.6" hidden="1">
      <c r="A880" s="360">
        <v>46109</v>
      </c>
      <c r="B880" s="361" t="s">
        <v>1612</v>
      </c>
      <c r="C880" s="170" t="s">
        <v>335</v>
      </c>
      <c r="D880" s="361" t="s">
        <v>257</v>
      </c>
      <c r="E880" s="361">
        <v>500</v>
      </c>
      <c r="F880" s="381">
        <f t="shared" si="14"/>
        <v>0.93386376795353099</v>
      </c>
      <c r="G880" s="239">
        <v>535.41</v>
      </c>
      <c r="H880" s="361" t="s">
        <v>123</v>
      </c>
      <c r="I880" s="361" t="s">
        <v>539</v>
      </c>
      <c r="J880" s="170" t="s">
        <v>96</v>
      </c>
      <c r="K880" s="170" t="s">
        <v>343</v>
      </c>
      <c r="L880" s="170" t="s">
        <v>113</v>
      </c>
      <c r="M880" s="75"/>
      <c r="N880" s="75"/>
      <c r="O880" s="75"/>
    </row>
    <row r="881" spans="1:15" ht="15.6" hidden="1">
      <c r="A881" s="384">
        <v>46109</v>
      </c>
      <c r="B881" s="242" t="s">
        <v>1596</v>
      </c>
      <c r="C881" s="242" t="s">
        <v>392</v>
      </c>
      <c r="D881" s="242" t="s">
        <v>257</v>
      </c>
      <c r="E881" s="242">
        <v>4000</v>
      </c>
      <c r="F881" s="381">
        <f t="shared" si="14"/>
        <v>7.4709101436282479</v>
      </c>
      <c r="G881" s="239">
        <v>535.41</v>
      </c>
      <c r="H881" s="242" t="s">
        <v>122</v>
      </c>
      <c r="I881" s="242" t="s">
        <v>608</v>
      </c>
      <c r="J881" s="170" t="s">
        <v>96</v>
      </c>
      <c r="K881" s="170" t="s">
        <v>343</v>
      </c>
      <c r="L881" s="170" t="s">
        <v>113</v>
      </c>
      <c r="M881" s="75"/>
      <c r="N881" s="75"/>
      <c r="O881" s="75"/>
    </row>
    <row r="882" spans="1:15" ht="15.6" hidden="1">
      <c r="A882" s="384">
        <v>46109</v>
      </c>
      <c r="B882" s="242" t="s">
        <v>1596</v>
      </c>
      <c r="C882" s="242" t="s">
        <v>392</v>
      </c>
      <c r="D882" s="242" t="s">
        <v>257</v>
      </c>
      <c r="E882" s="242">
        <v>4000</v>
      </c>
      <c r="F882" s="381">
        <f t="shared" si="14"/>
        <v>7.4709101436282479</v>
      </c>
      <c r="G882" s="239">
        <v>535.41</v>
      </c>
      <c r="H882" s="242" t="s">
        <v>122</v>
      </c>
      <c r="I882" s="242" t="s">
        <v>609</v>
      </c>
      <c r="J882" s="170" t="s">
        <v>96</v>
      </c>
      <c r="K882" s="170" t="s">
        <v>343</v>
      </c>
      <c r="L882" s="170" t="s">
        <v>113</v>
      </c>
      <c r="M882" s="75"/>
      <c r="N882" s="75"/>
      <c r="O882" s="75"/>
    </row>
    <row r="883" spans="1:15" ht="15.6" hidden="1">
      <c r="A883" s="380">
        <v>46109</v>
      </c>
      <c r="B883" s="170" t="s">
        <v>1605</v>
      </c>
      <c r="C883" s="170" t="s">
        <v>525</v>
      </c>
      <c r="D883" s="170" t="s">
        <v>257</v>
      </c>
      <c r="E883" s="170">
        <v>50000</v>
      </c>
      <c r="F883" s="381">
        <f t="shared" si="14"/>
        <v>93.386376795353101</v>
      </c>
      <c r="G883" s="239">
        <v>535.41</v>
      </c>
      <c r="H883" s="170" t="s">
        <v>131</v>
      </c>
      <c r="I883" s="170" t="s">
        <v>648</v>
      </c>
      <c r="J883" s="170" t="s">
        <v>96</v>
      </c>
      <c r="K883" s="170" t="s">
        <v>343</v>
      </c>
      <c r="L883" s="170" t="s">
        <v>113</v>
      </c>
      <c r="M883" s="75"/>
      <c r="N883" s="75"/>
      <c r="O883" s="75"/>
    </row>
    <row r="884" spans="1:15" ht="15.6" hidden="1">
      <c r="A884" s="384">
        <v>46109</v>
      </c>
      <c r="B884" s="242" t="s">
        <v>1596</v>
      </c>
      <c r="C884" s="170" t="s">
        <v>335</v>
      </c>
      <c r="D884" s="242" t="s">
        <v>257</v>
      </c>
      <c r="E884" s="242">
        <v>500</v>
      </c>
      <c r="F884" s="381">
        <f t="shared" si="14"/>
        <v>0.93386376795353099</v>
      </c>
      <c r="G884" s="239">
        <v>535.41</v>
      </c>
      <c r="H884" s="242" t="s">
        <v>131</v>
      </c>
      <c r="I884" s="242" t="s">
        <v>622</v>
      </c>
      <c r="J884" s="170" t="s">
        <v>96</v>
      </c>
      <c r="K884" s="170" t="s">
        <v>343</v>
      </c>
      <c r="L884" s="170" t="s">
        <v>113</v>
      </c>
      <c r="M884" s="75"/>
      <c r="N884" s="75"/>
      <c r="O884" s="75"/>
    </row>
    <row r="885" spans="1:15" ht="15.6" hidden="1">
      <c r="A885" s="380">
        <v>46109</v>
      </c>
      <c r="B885" s="170" t="s">
        <v>1606</v>
      </c>
      <c r="C885" s="242" t="s">
        <v>392</v>
      </c>
      <c r="D885" s="170" t="s">
        <v>257</v>
      </c>
      <c r="E885" s="170">
        <v>9000</v>
      </c>
      <c r="F885" s="381">
        <f t="shared" si="14"/>
        <v>16.809547823163559</v>
      </c>
      <c r="G885" s="239">
        <v>535.41</v>
      </c>
      <c r="H885" s="170" t="s">
        <v>131</v>
      </c>
      <c r="I885" s="170" t="s">
        <v>649</v>
      </c>
      <c r="J885" s="170" t="s">
        <v>96</v>
      </c>
      <c r="K885" s="170" t="s">
        <v>343</v>
      </c>
      <c r="L885" s="170" t="s">
        <v>113</v>
      </c>
      <c r="M885" s="75"/>
      <c r="N885" s="75"/>
      <c r="O885" s="75"/>
    </row>
    <row r="886" spans="1:15" ht="15.6" hidden="1">
      <c r="A886" s="384">
        <v>46109</v>
      </c>
      <c r="B886" s="242" t="s">
        <v>1596</v>
      </c>
      <c r="C886" s="170" t="s">
        <v>335</v>
      </c>
      <c r="D886" s="242" t="s">
        <v>257</v>
      </c>
      <c r="E886" s="242">
        <v>350</v>
      </c>
      <c r="F886" s="381">
        <f t="shared" si="14"/>
        <v>0.65370463756747166</v>
      </c>
      <c r="G886" s="239">
        <v>535.41</v>
      </c>
      <c r="H886" s="242" t="s">
        <v>131</v>
      </c>
      <c r="I886" s="242" t="s">
        <v>622</v>
      </c>
      <c r="J886" s="170" t="s">
        <v>96</v>
      </c>
      <c r="K886" s="170" t="s">
        <v>343</v>
      </c>
      <c r="L886" s="170" t="s">
        <v>113</v>
      </c>
      <c r="M886" s="75"/>
      <c r="N886" s="75"/>
      <c r="O886" s="75"/>
    </row>
    <row r="887" spans="1:15" ht="15.6" hidden="1">
      <c r="A887" s="384">
        <v>46109</v>
      </c>
      <c r="B887" s="242" t="s">
        <v>1592</v>
      </c>
      <c r="C887" s="170" t="s">
        <v>335</v>
      </c>
      <c r="D887" s="242" t="s">
        <v>257</v>
      </c>
      <c r="E887" s="242">
        <v>300</v>
      </c>
      <c r="F887" s="381">
        <f t="shared" si="14"/>
        <v>0.56031826077211855</v>
      </c>
      <c r="G887" s="239">
        <v>535.41</v>
      </c>
      <c r="H887" s="242" t="s">
        <v>131</v>
      </c>
      <c r="I887" s="242" t="s">
        <v>622</v>
      </c>
      <c r="J887" s="170" t="s">
        <v>96</v>
      </c>
      <c r="K887" s="170" t="s">
        <v>343</v>
      </c>
      <c r="L887" s="170" t="s">
        <v>113</v>
      </c>
      <c r="M887" s="75"/>
      <c r="N887" s="75"/>
      <c r="O887" s="75"/>
    </row>
    <row r="888" spans="1:15" ht="15.6" hidden="1">
      <c r="A888" s="380">
        <v>46109</v>
      </c>
      <c r="B888" s="170" t="s">
        <v>1593</v>
      </c>
      <c r="C888" s="242" t="s">
        <v>392</v>
      </c>
      <c r="D888" s="170" t="s">
        <v>257</v>
      </c>
      <c r="E888" s="170">
        <v>4000</v>
      </c>
      <c r="F888" s="381">
        <f t="shared" si="14"/>
        <v>7.4709101436282479</v>
      </c>
      <c r="G888" s="239">
        <v>535.41</v>
      </c>
      <c r="H888" s="170" t="s">
        <v>131</v>
      </c>
      <c r="I888" s="170" t="s">
        <v>650</v>
      </c>
      <c r="J888" s="170" t="s">
        <v>96</v>
      </c>
      <c r="K888" s="170" t="s">
        <v>343</v>
      </c>
      <c r="L888" s="170" t="s">
        <v>113</v>
      </c>
      <c r="M888" s="75"/>
      <c r="N888" s="75"/>
      <c r="O888" s="75"/>
    </row>
    <row r="889" spans="1:15" ht="15.6" hidden="1">
      <c r="A889" s="380">
        <v>46109</v>
      </c>
      <c r="B889" s="170" t="s">
        <v>1606</v>
      </c>
      <c r="C889" s="242" t="s">
        <v>392</v>
      </c>
      <c r="D889" s="170" t="s">
        <v>257</v>
      </c>
      <c r="E889" s="170">
        <v>7000</v>
      </c>
      <c r="F889" s="381">
        <f t="shared" si="14"/>
        <v>13.074092751349434</v>
      </c>
      <c r="G889" s="239">
        <v>535.41</v>
      </c>
      <c r="H889" s="170" t="s">
        <v>131</v>
      </c>
      <c r="I889" s="170" t="s">
        <v>651</v>
      </c>
      <c r="J889" s="170" t="s">
        <v>96</v>
      </c>
      <c r="K889" s="170" t="s">
        <v>343</v>
      </c>
      <c r="L889" s="170" t="s">
        <v>113</v>
      </c>
      <c r="M889" s="75"/>
      <c r="N889" s="75"/>
      <c r="O889" s="75"/>
    </row>
    <row r="890" spans="1:15" ht="15.6" hidden="1">
      <c r="A890" s="384">
        <v>46109</v>
      </c>
      <c r="B890" s="242" t="s">
        <v>1590</v>
      </c>
      <c r="C890" s="170" t="s">
        <v>335</v>
      </c>
      <c r="D890" s="242" t="s">
        <v>257</v>
      </c>
      <c r="E890" s="242">
        <v>2500</v>
      </c>
      <c r="F890" s="381">
        <f t="shared" si="14"/>
        <v>4.669318839767655</v>
      </c>
      <c r="G890" s="239">
        <v>535.41</v>
      </c>
      <c r="H890" s="242" t="s">
        <v>131</v>
      </c>
      <c r="I890" s="242" t="s">
        <v>622</v>
      </c>
      <c r="J890" s="170" t="s">
        <v>96</v>
      </c>
      <c r="K890" s="170" t="s">
        <v>343</v>
      </c>
      <c r="L890" s="170" t="s">
        <v>113</v>
      </c>
      <c r="M890" s="75"/>
      <c r="N890" s="75"/>
      <c r="O890" s="75"/>
    </row>
    <row r="891" spans="1:15" ht="15.6" hidden="1">
      <c r="A891" s="395">
        <v>46109</v>
      </c>
      <c r="B891" s="170" t="s">
        <v>675</v>
      </c>
      <c r="C891" s="170" t="s">
        <v>335</v>
      </c>
      <c r="D891" s="383" t="s">
        <v>97</v>
      </c>
      <c r="E891" s="316">
        <v>500</v>
      </c>
      <c r="F891" s="381">
        <f t="shared" si="14"/>
        <v>0.93386376795353099</v>
      </c>
      <c r="G891" s="239">
        <v>535.41</v>
      </c>
      <c r="H891" s="383" t="s">
        <v>134</v>
      </c>
      <c r="I891" s="170" t="s">
        <v>690</v>
      </c>
      <c r="J891" s="170" t="s">
        <v>96</v>
      </c>
      <c r="K891" s="170" t="s">
        <v>343</v>
      </c>
      <c r="L891" s="170" t="s">
        <v>113</v>
      </c>
      <c r="M891" s="75"/>
      <c r="N891" s="75"/>
      <c r="O891" s="75"/>
    </row>
    <row r="892" spans="1:15" ht="15.6" hidden="1">
      <c r="A892" s="395">
        <v>46109</v>
      </c>
      <c r="B892" s="170" t="s">
        <v>676</v>
      </c>
      <c r="C892" s="170" t="s">
        <v>335</v>
      </c>
      <c r="D892" s="383" t="s">
        <v>97</v>
      </c>
      <c r="E892" s="316">
        <v>500</v>
      </c>
      <c r="F892" s="381">
        <f t="shared" si="14"/>
        <v>0.93386376795353099</v>
      </c>
      <c r="G892" s="239">
        <v>535.41</v>
      </c>
      <c r="H892" s="383" t="s">
        <v>134</v>
      </c>
      <c r="I892" s="170" t="s">
        <v>690</v>
      </c>
      <c r="J892" s="170" t="s">
        <v>96</v>
      </c>
      <c r="K892" s="170" t="s">
        <v>343</v>
      </c>
      <c r="L892" s="170" t="s">
        <v>113</v>
      </c>
      <c r="M892" s="75"/>
      <c r="N892" s="75"/>
      <c r="O892" s="75"/>
    </row>
    <row r="893" spans="1:15" ht="15.6" hidden="1">
      <c r="A893" s="395">
        <v>46109</v>
      </c>
      <c r="B893" s="170" t="s">
        <v>677</v>
      </c>
      <c r="C893" s="170" t="s">
        <v>335</v>
      </c>
      <c r="D893" s="383" t="s">
        <v>97</v>
      </c>
      <c r="E893" s="316">
        <v>500</v>
      </c>
      <c r="F893" s="381">
        <f t="shared" si="14"/>
        <v>0.93386376795353099</v>
      </c>
      <c r="G893" s="239">
        <v>535.41</v>
      </c>
      <c r="H893" s="383" t="s">
        <v>134</v>
      </c>
      <c r="I893" s="170" t="s">
        <v>690</v>
      </c>
      <c r="J893" s="170" t="s">
        <v>96</v>
      </c>
      <c r="K893" s="170" t="s">
        <v>343</v>
      </c>
      <c r="L893" s="170" t="s">
        <v>113</v>
      </c>
      <c r="M893" s="75"/>
      <c r="N893" s="75"/>
      <c r="O893" s="75"/>
    </row>
    <row r="894" spans="1:15" ht="15.6" hidden="1">
      <c r="A894" s="395">
        <v>46109</v>
      </c>
      <c r="B894" s="170" t="s">
        <v>678</v>
      </c>
      <c r="C894" s="242" t="s">
        <v>392</v>
      </c>
      <c r="D894" s="383" t="s">
        <v>97</v>
      </c>
      <c r="E894" s="316">
        <v>9000</v>
      </c>
      <c r="F894" s="381">
        <f t="shared" si="14"/>
        <v>16.809547823163559</v>
      </c>
      <c r="G894" s="239">
        <v>535.41</v>
      </c>
      <c r="H894" s="383" t="s">
        <v>134</v>
      </c>
      <c r="I894" s="170" t="s">
        <v>697</v>
      </c>
      <c r="J894" s="170" t="s">
        <v>96</v>
      </c>
      <c r="K894" s="170" t="s">
        <v>343</v>
      </c>
      <c r="L894" s="170" t="s">
        <v>113</v>
      </c>
      <c r="M894" s="75"/>
      <c r="N894" s="75"/>
      <c r="O894" s="75"/>
    </row>
    <row r="895" spans="1:15" ht="15.6" hidden="1">
      <c r="A895" s="395">
        <v>46109</v>
      </c>
      <c r="B895" s="170" t="s">
        <v>668</v>
      </c>
      <c r="C895" s="170" t="s">
        <v>335</v>
      </c>
      <c r="D895" s="383" t="s">
        <v>97</v>
      </c>
      <c r="E895" s="316">
        <v>500</v>
      </c>
      <c r="F895" s="381">
        <f t="shared" si="14"/>
        <v>0.93386376795353099</v>
      </c>
      <c r="G895" s="239">
        <v>535.41</v>
      </c>
      <c r="H895" s="383" t="s">
        <v>134</v>
      </c>
      <c r="I895" s="170" t="s">
        <v>690</v>
      </c>
      <c r="J895" s="170" t="s">
        <v>96</v>
      </c>
      <c r="K895" s="170" t="s">
        <v>343</v>
      </c>
      <c r="L895" s="170" t="s">
        <v>113</v>
      </c>
      <c r="M895" s="75"/>
      <c r="N895" s="75"/>
      <c r="O895" s="75"/>
    </row>
    <row r="896" spans="1:15" ht="15.6" hidden="1">
      <c r="A896" s="384">
        <v>46109</v>
      </c>
      <c r="B896" s="242" t="s">
        <v>784</v>
      </c>
      <c r="C896" s="242" t="s">
        <v>525</v>
      </c>
      <c r="D896" s="242" t="s">
        <v>97</v>
      </c>
      <c r="E896" s="242">
        <v>20000</v>
      </c>
      <c r="F896" s="381">
        <f t="shared" si="14"/>
        <v>37.35455071814124</v>
      </c>
      <c r="G896" s="239">
        <v>535.41</v>
      </c>
      <c r="H896" s="242" t="s">
        <v>124</v>
      </c>
      <c r="I896" s="242" t="s">
        <v>806</v>
      </c>
      <c r="J896" s="170" t="s">
        <v>96</v>
      </c>
      <c r="K896" s="170" t="s">
        <v>343</v>
      </c>
      <c r="L896" s="170" t="s">
        <v>113</v>
      </c>
      <c r="M896" s="75"/>
      <c r="N896" s="75"/>
      <c r="O896" s="75"/>
    </row>
    <row r="897" spans="1:15" ht="15.6" hidden="1">
      <c r="A897" s="384">
        <v>46109</v>
      </c>
      <c r="B897" s="242" t="s">
        <v>785</v>
      </c>
      <c r="C897" s="170" t="s">
        <v>335</v>
      </c>
      <c r="D897" s="242" t="s">
        <v>97</v>
      </c>
      <c r="E897" s="242">
        <v>500</v>
      </c>
      <c r="F897" s="381">
        <f t="shared" si="14"/>
        <v>0.93386376795353099</v>
      </c>
      <c r="G897" s="239">
        <v>535.41</v>
      </c>
      <c r="H897" s="242" t="s">
        <v>124</v>
      </c>
      <c r="I897" s="242" t="s">
        <v>791</v>
      </c>
      <c r="J897" s="170" t="s">
        <v>96</v>
      </c>
      <c r="K897" s="170" t="s">
        <v>343</v>
      </c>
      <c r="L897" s="170" t="s">
        <v>113</v>
      </c>
      <c r="M897" s="75"/>
      <c r="N897" s="75"/>
      <c r="O897" s="75"/>
    </row>
    <row r="898" spans="1:15" ht="15.6" hidden="1">
      <c r="A898" s="384">
        <v>46109</v>
      </c>
      <c r="B898" s="242" t="s">
        <v>786</v>
      </c>
      <c r="C898" s="170" t="s">
        <v>335</v>
      </c>
      <c r="D898" s="242" t="s">
        <v>97</v>
      </c>
      <c r="E898" s="242">
        <v>1500</v>
      </c>
      <c r="F898" s="381">
        <f t="shared" si="14"/>
        <v>2.8015913038605929</v>
      </c>
      <c r="G898" s="239">
        <v>535.41</v>
      </c>
      <c r="H898" s="242" t="s">
        <v>124</v>
      </c>
      <c r="I898" s="242" t="s">
        <v>791</v>
      </c>
      <c r="J898" s="170" t="s">
        <v>96</v>
      </c>
      <c r="K898" s="170" t="s">
        <v>343</v>
      </c>
      <c r="L898" s="170" t="s">
        <v>113</v>
      </c>
      <c r="M898" s="75"/>
      <c r="N898" s="75"/>
      <c r="O898" s="75"/>
    </row>
    <row r="899" spans="1:15" ht="15.6" hidden="1">
      <c r="A899" s="407">
        <v>46110</v>
      </c>
      <c r="B899" s="170" t="s">
        <v>1591</v>
      </c>
      <c r="C899" s="170" t="s">
        <v>396</v>
      </c>
      <c r="D899" s="170" t="s">
        <v>257</v>
      </c>
      <c r="E899" s="170">
        <v>10000</v>
      </c>
      <c r="F899" s="381">
        <f t="shared" si="14"/>
        <v>18.67727535907062</v>
      </c>
      <c r="G899" s="239">
        <v>535.41</v>
      </c>
      <c r="H899" s="170" t="s">
        <v>122</v>
      </c>
      <c r="I899" s="170" t="s">
        <v>583</v>
      </c>
      <c r="J899" s="170" t="s">
        <v>96</v>
      </c>
      <c r="K899" s="170" t="s">
        <v>343</v>
      </c>
      <c r="L899" s="170" t="s">
        <v>113</v>
      </c>
      <c r="M899" s="124"/>
      <c r="N899" s="124"/>
      <c r="O899" s="124"/>
    </row>
    <row r="900" spans="1:15" ht="15.6" hidden="1">
      <c r="A900" s="407">
        <v>46110</v>
      </c>
      <c r="B900" s="165" t="s">
        <v>1631</v>
      </c>
      <c r="C900" s="165" t="s">
        <v>525</v>
      </c>
      <c r="D900" s="165" t="s">
        <v>257</v>
      </c>
      <c r="E900" s="165">
        <v>10000</v>
      </c>
      <c r="F900" s="381">
        <f t="shared" si="14"/>
        <v>18.67727535907062</v>
      </c>
      <c r="G900" s="239">
        <v>535.41</v>
      </c>
      <c r="H900" s="165" t="s">
        <v>123</v>
      </c>
      <c r="I900" s="165" t="s">
        <v>554</v>
      </c>
      <c r="J900" s="170" t="s">
        <v>96</v>
      </c>
      <c r="K900" s="170" t="s">
        <v>343</v>
      </c>
      <c r="L900" s="170" t="s">
        <v>113</v>
      </c>
      <c r="M900" s="124"/>
      <c r="N900" s="124"/>
      <c r="O900" s="124"/>
    </row>
    <row r="901" spans="1:15" ht="15.6" hidden="1">
      <c r="A901" s="388">
        <v>46110</v>
      </c>
      <c r="B901" s="391" t="s">
        <v>390</v>
      </c>
      <c r="C901" s="170" t="s">
        <v>335</v>
      </c>
      <c r="D901" s="390" t="s">
        <v>97</v>
      </c>
      <c r="E901" s="391">
        <v>1000</v>
      </c>
      <c r="F901" s="381">
        <f t="shared" si="14"/>
        <v>1.867727535907062</v>
      </c>
      <c r="G901" s="239">
        <v>535.41</v>
      </c>
      <c r="H901" s="165" t="s">
        <v>128</v>
      </c>
      <c r="I901" s="391" t="s">
        <v>420</v>
      </c>
      <c r="J901" s="170" t="s">
        <v>96</v>
      </c>
      <c r="K901" s="170" t="s">
        <v>343</v>
      </c>
      <c r="L901" s="170" t="s">
        <v>113</v>
      </c>
      <c r="M901" s="75"/>
      <c r="N901" s="75"/>
      <c r="O901" s="75"/>
    </row>
    <row r="902" spans="1:15" ht="15.6" hidden="1">
      <c r="A902" s="388">
        <v>46110</v>
      </c>
      <c r="B902" s="391" t="s">
        <v>394</v>
      </c>
      <c r="C902" s="170" t="s">
        <v>335</v>
      </c>
      <c r="D902" s="390" t="s">
        <v>97</v>
      </c>
      <c r="E902" s="391">
        <v>300</v>
      </c>
      <c r="F902" s="381">
        <f t="shared" si="14"/>
        <v>0.56031826077211855</v>
      </c>
      <c r="G902" s="239">
        <v>535.41</v>
      </c>
      <c r="H902" s="165" t="s">
        <v>128</v>
      </c>
      <c r="I902" s="391" t="s">
        <v>420</v>
      </c>
      <c r="J902" s="170" t="s">
        <v>96</v>
      </c>
      <c r="K902" s="170" t="s">
        <v>343</v>
      </c>
      <c r="L902" s="170" t="s">
        <v>113</v>
      </c>
      <c r="M902" s="75"/>
      <c r="N902" s="75"/>
      <c r="O902" s="75"/>
    </row>
    <row r="903" spans="1:15" ht="15.6" hidden="1">
      <c r="A903" s="388">
        <v>46110</v>
      </c>
      <c r="B903" s="391" t="s">
        <v>395</v>
      </c>
      <c r="C903" s="391" t="s">
        <v>396</v>
      </c>
      <c r="D903" s="390" t="s">
        <v>97</v>
      </c>
      <c r="E903" s="391">
        <v>20000</v>
      </c>
      <c r="F903" s="381">
        <f t="shared" si="14"/>
        <v>37.35455071814124</v>
      </c>
      <c r="G903" s="239">
        <v>535.41</v>
      </c>
      <c r="H903" s="165" t="s">
        <v>128</v>
      </c>
      <c r="I903" s="391" t="s">
        <v>422</v>
      </c>
      <c r="J903" s="170" t="s">
        <v>96</v>
      </c>
      <c r="K903" s="170" t="s">
        <v>343</v>
      </c>
      <c r="L903" s="170" t="s">
        <v>113</v>
      </c>
      <c r="M903" s="75"/>
      <c r="N903" s="75"/>
      <c r="O903" s="75"/>
    </row>
    <row r="904" spans="1:15" ht="15.6" hidden="1">
      <c r="A904" s="360">
        <v>46110</v>
      </c>
      <c r="B904" s="361" t="s">
        <v>1593</v>
      </c>
      <c r="C904" s="242" t="s">
        <v>392</v>
      </c>
      <c r="D904" s="361" t="s">
        <v>257</v>
      </c>
      <c r="E904" s="361">
        <v>3000</v>
      </c>
      <c r="F904" s="381">
        <f t="shared" si="14"/>
        <v>5.6031826077211857</v>
      </c>
      <c r="G904" s="239">
        <v>535.41</v>
      </c>
      <c r="H904" s="361" t="s">
        <v>123</v>
      </c>
      <c r="I904" s="361" t="s">
        <v>562</v>
      </c>
      <c r="J904" s="170" t="s">
        <v>96</v>
      </c>
      <c r="K904" s="170" t="s">
        <v>343</v>
      </c>
      <c r="L904" s="170" t="s">
        <v>113</v>
      </c>
      <c r="M904" s="75"/>
      <c r="N904" s="75"/>
      <c r="O904" s="75"/>
    </row>
    <row r="905" spans="1:15" ht="15.6" hidden="1">
      <c r="A905" s="360">
        <v>46110</v>
      </c>
      <c r="B905" s="361" t="s">
        <v>1606</v>
      </c>
      <c r="C905" s="242" t="s">
        <v>392</v>
      </c>
      <c r="D905" s="361" t="s">
        <v>257</v>
      </c>
      <c r="E905" s="361">
        <v>3000</v>
      </c>
      <c r="F905" s="381">
        <f t="shared" si="14"/>
        <v>5.6031826077211857</v>
      </c>
      <c r="G905" s="239">
        <v>535.41</v>
      </c>
      <c r="H905" s="361" t="s">
        <v>123</v>
      </c>
      <c r="I905" s="361" t="s">
        <v>563</v>
      </c>
      <c r="J905" s="170" t="s">
        <v>96</v>
      </c>
      <c r="K905" s="170" t="s">
        <v>343</v>
      </c>
      <c r="L905" s="170" t="s">
        <v>113</v>
      </c>
      <c r="M905" s="75"/>
      <c r="N905" s="75"/>
      <c r="O905" s="75"/>
    </row>
    <row r="906" spans="1:15" ht="15.6" hidden="1">
      <c r="A906" s="360">
        <v>46110</v>
      </c>
      <c r="B906" s="361" t="s">
        <v>523</v>
      </c>
      <c r="C906" s="361" t="s">
        <v>524</v>
      </c>
      <c r="D906" s="361" t="s">
        <v>257</v>
      </c>
      <c r="E906" s="361">
        <v>2000</v>
      </c>
      <c r="F906" s="381">
        <f t="shared" si="14"/>
        <v>3.735455071814124</v>
      </c>
      <c r="G906" s="239">
        <v>535.41</v>
      </c>
      <c r="H906" s="361" t="s">
        <v>123</v>
      </c>
      <c r="I906" s="361" t="s">
        <v>540</v>
      </c>
      <c r="J906" s="170" t="s">
        <v>96</v>
      </c>
      <c r="K906" s="170" t="s">
        <v>343</v>
      </c>
      <c r="L906" s="170" t="s">
        <v>113</v>
      </c>
      <c r="M906" s="75"/>
      <c r="N906" s="75"/>
      <c r="O906" s="75"/>
    </row>
    <row r="907" spans="1:15" ht="15.6" hidden="1">
      <c r="A907" s="360">
        <v>46110</v>
      </c>
      <c r="B907" s="361" t="s">
        <v>1612</v>
      </c>
      <c r="C907" s="170" t="s">
        <v>335</v>
      </c>
      <c r="D907" s="361" t="s">
        <v>257</v>
      </c>
      <c r="E907" s="361">
        <v>500</v>
      </c>
      <c r="F907" s="381">
        <f t="shared" si="14"/>
        <v>0.93386376795353099</v>
      </c>
      <c r="G907" s="239">
        <v>535.41</v>
      </c>
      <c r="H907" s="361" t="s">
        <v>123</v>
      </c>
      <c r="I907" s="361" t="s">
        <v>539</v>
      </c>
      <c r="J907" s="170" t="s">
        <v>96</v>
      </c>
      <c r="K907" s="170" t="s">
        <v>343</v>
      </c>
      <c r="L907" s="170" t="s">
        <v>113</v>
      </c>
      <c r="M907" s="75"/>
      <c r="N907" s="75"/>
      <c r="O907" s="75"/>
    </row>
    <row r="908" spans="1:15" ht="15.6" hidden="1">
      <c r="A908" s="360">
        <v>46110</v>
      </c>
      <c r="B908" s="361" t="s">
        <v>1612</v>
      </c>
      <c r="C908" s="170" t="s">
        <v>335</v>
      </c>
      <c r="D908" s="361" t="s">
        <v>257</v>
      </c>
      <c r="E908" s="361">
        <v>500</v>
      </c>
      <c r="F908" s="381">
        <f t="shared" si="14"/>
        <v>0.93386376795353099</v>
      </c>
      <c r="G908" s="239">
        <v>535.41</v>
      </c>
      <c r="H908" s="361" t="s">
        <v>123</v>
      </c>
      <c r="I908" s="361" t="s">
        <v>539</v>
      </c>
      <c r="J908" s="170" t="s">
        <v>96</v>
      </c>
      <c r="K908" s="170" t="s">
        <v>343</v>
      </c>
      <c r="L908" s="170" t="s">
        <v>113</v>
      </c>
      <c r="M908" s="75"/>
      <c r="N908" s="75"/>
      <c r="O908" s="75"/>
    </row>
    <row r="909" spans="1:15" ht="15.6" hidden="1">
      <c r="A909" s="360">
        <v>46110</v>
      </c>
      <c r="B909" s="361" t="s">
        <v>1627</v>
      </c>
      <c r="C909" s="170" t="s">
        <v>335</v>
      </c>
      <c r="D909" s="361" t="s">
        <v>257</v>
      </c>
      <c r="E909" s="361">
        <v>500</v>
      </c>
      <c r="F909" s="381">
        <f t="shared" si="14"/>
        <v>0.93386376795353099</v>
      </c>
      <c r="G909" s="239">
        <v>535.41</v>
      </c>
      <c r="H909" s="361" t="s">
        <v>123</v>
      </c>
      <c r="I909" s="361" t="s">
        <v>539</v>
      </c>
      <c r="J909" s="170" t="s">
        <v>96</v>
      </c>
      <c r="K909" s="170" t="s">
        <v>343</v>
      </c>
      <c r="L909" s="170" t="s">
        <v>113</v>
      </c>
      <c r="M909" s="75"/>
      <c r="N909" s="75"/>
      <c r="O909" s="75"/>
    </row>
    <row r="910" spans="1:15" ht="15.6" hidden="1">
      <c r="A910" s="384">
        <v>46110</v>
      </c>
      <c r="B910" s="242" t="s">
        <v>1592</v>
      </c>
      <c r="C910" s="242" t="s">
        <v>392</v>
      </c>
      <c r="D910" s="242" t="s">
        <v>257</v>
      </c>
      <c r="E910" s="242">
        <v>4000</v>
      </c>
      <c r="F910" s="381">
        <f t="shared" si="14"/>
        <v>7.4709101436282479</v>
      </c>
      <c r="G910" s="239">
        <v>535.41</v>
      </c>
      <c r="H910" s="242" t="s">
        <v>122</v>
      </c>
      <c r="I910" s="242" t="s">
        <v>610</v>
      </c>
      <c r="J910" s="170" t="s">
        <v>96</v>
      </c>
      <c r="K910" s="170" t="s">
        <v>343</v>
      </c>
      <c r="L910" s="170" t="s">
        <v>113</v>
      </c>
      <c r="M910" s="75"/>
      <c r="N910" s="75"/>
      <c r="O910" s="75"/>
    </row>
    <row r="911" spans="1:15" ht="15.6" hidden="1">
      <c r="A911" s="384">
        <v>46110</v>
      </c>
      <c r="B911" s="242" t="s">
        <v>1628</v>
      </c>
      <c r="C911" s="242" t="s">
        <v>568</v>
      </c>
      <c r="D911" s="242" t="s">
        <v>257</v>
      </c>
      <c r="E911" s="242">
        <v>3500</v>
      </c>
      <c r="F911" s="381">
        <f t="shared" si="14"/>
        <v>6.5370463756747172</v>
      </c>
      <c r="G911" s="239">
        <v>535.41</v>
      </c>
      <c r="H911" s="242" t="s">
        <v>122</v>
      </c>
      <c r="I911" s="242" t="s">
        <v>575</v>
      </c>
      <c r="J911" s="170" t="s">
        <v>96</v>
      </c>
      <c r="K911" s="170" t="s">
        <v>343</v>
      </c>
      <c r="L911" s="170" t="s">
        <v>113</v>
      </c>
      <c r="M911" s="75"/>
      <c r="N911" s="75"/>
      <c r="O911" s="75"/>
    </row>
    <row r="912" spans="1:15" ht="15.6" hidden="1">
      <c r="A912" s="384">
        <v>46110</v>
      </c>
      <c r="B912" s="242" t="s">
        <v>1596</v>
      </c>
      <c r="C912" s="242" t="s">
        <v>392</v>
      </c>
      <c r="D912" s="242" t="s">
        <v>257</v>
      </c>
      <c r="E912" s="242">
        <v>4000</v>
      </c>
      <c r="F912" s="381">
        <f t="shared" si="14"/>
        <v>7.4709101436282479</v>
      </c>
      <c r="G912" s="239">
        <v>535.41</v>
      </c>
      <c r="H912" s="242" t="s">
        <v>122</v>
      </c>
      <c r="I912" s="242" t="s">
        <v>611</v>
      </c>
      <c r="J912" s="170" t="s">
        <v>96</v>
      </c>
      <c r="K912" s="170" t="s">
        <v>343</v>
      </c>
      <c r="L912" s="170" t="s">
        <v>113</v>
      </c>
      <c r="M912" s="75"/>
      <c r="N912" s="75"/>
      <c r="O912" s="75"/>
    </row>
    <row r="913" spans="1:15" ht="15.6" hidden="1">
      <c r="A913" s="395">
        <v>46110</v>
      </c>
      <c r="B913" s="170" t="s">
        <v>679</v>
      </c>
      <c r="C913" s="170" t="s">
        <v>525</v>
      </c>
      <c r="D913" s="170" t="s">
        <v>97</v>
      </c>
      <c r="E913" s="316">
        <v>30000</v>
      </c>
      <c r="F913" s="381">
        <f t="shared" si="14"/>
        <v>56.031826077211861</v>
      </c>
      <c r="G913" s="239">
        <v>535.41</v>
      </c>
      <c r="H913" s="383" t="s">
        <v>134</v>
      </c>
      <c r="I913" s="170" t="s">
        <v>698</v>
      </c>
      <c r="J913" s="170" t="s">
        <v>96</v>
      </c>
      <c r="K913" s="170" t="s">
        <v>343</v>
      </c>
      <c r="L913" s="170" t="s">
        <v>113</v>
      </c>
      <c r="M913" s="75"/>
      <c r="N913" s="75"/>
      <c r="O913" s="75"/>
    </row>
    <row r="914" spans="1:15" ht="15.6" hidden="1">
      <c r="A914" s="395">
        <v>46110</v>
      </c>
      <c r="B914" s="170" t="s">
        <v>680</v>
      </c>
      <c r="C914" s="170" t="s">
        <v>335</v>
      </c>
      <c r="D914" s="383" t="s">
        <v>97</v>
      </c>
      <c r="E914" s="316">
        <v>500</v>
      </c>
      <c r="F914" s="381">
        <f t="shared" si="14"/>
        <v>0.93386376795353099</v>
      </c>
      <c r="G914" s="239">
        <v>535.41</v>
      </c>
      <c r="H914" s="383" t="s">
        <v>134</v>
      </c>
      <c r="I914" s="170" t="s">
        <v>690</v>
      </c>
      <c r="J914" s="170" t="s">
        <v>96</v>
      </c>
      <c r="K914" s="170" t="s">
        <v>343</v>
      </c>
      <c r="L914" s="170" t="s">
        <v>113</v>
      </c>
      <c r="M914" s="75"/>
      <c r="N914" s="75"/>
      <c r="O914" s="75"/>
    </row>
    <row r="915" spans="1:15" ht="15.6" hidden="1">
      <c r="A915" s="395">
        <v>46110</v>
      </c>
      <c r="B915" s="170" t="s">
        <v>681</v>
      </c>
      <c r="C915" s="170" t="s">
        <v>335</v>
      </c>
      <c r="D915" s="383" t="s">
        <v>97</v>
      </c>
      <c r="E915" s="316">
        <v>1500</v>
      </c>
      <c r="F915" s="381">
        <f t="shared" si="14"/>
        <v>2.8015913038605929</v>
      </c>
      <c r="G915" s="239">
        <v>535.41</v>
      </c>
      <c r="H915" s="383" t="s">
        <v>134</v>
      </c>
      <c r="I915" s="170" t="s">
        <v>690</v>
      </c>
      <c r="J915" s="170" t="s">
        <v>96</v>
      </c>
      <c r="K915" s="170" t="s">
        <v>343</v>
      </c>
      <c r="L915" s="170" t="s">
        <v>113</v>
      </c>
      <c r="M915" s="75"/>
      <c r="N915" s="75"/>
      <c r="O915" s="75"/>
    </row>
    <row r="916" spans="1:15" ht="15.6" hidden="1">
      <c r="A916" s="407">
        <v>46111</v>
      </c>
      <c r="B916" s="170" t="s">
        <v>1591</v>
      </c>
      <c r="C916" s="170" t="s">
        <v>396</v>
      </c>
      <c r="D916" s="170" t="s">
        <v>257</v>
      </c>
      <c r="E916" s="170">
        <v>10000</v>
      </c>
      <c r="F916" s="381">
        <f t="shared" si="14"/>
        <v>18.67727535907062</v>
      </c>
      <c r="G916" s="239">
        <v>535.41</v>
      </c>
      <c r="H916" s="170" t="s">
        <v>122</v>
      </c>
      <c r="I916" s="170" t="s">
        <v>583</v>
      </c>
      <c r="J916" s="170" t="s">
        <v>96</v>
      </c>
      <c r="K916" s="170" t="s">
        <v>343</v>
      </c>
      <c r="L916" s="170" t="s">
        <v>113</v>
      </c>
      <c r="M916" s="124"/>
      <c r="N916" s="124"/>
      <c r="O916" s="124"/>
    </row>
    <row r="917" spans="1:15" ht="15.6" hidden="1">
      <c r="A917" s="407">
        <v>46111</v>
      </c>
      <c r="B917" s="165" t="s">
        <v>1631</v>
      </c>
      <c r="C917" s="165" t="s">
        <v>525</v>
      </c>
      <c r="D917" s="165" t="s">
        <v>257</v>
      </c>
      <c r="E917" s="165">
        <v>10000</v>
      </c>
      <c r="F917" s="381">
        <f t="shared" si="14"/>
        <v>18.67727535907062</v>
      </c>
      <c r="G917" s="239">
        <v>535.41</v>
      </c>
      <c r="H917" s="165" t="s">
        <v>123</v>
      </c>
      <c r="I917" s="165" t="s">
        <v>554</v>
      </c>
      <c r="J917" s="170" t="s">
        <v>96</v>
      </c>
      <c r="K917" s="170" t="s">
        <v>343</v>
      </c>
      <c r="L917" s="170" t="s">
        <v>113</v>
      </c>
      <c r="M917" s="124"/>
      <c r="N917" s="124"/>
      <c r="O917" s="124"/>
    </row>
    <row r="918" spans="1:15" ht="15.6" hidden="1">
      <c r="A918" s="384">
        <v>46111</v>
      </c>
      <c r="B918" s="242" t="s">
        <v>186</v>
      </c>
      <c r="C918" s="170" t="s">
        <v>335</v>
      </c>
      <c r="D918" s="385" t="s">
        <v>99</v>
      </c>
      <c r="E918" s="242">
        <v>1000</v>
      </c>
      <c r="F918" s="381">
        <f t="shared" si="14"/>
        <v>1.9254803020356539</v>
      </c>
      <c r="G918" s="239">
        <v>519.35093749999999</v>
      </c>
      <c r="H918" s="386" t="s">
        <v>111</v>
      </c>
      <c r="I918" s="170" t="s">
        <v>376</v>
      </c>
      <c r="J918" s="170" t="s">
        <v>96</v>
      </c>
      <c r="K918" s="170" t="s">
        <v>343</v>
      </c>
      <c r="L918" s="170" t="s">
        <v>113</v>
      </c>
      <c r="M918" s="313"/>
      <c r="N918" s="313"/>
      <c r="O918" s="75"/>
    </row>
    <row r="919" spans="1:15" ht="15.6" hidden="1">
      <c r="A919" s="384">
        <v>46111</v>
      </c>
      <c r="B919" s="242" t="s">
        <v>187</v>
      </c>
      <c r="C919" s="170" t="s">
        <v>335</v>
      </c>
      <c r="D919" s="385" t="s">
        <v>99</v>
      </c>
      <c r="E919" s="242">
        <v>1000</v>
      </c>
      <c r="F919" s="381">
        <f t="shared" si="14"/>
        <v>1.8771635173931283</v>
      </c>
      <c r="G919" s="239">
        <v>532.71864210781655</v>
      </c>
      <c r="H919" s="386" t="s">
        <v>111</v>
      </c>
      <c r="I919" s="170" t="s">
        <v>376</v>
      </c>
      <c r="J919" s="170" t="s">
        <v>96</v>
      </c>
      <c r="K919" s="170" t="s">
        <v>343</v>
      </c>
      <c r="L919" s="170" t="s">
        <v>113</v>
      </c>
      <c r="M919" s="313"/>
      <c r="N919" s="313"/>
      <c r="O919" s="75"/>
    </row>
    <row r="920" spans="1:15" ht="15.6" hidden="1">
      <c r="A920" s="388">
        <v>46111</v>
      </c>
      <c r="B920" s="391" t="s">
        <v>397</v>
      </c>
      <c r="C920" s="170" t="s">
        <v>335</v>
      </c>
      <c r="D920" s="390" t="s">
        <v>97</v>
      </c>
      <c r="E920" s="391">
        <v>500</v>
      </c>
      <c r="F920" s="381">
        <f t="shared" si="14"/>
        <v>0.93386376795353099</v>
      </c>
      <c r="G920" s="239">
        <v>535.41</v>
      </c>
      <c r="H920" s="165" t="s">
        <v>128</v>
      </c>
      <c r="I920" s="391" t="s">
        <v>420</v>
      </c>
      <c r="J920" s="170" t="s">
        <v>96</v>
      </c>
      <c r="K920" s="170" t="s">
        <v>343</v>
      </c>
      <c r="L920" s="170" t="s">
        <v>113</v>
      </c>
      <c r="M920" s="75"/>
      <c r="N920" s="75"/>
      <c r="O920" s="75"/>
    </row>
    <row r="921" spans="1:15" ht="15.6" hidden="1">
      <c r="A921" s="388">
        <v>46111</v>
      </c>
      <c r="B921" s="391" t="s">
        <v>398</v>
      </c>
      <c r="C921" s="170" t="s">
        <v>335</v>
      </c>
      <c r="D921" s="390" t="s">
        <v>97</v>
      </c>
      <c r="E921" s="391">
        <v>500</v>
      </c>
      <c r="F921" s="381">
        <f t="shared" si="14"/>
        <v>0.93386376795353099</v>
      </c>
      <c r="G921" s="239">
        <v>535.41</v>
      </c>
      <c r="H921" s="165" t="s">
        <v>128</v>
      </c>
      <c r="I921" s="391" t="s">
        <v>420</v>
      </c>
      <c r="J921" s="170" t="s">
        <v>96</v>
      </c>
      <c r="K921" s="170" t="s">
        <v>343</v>
      </c>
      <c r="L921" s="170" t="s">
        <v>113</v>
      </c>
      <c r="M921" s="75"/>
      <c r="N921" s="75"/>
      <c r="O921" s="75"/>
    </row>
    <row r="922" spans="1:15" ht="15.6" hidden="1">
      <c r="A922" s="388">
        <v>46111</v>
      </c>
      <c r="B922" s="391" t="s">
        <v>399</v>
      </c>
      <c r="C922" s="242" t="s">
        <v>392</v>
      </c>
      <c r="D922" s="390" t="s">
        <v>97</v>
      </c>
      <c r="E922" s="391">
        <v>5000</v>
      </c>
      <c r="F922" s="381">
        <f t="shared" si="14"/>
        <v>9.3386376795353101</v>
      </c>
      <c r="G922" s="239">
        <v>535.41</v>
      </c>
      <c r="H922" s="165" t="s">
        <v>128</v>
      </c>
      <c r="I922" s="391" t="s">
        <v>423</v>
      </c>
      <c r="J922" s="170" t="s">
        <v>96</v>
      </c>
      <c r="K922" s="170" t="s">
        <v>343</v>
      </c>
      <c r="L922" s="170" t="s">
        <v>113</v>
      </c>
      <c r="M922" s="75"/>
      <c r="N922" s="75"/>
      <c r="O922" s="75"/>
    </row>
    <row r="923" spans="1:15" ht="15.6" hidden="1">
      <c r="A923" s="388">
        <v>46111</v>
      </c>
      <c r="B923" s="391" t="s">
        <v>400</v>
      </c>
      <c r="C923" s="170" t="s">
        <v>335</v>
      </c>
      <c r="D923" s="390" t="s">
        <v>97</v>
      </c>
      <c r="E923" s="391">
        <v>300</v>
      </c>
      <c r="F923" s="381">
        <f t="shared" si="14"/>
        <v>0.56031826077211855</v>
      </c>
      <c r="G923" s="239">
        <v>535.41</v>
      </c>
      <c r="H923" s="165" t="s">
        <v>128</v>
      </c>
      <c r="I923" s="391" t="s">
        <v>420</v>
      </c>
      <c r="J923" s="170" t="s">
        <v>96</v>
      </c>
      <c r="K923" s="170" t="s">
        <v>343</v>
      </c>
      <c r="L923" s="170" t="s">
        <v>113</v>
      </c>
      <c r="M923" s="75"/>
      <c r="N923" s="75"/>
      <c r="O923" s="75"/>
    </row>
    <row r="924" spans="1:15" ht="15.6" hidden="1">
      <c r="A924" s="388">
        <v>46111</v>
      </c>
      <c r="B924" s="391" t="s">
        <v>401</v>
      </c>
      <c r="C924" s="170" t="s">
        <v>335</v>
      </c>
      <c r="D924" s="390" t="s">
        <v>97</v>
      </c>
      <c r="E924" s="391">
        <v>300</v>
      </c>
      <c r="F924" s="381">
        <f t="shared" si="14"/>
        <v>0.56031826077211855</v>
      </c>
      <c r="G924" s="239">
        <v>535.41</v>
      </c>
      <c r="H924" s="165" t="s">
        <v>128</v>
      </c>
      <c r="I924" s="391" t="s">
        <v>420</v>
      </c>
      <c r="J924" s="170" t="s">
        <v>96</v>
      </c>
      <c r="K924" s="170" t="s">
        <v>343</v>
      </c>
      <c r="L924" s="170" t="s">
        <v>113</v>
      </c>
      <c r="M924" s="75"/>
      <c r="N924" s="75"/>
      <c r="O924" s="75"/>
    </row>
    <row r="925" spans="1:15" ht="15.6" hidden="1">
      <c r="A925" s="388">
        <v>46111</v>
      </c>
      <c r="B925" s="391" t="s">
        <v>402</v>
      </c>
      <c r="C925" s="170" t="s">
        <v>335</v>
      </c>
      <c r="D925" s="390" t="s">
        <v>97</v>
      </c>
      <c r="E925" s="391">
        <v>500</v>
      </c>
      <c r="F925" s="381">
        <f t="shared" si="14"/>
        <v>0.93386376795353099</v>
      </c>
      <c r="G925" s="239">
        <v>535.41</v>
      </c>
      <c r="H925" s="165" t="s">
        <v>128</v>
      </c>
      <c r="I925" s="391" t="s">
        <v>420</v>
      </c>
      <c r="J925" s="170" t="s">
        <v>96</v>
      </c>
      <c r="K925" s="170" t="s">
        <v>343</v>
      </c>
      <c r="L925" s="170" t="s">
        <v>113</v>
      </c>
      <c r="M925" s="75"/>
      <c r="N925" s="75"/>
      <c r="O925" s="75"/>
    </row>
    <row r="926" spans="1:15" ht="15.6" hidden="1">
      <c r="A926" s="388">
        <v>46111</v>
      </c>
      <c r="B926" s="391" t="s">
        <v>403</v>
      </c>
      <c r="C926" s="391" t="s">
        <v>404</v>
      </c>
      <c r="D926" s="390" t="s">
        <v>97</v>
      </c>
      <c r="E926" s="391">
        <v>3000</v>
      </c>
      <c r="F926" s="381">
        <f t="shared" si="14"/>
        <v>5.6031826077211857</v>
      </c>
      <c r="G926" s="239">
        <v>535.41</v>
      </c>
      <c r="H926" s="165" t="s">
        <v>128</v>
      </c>
      <c r="I926" s="391" t="s">
        <v>424</v>
      </c>
      <c r="J926" s="170" t="s">
        <v>96</v>
      </c>
      <c r="K926" s="170" t="s">
        <v>343</v>
      </c>
      <c r="L926" s="170" t="s">
        <v>113</v>
      </c>
      <c r="M926" s="75"/>
      <c r="N926" s="75"/>
      <c r="O926" s="75"/>
    </row>
    <row r="927" spans="1:15" ht="15.6" hidden="1">
      <c r="A927" s="388">
        <v>46111</v>
      </c>
      <c r="B927" s="391" t="s">
        <v>405</v>
      </c>
      <c r="C927" s="170" t="s">
        <v>335</v>
      </c>
      <c r="D927" s="390" t="s">
        <v>97</v>
      </c>
      <c r="E927" s="391">
        <v>500</v>
      </c>
      <c r="F927" s="381">
        <f t="shared" si="14"/>
        <v>0.93386376795353099</v>
      </c>
      <c r="G927" s="239">
        <v>535.41</v>
      </c>
      <c r="H927" s="165" t="s">
        <v>128</v>
      </c>
      <c r="I927" s="391" t="s">
        <v>420</v>
      </c>
      <c r="J927" s="170" t="s">
        <v>96</v>
      </c>
      <c r="K927" s="170" t="s">
        <v>343</v>
      </c>
      <c r="L927" s="170" t="s">
        <v>113</v>
      </c>
      <c r="M927" s="75"/>
      <c r="N927" s="75"/>
      <c r="O927" s="75"/>
    </row>
    <row r="928" spans="1:15" ht="15.6" hidden="1">
      <c r="A928" s="388">
        <v>46111</v>
      </c>
      <c r="B928" s="391" t="s">
        <v>406</v>
      </c>
      <c r="C928" s="170" t="s">
        <v>335</v>
      </c>
      <c r="D928" s="390" t="s">
        <v>97</v>
      </c>
      <c r="E928" s="391">
        <v>500</v>
      </c>
      <c r="F928" s="381">
        <f t="shared" si="14"/>
        <v>0.93386376795353099</v>
      </c>
      <c r="G928" s="239">
        <v>535.41</v>
      </c>
      <c r="H928" s="165" t="s">
        <v>128</v>
      </c>
      <c r="I928" s="391" t="s">
        <v>420</v>
      </c>
      <c r="J928" s="170" t="s">
        <v>96</v>
      </c>
      <c r="K928" s="170" t="s">
        <v>343</v>
      </c>
      <c r="L928" s="170" t="s">
        <v>113</v>
      </c>
      <c r="M928" s="75"/>
      <c r="N928" s="75"/>
      <c r="O928" s="75"/>
    </row>
    <row r="929" spans="1:15" ht="15.6" hidden="1">
      <c r="A929" s="384">
        <v>46111</v>
      </c>
      <c r="B929" s="242" t="s">
        <v>489</v>
      </c>
      <c r="C929" s="242" t="s">
        <v>103</v>
      </c>
      <c r="D929" s="242" t="s">
        <v>98</v>
      </c>
      <c r="E929" s="387">
        <v>6000</v>
      </c>
      <c r="F929" s="381">
        <f t="shared" si="14"/>
        <v>11.206365215442371</v>
      </c>
      <c r="G929" s="239">
        <v>535.41</v>
      </c>
      <c r="H929" s="242" t="s">
        <v>168</v>
      </c>
      <c r="I929" s="170" t="s">
        <v>517</v>
      </c>
      <c r="J929" s="170" t="s">
        <v>96</v>
      </c>
      <c r="K929" s="170" t="s">
        <v>343</v>
      </c>
      <c r="L929" s="170" t="s">
        <v>113</v>
      </c>
      <c r="M929" s="75"/>
      <c r="N929" s="75"/>
      <c r="O929" s="75"/>
    </row>
    <row r="930" spans="1:15" ht="15.6" hidden="1">
      <c r="A930" s="384">
        <v>46111</v>
      </c>
      <c r="B930" s="242" t="s">
        <v>490</v>
      </c>
      <c r="C930" s="242" t="s">
        <v>130</v>
      </c>
      <c r="D930" s="242" t="s">
        <v>98</v>
      </c>
      <c r="E930" s="387">
        <v>80000</v>
      </c>
      <c r="F930" s="381">
        <f t="shared" si="14"/>
        <v>149.41820287256496</v>
      </c>
      <c r="G930" s="239">
        <v>535.41</v>
      </c>
      <c r="H930" s="242" t="s">
        <v>168</v>
      </c>
      <c r="I930" s="170" t="s">
        <v>518</v>
      </c>
      <c r="J930" s="170" t="s">
        <v>96</v>
      </c>
      <c r="K930" s="170" t="s">
        <v>343</v>
      </c>
      <c r="L930" s="170" t="s">
        <v>113</v>
      </c>
      <c r="M930" s="75"/>
      <c r="N930" s="75"/>
      <c r="O930" s="75"/>
    </row>
    <row r="931" spans="1:15" ht="15.6" hidden="1">
      <c r="A931" s="384">
        <v>46111</v>
      </c>
      <c r="B931" s="242" t="s">
        <v>491</v>
      </c>
      <c r="C931" s="242" t="s">
        <v>130</v>
      </c>
      <c r="D931" s="242" t="s">
        <v>98</v>
      </c>
      <c r="E931" s="387">
        <v>40000</v>
      </c>
      <c r="F931" s="381">
        <f t="shared" si="14"/>
        <v>74.709101436282481</v>
      </c>
      <c r="G931" s="239">
        <v>535.41</v>
      </c>
      <c r="H931" s="242" t="s">
        <v>168</v>
      </c>
      <c r="I931" s="170" t="s">
        <v>519</v>
      </c>
      <c r="J931" s="170" t="s">
        <v>96</v>
      </c>
      <c r="K931" s="170" t="s">
        <v>343</v>
      </c>
      <c r="L931" s="170" t="s">
        <v>113</v>
      </c>
      <c r="M931" s="75"/>
      <c r="N931" s="75"/>
      <c r="O931" s="75"/>
    </row>
    <row r="932" spans="1:15" ht="15.6" hidden="1">
      <c r="A932" s="384">
        <v>46111</v>
      </c>
      <c r="B932" s="242" t="s">
        <v>470</v>
      </c>
      <c r="C932" s="242" t="s">
        <v>450</v>
      </c>
      <c r="D932" s="242" t="s">
        <v>98</v>
      </c>
      <c r="E932" s="387">
        <v>5250</v>
      </c>
      <c r="F932" s="381">
        <f t="shared" si="14"/>
        <v>9.8055695635120763</v>
      </c>
      <c r="G932" s="239">
        <v>535.41</v>
      </c>
      <c r="H932" s="242" t="s">
        <v>168</v>
      </c>
      <c r="I932" s="170" t="s">
        <v>520</v>
      </c>
      <c r="J932" s="170" t="s">
        <v>96</v>
      </c>
      <c r="K932" s="170" t="s">
        <v>343</v>
      </c>
      <c r="L932" s="170" t="s">
        <v>113</v>
      </c>
      <c r="M932" s="75"/>
      <c r="N932" s="75"/>
      <c r="O932" s="75"/>
    </row>
    <row r="933" spans="1:15" ht="15.6" hidden="1">
      <c r="A933" s="394">
        <v>46111</v>
      </c>
      <c r="B933" s="242" t="s">
        <v>473</v>
      </c>
      <c r="C933" s="170" t="s">
        <v>335</v>
      </c>
      <c r="D933" s="242" t="s">
        <v>98</v>
      </c>
      <c r="E933" s="286">
        <v>1000</v>
      </c>
      <c r="F933" s="381">
        <f t="shared" si="14"/>
        <v>1.867727535907062</v>
      </c>
      <c r="G933" s="239">
        <v>535.41</v>
      </c>
      <c r="H933" s="242" t="s">
        <v>168</v>
      </c>
      <c r="I933" s="242" t="s">
        <v>497</v>
      </c>
      <c r="J933" s="170" t="s">
        <v>96</v>
      </c>
      <c r="K933" s="170" t="s">
        <v>343</v>
      </c>
      <c r="L933" s="170" t="s">
        <v>113</v>
      </c>
      <c r="M933" s="75"/>
      <c r="N933" s="75"/>
      <c r="O933" s="75"/>
    </row>
    <row r="934" spans="1:15" ht="15.6" hidden="1">
      <c r="A934" s="394">
        <v>46111</v>
      </c>
      <c r="B934" s="242" t="s">
        <v>457</v>
      </c>
      <c r="C934" s="170" t="s">
        <v>335</v>
      </c>
      <c r="D934" s="242" t="s">
        <v>98</v>
      </c>
      <c r="E934" s="286">
        <v>1000</v>
      </c>
      <c r="F934" s="381">
        <f t="shared" si="14"/>
        <v>1.867727535907062</v>
      </c>
      <c r="G934" s="239">
        <v>535.41</v>
      </c>
      <c r="H934" s="242" t="s">
        <v>168</v>
      </c>
      <c r="I934" s="242" t="s">
        <v>497</v>
      </c>
      <c r="J934" s="170" t="s">
        <v>96</v>
      </c>
      <c r="K934" s="170" t="s">
        <v>343</v>
      </c>
      <c r="L934" s="170" t="s">
        <v>113</v>
      </c>
      <c r="M934" s="75"/>
      <c r="N934" s="75"/>
      <c r="O934" s="75"/>
    </row>
    <row r="935" spans="1:15" ht="15.6" hidden="1">
      <c r="A935" s="394">
        <v>46111</v>
      </c>
      <c r="B935" s="242" t="s">
        <v>492</v>
      </c>
      <c r="C935" s="170" t="s">
        <v>335</v>
      </c>
      <c r="D935" s="242" t="s">
        <v>98</v>
      </c>
      <c r="E935" s="286">
        <v>1000</v>
      </c>
      <c r="F935" s="381">
        <f t="shared" si="14"/>
        <v>1.867727535907062</v>
      </c>
      <c r="G935" s="239">
        <v>535.41</v>
      </c>
      <c r="H935" s="242" t="s">
        <v>168</v>
      </c>
      <c r="I935" s="242" t="s">
        <v>497</v>
      </c>
      <c r="J935" s="170" t="s">
        <v>96</v>
      </c>
      <c r="K935" s="170" t="s">
        <v>343</v>
      </c>
      <c r="L935" s="170" t="s">
        <v>113</v>
      </c>
      <c r="M935" s="75"/>
      <c r="N935" s="75"/>
      <c r="O935" s="75"/>
    </row>
    <row r="936" spans="1:15" ht="15.6" hidden="1">
      <c r="A936" s="394">
        <v>46111</v>
      </c>
      <c r="B936" s="242" t="s">
        <v>493</v>
      </c>
      <c r="C936" s="170" t="s">
        <v>335</v>
      </c>
      <c r="D936" s="242" t="s">
        <v>98</v>
      </c>
      <c r="E936" s="286">
        <v>1000</v>
      </c>
      <c r="F936" s="381">
        <f t="shared" si="14"/>
        <v>1.867727535907062</v>
      </c>
      <c r="G936" s="239">
        <v>535.41</v>
      </c>
      <c r="H936" s="242" t="s">
        <v>168</v>
      </c>
      <c r="I936" s="242" t="s">
        <v>497</v>
      </c>
      <c r="J936" s="170" t="s">
        <v>96</v>
      </c>
      <c r="K936" s="170" t="s">
        <v>343</v>
      </c>
      <c r="L936" s="170" t="s">
        <v>113</v>
      </c>
      <c r="M936" s="75"/>
      <c r="N936" s="75"/>
      <c r="O936" s="75"/>
    </row>
    <row r="937" spans="1:15" ht="15.6" hidden="1">
      <c r="A937" s="384">
        <v>46111</v>
      </c>
      <c r="B937" s="170" t="s">
        <v>1598</v>
      </c>
      <c r="C937" s="242" t="s">
        <v>396</v>
      </c>
      <c r="D937" s="242" t="s">
        <v>257</v>
      </c>
      <c r="E937" s="242">
        <v>80000</v>
      </c>
      <c r="F937" s="381">
        <f t="shared" si="14"/>
        <v>149.41820287256496</v>
      </c>
      <c r="G937" s="239">
        <v>535.41</v>
      </c>
      <c r="H937" s="242" t="s">
        <v>122</v>
      </c>
      <c r="I937" s="242" t="s">
        <v>612</v>
      </c>
      <c r="J937" s="170" t="s">
        <v>96</v>
      </c>
      <c r="K937" s="170" t="s">
        <v>343</v>
      </c>
      <c r="L937" s="170" t="s">
        <v>113</v>
      </c>
      <c r="M937" s="75"/>
      <c r="N937" s="75"/>
      <c r="O937" s="75"/>
    </row>
    <row r="938" spans="1:15" ht="15.6" hidden="1">
      <c r="A938" s="384">
        <v>46111</v>
      </c>
      <c r="B938" s="242" t="s">
        <v>1637</v>
      </c>
      <c r="C938" s="242" t="s">
        <v>392</v>
      </c>
      <c r="D938" s="242" t="s">
        <v>257</v>
      </c>
      <c r="E938" s="242">
        <v>20000</v>
      </c>
      <c r="F938" s="381">
        <f t="shared" si="14"/>
        <v>37.35455071814124</v>
      </c>
      <c r="G938" s="239">
        <v>535.41</v>
      </c>
      <c r="H938" s="242" t="s">
        <v>122</v>
      </c>
      <c r="I938" s="242" t="s">
        <v>613</v>
      </c>
      <c r="J938" s="170" t="s">
        <v>96</v>
      </c>
      <c r="K938" s="170" t="s">
        <v>343</v>
      </c>
      <c r="L938" s="170" t="s">
        <v>113</v>
      </c>
      <c r="M938" s="75"/>
      <c r="N938" s="75"/>
      <c r="O938" s="75"/>
    </row>
    <row r="939" spans="1:15" ht="15.6" hidden="1">
      <c r="A939" s="395">
        <v>46111</v>
      </c>
      <c r="B939" s="170" t="s">
        <v>682</v>
      </c>
      <c r="C939" s="170" t="s">
        <v>335</v>
      </c>
      <c r="D939" s="383" t="s">
        <v>97</v>
      </c>
      <c r="E939" s="316">
        <v>1000</v>
      </c>
      <c r="F939" s="381">
        <f t="shared" si="14"/>
        <v>1.867727535907062</v>
      </c>
      <c r="G939" s="239">
        <v>535.41</v>
      </c>
      <c r="H939" s="383" t="s">
        <v>134</v>
      </c>
      <c r="I939" s="170" t="s">
        <v>690</v>
      </c>
      <c r="J939" s="170" t="s">
        <v>96</v>
      </c>
      <c r="K939" s="170" t="s">
        <v>343</v>
      </c>
      <c r="L939" s="170" t="s">
        <v>113</v>
      </c>
      <c r="M939" s="75"/>
      <c r="N939" s="75"/>
      <c r="O939" s="75"/>
    </row>
    <row r="940" spans="1:15" ht="15.6" hidden="1">
      <c r="A940" s="395">
        <v>46111</v>
      </c>
      <c r="B940" s="170" t="s">
        <v>683</v>
      </c>
      <c r="C940" s="170" t="s">
        <v>335</v>
      </c>
      <c r="D940" s="383" t="s">
        <v>97</v>
      </c>
      <c r="E940" s="316">
        <v>1000</v>
      </c>
      <c r="F940" s="381">
        <f t="shared" si="14"/>
        <v>1.867727535907062</v>
      </c>
      <c r="G940" s="239">
        <v>535.41</v>
      </c>
      <c r="H940" s="383" t="s">
        <v>134</v>
      </c>
      <c r="I940" s="170" t="s">
        <v>690</v>
      </c>
      <c r="J940" s="170" t="s">
        <v>96</v>
      </c>
      <c r="K940" s="170" t="s">
        <v>343</v>
      </c>
      <c r="L940" s="170" t="s">
        <v>113</v>
      </c>
      <c r="M940" s="75"/>
      <c r="N940" s="75"/>
      <c r="O940" s="75"/>
    </row>
    <row r="941" spans="1:15" ht="15.6" hidden="1">
      <c r="A941" s="395">
        <v>46111</v>
      </c>
      <c r="B941" s="170" t="s">
        <v>684</v>
      </c>
      <c r="C941" s="242" t="s">
        <v>392</v>
      </c>
      <c r="D941" s="383" t="s">
        <v>97</v>
      </c>
      <c r="E941" s="403">
        <v>12000</v>
      </c>
      <c r="F941" s="381">
        <f t="shared" si="14"/>
        <v>22.412730430884743</v>
      </c>
      <c r="G941" s="239">
        <v>535.41</v>
      </c>
      <c r="H941" s="383" t="s">
        <v>134</v>
      </c>
      <c r="I941" s="170" t="s">
        <v>699</v>
      </c>
      <c r="J941" s="170" t="s">
        <v>96</v>
      </c>
      <c r="K941" s="170" t="s">
        <v>343</v>
      </c>
      <c r="L941" s="170" t="s">
        <v>113</v>
      </c>
      <c r="M941" s="75"/>
      <c r="N941" s="75"/>
      <c r="O941" s="75"/>
    </row>
    <row r="942" spans="1:15" ht="15.6" hidden="1">
      <c r="A942" s="384">
        <v>46111</v>
      </c>
      <c r="B942" s="242" t="s">
        <v>738</v>
      </c>
      <c r="C942" s="242" t="s">
        <v>392</v>
      </c>
      <c r="D942" s="396" t="s">
        <v>100</v>
      </c>
      <c r="E942" s="404">
        <v>12000</v>
      </c>
      <c r="F942" s="381">
        <f t="shared" ref="F942:F1005" si="15">E942/G942</f>
        <v>22.412730430884743</v>
      </c>
      <c r="G942" s="239">
        <v>535.41</v>
      </c>
      <c r="H942" s="242" t="s">
        <v>129</v>
      </c>
      <c r="I942" s="242" t="s">
        <v>751</v>
      </c>
      <c r="J942" s="170" t="s">
        <v>96</v>
      </c>
      <c r="K942" s="170" t="s">
        <v>343</v>
      </c>
      <c r="L942" s="170" t="s">
        <v>113</v>
      </c>
      <c r="M942" s="75"/>
      <c r="N942" s="75"/>
      <c r="O942" s="75"/>
    </row>
    <row r="943" spans="1:15" ht="15.6" hidden="1">
      <c r="A943" s="384">
        <v>46111</v>
      </c>
      <c r="B943" s="242" t="s">
        <v>787</v>
      </c>
      <c r="C943" s="242" t="s">
        <v>392</v>
      </c>
      <c r="D943" s="242" t="s">
        <v>97</v>
      </c>
      <c r="E943" s="399">
        <v>12000</v>
      </c>
      <c r="F943" s="381">
        <f t="shared" si="15"/>
        <v>22.412730430884743</v>
      </c>
      <c r="G943" s="239">
        <v>535.41</v>
      </c>
      <c r="H943" s="242" t="s">
        <v>124</v>
      </c>
      <c r="I943" s="242" t="s">
        <v>807</v>
      </c>
      <c r="J943" s="170" t="s">
        <v>96</v>
      </c>
      <c r="K943" s="170" t="s">
        <v>343</v>
      </c>
      <c r="L943" s="170" t="s">
        <v>113</v>
      </c>
      <c r="M943" s="75"/>
      <c r="N943" s="75"/>
      <c r="O943" s="75"/>
    </row>
    <row r="944" spans="1:15" ht="15.6" hidden="1">
      <c r="A944" s="377">
        <v>46111</v>
      </c>
      <c r="B944" s="288" t="s">
        <v>841</v>
      </c>
      <c r="C944" s="242" t="s">
        <v>104</v>
      </c>
      <c r="D944" s="399" t="s">
        <v>257</v>
      </c>
      <c r="E944" s="317">
        <v>225000</v>
      </c>
      <c r="F944" s="381">
        <f t="shared" si="15"/>
        <v>420.23869557908893</v>
      </c>
      <c r="G944" s="239">
        <v>535.41</v>
      </c>
      <c r="H944" s="242" t="s">
        <v>107</v>
      </c>
      <c r="I944" s="242" t="s">
        <v>881</v>
      </c>
      <c r="J944" s="170" t="s">
        <v>96</v>
      </c>
      <c r="K944" s="170" t="s">
        <v>343</v>
      </c>
      <c r="L944" s="170" t="s">
        <v>113</v>
      </c>
      <c r="M944" s="75"/>
      <c r="N944" s="75"/>
      <c r="O944" s="75"/>
    </row>
    <row r="945" spans="1:15" ht="15.6" hidden="1">
      <c r="A945" s="407">
        <v>46112</v>
      </c>
      <c r="B945" s="170" t="s">
        <v>1591</v>
      </c>
      <c r="C945" s="170" t="s">
        <v>396</v>
      </c>
      <c r="D945" s="378" t="s">
        <v>257</v>
      </c>
      <c r="E945" s="378">
        <v>50000</v>
      </c>
      <c r="F945" s="381">
        <f t="shared" si="15"/>
        <v>93.386376795353101</v>
      </c>
      <c r="G945" s="239">
        <v>535.41</v>
      </c>
      <c r="H945" s="170" t="s">
        <v>122</v>
      </c>
      <c r="I945" s="170" t="s">
        <v>583</v>
      </c>
      <c r="J945" s="170" t="s">
        <v>96</v>
      </c>
      <c r="K945" s="170" t="s">
        <v>343</v>
      </c>
      <c r="L945" s="170" t="s">
        <v>113</v>
      </c>
      <c r="M945" s="124"/>
      <c r="N945" s="124"/>
      <c r="O945" s="124"/>
    </row>
    <row r="946" spans="1:15" ht="15.6" hidden="1">
      <c r="A946" s="407">
        <v>46112</v>
      </c>
      <c r="B946" s="165" t="s">
        <v>1631</v>
      </c>
      <c r="C946" s="429" t="s">
        <v>525</v>
      </c>
      <c r="D946" s="165" t="s">
        <v>257</v>
      </c>
      <c r="E946" s="429">
        <v>50000</v>
      </c>
      <c r="F946" s="381">
        <f t="shared" si="15"/>
        <v>93.386376795353101</v>
      </c>
      <c r="G946" s="239">
        <v>535.41</v>
      </c>
      <c r="H946" s="165" t="s">
        <v>123</v>
      </c>
      <c r="I946" s="165" t="s">
        <v>554</v>
      </c>
      <c r="J946" s="170" t="s">
        <v>96</v>
      </c>
      <c r="K946" s="170" t="s">
        <v>343</v>
      </c>
      <c r="L946" s="170" t="s">
        <v>113</v>
      </c>
      <c r="M946" s="124"/>
      <c r="N946" s="124"/>
      <c r="O946" s="124"/>
    </row>
    <row r="947" spans="1:15" ht="15.6" hidden="1">
      <c r="A947" s="384">
        <v>46112</v>
      </c>
      <c r="B947" s="242" t="s">
        <v>186</v>
      </c>
      <c r="C947" s="170" t="s">
        <v>335</v>
      </c>
      <c r="D947" s="385" t="s">
        <v>99</v>
      </c>
      <c r="E947" s="399">
        <v>1000</v>
      </c>
      <c r="F947" s="381">
        <f t="shared" si="15"/>
        <v>1.9254803020356539</v>
      </c>
      <c r="G947" s="239">
        <v>519.35093749999999</v>
      </c>
      <c r="H947" s="386" t="s">
        <v>111</v>
      </c>
      <c r="I947" s="170" t="s">
        <v>376</v>
      </c>
      <c r="J947" s="170" t="s">
        <v>96</v>
      </c>
      <c r="K947" s="170" t="s">
        <v>343</v>
      </c>
      <c r="L947" s="170" t="s">
        <v>113</v>
      </c>
      <c r="M947" s="310"/>
      <c r="N947" s="310"/>
      <c r="O947" s="271"/>
    </row>
    <row r="948" spans="1:15" ht="15.6" hidden="1">
      <c r="A948" s="384">
        <v>46112</v>
      </c>
      <c r="B948" s="242" t="s">
        <v>374</v>
      </c>
      <c r="C948" s="170" t="s">
        <v>335</v>
      </c>
      <c r="D948" s="385" t="s">
        <v>99</v>
      </c>
      <c r="E948" s="399">
        <v>1000</v>
      </c>
      <c r="F948" s="381">
        <f t="shared" si="15"/>
        <v>1.9254803020356539</v>
      </c>
      <c r="G948" s="239">
        <v>519.35093749999999</v>
      </c>
      <c r="H948" s="386" t="s">
        <v>111</v>
      </c>
      <c r="I948" s="170" t="s">
        <v>376</v>
      </c>
      <c r="J948" s="170" t="s">
        <v>96</v>
      </c>
      <c r="K948" s="170" t="s">
        <v>343</v>
      </c>
      <c r="L948" s="170" t="s">
        <v>113</v>
      </c>
      <c r="M948" s="310"/>
      <c r="N948" s="310"/>
      <c r="O948" s="271"/>
    </row>
    <row r="949" spans="1:15" ht="15.6" hidden="1">
      <c r="A949" s="384">
        <v>46112</v>
      </c>
      <c r="B949" s="242" t="s">
        <v>375</v>
      </c>
      <c r="C949" s="170" t="s">
        <v>335</v>
      </c>
      <c r="D949" s="385" t="s">
        <v>99</v>
      </c>
      <c r="E949" s="399">
        <v>1000</v>
      </c>
      <c r="F949" s="381">
        <f t="shared" si="15"/>
        <v>1.9054742621280678</v>
      </c>
      <c r="G949" s="239">
        <v>524.80372990353703</v>
      </c>
      <c r="H949" s="386" t="s">
        <v>111</v>
      </c>
      <c r="I949" s="170" t="s">
        <v>376</v>
      </c>
      <c r="J949" s="170" t="s">
        <v>96</v>
      </c>
      <c r="K949" s="170" t="s">
        <v>343</v>
      </c>
      <c r="L949" s="170" t="s">
        <v>113</v>
      </c>
      <c r="M949" s="315"/>
      <c r="N949" s="313"/>
      <c r="O949" s="75"/>
    </row>
    <row r="950" spans="1:15" ht="15.6" hidden="1">
      <c r="A950" s="384">
        <v>46112</v>
      </c>
      <c r="B950" s="242" t="s">
        <v>187</v>
      </c>
      <c r="C950" s="170" t="s">
        <v>335</v>
      </c>
      <c r="D950" s="385" t="s">
        <v>99</v>
      </c>
      <c r="E950" s="399">
        <v>1000</v>
      </c>
      <c r="F950" s="381">
        <f t="shared" si="15"/>
        <v>1.9254803020356539</v>
      </c>
      <c r="G950" s="239">
        <v>519.35093749999999</v>
      </c>
      <c r="H950" s="386" t="s">
        <v>111</v>
      </c>
      <c r="I950" s="170" t="s">
        <v>376</v>
      </c>
      <c r="J950" s="170" t="s">
        <v>96</v>
      </c>
      <c r="K950" s="170" t="s">
        <v>343</v>
      </c>
      <c r="L950" s="170" t="s">
        <v>113</v>
      </c>
      <c r="M950" s="310"/>
      <c r="N950" s="310"/>
      <c r="O950" s="271"/>
    </row>
    <row r="951" spans="1:15" ht="15.6" hidden="1">
      <c r="A951" s="393">
        <v>46112</v>
      </c>
      <c r="B951" s="391" t="s">
        <v>408</v>
      </c>
      <c r="C951" s="391" t="s">
        <v>404</v>
      </c>
      <c r="D951" s="390" t="s">
        <v>97</v>
      </c>
      <c r="E951" s="392">
        <v>3000</v>
      </c>
      <c r="F951" s="381">
        <f t="shared" si="15"/>
        <v>5.6031826077211857</v>
      </c>
      <c r="G951" s="239">
        <v>535.41</v>
      </c>
      <c r="H951" s="165" t="s">
        <v>128</v>
      </c>
      <c r="I951" s="391" t="s">
        <v>424</v>
      </c>
      <c r="J951" s="170" t="s">
        <v>96</v>
      </c>
      <c r="K951" s="170" t="s">
        <v>343</v>
      </c>
      <c r="L951" s="170" t="s">
        <v>113</v>
      </c>
      <c r="M951" s="75"/>
      <c r="N951" s="75"/>
      <c r="O951" s="75"/>
    </row>
    <row r="952" spans="1:15" ht="15.6" hidden="1">
      <c r="A952" s="393">
        <v>46112</v>
      </c>
      <c r="B952" s="391" t="s">
        <v>409</v>
      </c>
      <c r="C952" s="170" t="s">
        <v>335</v>
      </c>
      <c r="D952" s="390" t="s">
        <v>97</v>
      </c>
      <c r="E952" s="392">
        <v>500</v>
      </c>
      <c r="F952" s="381">
        <f t="shared" si="15"/>
        <v>0.93386376795353099</v>
      </c>
      <c r="G952" s="239">
        <v>535.41</v>
      </c>
      <c r="H952" s="165" t="s">
        <v>128</v>
      </c>
      <c r="I952" s="391" t="s">
        <v>420</v>
      </c>
      <c r="J952" s="170" t="s">
        <v>96</v>
      </c>
      <c r="K952" s="170" t="s">
        <v>343</v>
      </c>
      <c r="L952" s="170" t="s">
        <v>113</v>
      </c>
      <c r="M952" s="75"/>
      <c r="N952" s="75"/>
      <c r="O952" s="75"/>
    </row>
    <row r="953" spans="1:15" ht="15.6" hidden="1">
      <c r="A953" s="393">
        <v>46112</v>
      </c>
      <c r="B953" s="391" t="s">
        <v>410</v>
      </c>
      <c r="C953" s="170" t="s">
        <v>335</v>
      </c>
      <c r="D953" s="390" t="s">
        <v>97</v>
      </c>
      <c r="E953" s="392">
        <v>300</v>
      </c>
      <c r="F953" s="381">
        <f t="shared" si="15"/>
        <v>0.56031826077211855</v>
      </c>
      <c r="G953" s="239">
        <v>535.41</v>
      </c>
      <c r="H953" s="165" t="s">
        <v>128</v>
      </c>
      <c r="I953" s="391" t="s">
        <v>420</v>
      </c>
      <c r="J953" s="170" t="s">
        <v>96</v>
      </c>
      <c r="K953" s="170" t="s">
        <v>343</v>
      </c>
      <c r="L953" s="170" t="s">
        <v>113</v>
      </c>
      <c r="M953" s="75"/>
      <c r="N953" s="75"/>
      <c r="O953" s="75"/>
    </row>
    <row r="954" spans="1:15" ht="15.6" hidden="1">
      <c r="A954" s="393">
        <v>46112</v>
      </c>
      <c r="B954" s="391" t="s">
        <v>411</v>
      </c>
      <c r="C954" s="170" t="s">
        <v>335</v>
      </c>
      <c r="D954" s="390" t="s">
        <v>97</v>
      </c>
      <c r="E954" s="392">
        <v>500</v>
      </c>
      <c r="F954" s="381">
        <f t="shared" si="15"/>
        <v>0.93386376795353099</v>
      </c>
      <c r="G954" s="239">
        <v>535.41</v>
      </c>
      <c r="H954" s="165" t="s">
        <v>128</v>
      </c>
      <c r="I954" s="391" t="s">
        <v>420</v>
      </c>
      <c r="J954" s="170" t="s">
        <v>96</v>
      </c>
      <c r="K954" s="170" t="s">
        <v>343</v>
      </c>
      <c r="L954" s="170" t="s">
        <v>113</v>
      </c>
      <c r="M954" s="75"/>
      <c r="N954" s="75"/>
      <c r="O954" s="75"/>
    </row>
    <row r="955" spans="1:15" ht="15.6" hidden="1">
      <c r="A955" s="393">
        <v>46112</v>
      </c>
      <c r="B955" s="391" t="s">
        <v>412</v>
      </c>
      <c r="C955" s="391" t="s">
        <v>396</v>
      </c>
      <c r="D955" s="390" t="s">
        <v>97</v>
      </c>
      <c r="E955" s="392">
        <v>20000</v>
      </c>
      <c r="F955" s="381">
        <f t="shared" si="15"/>
        <v>37.35455071814124</v>
      </c>
      <c r="G955" s="239">
        <v>535.41</v>
      </c>
      <c r="H955" s="165" t="s">
        <v>128</v>
      </c>
      <c r="I955" s="391" t="s">
        <v>425</v>
      </c>
      <c r="J955" s="170" t="s">
        <v>96</v>
      </c>
      <c r="K955" s="170" t="s">
        <v>343</v>
      </c>
      <c r="L955" s="170" t="s">
        <v>113</v>
      </c>
      <c r="M955" s="75"/>
      <c r="N955" s="75"/>
      <c r="O955" s="75"/>
    </row>
    <row r="956" spans="1:15" ht="15.6" hidden="1">
      <c r="A956" s="393">
        <v>46112</v>
      </c>
      <c r="B956" s="391" t="s">
        <v>413</v>
      </c>
      <c r="C956" s="170" t="s">
        <v>335</v>
      </c>
      <c r="D956" s="390" t="s">
        <v>97</v>
      </c>
      <c r="E956" s="392">
        <v>300</v>
      </c>
      <c r="F956" s="381">
        <f t="shared" si="15"/>
        <v>0.56031826077211855</v>
      </c>
      <c r="G956" s="239">
        <v>535.41</v>
      </c>
      <c r="H956" s="165" t="s">
        <v>128</v>
      </c>
      <c r="I956" s="391" t="s">
        <v>420</v>
      </c>
      <c r="J956" s="170" t="s">
        <v>96</v>
      </c>
      <c r="K956" s="170" t="s">
        <v>343</v>
      </c>
      <c r="L956" s="170" t="s">
        <v>113</v>
      </c>
      <c r="M956" s="75"/>
      <c r="N956" s="75"/>
      <c r="O956" s="75"/>
    </row>
    <row r="957" spans="1:15" ht="15.6" hidden="1">
      <c r="A957" s="393">
        <v>46112</v>
      </c>
      <c r="B957" s="391" t="s">
        <v>414</v>
      </c>
      <c r="C957" s="170" t="s">
        <v>335</v>
      </c>
      <c r="D957" s="390" t="s">
        <v>97</v>
      </c>
      <c r="E957" s="392">
        <v>500</v>
      </c>
      <c r="F957" s="381">
        <f t="shared" si="15"/>
        <v>0.93386376795353099</v>
      </c>
      <c r="G957" s="239">
        <v>535.41</v>
      </c>
      <c r="H957" s="165" t="s">
        <v>128</v>
      </c>
      <c r="I957" s="391" t="s">
        <v>420</v>
      </c>
      <c r="J957" s="170" t="s">
        <v>96</v>
      </c>
      <c r="K957" s="170" t="s">
        <v>343</v>
      </c>
      <c r="L957" s="170" t="s">
        <v>113</v>
      </c>
      <c r="M957" s="75"/>
      <c r="N957" s="75"/>
      <c r="O957" s="75"/>
    </row>
    <row r="958" spans="1:15" ht="15.6" hidden="1">
      <c r="A958" s="394">
        <v>46112</v>
      </c>
      <c r="B958" s="242" t="s">
        <v>494</v>
      </c>
      <c r="C958" s="170" t="s">
        <v>335</v>
      </c>
      <c r="D958" s="242" t="s">
        <v>98</v>
      </c>
      <c r="E958" s="318">
        <v>1000</v>
      </c>
      <c r="F958" s="381">
        <f t="shared" si="15"/>
        <v>1.867727535907062</v>
      </c>
      <c r="G958" s="239">
        <v>535.41</v>
      </c>
      <c r="H958" s="242" t="s">
        <v>168</v>
      </c>
      <c r="I958" s="242" t="s">
        <v>497</v>
      </c>
      <c r="J958" s="170" t="s">
        <v>96</v>
      </c>
      <c r="K958" s="170" t="s">
        <v>343</v>
      </c>
      <c r="L958" s="170" t="s">
        <v>113</v>
      </c>
      <c r="M958" s="75"/>
      <c r="N958" s="75"/>
      <c r="O958" s="75"/>
    </row>
    <row r="959" spans="1:15" ht="15.6" hidden="1">
      <c r="A959" s="394">
        <v>46112</v>
      </c>
      <c r="B959" s="242" t="s">
        <v>495</v>
      </c>
      <c r="C959" s="170" t="s">
        <v>335</v>
      </c>
      <c r="D959" s="242" t="s">
        <v>98</v>
      </c>
      <c r="E959" s="318">
        <v>1000</v>
      </c>
      <c r="F959" s="381">
        <f t="shared" si="15"/>
        <v>1.867727535907062</v>
      </c>
      <c r="G959" s="239">
        <v>535.41</v>
      </c>
      <c r="H959" s="242" t="s">
        <v>168</v>
      </c>
      <c r="I959" s="242" t="s">
        <v>497</v>
      </c>
      <c r="J959" s="170" t="s">
        <v>96</v>
      </c>
      <c r="K959" s="170" t="s">
        <v>343</v>
      </c>
      <c r="L959" s="170" t="s">
        <v>113</v>
      </c>
      <c r="M959" s="75"/>
      <c r="N959" s="75"/>
      <c r="O959" s="75"/>
    </row>
    <row r="960" spans="1:15" ht="15.6" hidden="1">
      <c r="A960" s="394">
        <v>46112</v>
      </c>
      <c r="B960" s="242" t="s">
        <v>496</v>
      </c>
      <c r="C960" s="170" t="s">
        <v>335</v>
      </c>
      <c r="D960" s="242" t="s">
        <v>98</v>
      </c>
      <c r="E960" s="318">
        <v>1000</v>
      </c>
      <c r="F960" s="381">
        <f t="shared" si="15"/>
        <v>1.867727535907062</v>
      </c>
      <c r="G960" s="239">
        <v>535.41</v>
      </c>
      <c r="H960" s="242" t="s">
        <v>168</v>
      </c>
      <c r="I960" s="242" t="s">
        <v>497</v>
      </c>
      <c r="J960" s="170" t="s">
        <v>96</v>
      </c>
      <c r="K960" s="170" t="s">
        <v>343</v>
      </c>
      <c r="L960" s="170" t="s">
        <v>113</v>
      </c>
      <c r="M960" s="75"/>
      <c r="N960" s="75"/>
      <c r="O960" s="75"/>
    </row>
    <row r="961" spans="1:15" ht="15.6" hidden="1">
      <c r="A961" s="360">
        <v>46112</v>
      </c>
      <c r="B961" s="361" t="s">
        <v>1612</v>
      </c>
      <c r="C961" s="170" t="s">
        <v>335</v>
      </c>
      <c r="D961" s="361" t="s">
        <v>257</v>
      </c>
      <c r="E961" s="400">
        <v>500</v>
      </c>
      <c r="F961" s="381">
        <f t="shared" si="15"/>
        <v>0.93386376795353099</v>
      </c>
      <c r="G961" s="239">
        <v>535.41</v>
      </c>
      <c r="H961" s="361" t="s">
        <v>123</v>
      </c>
      <c r="I961" s="361" t="s">
        <v>539</v>
      </c>
      <c r="J961" s="170" t="s">
        <v>96</v>
      </c>
      <c r="K961" s="170" t="s">
        <v>343</v>
      </c>
      <c r="L961" s="170" t="s">
        <v>113</v>
      </c>
      <c r="M961" s="75"/>
      <c r="N961" s="75"/>
      <c r="O961" s="75"/>
    </row>
    <row r="962" spans="1:15" ht="15.6" hidden="1">
      <c r="A962" s="360">
        <v>46112</v>
      </c>
      <c r="B962" s="361" t="s">
        <v>1597</v>
      </c>
      <c r="C962" s="170" t="s">
        <v>335</v>
      </c>
      <c r="D962" s="361" t="s">
        <v>257</v>
      </c>
      <c r="E962" s="400">
        <v>500</v>
      </c>
      <c r="F962" s="381">
        <f t="shared" si="15"/>
        <v>0.93386376795353099</v>
      </c>
      <c r="G962" s="239">
        <v>535.41</v>
      </c>
      <c r="H962" s="361" t="s">
        <v>123</v>
      </c>
      <c r="I962" s="361" t="s">
        <v>539</v>
      </c>
      <c r="J962" s="170" t="s">
        <v>96</v>
      </c>
      <c r="K962" s="170" t="s">
        <v>343</v>
      </c>
      <c r="L962" s="170" t="s">
        <v>113</v>
      </c>
      <c r="M962" s="75"/>
      <c r="N962" s="75"/>
      <c r="O962" s="75"/>
    </row>
    <row r="963" spans="1:15" ht="15.6" hidden="1">
      <c r="A963" s="360">
        <v>46112</v>
      </c>
      <c r="B963" s="361" t="s">
        <v>1611</v>
      </c>
      <c r="C963" s="361" t="s">
        <v>525</v>
      </c>
      <c r="D963" s="361" t="s">
        <v>257</v>
      </c>
      <c r="E963" s="400">
        <v>110000</v>
      </c>
      <c r="F963" s="381">
        <f t="shared" si="15"/>
        <v>205.45002894977682</v>
      </c>
      <c r="G963" s="239">
        <v>535.41</v>
      </c>
      <c r="H963" s="361" t="s">
        <v>123</v>
      </c>
      <c r="I963" s="361" t="s">
        <v>564</v>
      </c>
      <c r="J963" s="170" t="s">
        <v>96</v>
      </c>
      <c r="K963" s="170" t="s">
        <v>343</v>
      </c>
      <c r="L963" s="170" t="s">
        <v>113</v>
      </c>
      <c r="M963" s="75"/>
      <c r="N963" s="75"/>
      <c r="O963" s="75"/>
    </row>
    <row r="964" spans="1:15" ht="15.6" hidden="1">
      <c r="A964" s="360">
        <v>46112</v>
      </c>
      <c r="B964" s="361" t="s">
        <v>1606</v>
      </c>
      <c r="C964" s="242" t="s">
        <v>392</v>
      </c>
      <c r="D964" s="361" t="s">
        <v>257</v>
      </c>
      <c r="E964" s="361">
        <v>2000</v>
      </c>
      <c r="F964" s="381">
        <f t="shared" si="15"/>
        <v>3.735455071814124</v>
      </c>
      <c r="G964" s="239">
        <v>535.41</v>
      </c>
      <c r="H964" s="361" t="s">
        <v>123</v>
      </c>
      <c r="I964" s="361" t="s">
        <v>565</v>
      </c>
      <c r="J964" s="170" t="s">
        <v>96</v>
      </c>
      <c r="K964" s="170" t="s">
        <v>343</v>
      </c>
      <c r="L964" s="170" t="s">
        <v>113</v>
      </c>
      <c r="M964" s="75"/>
      <c r="N964" s="75"/>
      <c r="O964" s="75"/>
    </row>
    <row r="965" spans="1:15" ht="15.6" hidden="1">
      <c r="A965" s="360">
        <v>46112</v>
      </c>
      <c r="B965" s="361" t="s">
        <v>1638</v>
      </c>
      <c r="C965" s="170" t="s">
        <v>335</v>
      </c>
      <c r="D965" s="361" t="s">
        <v>257</v>
      </c>
      <c r="E965" s="400">
        <v>1000</v>
      </c>
      <c r="F965" s="381">
        <f t="shared" si="15"/>
        <v>1.867727535907062</v>
      </c>
      <c r="G965" s="239">
        <v>535.41</v>
      </c>
      <c r="H965" s="361" t="s">
        <v>123</v>
      </c>
      <c r="I965" s="361" t="s">
        <v>539</v>
      </c>
      <c r="J965" s="170" t="s">
        <v>96</v>
      </c>
      <c r="K965" s="170" t="s">
        <v>343</v>
      </c>
      <c r="L965" s="170" t="s">
        <v>113</v>
      </c>
      <c r="M965" s="75"/>
      <c r="N965" s="75"/>
      <c r="O965" s="75"/>
    </row>
    <row r="966" spans="1:15" ht="15.6" hidden="1">
      <c r="A966" s="384">
        <v>46112</v>
      </c>
      <c r="B966" s="170" t="s">
        <v>1608</v>
      </c>
      <c r="C966" s="242" t="s">
        <v>396</v>
      </c>
      <c r="D966" s="242" t="s">
        <v>257</v>
      </c>
      <c r="E966" s="399">
        <v>10000</v>
      </c>
      <c r="F966" s="381">
        <f t="shared" si="15"/>
        <v>18.67727535907062</v>
      </c>
      <c r="G966" s="239">
        <v>535.41</v>
      </c>
      <c r="H966" s="242" t="s">
        <v>122</v>
      </c>
      <c r="I966" s="242" t="s">
        <v>614</v>
      </c>
      <c r="J966" s="170" t="s">
        <v>96</v>
      </c>
      <c r="K966" s="170" t="s">
        <v>343</v>
      </c>
      <c r="L966" s="170" t="s">
        <v>113</v>
      </c>
      <c r="M966" s="75"/>
      <c r="N966" s="75"/>
      <c r="O966" s="75"/>
    </row>
    <row r="967" spans="1:15" ht="15.6" hidden="1">
      <c r="A967" s="384">
        <v>46112</v>
      </c>
      <c r="B967" s="242" t="s">
        <v>1592</v>
      </c>
      <c r="C967" s="170" t="s">
        <v>335</v>
      </c>
      <c r="D967" s="242" t="s">
        <v>257</v>
      </c>
      <c r="E967" s="399">
        <v>500</v>
      </c>
      <c r="F967" s="381">
        <f t="shared" si="15"/>
        <v>0.93386376795353099</v>
      </c>
      <c r="G967" s="239">
        <v>535.41</v>
      </c>
      <c r="H967" s="242" t="s">
        <v>122</v>
      </c>
      <c r="I967" s="242" t="s">
        <v>573</v>
      </c>
      <c r="J967" s="170" t="s">
        <v>96</v>
      </c>
      <c r="K967" s="170" t="s">
        <v>343</v>
      </c>
      <c r="L967" s="170" t="s">
        <v>113</v>
      </c>
      <c r="M967" s="75"/>
      <c r="N967" s="75"/>
      <c r="O967" s="75"/>
    </row>
    <row r="968" spans="1:15" ht="15.6" hidden="1">
      <c r="A968" s="384">
        <v>46112</v>
      </c>
      <c r="B968" s="242" t="s">
        <v>1607</v>
      </c>
      <c r="C968" s="242" t="s">
        <v>392</v>
      </c>
      <c r="D968" s="242" t="s">
        <v>257</v>
      </c>
      <c r="E968" s="399">
        <v>2000</v>
      </c>
      <c r="F968" s="381">
        <f t="shared" si="15"/>
        <v>3.735455071814124</v>
      </c>
      <c r="G968" s="239">
        <v>535.41</v>
      </c>
      <c r="H968" s="242" t="s">
        <v>122</v>
      </c>
      <c r="I968" s="242" t="s">
        <v>615</v>
      </c>
      <c r="J968" s="170" t="s">
        <v>96</v>
      </c>
      <c r="K968" s="170" t="s">
        <v>343</v>
      </c>
      <c r="L968" s="170" t="s">
        <v>113</v>
      </c>
      <c r="M968" s="75"/>
      <c r="N968" s="75"/>
      <c r="O968" s="75"/>
    </row>
    <row r="969" spans="1:15" ht="15.6" hidden="1">
      <c r="A969" s="384">
        <v>46112</v>
      </c>
      <c r="B969" s="242" t="s">
        <v>570</v>
      </c>
      <c r="C969" s="170" t="s">
        <v>335</v>
      </c>
      <c r="D969" s="242" t="s">
        <v>257</v>
      </c>
      <c r="E969" s="399">
        <v>1000</v>
      </c>
      <c r="F969" s="381">
        <f t="shared" si="15"/>
        <v>1.867727535907062</v>
      </c>
      <c r="G969" s="239">
        <v>535.41</v>
      </c>
      <c r="H969" s="242" t="s">
        <v>122</v>
      </c>
      <c r="I969" s="242" t="s">
        <v>573</v>
      </c>
      <c r="J969" s="170" t="s">
        <v>96</v>
      </c>
      <c r="K969" s="170" t="s">
        <v>343</v>
      </c>
      <c r="L969" s="170" t="s">
        <v>113</v>
      </c>
      <c r="M969" s="75"/>
      <c r="N969" s="75"/>
      <c r="O969" s="75"/>
    </row>
    <row r="970" spans="1:15" ht="15.6" hidden="1">
      <c r="A970" s="384">
        <v>46112</v>
      </c>
      <c r="B970" s="242" t="s">
        <v>1594</v>
      </c>
      <c r="C970" s="170" t="s">
        <v>335</v>
      </c>
      <c r="D970" s="242" t="s">
        <v>257</v>
      </c>
      <c r="E970" s="399">
        <v>500</v>
      </c>
      <c r="F970" s="381">
        <f t="shared" si="15"/>
        <v>0.93386376795353099</v>
      </c>
      <c r="G970" s="239">
        <v>535.41</v>
      </c>
      <c r="H970" s="242" t="s">
        <v>122</v>
      </c>
      <c r="I970" s="242" t="s">
        <v>573</v>
      </c>
      <c r="J970" s="170" t="s">
        <v>96</v>
      </c>
      <c r="K970" s="170" t="s">
        <v>343</v>
      </c>
      <c r="L970" s="170" t="s">
        <v>113</v>
      </c>
      <c r="M970" s="75"/>
      <c r="N970" s="75"/>
      <c r="O970" s="75"/>
    </row>
    <row r="971" spans="1:15" ht="15.6" hidden="1">
      <c r="A971" s="395">
        <v>46112</v>
      </c>
      <c r="B971" s="170" t="s">
        <v>685</v>
      </c>
      <c r="C971" s="170" t="s">
        <v>335</v>
      </c>
      <c r="D971" s="383" t="s">
        <v>97</v>
      </c>
      <c r="E971" s="403">
        <v>1000</v>
      </c>
      <c r="F971" s="381">
        <f t="shared" si="15"/>
        <v>1.867727535907062</v>
      </c>
      <c r="G971" s="239">
        <v>535.41</v>
      </c>
      <c r="H971" s="383" t="s">
        <v>134</v>
      </c>
      <c r="I971" s="170" t="s">
        <v>690</v>
      </c>
      <c r="J971" s="170" t="s">
        <v>96</v>
      </c>
      <c r="K971" s="170" t="s">
        <v>343</v>
      </c>
      <c r="L971" s="170" t="s">
        <v>113</v>
      </c>
      <c r="M971" s="75"/>
      <c r="N971" s="75"/>
      <c r="O971" s="75"/>
    </row>
    <row r="972" spans="1:15" ht="15.6" hidden="1">
      <c r="A972" s="395">
        <v>46112</v>
      </c>
      <c r="B972" s="170" t="s">
        <v>686</v>
      </c>
      <c r="C972" s="170" t="s">
        <v>335</v>
      </c>
      <c r="D972" s="383" t="s">
        <v>97</v>
      </c>
      <c r="E972" s="403">
        <v>500</v>
      </c>
      <c r="F972" s="381">
        <f t="shared" si="15"/>
        <v>0.93386376795353099</v>
      </c>
      <c r="G972" s="239">
        <v>535.41</v>
      </c>
      <c r="H972" s="383" t="s">
        <v>134</v>
      </c>
      <c r="I972" s="170" t="s">
        <v>690</v>
      </c>
      <c r="J972" s="170" t="s">
        <v>96</v>
      </c>
      <c r="K972" s="170" t="s">
        <v>343</v>
      </c>
      <c r="L972" s="170" t="s">
        <v>113</v>
      </c>
      <c r="M972" s="75"/>
      <c r="N972" s="75"/>
      <c r="O972" s="75"/>
    </row>
    <row r="973" spans="1:15" ht="15.6" hidden="1">
      <c r="A973" s="395">
        <v>46112</v>
      </c>
      <c r="B973" s="170" t="s">
        <v>687</v>
      </c>
      <c r="C973" s="170" t="s">
        <v>525</v>
      </c>
      <c r="D973" s="170" t="s">
        <v>97</v>
      </c>
      <c r="E973" s="403">
        <v>50000</v>
      </c>
      <c r="F973" s="381">
        <f t="shared" si="15"/>
        <v>93.386376795353101</v>
      </c>
      <c r="G973" s="239">
        <v>535.41</v>
      </c>
      <c r="H973" s="383" t="s">
        <v>134</v>
      </c>
      <c r="I973" s="170" t="s">
        <v>700</v>
      </c>
      <c r="J973" s="170" t="s">
        <v>96</v>
      </c>
      <c r="K973" s="170" t="s">
        <v>343</v>
      </c>
      <c r="L973" s="170" t="s">
        <v>113</v>
      </c>
      <c r="M973" s="75"/>
      <c r="N973" s="75"/>
      <c r="O973" s="75"/>
    </row>
    <row r="974" spans="1:15" ht="15.6" hidden="1">
      <c r="A974" s="384">
        <v>46112</v>
      </c>
      <c r="B974" s="242" t="s">
        <v>739</v>
      </c>
      <c r="C974" s="170" t="s">
        <v>335</v>
      </c>
      <c r="D974" s="396" t="s">
        <v>100</v>
      </c>
      <c r="E974" s="404">
        <v>1000</v>
      </c>
      <c r="F974" s="381">
        <f t="shared" si="15"/>
        <v>1.867727535907062</v>
      </c>
      <c r="G974" s="239">
        <v>535.41</v>
      </c>
      <c r="H974" s="242" t="s">
        <v>129</v>
      </c>
      <c r="I974" s="242" t="s">
        <v>748</v>
      </c>
      <c r="J974" s="170" t="s">
        <v>96</v>
      </c>
      <c r="K974" s="170" t="s">
        <v>343</v>
      </c>
      <c r="L974" s="170" t="s">
        <v>113</v>
      </c>
      <c r="M974" s="75"/>
      <c r="N974" s="75"/>
      <c r="O974" s="75"/>
    </row>
    <row r="975" spans="1:15" ht="15.6" hidden="1">
      <c r="A975" s="384">
        <v>46112</v>
      </c>
      <c r="B975" s="242" t="s">
        <v>740</v>
      </c>
      <c r="C975" s="170" t="s">
        <v>335</v>
      </c>
      <c r="D975" s="396" t="s">
        <v>100</v>
      </c>
      <c r="E975" s="404">
        <v>500</v>
      </c>
      <c r="F975" s="381">
        <f t="shared" si="15"/>
        <v>0.93386376795353099</v>
      </c>
      <c r="G975" s="239">
        <v>535.41</v>
      </c>
      <c r="H975" s="242" t="s">
        <v>129</v>
      </c>
      <c r="I975" s="242" t="s">
        <v>748</v>
      </c>
      <c r="J975" s="170" t="s">
        <v>96</v>
      </c>
      <c r="K975" s="170" t="s">
        <v>343</v>
      </c>
      <c r="L975" s="170" t="s">
        <v>113</v>
      </c>
      <c r="M975" s="75"/>
      <c r="N975" s="75"/>
      <c r="O975" s="75"/>
    </row>
    <row r="976" spans="1:15" ht="15.6" hidden="1">
      <c r="A976" s="384">
        <v>46112</v>
      </c>
      <c r="B976" s="242" t="s">
        <v>741</v>
      </c>
      <c r="C976" s="242" t="s">
        <v>525</v>
      </c>
      <c r="D976" s="396" t="s">
        <v>100</v>
      </c>
      <c r="E976" s="404">
        <v>50000</v>
      </c>
      <c r="F976" s="381">
        <f t="shared" si="15"/>
        <v>93.386376795353101</v>
      </c>
      <c r="G976" s="239">
        <v>535.41</v>
      </c>
      <c r="H976" s="242" t="s">
        <v>129</v>
      </c>
      <c r="I976" s="242" t="s">
        <v>752</v>
      </c>
      <c r="J976" s="170" t="s">
        <v>96</v>
      </c>
      <c r="K976" s="170" t="s">
        <v>343</v>
      </c>
      <c r="L976" s="170" t="s">
        <v>113</v>
      </c>
      <c r="M976" s="75"/>
      <c r="N976" s="75"/>
      <c r="O976" s="75"/>
    </row>
    <row r="977" spans="1:15" ht="15.6" hidden="1">
      <c r="A977" s="384">
        <v>46112</v>
      </c>
      <c r="B977" s="242" t="s">
        <v>788</v>
      </c>
      <c r="C977" s="170" t="s">
        <v>335</v>
      </c>
      <c r="D977" s="242" t="s">
        <v>97</v>
      </c>
      <c r="E977" s="399">
        <v>2000</v>
      </c>
      <c r="F977" s="381">
        <f t="shared" si="15"/>
        <v>3.735455071814124</v>
      </c>
      <c r="G977" s="239">
        <v>535.41</v>
      </c>
      <c r="H977" s="242" t="s">
        <v>124</v>
      </c>
      <c r="I977" s="242" t="s">
        <v>791</v>
      </c>
      <c r="J977" s="170" t="s">
        <v>96</v>
      </c>
      <c r="K977" s="170" t="s">
        <v>343</v>
      </c>
      <c r="L977" s="170" t="s">
        <v>113</v>
      </c>
      <c r="M977" s="75"/>
      <c r="N977" s="75"/>
      <c r="O977" s="75"/>
    </row>
    <row r="978" spans="1:15" ht="15.6" hidden="1">
      <c r="A978" s="384">
        <v>46112</v>
      </c>
      <c r="B978" s="242" t="s">
        <v>789</v>
      </c>
      <c r="C978" s="170" t="s">
        <v>335</v>
      </c>
      <c r="D978" s="242" t="s">
        <v>97</v>
      </c>
      <c r="E978" s="399">
        <v>500</v>
      </c>
      <c r="F978" s="381">
        <f t="shared" si="15"/>
        <v>0.93386376795353099</v>
      </c>
      <c r="G978" s="239">
        <v>535.41</v>
      </c>
      <c r="H978" s="242" t="s">
        <v>124</v>
      </c>
      <c r="I978" s="242" t="s">
        <v>791</v>
      </c>
      <c r="J978" s="170" t="s">
        <v>96</v>
      </c>
      <c r="K978" s="170" t="s">
        <v>343</v>
      </c>
      <c r="L978" s="170" t="s">
        <v>113</v>
      </c>
      <c r="M978" s="75"/>
      <c r="N978" s="75"/>
      <c r="O978" s="75"/>
    </row>
    <row r="979" spans="1:15" s="539" customFormat="1" ht="15.6" hidden="1">
      <c r="A979" s="533">
        <v>46112</v>
      </c>
      <c r="B979" s="534" t="s">
        <v>790</v>
      </c>
      <c r="C979" s="534" t="s">
        <v>525</v>
      </c>
      <c r="D979" s="534" t="s">
        <v>97</v>
      </c>
      <c r="E979" s="535">
        <v>50000</v>
      </c>
      <c r="F979" s="536">
        <f t="shared" si="15"/>
        <v>93.386376795353101</v>
      </c>
      <c r="G979" s="537">
        <v>535.41</v>
      </c>
      <c r="H979" s="534" t="s">
        <v>124</v>
      </c>
      <c r="I979" s="534" t="s">
        <v>808</v>
      </c>
      <c r="J979" s="534" t="s">
        <v>96</v>
      </c>
      <c r="K979" s="534" t="s">
        <v>343</v>
      </c>
      <c r="L979" s="534" t="s">
        <v>113</v>
      </c>
      <c r="M979" s="538"/>
      <c r="N979" s="538"/>
      <c r="O979" s="538"/>
    </row>
    <row r="980" spans="1:15" ht="15.6">
      <c r="A980" s="451">
        <v>46113</v>
      </c>
      <c r="B980" s="375" t="s">
        <v>894</v>
      </c>
      <c r="C980" s="375" t="s">
        <v>335</v>
      </c>
      <c r="D980" s="385" t="s">
        <v>99</v>
      </c>
      <c r="E980" s="375">
        <v>1000</v>
      </c>
      <c r="F980" s="381">
        <f t="shared" si="15"/>
        <v>1.867727535907062</v>
      </c>
      <c r="G980" s="239">
        <v>535.41</v>
      </c>
      <c r="H980" s="386" t="s">
        <v>111</v>
      </c>
      <c r="I980" s="452" t="s">
        <v>910</v>
      </c>
      <c r="J980" s="170" t="s">
        <v>96</v>
      </c>
      <c r="K980" s="170" t="s">
        <v>343</v>
      </c>
      <c r="L980" s="170" t="s">
        <v>113</v>
      </c>
      <c r="M980" s="311"/>
      <c r="N980" s="311"/>
      <c r="O980" s="247"/>
    </row>
    <row r="981" spans="1:15" ht="15.6">
      <c r="A981" s="451">
        <v>46113</v>
      </c>
      <c r="B981" s="375" t="s">
        <v>895</v>
      </c>
      <c r="C981" s="375" t="s">
        <v>335</v>
      </c>
      <c r="D981" s="385" t="s">
        <v>99</v>
      </c>
      <c r="E981" s="375">
        <v>1000</v>
      </c>
      <c r="F981" s="381">
        <f t="shared" si="15"/>
        <v>1.867727535907062</v>
      </c>
      <c r="G981" s="239">
        <v>535.41</v>
      </c>
      <c r="H981" s="386" t="s">
        <v>111</v>
      </c>
      <c r="I981" s="452" t="s">
        <v>910</v>
      </c>
      <c r="J981" s="170" t="s">
        <v>96</v>
      </c>
      <c r="K981" s="170" t="s">
        <v>343</v>
      </c>
      <c r="L981" s="170" t="s">
        <v>113</v>
      </c>
      <c r="M981" s="310"/>
      <c r="N981" s="310"/>
      <c r="O981" s="247"/>
    </row>
    <row r="982" spans="1:15" ht="15.6">
      <c r="A982" s="451">
        <v>46113</v>
      </c>
      <c r="B982" s="375" t="s">
        <v>187</v>
      </c>
      <c r="C982" s="375" t="s">
        <v>335</v>
      </c>
      <c r="D982" s="385" t="s">
        <v>99</v>
      </c>
      <c r="E982" s="375">
        <v>1000</v>
      </c>
      <c r="F982" s="381">
        <f t="shared" si="15"/>
        <v>1.867727535907062</v>
      </c>
      <c r="G982" s="239">
        <v>535.41</v>
      </c>
      <c r="H982" s="386" t="s">
        <v>111</v>
      </c>
      <c r="I982" s="452" t="s">
        <v>910</v>
      </c>
      <c r="J982" s="170" t="s">
        <v>96</v>
      </c>
      <c r="K982" s="170" t="s">
        <v>343</v>
      </c>
      <c r="L982" s="170" t="s">
        <v>113</v>
      </c>
      <c r="M982" s="310"/>
      <c r="N982" s="310"/>
      <c r="O982" s="247"/>
    </row>
    <row r="983" spans="1:15" ht="15.6">
      <c r="A983" s="451">
        <v>46113</v>
      </c>
      <c r="B983" s="383" t="s">
        <v>896</v>
      </c>
      <c r="C983" s="453" t="s">
        <v>110</v>
      </c>
      <c r="D983" s="232" t="s">
        <v>99</v>
      </c>
      <c r="E983" s="375">
        <v>10000</v>
      </c>
      <c r="F983" s="381">
        <f t="shared" si="15"/>
        <v>18.67727535907062</v>
      </c>
      <c r="G983" s="239">
        <v>535.41</v>
      </c>
      <c r="H983" s="386" t="s">
        <v>111</v>
      </c>
      <c r="I983" s="452" t="s">
        <v>911</v>
      </c>
      <c r="J983" s="170" t="s">
        <v>96</v>
      </c>
      <c r="K983" s="170" t="s">
        <v>343</v>
      </c>
      <c r="L983" s="170" t="s">
        <v>113</v>
      </c>
      <c r="M983" s="310"/>
      <c r="N983" s="310"/>
      <c r="O983" s="271"/>
    </row>
    <row r="984" spans="1:15" ht="15.6">
      <c r="A984" s="454">
        <v>46113</v>
      </c>
      <c r="B984" s="390" t="s">
        <v>920</v>
      </c>
      <c r="C984" s="390" t="s">
        <v>522</v>
      </c>
      <c r="D984" s="390" t="s">
        <v>97</v>
      </c>
      <c r="E984" s="390">
        <v>500</v>
      </c>
      <c r="F984" s="381">
        <f t="shared" si="15"/>
        <v>0.93386376795353099</v>
      </c>
      <c r="G984" s="239">
        <v>535.41</v>
      </c>
      <c r="H984" s="165" t="s">
        <v>128</v>
      </c>
      <c r="I984" s="390" t="s">
        <v>991</v>
      </c>
      <c r="J984" s="170" t="s">
        <v>96</v>
      </c>
      <c r="K984" s="170" t="s">
        <v>343</v>
      </c>
      <c r="L984" s="170" t="s">
        <v>113</v>
      </c>
      <c r="M984" s="124"/>
      <c r="N984" s="124"/>
      <c r="O984" s="124"/>
    </row>
    <row r="985" spans="1:15" ht="15.6">
      <c r="A985" s="393">
        <v>46113</v>
      </c>
      <c r="B985" s="391" t="s">
        <v>921</v>
      </c>
      <c r="C985" s="391" t="s">
        <v>522</v>
      </c>
      <c r="D985" s="390" t="s">
        <v>97</v>
      </c>
      <c r="E985" s="391">
        <v>1000</v>
      </c>
      <c r="F985" s="381">
        <f t="shared" si="15"/>
        <v>1.867727535907062</v>
      </c>
      <c r="G985" s="239">
        <v>535.41</v>
      </c>
      <c r="H985" s="165" t="s">
        <v>128</v>
      </c>
      <c r="I985" s="391" t="s">
        <v>991</v>
      </c>
      <c r="J985" s="170" t="s">
        <v>96</v>
      </c>
      <c r="K985" s="170" t="s">
        <v>343</v>
      </c>
      <c r="L985" s="170" t="s">
        <v>113</v>
      </c>
      <c r="M985" s="75"/>
      <c r="N985" s="75"/>
      <c r="O985" s="75"/>
    </row>
    <row r="986" spans="1:15" ht="15.6">
      <c r="A986" s="393">
        <v>46113</v>
      </c>
      <c r="B986" s="391" t="s">
        <v>922</v>
      </c>
      <c r="C986" s="391" t="s">
        <v>522</v>
      </c>
      <c r="D986" s="390" t="s">
        <v>97</v>
      </c>
      <c r="E986" s="391">
        <v>500</v>
      </c>
      <c r="F986" s="381">
        <f t="shared" si="15"/>
        <v>0.93386376795353099</v>
      </c>
      <c r="G986" s="239">
        <v>535.41</v>
      </c>
      <c r="H986" s="165" t="s">
        <v>128</v>
      </c>
      <c r="I986" s="391" t="s">
        <v>991</v>
      </c>
      <c r="J986" s="170" t="s">
        <v>96</v>
      </c>
      <c r="K986" s="170" t="s">
        <v>343</v>
      </c>
      <c r="L986" s="170" t="s">
        <v>113</v>
      </c>
      <c r="M986" s="75"/>
      <c r="N986" s="75"/>
      <c r="O986" s="75"/>
    </row>
    <row r="987" spans="1:15" ht="15.6">
      <c r="A987" s="393">
        <v>46113</v>
      </c>
      <c r="B987" s="391" t="s">
        <v>923</v>
      </c>
      <c r="C987" s="391" t="s">
        <v>522</v>
      </c>
      <c r="D987" s="390" t="s">
        <v>97</v>
      </c>
      <c r="E987" s="391">
        <v>500</v>
      </c>
      <c r="F987" s="381">
        <f t="shared" si="15"/>
        <v>0.93386376795353099</v>
      </c>
      <c r="G987" s="239">
        <v>535.41</v>
      </c>
      <c r="H987" s="165" t="s">
        <v>128</v>
      </c>
      <c r="I987" s="391" t="s">
        <v>991</v>
      </c>
      <c r="J987" s="170" t="s">
        <v>96</v>
      </c>
      <c r="K987" s="170" t="s">
        <v>343</v>
      </c>
      <c r="L987" s="170" t="s">
        <v>113</v>
      </c>
      <c r="M987" s="310"/>
      <c r="N987" s="310"/>
      <c r="O987" s="247"/>
    </row>
    <row r="988" spans="1:15" ht="15.6">
      <c r="A988" s="393">
        <v>46113</v>
      </c>
      <c r="B988" s="391" t="s">
        <v>924</v>
      </c>
      <c r="C988" s="391" t="s">
        <v>396</v>
      </c>
      <c r="D988" s="390" t="s">
        <v>97</v>
      </c>
      <c r="E988" s="391">
        <v>10000</v>
      </c>
      <c r="F988" s="381">
        <f t="shared" si="15"/>
        <v>18.67727535907062</v>
      </c>
      <c r="G988" s="239">
        <v>535.41</v>
      </c>
      <c r="H988" s="165" t="s">
        <v>128</v>
      </c>
      <c r="I988" s="391" t="s">
        <v>993</v>
      </c>
      <c r="J988" s="170" t="s">
        <v>96</v>
      </c>
      <c r="K988" s="170" t="s">
        <v>343</v>
      </c>
      <c r="L988" s="170" t="s">
        <v>113</v>
      </c>
      <c r="M988" s="310"/>
      <c r="N988" s="310"/>
      <c r="O988" s="247"/>
    </row>
    <row r="989" spans="1:15" ht="15.6">
      <c r="A989" s="393">
        <v>46113</v>
      </c>
      <c r="B989" s="389" t="s">
        <v>925</v>
      </c>
      <c r="C989" s="389" t="s">
        <v>110</v>
      </c>
      <c r="D989" s="390" t="s">
        <v>97</v>
      </c>
      <c r="E989" s="391">
        <v>7500</v>
      </c>
      <c r="F989" s="381">
        <f t="shared" si="15"/>
        <v>14.007956519302965</v>
      </c>
      <c r="G989" s="239">
        <v>535.41</v>
      </c>
      <c r="H989" s="165" t="s">
        <v>128</v>
      </c>
      <c r="I989" s="391" t="s">
        <v>994</v>
      </c>
      <c r="J989" s="170" t="s">
        <v>96</v>
      </c>
      <c r="K989" s="170" t="s">
        <v>343</v>
      </c>
      <c r="L989" s="170" t="s">
        <v>113</v>
      </c>
      <c r="M989" s="75"/>
      <c r="N989" s="75"/>
      <c r="O989" s="75"/>
    </row>
    <row r="990" spans="1:15" ht="15.6">
      <c r="A990" s="394">
        <v>46113</v>
      </c>
      <c r="B990" s="170" t="s">
        <v>1022</v>
      </c>
      <c r="C990" s="456" t="s">
        <v>335</v>
      </c>
      <c r="D990" s="453" t="s">
        <v>98</v>
      </c>
      <c r="E990" s="457">
        <v>1000</v>
      </c>
      <c r="F990" s="381">
        <f t="shared" si="15"/>
        <v>1.867727535907062</v>
      </c>
      <c r="G990" s="239">
        <v>535.41</v>
      </c>
      <c r="H990" s="453" t="s">
        <v>168</v>
      </c>
      <c r="I990" s="453" t="s">
        <v>1080</v>
      </c>
      <c r="J990" s="170" t="s">
        <v>96</v>
      </c>
      <c r="K990" s="170" t="s">
        <v>343</v>
      </c>
      <c r="L990" s="170" t="s">
        <v>113</v>
      </c>
      <c r="M990" s="446"/>
      <c r="N990" s="446"/>
      <c r="O990" s="124"/>
    </row>
    <row r="991" spans="1:15" ht="15.6">
      <c r="A991" s="394">
        <v>46113</v>
      </c>
      <c r="B991" s="375" t="s">
        <v>1023</v>
      </c>
      <c r="C991" s="458" t="s">
        <v>335</v>
      </c>
      <c r="D991" s="375" t="s">
        <v>98</v>
      </c>
      <c r="E991" s="459">
        <v>1000</v>
      </c>
      <c r="F991" s="381">
        <f t="shared" si="15"/>
        <v>1.867727535907062</v>
      </c>
      <c r="G991" s="239">
        <v>535.41</v>
      </c>
      <c r="H991" s="375" t="s">
        <v>168</v>
      </c>
      <c r="I991" s="375" t="s">
        <v>1080</v>
      </c>
      <c r="J991" s="170" t="s">
        <v>96</v>
      </c>
      <c r="K991" s="170" t="s">
        <v>343</v>
      </c>
      <c r="L991" s="170" t="s">
        <v>113</v>
      </c>
      <c r="M991" s="75"/>
      <c r="N991" s="75"/>
      <c r="O991" s="75"/>
    </row>
    <row r="992" spans="1:15" ht="15.6">
      <c r="A992" s="394">
        <v>46113</v>
      </c>
      <c r="B992" s="375" t="s">
        <v>1024</v>
      </c>
      <c r="C992" s="458" t="s">
        <v>335</v>
      </c>
      <c r="D992" s="375" t="s">
        <v>98</v>
      </c>
      <c r="E992" s="459">
        <v>1000</v>
      </c>
      <c r="F992" s="381">
        <f t="shared" si="15"/>
        <v>1.867727535907062</v>
      </c>
      <c r="G992" s="239">
        <v>535.41</v>
      </c>
      <c r="H992" s="375" t="s">
        <v>168</v>
      </c>
      <c r="I992" s="375" t="s">
        <v>1080</v>
      </c>
      <c r="J992" s="170" t="s">
        <v>96</v>
      </c>
      <c r="K992" s="170" t="s">
        <v>343</v>
      </c>
      <c r="L992" s="170" t="s">
        <v>113</v>
      </c>
      <c r="M992" s="75"/>
      <c r="N992" s="75"/>
      <c r="O992" s="75"/>
    </row>
    <row r="993" spans="1:15" ht="15.6">
      <c r="A993" s="394">
        <v>46113</v>
      </c>
      <c r="B993" s="242" t="s">
        <v>1025</v>
      </c>
      <c r="C993" s="375" t="s">
        <v>110</v>
      </c>
      <c r="D993" s="242" t="s">
        <v>99</v>
      </c>
      <c r="E993" s="459">
        <v>5000</v>
      </c>
      <c r="F993" s="381">
        <f t="shared" si="15"/>
        <v>9.3386376795353101</v>
      </c>
      <c r="G993" s="239">
        <v>535.41</v>
      </c>
      <c r="H993" s="375" t="s">
        <v>168</v>
      </c>
      <c r="I993" s="375" t="s">
        <v>1081</v>
      </c>
      <c r="J993" s="170" t="s">
        <v>96</v>
      </c>
      <c r="K993" s="170" t="s">
        <v>343</v>
      </c>
      <c r="L993" s="170" t="s">
        <v>113</v>
      </c>
      <c r="M993" s="75"/>
      <c r="N993" s="75"/>
      <c r="O993" s="75"/>
    </row>
    <row r="994" spans="1:15" ht="15.6">
      <c r="A994" s="360">
        <v>46113</v>
      </c>
      <c r="B994" s="165" t="s">
        <v>1110</v>
      </c>
      <c r="C994" s="165" t="s">
        <v>110</v>
      </c>
      <c r="D994" s="165" t="s">
        <v>527</v>
      </c>
      <c r="E994" s="361">
        <v>7500</v>
      </c>
      <c r="F994" s="381">
        <f t="shared" si="15"/>
        <v>14.007956519302965</v>
      </c>
      <c r="G994" s="239">
        <v>535.41</v>
      </c>
      <c r="H994" s="361" t="s">
        <v>123</v>
      </c>
      <c r="I994" s="361" t="s">
        <v>1118</v>
      </c>
      <c r="J994" s="170" t="s">
        <v>96</v>
      </c>
      <c r="K994" s="170" t="s">
        <v>343</v>
      </c>
      <c r="L994" s="170" t="s">
        <v>113</v>
      </c>
      <c r="M994" s="75"/>
      <c r="N994" s="75"/>
      <c r="O994" s="75"/>
    </row>
    <row r="995" spans="1:15" ht="15.6">
      <c r="A995" s="451">
        <v>46113</v>
      </c>
      <c r="B995" s="375" t="s">
        <v>1590</v>
      </c>
      <c r="C995" s="375" t="s">
        <v>522</v>
      </c>
      <c r="D995" s="375" t="s">
        <v>257</v>
      </c>
      <c r="E995" s="375">
        <v>500</v>
      </c>
      <c r="F995" s="381">
        <f t="shared" si="15"/>
        <v>0.93386376795353099</v>
      </c>
      <c r="G995" s="239">
        <v>535.41</v>
      </c>
      <c r="H995" s="242" t="s">
        <v>122</v>
      </c>
      <c r="I995" s="375" t="s">
        <v>1166</v>
      </c>
      <c r="J995" s="170" t="s">
        <v>96</v>
      </c>
      <c r="K995" s="170" t="s">
        <v>343</v>
      </c>
      <c r="L995" s="170" t="s">
        <v>113</v>
      </c>
      <c r="M995" s="75"/>
      <c r="N995" s="75"/>
      <c r="O995" s="75"/>
    </row>
    <row r="996" spans="1:15" ht="15.6">
      <c r="A996" s="451">
        <v>46113</v>
      </c>
      <c r="B996" s="375" t="s">
        <v>1590</v>
      </c>
      <c r="C996" s="375" t="s">
        <v>522</v>
      </c>
      <c r="D996" s="375" t="s">
        <v>257</v>
      </c>
      <c r="E996" s="375">
        <v>500</v>
      </c>
      <c r="F996" s="381">
        <f t="shared" si="15"/>
        <v>0.93386376795353099</v>
      </c>
      <c r="G996" s="239">
        <v>535.41</v>
      </c>
      <c r="H996" s="242" t="s">
        <v>122</v>
      </c>
      <c r="I996" s="375" t="s">
        <v>1166</v>
      </c>
      <c r="J996" s="170" t="s">
        <v>96</v>
      </c>
      <c r="K996" s="170" t="s">
        <v>343</v>
      </c>
      <c r="L996" s="170" t="s">
        <v>113</v>
      </c>
      <c r="M996" s="75"/>
      <c r="N996" s="75"/>
      <c r="O996" s="75"/>
    </row>
    <row r="997" spans="1:15" ht="15.6">
      <c r="A997" s="451">
        <v>46113</v>
      </c>
      <c r="B997" s="375" t="s">
        <v>1590</v>
      </c>
      <c r="C997" s="375" t="s">
        <v>522</v>
      </c>
      <c r="D997" s="375" t="s">
        <v>257</v>
      </c>
      <c r="E997" s="375">
        <v>500</v>
      </c>
      <c r="F997" s="381">
        <f t="shared" si="15"/>
        <v>0.93386376795353099</v>
      </c>
      <c r="G997" s="239">
        <v>535.41</v>
      </c>
      <c r="H997" s="242" t="s">
        <v>122</v>
      </c>
      <c r="I997" s="375" t="s">
        <v>1166</v>
      </c>
      <c r="J997" s="170" t="s">
        <v>96</v>
      </c>
      <c r="K997" s="170" t="s">
        <v>343</v>
      </c>
      <c r="L997" s="170" t="s">
        <v>113</v>
      </c>
      <c r="M997" s="75"/>
      <c r="N997" s="75"/>
      <c r="O997" s="75"/>
    </row>
    <row r="998" spans="1:15" ht="15.6">
      <c r="A998" s="451">
        <v>46113</v>
      </c>
      <c r="B998" s="165" t="s">
        <v>1159</v>
      </c>
      <c r="C998" s="165" t="s">
        <v>110</v>
      </c>
      <c r="D998" s="242" t="s">
        <v>257</v>
      </c>
      <c r="E998" s="375">
        <v>7500</v>
      </c>
      <c r="F998" s="381">
        <f t="shared" si="15"/>
        <v>14.007956519302965</v>
      </c>
      <c r="G998" s="239">
        <v>535.41</v>
      </c>
      <c r="H998" s="242" t="s">
        <v>122</v>
      </c>
      <c r="I998" s="375" t="s">
        <v>1167</v>
      </c>
      <c r="J998" s="170" t="s">
        <v>96</v>
      </c>
      <c r="K998" s="170" t="s">
        <v>343</v>
      </c>
      <c r="L998" s="170" t="s">
        <v>113</v>
      </c>
      <c r="M998" s="75"/>
      <c r="N998" s="75"/>
      <c r="O998" s="75"/>
    </row>
    <row r="999" spans="1:15" ht="15.6">
      <c r="A999" s="451">
        <v>46113</v>
      </c>
      <c r="B999" s="170" t="s">
        <v>1198</v>
      </c>
      <c r="C999" s="170" t="s">
        <v>110</v>
      </c>
      <c r="D999" s="170" t="s">
        <v>257</v>
      </c>
      <c r="E999" s="375">
        <v>7500</v>
      </c>
      <c r="F999" s="381">
        <f t="shared" si="15"/>
        <v>14.007956519302965</v>
      </c>
      <c r="G999" s="239">
        <v>535.41</v>
      </c>
      <c r="H999" s="375" t="s">
        <v>131</v>
      </c>
      <c r="I999" s="375" t="s">
        <v>1204</v>
      </c>
      <c r="J999" s="170" t="s">
        <v>96</v>
      </c>
      <c r="K999" s="170" t="s">
        <v>343</v>
      </c>
      <c r="L999" s="170" t="s">
        <v>113</v>
      </c>
      <c r="M999" s="124"/>
      <c r="N999" s="124"/>
      <c r="O999" s="124"/>
    </row>
    <row r="1000" spans="1:15" ht="15.6">
      <c r="A1000" s="451">
        <v>46113</v>
      </c>
      <c r="B1000" s="375" t="s">
        <v>1199</v>
      </c>
      <c r="C1000" s="375" t="s">
        <v>450</v>
      </c>
      <c r="D1000" s="375" t="s">
        <v>98</v>
      </c>
      <c r="E1000" s="461">
        <v>21480</v>
      </c>
      <c r="F1000" s="381">
        <f t="shared" si="15"/>
        <v>40.118787471283689</v>
      </c>
      <c r="G1000" s="239">
        <v>535.41</v>
      </c>
      <c r="H1000" s="375" t="s">
        <v>131</v>
      </c>
      <c r="I1000" s="453" t="s">
        <v>1205</v>
      </c>
      <c r="J1000" s="170" t="s">
        <v>96</v>
      </c>
      <c r="K1000" s="170" t="s">
        <v>343</v>
      </c>
      <c r="L1000" s="170" t="s">
        <v>113</v>
      </c>
      <c r="M1000" s="124"/>
      <c r="N1000" s="124"/>
      <c r="O1000" s="124"/>
    </row>
    <row r="1001" spans="1:15" ht="15.6">
      <c r="A1001" s="395">
        <v>46113</v>
      </c>
      <c r="B1001" s="453" t="s">
        <v>1229</v>
      </c>
      <c r="C1001" s="383" t="s">
        <v>335</v>
      </c>
      <c r="D1001" s="383" t="s">
        <v>97</v>
      </c>
      <c r="E1001" s="465">
        <v>500</v>
      </c>
      <c r="F1001" s="381">
        <f t="shared" si="15"/>
        <v>0.93386376795353099</v>
      </c>
      <c r="G1001" s="239">
        <v>535.41</v>
      </c>
      <c r="H1001" s="383" t="s">
        <v>127</v>
      </c>
      <c r="I1001" s="170" t="s">
        <v>1295</v>
      </c>
      <c r="J1001" s="170" t="s">
        <v>96</v>
      </c>
      <c r="K1001" s="170" t="s">
        <v>343</v>
      </c>
      <c r="L1001" s="170" t="s">
        <v>113</v>
      </c>
      <c r="M1001" s="124"/>
      <c r="N1001" s="124"/>
      <c r="O1001" s="124"/>
    </row>
    <row r="1002" spans="1:15" ht="15.6">
      <c r="A1002" s="395">
        <v>46113</v>
      </c>
      <c r="B1002" s="453" t="s">
        <v>1230</v>
      </c>
      <c r="C1002" s="383" t="s">
        <v>335</v>
      </c>
      <c r="D1002" s="383" t="s">
        <v>97</v>
      </c>
      <c r="E1002" s="465">
        <v>500</v>
      </c>
      <c r="F1002" s="381">
        <f t="shared" si="15"/>
        <v>0.93386376795353099</v>
      </c>
      <c r="G1002" s="239">
        <v>535.41</v>
      </c>
      <c r="H1002" s="383" t="s">
        <v>127</v>
      </c>
      <c r="I1002" s="170" t="s">
        <v>1295</v>
      </c>
      <c r="J1002" s="170" t="s">
        <v>96</v>
      </c>
      <c r="K1002" s="170" t="s">
        <v>343</v>
      </c>
      <c r="L1002" s="170" t="s">
        <v>113</v>
      </c>
      <c r="M1002" s="75"/>
      <c r="N1002" s="75"/>
      <c r="O1002" s="75"/>
    </row>
    <row r="1003" spans="1:15" ht="15.6">
      <c r="A1003" s="395">
        <v>46113</v>
      </c>
      <c r="B1003" s="170" t="s">
        <v>1231</v>
      </c>
      <c r="C1003" s="383" t="s">
        <v>335</v>
      </c>
      <c r="D1003" s="383" t="s">
        <v>97</v>
      </c>
      <c r="E1003" s="316">
        <v>500</v>
      </c>
      <c r="F1003" s="381">
        <f t="shared" si="15"/>
        <v>0.93386376795353099</v>
      </c>
      <c r="G1003" s="239">
        <v>535.41</v>
      </c>
      <c r="H1003" s="383" t="s">
        <v>127</v>
      </c>
      <c r="I1003" s="170" t="s">
        <v>1295</v>
      </c>
      <c r="J1003" s="170" t="s">
        <v>96</v>
      </c>
      <c r="K1003" s="170" t="s">
        <v>343</v>
      </c>
      <c r="L1003" s="170" t="s">
        <v>113</v>
      </c>
      <c r="M1003" s="75"/>
      <c r="N1003" s="75"/>
      <c r="O1003" s="75"/>
    </row>
    <row r="1004" spans="1:15" ht="15.6">
      <c r="A1004" s="395">
        <v>46113</v>
      </c>
      <c r="B1004" s="170" t="s">
        <v>1232</v>
      </c>
      <c r="C1004" s="383" t="s">
        <v>335</v>
      </c>
      <c r="D1004" s="383" t="s">
        <v>97</v>
      </c>
      <c r="E1004" s="316">
        <v>500</v>
      </c>
      <c r="F1004" s="381">
        <f t="shared" si="15"/>
        <v>0.93386376795353099</v>
      </c>
      <c r="G1004" s="239">
        <v>535.41</v>
      </c>
      <c r="H1004" s="383" t="s">
        <v>127</v>
      </c>
      <c r="I1004" s="170" t="s">
        <v>1295</v>
      </c>
      <c r="J1004" s="170" t="s">
        <v>96</v>
      </c>
      <c r="K1004" s="170" t="s">
        <v>343</v>
      </c>
      <c r="L1004" s="170" t="s">
        <v>113</v>
      </c>
      <c r="M1004" s="75"/>
      <c r="N1004" s="75"/>
      <c r="O1004" s="75"/>
    </row>
    <row r="1005" spans="1:15" ht="15.6">
      <c r="A1005" s="395">
        <v>46113</v>
      </c>
      <c r="B1005" s="170" t="s">
        <v>1234</v>
      </c>
      <c r="C1005" s="383" t="s">
        <v>110</v>
      </c>
      <c r="D1005" s="383" t="s">
        <v>97</v>
      </c>
      <c r="E1005" s="465">
        <v>7500</v>
      </c>
      <c r="F1005" s="381">
        <f t="shared" si="15"/>
        <v>14.007956519302965</v>
      </c>
      <c r="G1005" s="239">
        <v>535.41</v>
      </c>
      <c r="H1005" s="383" t="s">
        <v>127</v>
      </c>
      <c r="I1005" s="170" t="s">
        <v>1297</v>
      </c>
      <c r="J1005" s="170" t="s">
        <v>96</v>
      </c>
      <c r="K1005" s="170" t="s">
        <v>343</v>
      </c>
      <c r="L1005" s="170" t="s">
        <v>113</v>
      </c>
      <c r="M1005" s="75"/>
      <c r="N1005" s="75"/>
      <c r="O1005" s="75"/>
    </row>
    <row r="1006" spans="1:15" ht="15.6">
      <c r="A1006" s="466">
        <v>46113</v>
      </c>
      <c r="B1006" s="389" t="s">
        <v>1320</v>
      </c>
      <c r="C1006" s="389" t="s">
        <v>110</v>
      </c>
      <c r="D1006" s="396" t="s">
        <v>100</v>
      </c>
      <c r="E1006" s="467">
        <v>7500</v>
      </c>
      <c r="F1006" s="381">
        <f t="shared" ref="F1006:F1069" si="16">E1006/G1006</f>
        <v>14.007956519302965</v>
      </c>
      <c r="G1006" s="239">
        <v>535.41</v>
      </c>
      <c r="H1006" s="468" t="s">
        <v>129</v>
      </c>
      <c r="I1006" s="468" t="s">
        <v>1361</v>
      </c>
      <c r="J1006" s="170" t="s">
        <v>96</v>
      </c>
      <c r="K1006" s="170" t="s">
        <v>343</v>
      </c>
      <c r="L1006" s="170" t="s">
        <v>113</v>
      </c>
      <c r="M1006" s="75"/>
      <c r="N1006" s="75"/>
      <c r="O1006" s="75"/>
    </row>
    <row r="1007" spans="1:15" ht="15.6">
      <c r="A1007" s="451">
        <v>46113</v>
      </c>
      <c r="B1007" s="375" t="s">
        <v>1383</v>
      </c>
      <c r="C1007" s="375" t="s">
        <v>335</v>
      </c>
      <c r="D1007" s="375" t="s">
        <v>97</v>
      </c>
      <c r="E1007" s="375">
        <v>500</v>
      </c>
      <c r="F1007" s="381">
        <f t="shared" si="16"/>
        <v>0.93386376795353099</v>
      </c>
      <c r="G1007" s="239">
        <v>535.41</v>
      </c>
      <c r="H1007" s="375" t="s">
        <v>124</v>
      </c>
      <c r="I1007" s="375" t="s">
        <v>1436</v>
      </c>
      <c r="J1007" s="170" t="s">
        <v>96</v>
      </c>
      <c r="K1007" s="170" t="s">
        <v>343</v>
      </c>
      <c r="L1007" s="170" t="s">
        <v>113</v>
      </c>
      <c r="M1007" s="75"/>
      <c r="N1007" s="75"/>
      <c r="O1007" s="75"/>
    </row>
    <row r="1008" spans="1:15" ht="15.6">
      <c r="A1008" s="451">
        <v>46113</v>
      </c>
      <c r="B1008" s="375" t="s">
        <v>1384</v>
      </c>
      <c r="C1008" s="375" t="s">
        <v>335</v>
      </c>
      <c r="D1008" s="375" t="s">
        <v>97</v>
      </c>
      <c r="E1008" s="375">
        <v>500</v>
      </c>
      <c r="F1008" s="381">
        <f t="shared" si="16"/>
        <v>0.93386376795353099</v>
      </c>
      <c r="G1008" s="239">
        <v>535.41</v>
      </c>
      <c r="H1008" s="375" t="s">
        <v>124</v>
      </c>
      <c r="I1008" s="375" t="s">
        <v>1436</v>
      </c>
      <c r="J1008" s="170" t="s">
        <v>96</v>
      </c>
      <c r="K1008" s="170" t="s">
        <v>343</v>
      </c>
      <c r="L1008" s="170" t="s">
        <v>113</v>
      </c>
      <c r="M1008" s="75"/>
      <c r="N1008" s="75"/>
      <c r="O1008" s="75"/>
    </row>
    <row r="1009" spans="1:15" ht="15.6">
      <c r="A1009" s="451">
        <v>46113</v>
      </c>
      <c r="B1009" s="242" t="s">
        <v>1385</v>
      </c>
      <c r="C1009" s="242" t="s">
        <v>110</v>
      </c>
      <c r="D1009" s="375" t="s">
        <v>97</v>
      </c>
      <c r="E1009" s="375">
        <v>5000</v>
      </c>
      <c r="F1009" s="381">
        <f t="shared" si="16"/>
        <v>9.3386376795353101</v>
      </c>
      <c r="G1009" s="239">
        <v>535.41</v>
      </c>
      <c r="H1009" s="375" t="s">
        <v>124</v>
      </c>
      <c r="I1009" s="375" t="s">
        <v>1438</v>
      </c>
      <c r="J1009" s="170" t="s">
        <v>96</v>
      </c>
      <c r="K1009" s="170" t="s">
        <v>343</v>
      </c>
      <c r="L1009" s="170" t="s">
        <v>113</v>
      </c>
      <c r="M1009" s="75"/>
      <c r="N1009" s="75"/>
      <c r="O1009" s="75"/>
    </row>
    <row r="1010" spans="1:15" ht="15.6">
      <c r="A1010" s="451">
        <v>46114</v>
      </c>
      <c r="B1010" s="375" t="s">
        <v>894</v>
      </c>
      <c r="C1010" s="375" t="s">
        <v>335</v>
      </c>
      <c r="D1010" s="385" t="s">
        <v>99</v>
      </c>
      <c r="E1010" s="375">
        <v>1000</v>
      </c>
      <c r="F1010" s="381">
        <f t="shared" si="16"/>
        <v>1.867727535907062</v>
      </c>
      <c r="G1010" s="239">
        <v>535.41</v>
      </c>
      <c r="H1010" s="386" t="s">
        <v>111</v>
      </c>
      <c r="I1010" s="452" t="s">
        <v>910</v>
      </c>
      <c r="J1010" s="170" t="s">
        <v>96</v>
      </c>
      <c r="K1010" s="170" t="s">
        <v>343</v>
      </c>
      <c r="L1010" s="170" t="s">
        <v>113</v>
      </c>
      <c r="M1010" s="75"/>
      <c r="N1010" s="75"/>
      <c r="O1010" s="75"/>
    </row>
    <row r="1011" spans="1:15" ht="15.6">
      <c r="A1011" s="451">
        <v>46114</v>
      </c>
      <c r="B1011" s="375" t="s">
        <v>895</v>
      </c>
      <c r="C1011" s="375" t="s">
        <v>335</v>
      </c>
      <c r="D1011" s="385" t="s">
        <v>99</v>
      </c>
      <c r="E1011" s="375">
        <v>1000</v>
      </c>
      <c r="F1011" s="381">
        <f t="shared" si="16"/>
        <v>1.867727535907062</v>
      </c>
      <c r="G1011" s="239">
        <v>535.41</v>
      </c>
      <c r="H1011" s="386" t="s">
        <v>111</v>
      </c>
      <c r="I1011" s="452" t="s">
        <v>910</v>
      </c>
      <c r="J1011" s="170" t="s">
        <v>96</v>
      </c>
      <c r="K1011" s="170" t="s">
        <v>343</v>
      </c>
      <c r="L1011" s="170" t="s">
        <v>113</v>
      </c>
      <c r="M1011" s="75"/>
      <c r="N1011" s="75"/>
      <c r="O1011" s="75"/>
    </row>
    <row r="1012" spans="1:15" ht="15.6">
      <c r="A1012" s="451">
        <v>46114</v>
      </c>
      <c r="B1012" s="375" t="s">
        <v>187</v>
      </c>
      <c r="C1012" s="375" t="s">
        <v>335</v>
      </c>
      <c r="D1012" s="385" t="s">
        <v>99</v>
      </c>
      <c r="E1012" s="375">
        <v>1000</v>
      </c>
      <c r="F1012" s="381">
        <f t="shared" si="16"/>
        <v>1.867727535907062</v>
      </c>
      <c r="G1012" s="239">
        <v>535.41</v>
      </c>
      <c r="H1012" s="386" t="s">
        <v>111</v>
      </c>
      <c r="I1012" s="452" t="s">
        <v>910</v>
      </c>
      <c r="J1012" s="170" t="s">
        <v>96</v>
      </c>
      <c r="K1012" s="170" t="s">
        <v>343</v>
      </c>
      <c r="L1012" s="170" t="s">
        <v>113</v>
      </c>
      <c r="M1012" s="75"/>
      <c r="N1012" s="75"/>
      <c r="O1012" s="75"/>
    </row>
    <row r="1013" spans="1:15" ht="15.6">
      <c r="A1013" s="393">
        <v>46114</v>
      </c>
      <c r="B1013" s="391" t="s">
        <v>926</v>
      </c>
      <c r="C1013" s="391" t="s">
        <v>396</v>
      </c>
      <c r="D1013" s="390" t="s">
        <v>97</v>
      </c>
      <c r="E1013" s="391">
        <v>10000</v>
      </c>
      <c r="F1013" s="381">
        <f t="shared" si="16"/>
        <v>18.67727535907062</v>
      </c>
      <c r="G1013" s="239">
        <v>535.41</v>
      </c>
      <c r="H1013" s="165" t="s">
        <v>128</v>
      </c>
      <c r="I1013" s="391" t="s">
        <v>993</v>
      </c>
      <c r="J1013" s="170" t="s">
        <v>96</v>
      </c>
      <c r="K1013" s="170" t="s">
        <v>343</v>
      </c>
      <c r="L1013" s="170" t="s">
        <v>113</v>
      </c>
      <c r="M1013" s="75"/>
      <c r="N1013" s="75"/>
      <c r="O1013" s="75"/>
    </row>
    <row r="1014" spans="1:15" ht="15.6">
      <c r="A1014" s="393">
        <v>46114</v>
      </c>
      <c r="B1014" s="391" t="s">
        <v>927</v>
      </c>
      <c r="C1014" s="391" t="s">
        <v>522</v>
      </c>
      <c r="D1014" s="390" t="s">
        <v>97</v>
      </c>
      <c r="E1014" s="391">
        <v>500</v>
      </c>
      <c r="F1014" s="381">
        <f t="shared" si="16"/>
        <v>0.93386376795353099</v>
      </c>
      <c r="G1014" s="239">
        <v>535.41</v>
      </c>
      <c r="H1014" s="165" t="s">
        <v>128</v>
      </c>
      <c r="I1014" s="391" t="s">
        <v>991</v>
      </c>
      <c r="J1014" s="170" t="s">
        <v>96</v>
      </c>
      <c r="K1014" s="170" t="s">
        <v>343</v>
      </c>
      <c r="L1014" s="170" t="s">
        <v>113</v>
      </c>
      <c r="M1014" s="75"/>
      <c r="N1014" s="75"/>
      <c r="O1014" s="75"/>
    </row>
    <row r="1015" spans="1:15" ht="15.6">
      <c r="A1015" s="393">
        <v>46114</v>
      </c>
      <c r="B1015" s="391" t="s">
        <v>923</v>
      </c>
      <c r="C1015" s="391" t="s">
        <v>522</v>
      </c>
      <c r="D1015" s="390" t="s">
        <v>97</v>
      </c>
      <c r="E1015" s="391">
        <v>500</v>
      </c>
      <c r="F1015" s="381">
        <f t="shared" si="16"/>
        <v>0.93386376795353099</v>
      </c>
      <c r="G1015" s="239">
        <v>535.41</v>
      </c>
      <c r="H1015" s="165" t="s">
        <v>128</v>
      </c>
      <c r="I1015" s="391" t="s">
        <v>991</v>
      </c>
      <c r="J1015" s="170" t="s">
        <v>96</v>
      </c>
      <c r="K1015" s="170" t="s">
        <v>343</v>
      </c>
      <c r="L1015" s="170" t="s">
        <v>113</v>
      </c>
      <c r="M1015" s="75"/>
      <c r="N1015" s="75"/>
      <c r="O1015" s="75"/>
    </row>
    <row r="1016" spans="1:15" ht="15.6">
      <c r="A1016" s="394">
        <v>46114</v>
      </c>
      <c r="B1016" s="242" t="s">
        <v>1026</v>
      </c>
      <c r="C1016" s="458" t="s">
        <v>335</v>
      </c>
      <c r="D1016" s="375" t="s">
        <v>98</v>
      </c>
      <c r="E1016" s="459">
        <v>1000</v>
      </c>
      <c r="F1016" s="381">
        <f t="shared" si="16"/>
        <v>1.867727535907062</v>
      </c>
      <c r="G1016" s="239">
        <v>535.41</v>
      </c>
      <c r="H1016" s="375" t="s">
        <v>168</v>
      </c>
      <c r="I1016" s="375" t="s">
        <v>1080</v>
      </c>
      <c r="J1016" s="170" t="s">
        <v>96</v>
      </c>
      <c r="K1016" s="170" t="s">
        <v>343</v>
      </c>
      <c r="L1016" s="170" t="s">
        <v>113</v>
      </c>
      <c r="M1016" s="75"/>
      <c r="N1016" s="75"/>
      <c r="O1016" s="75"/>
    </row>
    <row r="1017" spans="1:15" ht="15.6">
      <c r="A1017" s="394">
        <v>46114</v>
      </c>
      <c r="B1017" s="375" t="s">
        <v>1027</v>
      </c>
      <c r="C1017" s="458" t="s">
        <v>335</v>
      </c>
      <c r="D1017" s="375" t="s">
        <v>98</v>
      </c>
      <c r="E1017" s="459">
        <v>1000</v>
      </c>
      <c r="F1017" s="381">
        <f t="shared" si="16"/>
        <v>1.867727535907062</v>
      </c>
      <c r="G1017" s="239">
        <v>535.41</v>
      </c>
      <c r="H1017" s="375" t="s">
        <v>168</v>
      </c>
      <c r="I1017" s="375" t="s">
        <v>1080</v>
      </c>
      <c r="J1017" s="170" t="s">
        <v>96</v>
      </c>
      <c r="K1017" s="170" t="s">
        <v>343</v>
      </c>
      <c r="L1017" s="170" t="s">
        <v>113</v>
      </c>
      <c r="M1017" s="75"/>
      <c r="N1017" s="75"/>
      <c r="O1017" s="75"/>
    </row>
    <row r="1018" spans="1:15" ht="15.6">
      <c r="A1018" s="451">
        <v>46114</v>
      </c>
      <c r="B1018" s="375" t="s">
        <v>1594</v>
      </c>
      <c r="C1018" s="375" t="s">
        <v>522</v>
      </c>
      <c r="D1018" s="375" t="s">
        <v>257</v>
      </c>
      <c r="E1018" s="375">
        <v>500</v>
      </c>
      <c r="F1018" s="381">
        <f t="shared" si="16"/>
        <v>0.93386376795353099</v>
      </c>
      <c r="G1018" s="239">
        <v>535.41</v>
      </c>
      <c r="H1018" s="242" t="s">
        <v>122</v>
      </c>
      <c r="I1018" s="375" t="s">
        <v>1166</v>
      </c>
      <c r="J1018" s="170" t="s">
        <v>96</v>
      </c>
      <c r="K1018" s="170" t="s">
        <v>343</v>
      </c>
      <c r="L1018" s="170" t="s">
        <v>113</v>
      </c>
      <c r="M1018" s="75"/>
      <c r="N1018" s="75"/>
      <c r="O1018" s="75"/>
    </row>
    <row r="1019" spans="1:15" ht="15.6">
      <c r="A1019" s="451">
        <v>46114</v>
      </c>
      <c r="B1019" s="375" t="s">
        <v>1590</v>
      </c>
      <c r="C1019" s="375" t="s">
        <v>522</v>
      </c>
      <c r="D1019" s="375" t="s">
        <v>257</v>
      </c>
      <c r="E1019" s="375">
        <v>500</v>
      </c>
      <c r="F1019" s="381">
        <f t="shared" si="16"/>
        <v>0.93386376795353099</v>
      </c>
      <c r="G1019" s="239">
        <v>535.41</v>
      </c>
      <c r="H1019" s="242" t="s">
        <v>122</v>
      </c>
      <c r="I1019" s="375" t="s">
        <v>1166</v>
      </c>
      <c r="J1019" s="170" t="s">
        <v>96</v>
      </c>
      <c r="K1019" s="170" t="s">
        <v>343</v>
      </c>
      <c r="L1019" s="170" t="s">
        <v>113</v>
      </c>
      <c r="M1019" s="75"/>
      <c r="N1019" s="75"/>
      <c r="O1019" s="75"/>
    </row>
    <row r="1020" spans="1:15" ht="15.6">
      <c r="A1020" s="451">
        <v>46114</v>
      </c>
      <c r="B1020" s="375" t="s">
        <v>1590</v>
      </c>
      <c r="C1020" s="375" t="s">
        <v>522</v>
      </c>
      <c r="D1020" s="375" t="s">
        <v>257</v>
      </c>
      <c r="E1020" s="375">
        <v>1500</v>
      </c>
      <c r="F1020" s="381">
        <f t="shared" si="16"/>
        <v>2.8015913038605929</v>
      </c>
      <c r="G1020" s="239">
        <v>535.41</v>
      </c>
      <c r="H1020" s="375" t="s">
        <v>131</v>
      </c>
      <c r="I1020" s="375" t="s">
        <v>1206</v>
      </c>
      <c r="J1020" s="170" t="s">
        <v>96</v>
      </c>
      <c r="K1020" s="170" t="s">
        <v>343</v>
      </c>
      <c r="L1020" s="170" t="s">
        <v>113</v>
      </c>
      <c r="M1020" s="124"/>
      <c r="N1020" s="124"/>
      <c r="O1020" s="124"/>
    </row>
    <row r="1021" spans="1:15" ht="15.6">
      <c r="A1021" s="451">
        <v>46114</v>
      </c>
      <c r="B1021" s="375" t="s">
        <v>1590</v>
      </c>
      <c r="C1021" s="375" t="s">
        <v>522</v>
      </c>
      <c r="D1021" s="375" t="s">
        <v>257</v>
      </c>
      <c r="E1021" s="375">
        <v>2000</v>
      </c>
      <c r="F1021" s="381">
        <f t="shared" si="16"/>
        <v>3.735455071814124</v>
      </c>
      <c r="G1021" s="239">
        <v>535.41</v>
      </c>
      <c r="H1021" s="375" t="s">
        <v>131</v>
      </c>
      <c r="I1021" s="375" t="s">
        <v>1206</v>
      </c>
      <c r="J1021" s="170" t="s">
        <v>96</v>
      </c>
      <c r="K1021" s="170" t="s">
        <v>343</v>
      </c>
      <c r="L1021" s="170" t="s">
        <v>113</v>
      </c>
      <c r="M1021" s="124"/>
      <c r="N1021" s="124"/>
      <c r="O1021" s="124"/>
    </row>
    <row r="1022" spans="1:15" ht="15.6">
      <c r="A1022" s="451">
        <v>46114</v>
      </c>
      <c r="B1022" s="375" t="s">
        <v>1594</v>
      </c>
      <c r="C1022" s="375" t="s">
        <v>522</v>
      </c>
      <c r="D1022" s="375" t="s">
        <v>257</v>
      </c>
      <c r="E1022" s="375">
        <v>1000</v>
      </c>
      <c r="F1022" s="381">
        <f t="shared" si="16"/>
        <v>1.867727535907062</v>
      </c>
      <c r="G1022" s="239">
        <v>535.41</v>
      </c>
      <c r="H1022" s="375" t="s">
        <v>131</v>
      </c>
      <c r="I1022" s="375" t="s">
        <v>1206</v>
      </c>
      <c r="J1022" s="170" t="s">
        <v>96</v>
      </c>
      <c r="K1022" s="170" t="s">
        <v>343</v>
      </c>
      <c r="L1022" s="170" t="s">
        <v>113</v>
      </c>
      <c r="M1022" s="124"/>
      <c r="N1022" s="124"/>
      <c r="O1022" s="124"/>
    </row>
    <row r="1023" spans="1:15" ht="15.6">
      <c r="A1023" s="451">
        <v>46114</v>
      </c>
      <c r="B1023" s="375" t="s">
        <v>1590</v>
      </c>
      <c r="C1023" s="375" t="s">
        <v>522</v>
      </c>
      <c r="D1023" s="375" t="s">
        <v>257</v>
      </c>
      <c r="E1023" s="375">
        <v>1000</v>
      </c>
      <c r="F1023" s="381">
        <f t="shared" si="16"/>
        <v>1.867727535907062</v>
      </c>
      <c r="G1023" s="239">
        <v>535.41</v>
      </c>
      <c r="H1023" s="375" t="s">
        <v>131</v>
      </c>
      <c r="I1023" s="375" t="s">
        <v>1206</v>
      </c>
      <c r="J1023" s="170" t="s">
        <v>96</v>
      </c>
      <c r="K1023" s="170" t="s">
        <v>343</v>
      </c>
      <c r="L1023" s="170" t="s">
        <v>113</v>
      </c>
      <c r="M1023" s="124"/>
      <c r="N1023" s="124"/>
      <c r="O1023" s="124"/>
    </row>
    <row r="1024" spans="1:15" ht="15.6">
      <c r="A1024" s="451">
        <v>46114</v>
      </c>
      <c r="B1024" s="375" t="s">
        <v>1590</v>
      </c>
      <c r="C1024" s="375" t="s">
        <v>522</v>
      </c>
      <c r="D1024" s="375" t="s">
        <v>257</v>
      </c>
      <c r="E1024" s="375">
        <v>2000</v>
      </c>
      <c r="F1024" s="381">
        <f t="shared" si="16"/>
        <v>3.735455071814124</v>
      </c>
      <c r="G1024" s="239">
        <v>535.41</v>
      </c>
      <c r="H1024" s="375" t="s">
        <v>131</v>
      </c>
      <c r="I1024" s="375" t="s">
        <v>1206</v>
      </c>
      <c r="J1024" s="170" t="s">
        <v>96</v>
      </c>
      <c r="K1024" s="170" t="s">
        <v>343</v>
      </c>
      <c r="L1024" s="170" t="s">
        <v>113</v>
      </c>
      <c r="M1024" s="75"/>
      <c r="N1024" s="75"/>
      <c r="O1024" s="75"/>
    </row>
    <row r="1025" spans="1:15" ht="15.6">
      <c r="A1025" s="395">
        <v>46114</v>
      </c>
      <c r="B1025" s="170" t="s">
        <v>1235</v>
      </c>
      <c r="C1025" s="383" t="s">
        <v>335</v>
      </c>
      <c r="D1025" s="383" t="s">
        <v>97</v>
      </c>
      <c r="E1025" s="316">
        <v>500</v>
      </c>
      <c r="F1025" s="381">
        <f t="shared" si="16"/>
        <v>0.93386376795353099</v>
      </c>
      <c r="G1025" s="239">
        <v>535.41</v>
      </c>
      <c r="H1025" s="383" t="s">
        <v>127</v>
      </c>
      <c r="I1025" s="170" t="s">
        <v>1295</v>
      </c>
      <c r="J1025" s="170" t="s">
        <v>96</v>
      </c>
      <c r="K1025" s="170" t="s">
        <v>343</v>
      </c>
      <c r="L1025" s="170" t="s">
        <v>113</v>
      </c>
      <c r="M1025" s="75"/>
      <c r="N1025" s="75"/>
      <c r="O1025" s="75"/>
    </row>
    <row r="1026" spans="1:15" ht="15.6">
      <c r="A1026" s="395">
        <v>46114</v>
      </c>
      <c r="B1026" s="170" t="s">
        <v>1232</v>
      </c>
      <c r="C1026" s="383" t="s">
        <v>335</v>
      </c>
      <c r="D1026" s="383" t="s">
        <v>97</v>
      </c>
      <c r="E1026" s="316">
        <v>500</v>
      </c>
      <c r="F1026" s="381">
        <f t="shared" si="16"/>
        <v>0.93386376795353099</v>
      </c>
      <c r="G1026" s="239">
        <v>535.41</v>
      </c>
      <c r="H1026" s="383" t="s">
        <v>127</v>
      </c>
      <c r="I1026" s="170" t="s">
        <v>1295</v>
      </c>
      <c r="J1026" s="170" t="s">
        <v>96</v>
      </c>
      <c r="K1026" s="170" t="s">
        <v>343</v>
      </c>
      <c r="L1026" s="170" t="s">
        <v>113</v>
      </c>
      <c r="M1026" s="75"/>
      <c r="N1026" s="75"/>
      <c r="O1026" s="75"/>
    </row>
    <row r="1027" spans="1:15" ht="15.6">
      <c r="A1027" s="451">
        <v>46115</v>
      </c>
      <c r="B1027" s="375" t="s">
        <v>894</v>
      </c>
      <c r="C1027" s="375" t="s">
        <v>335</v>
      </c>
      <c r="D1027" s="385" t="s">
        <v>99</v>
      </c>
      <c r="E1027" s="375">
        <v>1000</v>
      </c>
      <c r="F1027" s="381">
        <f t="shared" si="16"/>
        <v>1.867727535907062</v>
      </c>
      <c r="G1027" s="239">
        <v>535.41</v>
      </c>
      <c r="H1027" s="386" t="s">
        <v>111</v>
      </c>
      <c r="I1027" s="452" t="s">
        <v>910</v>
      </c>
      <c r="J1027" s="170" t="s">
        <v>96</v>
      </c>
      <c r="K1027" s="170" t="s">
        <v>343</v>
      </c>
      <c r="L1027" s="170" t="s">
        <v>113</v>
      </c>
      <c r="M1027" s="75"/>
      <c r="N1027" s="75"/>
      <c r="O1027" s="75"/>
    </row>
    <row r="1028" spans="1:15" ht="15.6">
      <c r="A1028" s="451">
        <v>46115</v>
      </c>
      <c r="B1028" s="375" t="s">
        <v>187</v>
      </c>
      <c r="C1028" s="375" t="s">
        <v>335</v>
      </c>
      <c r="D1028" s="385" t="s">
        <v>99</v>
      </c>
      <c r="E1028" s="375">
        <v>1000</v>
      </c>
      <c r="F1028" s="381">
        <f t="shared" si="16"/>
        <v>1.867727535907062</v>
      </c>
      <c r="G1028" s="239">
        <v>535.41</v>
      </c>
      <c r="H1028" s="386" t="s">
        <v>111</v>
      </c>
      <c r="I1028" s="452" t="s">
        <v>910</v>
      </c>
      <c r="J1028" s="170" t="s">
        <v>96</v>
      </c>
      <c r="K1028" s="170" t="s">
        <v>343</v>
      </c>
      <c r="L1028" s="170" t="s">
        <v>113</v>
      </c>
      <c r="M1028" s="75"/>
      <c r="N1028" s="75"/>
      <c r="O1028" s="75"/>
    </row>
    <row r="1029" spans="1:15" ht="15.6">
      <c r="A1029" s="393">
        <v>46115</v>
      </c>
      <c r="B1029" s="391" t="s">
        <v>928</v>
      </c>
      <c r="C1029" s="391" t="s">
        <v>396</v>
      </c>
      <c r="D1029" s="390" t="s">
        <v>97</v>
      </c>
      <c r="E1029" s="391">
        <v>10000</v>
      </c>
      <c r="F1029" s="381">
        <f t="shared" si="16"/>
        <v>18.67727535907062</v>
      </c>
      <c r="G1029" s="239">
        <v>535.41</v>
      </c>
      <c r="H1029" s="165" t="s">
        <v>128</v>
      </c>
      <c r="I1029" s="391" t="s">
        <v>993</v>
      </c>
      <c r="J1029" s="170" t="s">
        <v>96</v>
      </c>
      <c r="K1029" s="170" t="s">
        <v>343</v>
      </c>
      <c r="L1029" s="170" t="s">
        <v>113</v>
      </c>
      <c r="M1029" s="75"/>
      <c r="N1029" s="75"/>
      <c r="O1029" s="75"/>
    </row>
    <row r="1030" spans="1:15" ht="15.6">
      <c r="A1030" s="393">
        <v>46115</v>
      </c>
      <c r="B1030" s="391" t="s">
        <v>929</v>
      </c>
      <c r="C1030" s="391" t="s">
        <v>522</v>
      </c>
      <c r="D1030" s="390" t="s">
        <v>97</v>
      </c>
      <c r="E1030" s="391">
        <v>500</v>
      </c>
      <c r="F1030" s="381">
        <f t="shared" si="16"/>
        <v>0.93386376795353099</v>
      </c>
      <c r="G1030" s="239">
        <v>535.41</v>
      </c>
      <c r="H1030" s="165" t="s">
        <v>128</v>
      </c>
      <c r="I1030" s="391" t="s">
        <v>991</v>
      </c>
      <c r="J1030" s="170" t="s">
        <v>96</v>
      </c>
      <c r="K1030" s="170" t="s">
        <v>343</v>
      </c>
      <c r="L1030" s="170" t="s">
        <v>113</v>
      </c>
      <c r="M1030" s="75"/>
      <c r="N1030" s="75"/>
      <c r="O1030" s="75"/>
    </row>
    <row r="1031" spans="1:15" ht="15.6">
      <c r="A1031" s="393">
        <v>46115</v>
      </c>
      <c r="B1031" s="391" t="s">
        <v>930</v>
      </c>
      <c r="C1031" s="391" t="s">
        <v>392</v>
      </c>
      <c r="D1031" s="390" t="s">
        <v>97</v>
      </c>
      <c r="E1031" s="391">
        <v>4000</v>
      </c>
      <c r="F1031" s="381">
        <f t="shared" si="16"/>
        <v>7.4709101436282479</v>
      </c>
      <c r="G1031" s="239">
        <v>535.41</v>
      </c>
      <c r="H1031" s="165" t="s">
        <v>128</v>
      </c>
      <c r="I1031" s="391" t="s">
        <v>995</v>
      </c>
      <c r="J1031" s="170" t="s">
        <v>96</v>
      </c>
      <c r="K1031" s="170" t="s">
        <v>343</v>
      </c>
      <c r="L1031" s="170" t="s">
        <v>113</v>
      </c>
      <c r="M1031" s="75"/>
      <c r="N1031" s="75"/>
      <c r="O1031" s="75"/>
    </row>
    <row r="1032" spans="1:15" ht="15.6">
      <c r="A1032" s="393">
        <v>46115</v>
      </c>
      <c r="B1032" s="391" t="s">
        <v>931</v>
      </c>
      <c r="C1032" s="391" t="s">
        <v>522</v>
      </c>
      <c r="D1032" s="390" t="s">
        <v>97</v>
      </c>
      <c r="E1032" s="391">
        <v>500</v>
      </c>
      <c r="F1032" s="381">
        <f t="shared" si="16"/>
        <v>0.93386376795353099</v>
      </c>
      <c r="G1032" s="239">
        <v>535.41</v>
      </c>
      <c r="H1032" s="165" t="s">
        <v>128</v>
      </c>
      <c r="I1032" s="391" t="s">
        <v>991</v>
      </c>
      <c r="J1032" s="170" t="s">
        <v>96</v>
      </c>
      <c r="K1032" s="170" t="s">
        <v>343</v>
      </c>
      <c r="L1032" s="170" t="s">
        <v>113</v>
      </c>
      <c r="M1032" s="75"/>
      <c r="N1032" s="75"/>
      <c r="O1032" s="75"/>
    </row>
    <row r="1033" spans="1:15" ht="15.6">
      <c r="A1033" s="393">
        <v>46115</v>
      </c>
      <c r="B1033" s="391" t="s">
        <v>932</v>
      </c>
      <c r="C1033" s="391" t="s">
        <v>522</v>
      </c>
      <c r="D1033" s="390" t="s">
        <v>97</v>
      </c>
      <c r="E1033" s="391">
        <v>500</v>
      </c>
      <c r="F1033" s="381">
        <f t="shared" si="16"/>
        <v>0.93386376795353099</v>
      </c>
      <c r="G1033" s="239">
        <v>535.41</v>
      </c>
      <c r="H1033" s="165" t="s">
        <v>128</v>
      </c>
      <c r="I1033" s="391" t="s">
        <v>991</v>
      </c>
      <c r="J1033" s="170" t="s">
        <v>96</v>
      </c>
      <c r="K1033" s="170" t="s">
        <v>343</v>
      </c>
      <c r="L1033" s="170" t="s">
        <v>113</v>
      </c>
      <c r="M1033" s="75"/>
      <c r="N1033" s="75"/>
      <c r="O1033" s="75"/>
    </row>
    <row r="1034" spans="1:15" ht="15.6">
      <c r="A1034" s="455">
        <v>46115</v>
      </c>
      <c r="B1034" s="361" t="s">
        <v>933</v>
      </c>
      <c r="C1034" s="391" t="s">
        <v>392</v>
      </c>
      <c r="D1034" s="390" t="s">
        <v>97</v>
      </c>
      <c r="E1034" s="361">
        <v>3000</v>
      </c>
      <c r="F1034" s="381">
        <f t="shared" si="16"/>
        <v>5.6031826077211857</v>
      </c>
      <c r="G1034" s="239">
        <v>535.41</v>
      </c>
      <c r="H1034" s="165" t="s">
        <v>128</v>
      </c>
      <c r="I1034" s="391" t="s">
        <v>996</v>
      </c>
      <c r="J1034" s="170" t="s">
        <v>96</v>
      </c>
      <c r="K1034" s="170" t="s">
        <v>343</v>
      </c>
      <c r="L1034" s="170" t="s">
        <v>113</v>
      </c>
      <c r="M1034" s="75"/>
      <c r="N1034" s="75"/>
      <c r="O1034" s="75"/>
    </row>
    <row r="1035" spans="1:15" ht="15.6">
      <c r="A1035" s="393">
        <v>46115</v>
      </c>
      <c r="B1035" s="391" t="s">
        <v>934</v>
      </c>
      <c r="C1035" s="391" t="s">
        <v>522</v>
      </c>
      <c r="D1035" s="390" t="s">
        <v>97</v>
      </c>
      <c r="E1035" s="391">
        <v>500</v>
      </c>
      <c r="F1035" s="381">
        <f t="shared" si="16"/>
        <v>0.93386376795353099</v>
      </c>
      <c r="G1035" s="239">
        <v>535.41</v>
      </c>
      <c r="H1035" s="165" t="s">
        <v>128</v>
      </c>
      <c r="I1035" s="391" t="s">
        <v>991</v>
      </c>
      <c r="J1035" s="170" t="s">
        <v>96</v>
      </c>
      <c r="K1035" s="170" t="s">
        <v>343</v>
      </c>
      <c r="L1035" s="170" t="s">
        <v>113</v>
      </c>
      <c r="M1035" s="75"/>
      <c r="N1035" s="75"/>
      <c r="O1035" s="75"/>
    </row>
    <row r="1036" spans="1:15" ht="15.6">
      <c r="A1036" s="394">
        <v>46115</v>
      </c>
      <c r="B1036" s="242" t="s">
        <v>1028</v>
      </c>
      <c r="C1036" s="458" t="s">
        <v>335</v>
      </c>
      <c r="D1036" s="375" t="s">
        <v>98</v>
      </c>
      <c r="E1036" s="459">
        <v>1000</v>
      </c>
      <c r="F1036" s="381">
        <f t="shared" si="16"/>
        <v>1.867727535907062</v>
      </c>
      <c r="G1036" s="239">
        <v>535.41</v>
      </c>
      <c r="H1036" s="375" t="s">
        <v>168</v>
      </c>
      <c r="I1036" s="375" t="s">
        <v>1080</v>
      </c>
      <c r="J1036" s="170" t="s">
        <v>96</v>
      </c>
      <c r="K1036" s="170" t="s">
        <v>343</v>
      </c>
      <c r="L1036" s="170" t="s">
        <v>113</v>
      </c>
      <c r="M1036" s="75"/>
      <c r="N1036" s="75"/>
      <c r="O1036" s="75"/>
    </row>
    <row r="1037" spans="1:15" ht="15.6">
      <c r="A1037" s="394">
        <v>46115</v>
      </c>
      <c r="B1037" s="375" t="s">
        <v>1029</v>
      </c>
      <c r="C1037" s="458" t="s">
        <v>335</v>
      </c>
      <c r="D1037" s="375" t="s">
        <v>98</v>
      </c>
      <c r="E1037" s="459">
        <v>1000</v>
      </c>
      <c r="F1037" s="381">
        <f t="shared" si="16"/>
        <v>1.867727535907062</v>
      </c>
      <c r="G1037" s="239">
        <v>535.41</v>
      </c>
      <c r="H1037" s="375" t="s">
        <v>168</v>
      </c>
      <c r="I1037" s="375" t="s">
        <v>1080</v>
      </c>
      <c r="J1037" s="170" t="s">
        <v>96</v>
      </c>
      <c r="K1037" s="170" t="s">
        <v>343</v>
      </c>
      <c r="L1037" s="170" t="s">
        <v>113</v>
      </c>
      <c r="M1037" s="75"/>
      <c r="N1037" s="75"/>
      <c r="O1037" s="75"/>
    </row>
    <row r="1038" spans="1:15" ht="15.6">
      <c r="A1038" s="394">
        <v>46115</v>
      </c>
      <c r="B1038" s="375" t="s">
        <v>1030</v>
      </c>
      <c r="C1038" s="458" t="s">
        <v>335</v>
      </c>
      <c r="D1038" s="375" t="s">
        <v>98</v>
      </c>
      <c r="E1038" s="459">
        <v>1000</v>
      </c>
      <c r="F1038" s="381">
        <f t="shared" si="16"/>
        <v>1.867727535907062</v>
      </c>
      <c r="G1038" s="239">
        <v>535.41</v>
      </c>
      <c r="H1038" s="375" t="s">
        <v>168</v>
      </c>
      <c r="I1038" s="375" t="s">
        <v>1080</v>
      </c>
      <c r="J1038" s="170" t="s">
        <v>96</v>
      </c>
      <c r="K1038" s="170" t="s">
        <v>343</v>
      </c>
      <c r="L1038" s="170" t="s">
        <v>113</v>
      </c>
      <c r="M1038" s="75"/>
      <c r="N1038" s="75"/>
      <c r="O1038" s="75"/>
    </row>
    <row r="1039" spans="1:15" ht="15.6">
      <c r="A1039" s="394">
        <v>46115</v>
      </c>
      <c r="B1039" s="375" t="s">
        <v>1031</v>
      </c>
      <c r="C1039" s="458" t="s">
        <v>335</v>
      </c>
      <c r="D1039" s="375" t="s">
        <v>98</v>
      </c>
      <c r="E1039" s="459">
        <v>1000</v>
      </c>
      <c r="F1039" s="381">
        <f t="shared" si="16"/>
        <v>1.867727535907062</v>
      </c>
      <c r="G1039" s="239">
        <v>535.41</v>
      </c>
      <c r="H1039" s="375" t="s">
        <v>168</v>
      </c>
      <c r="I1039" s="375" t="s">
        <v>1080</v>
      </c>
      <c r="J1039" s="170" t="s">
        <v>96</v>
      </c>
      <c r="K1039" s="170" t="s">
        <v>343</v>
      </c>
      <c r="L1039" s="170" t="s">
        <v>113</v>
      </c>
      <c r="M1039" s="75"/>
      <c r="N1039" s="75"/>
      <c r="O1039" s="75"/>
    </row>
    <row r="1040" spans="1:15" ht="15.6">
      <c r="A1040" s="394">
        <v>46115</v>
      </c>
      <c r="B1040" s="375" t="s">
        <v>1032</v>
      </c>
      <c r="C1040" s="458" t="s">
        <v>335</v>
      </c>
      <c r="D1040" s="375" t="s">
        <v>98</v>
      </c>
      <c r="E1040" s="459">
        <v>1000</v>
      </c>
      <c r="F1040" s="381">
        <f t="shared" si="16"/>
        <v>1.867727535907062</v>
      </c>
      <c r="G1040" s="239">
        <v>535.41</v>
      </c>
      <c r="H1040" s="375" t="s">
        <v>168</v>
      </c>
      <c r="I1040" s="375" t="s">
        <v>1080</v>
      </c>
      <c r="J1040" s="170" t="s">
        <v>96</v>
      </c>
      <c r="K1040" s="170" t="s">
        <v>343</v>
      </c>
      <c r="L1040" s="170" t="s">
        <v>113</v>
      </c>
      <c r="M1040" s="75"/>
      <c r="N1040" s="75"/>
      <c r="O1040" s="75"/>
    </row>
    <row r="1041" spans="1:15" ht="15.6">
      <c r="A1041" s="460">
        <v>46115</v>
      </c>
      <c r="B1041" s="453" t="s">
        <v>1033</v>
      </c>
      <c r="C1041" s="453" t="s">
        <v>450</v>
      </c>
      <c r="D1041" s="453" t="s">
        <v>98</v>
      </c>
      <c r="E1041" s="461">
        <v>14875</v>
      </c>
      <c r="F1041" s="381">
        <f t="shared" si="16"/>
        <v>27.782447096617545</v>
      </c>
      <c r="G1041" s="239">
        <v>535.41</v>
      </c>
      <c r="H1041" s="453" t="s">
        <v>168</v>
      </c>
      <c r="I1041" s="453" t="s">
        <v>1082</v>
      </c>
      <c r="J1041" s="170" t="s">
        <v>96</v>
      </c>
      <c r="K1041" s="170" t="s">
        <v>343</v>
      </c>
      <c r="L1041" s="170" t="s">
        <v>113</v>
      </c>
      <c r="M1041" s="75"/>
      <c r="N1041" s="75"/>
      <c r="O1041" s="75"/>
    </row>
    <row r="1042" spans="1:15" ht="15.6">
      <c r="A1042" s="360">
        <v>46115</v>
      </c>
      <c r="B1042" s="361" t="s">
        <v>1611</v>
      </c>
      <c r="C1042" s="361" t="s">
        <v>525</v>
      </c>
      <c r="D1042" s="361" t="s">
        <v>257</v>
      </c>
      <c r="E1042" s="361">
        <v>30000</v>
      </c>
      <c r="F1042" s="381">
        <f t="shared" si="16"/>
        <v>56.031826077211861</v>
      </c>
      <c r="G1042" s="239">
        <v>535.41</v>
      </c>
      <c r="H1042" s="361" t="s">
        <v>123</v>
      </c>
      <c r="I1042" s="361" t="s">
        <v>1119</v>
      </c>
      <c r="J1042" s="170" t="s">
        <v>96</v>
      </c>
      <c r="K1042" s="170" t="s">
        <v>343</v>
      </c>
      <c r="L1042" s="170" t="s">
        <v>113</v>
      </c>
      <c r="M1042" s="75"/>
      <c r="N1042" s="75"/>
      <c r="O1042" s="75"/>
    </row>
    <row r="1043" spans="1:15" ht="15.6">
      <c r="A1043" s="360">
        <v>46115</v>
      </c>
      <c r="B1043" s="361" t="s">
        <v>1593</v>
      </c>
      <c r="C1043" s="361" t="s">
        <v>392</v>
      </c>
      <c r="D1043" s="361" t="s">
        <v>257</v>
      </c>
      <c r="E1043" s="361">
        <v>4000</v>
      </c>
      <c r="F1043" s="381">
        <f t="shared" si="16"/>
        <v>7.4709101436282479</v>
      </c>
      <c r="G1043" s="239">
        <v>535.41</v>
      </c>
      <c r="H1043" s="361" t="s">
        <v>123</v>
      </c>
      <c r="I1043" s="361" t="s">
        <v>1120</v>
      </c>
      <c r="J1043" s="170" t="s">
        <v>96</v>
      </c>
      <c r="K1043" s="170" t="s">
        <v>343</v>
      </c>
      <c r="L1043" s="170" t="s">
        <v>113</v>
      </c>
      <c r="M1043" s="75"/>
      <c r="N1043" s="75"/>
      <c r="O1043" s="75"/>
    </row>
    <row r="1044" spans="1:15" ht="15.6">
      <c r="A1044" s="360">
        <v>46115</v>
      </c>
      <c r="B1044" s="361" t="s">
        <v>1597</v>
      </c>
      <c r="C1044" s="361" t="s">
        <v>522</v>
      </c>
      <c r="D1044" s="361" t="s">
        <v>257</v>
      </c>
      <c r="E1044" s="361">
        <v>500</v>
      </c>
      <c r="F1044" s="381">
        <f t="shared" si="16"/>
        <v>0.93386376795353099</v>
      </c>
      <c r="G1044" s="239">
        <v>535.41</v>
      </c>
      <c r="H1044" s="361" t="s">
        <v>123</v>
      </c>
      <c r="I1044" s="361" t="s">
        <v>1121</v>
      </c>
      <c r="J1044" s="170" t="s">
        <v>96</v>
      </c>
      <c r="K1044" s="170" t="s">
        <v>343</v>
      </c>
      <c r="L1044" s="170" t="s">
        <v>113</v>
      </c>
      <c r="M1044" s="75"/>
      <c r="N1044" s="75"/>
      <c r="O1044" s="75"/>
    </row>
    <row r="1045" spans="1:15" ht="15.6">
      <c r="A1045" s="360">
        <v>46115</v>
      </c>
      <c r="B1045" s="361" t="s">
        <v>1613</v>
      </c>
      <c r="C1045" s="361" t="s">
        <v>522</v>
      </c>
      <c r="D1045" s="361" t="s">
        <v>257</v>
      </c>
      <c r="E1045" s="361">
        <v>500</v>
      </c>
      <c r="F1045" s="381">
        <f t="shared" si="16"/>
        <v>0.93386376795353099</v>
      </c>
      <c r="G1045" s="239">
        <v>535.41</v>
      </c>
      <c r="H1045" s="361" t="s">
        <v>123</v>
      </c>
      <c r="I1045" s="361" t="s">
        <v>1121</v>
      </c>
      <c r="J1045" s="170" t="s">
        <v>96</v>
      </c>
      <c r="K1045" s="170" t="s">
        <v>343</v>
      </c>
      <c r="L1045" s="170" t="s">
        <v>113</v>
      </c>
      <c r="M1045" s="75"/>
      <c r="N1045" s="75"/>
      <c r="O1045" s="75"/>
    </row>
    <row r="1046" spans="1:15" ht="15.6">
      <c r="A1046" s="360">
        <v>46115</v>
      </c>
      <c r="B1046" s="361" t="s">
        <v>1613</v>
      </c>
      <c r="C1046" s="361" t="s">
        <v>522</v>
      </c>
      <c r="D1046" s="361" t="s">
        <v>257</v>
      </c>
      <c r="E1046" s="361">
        <v>500</v>
      </c>
      <c r="F1046" s="381">
        <f t="shared" si="16"/>
        <v>0.93386376795353099</v>
      </c>
      <c r="G1046" s="239">
        <v>535.41</v>
      </c>
      <c r="H1046" s="361" t="s">
        <v>123</v>
      </c>
      <c r="I1046" s="361" t="s">
        <v>1121</v>
      </c>
      <c r="J1046" s="170" t="s">
        <v>96</v>
      </c>
      <c r="K1046" s="170" t="s">
        <v>343</v>
      </c>
      <c r="L1046" s="170" t="s">
        <v>113</v>
      </c>
      <c r="M1046" s="75"/>
      <c r="N1046" s="75"/>
      <c r="O1046" s="75"/>
    </row>
    <row r="1047" spans="1:15" ht="15.6">
      <c r="A1047" s="360">
        <v>46115</v>
      </c>
      <c r="B1047" s="361" t="s">
        <v>1613</v>
      </c>
      <c r="C1047" s="361" t="s">
        <v>522</v>
      </c>
      <c r="D1047" s="361" t="s">
        <v>257</v>
      </c>
      <c r="E1047" s="361">
        <v>500</v>
      </c>
      <c r="F1047" s="381">
        <f t="shared" si="16"/>
        <v>0.93386376795353099</v>
      </c>
      <c r="G1047" s="239">
        <v>535.41</v>
      </c>
      <c r="H1047" s="361" t="s">
        <v>123</v>
      </c>
      <c r="I1047" s="361" t="s">
        <v>1121</v>
      </c>
      <c r="J1047" s="170" t="s">
        <v>96</v>
      </c>
      <c r="K1047" s="170" t="s">
        <v>343</v>
      </c>
      <c r="L1047" s="170" t="s">
        <v>113</v>
      </c>
      <c r="M1047" s="75"/>
      <c r="N1047" s="75"/>
      <c r="O1047" s="75"/>
    </row>
    <row r="1048" spans="1:15" ht="15.6">
      <c r="A1048" s="360">
        <v>46115</v>
      </c>
      <c r="B1048" s="361" t="s">
        <v>1613</v>
      </c>
      <c r="C1048" s="361" t="s">
        <v>522</v>
      </c>
      <c r="D1048" s="361" t="s">
        <v>257</v>
      </c>
      <c r="E1048" s="361">
        <v>500</v>
      </c>
      <c r="F1048" s="381">
        <f t="shared" si="16"/>
        <v>0.93386376795353099</v>
      </c>
      <c r="G1048" s="239">
        <v>535.41</v>
      </c>
      <c r="H1048" s="361" t="s">
        <v>123</v>
      </c>
      <c r="I1048" s="361" t="s">
        <v>1121</v>
      </c>
      <c r="J1048" s="170" t="s">
        <v>96</v>
      </c>
      <c r="K1048" s="170" t="s">
        <v>343</v>
      </c>
      <c r="L1048" s="170" t="s">
        <v>113</v>
      </c>
      <c r="M1048" s="75"/>
      <c r="N1048" s="75"/>
      <c r="O1048" s="75"/>
    </row>
    <row r="1049" spans="1:15" ht="15.6">
      <c r="A1049" s="451">
        <v>46115</v>
      </c>
      <c r="B1049" s="375" t="s">
        <v>1620</v>
      </c>
      <c r="C1049" s="375" t="s">
        <v>522</v>
      </c>
      <c r="D1049" s="375" t="s">
        <v>257</v>
      </c>
      <c r="E1049" s="375">
        <v>500</v>
      </c>
      <c r="F1049" s="381">
        <f t="shared" si="16"/>
        <v>0.93386376795353099</v>
      </c>
      <c r="G1049" s="239">
        <v>535.41</v>
      </c>
      <c r="H1049" s="242" t="s">
        <v>122</v>
      </c>
      <c r="I1049" s="375" t="s">
        <v>1166</v>
      </c>
      <c r="J1049" s="170" t="s">
        <v>96</v>
      </c>
      <c r="K1049" s="170" t="s">
        <v>343</v>
      </c>
      <c r="L1049" s="170" t="s">
        <v>113</v>
      </c>
      <c r="M1049" s="75"/>
      <c r="N1049" s="75"/>
      <c r="O1049" s="75"/>
    </row>
    <row r="1050" spans="1:15" ht="15.6">
      <c r="A1050" s="460">
        <v>46115</v>
      </c>
      <c r="B1050" s="170" t="s">
        <v>1598</v>
      </c>
      <c r="C1050" s="453" t="s">
        <v>396</v>
      </c>
      <c r="D1050" s="453" t="s">
        <v>257</v>
      </c>
      <c r="E1050" s="453">
        <v>30000</v>
      </c>
      <c r="F1050" s="381">
        <f t="shared" si="16"/>
        <v>56.031826077211861</v>
      </c>
      <c r="G1050" s="239">
        <v>535.41</v>
      </c>
      <c r="H1050" s="170" t="s">
        <v>122</v>
      </c>
      <c r="I1050" s="453" t="s">
        <v>1168</v>
      </c>
      <c r="J1050" s="170" t="s">
        <v>96</v>
      </c>
      <c r="K1050" s="170" t="s">
        <v>343</v>
      </c>
      <c r="L1050" s="170" t="s">
        <v>113</v>
      </c>
      <c r="M1050" s="75"/>
      <c r="N1050" s="75"/>
      <c r="O1050" s="75"/>
    </row>
    <row r="1051" spans="1:15" ht="15.6">
      <c r="A1051" s="451">
        <v>46115</v>
      </c>
      <c r="B1051" s="375" t="s">
        <v>1639</v>
      </c>
      <c r="C1051" s="375" t="s">
        <v>392</v>
      </c>
      <c r="D1051" s="375" t="s">
        <v>257</v>
      </c>
      <c r="E1051" s="375">
        <v>4000</v>
      </c>
      <c r="F1051" s="381">
        <f t="shared" si="16"/>
        <v>7.4709101436282479</v>
      </c>
      <c r="G1051" s="239">
        <v>535.41</v>
      </c>
      <c r="H1051" s="242" t="s">
        <v>122</v>
      </c>
      <c r="I1051" s="375" t="s">
        <v>1169</v>
      </c>
      <c r="J1051" s="170" t="s">
        <v>96</v>
      </c>
      <c r="K1051" s="170" t="s">
        <v>343</v>
      </c>
      <c r="L1051" s="170" t="s">
        <v>113</v>
      </c>
      <c r="M1051" s="75"/>
      <c r="N1051" s="75"/>
      <c r="O1051" s="75"/>
    </row>
    <row r="1052" spans="1:15" ht="15.6">
      <c r="A1052" s="451">
        <v>46115</v>
      </c>
      <c r="B1052" s="375" t="s">
        <v>1592</v>
      </c>
      <c r="C1052" s="375" t="s">
        <v>522</v>
      </c>
      <c r="D1052" s="375" t="s">
        <v>257</v>
      </c>
      <c r="E1052" s="375">
        <v>500</v>
      </c>
      <c r="F1052" s="381">
        <f t="shared" si="16"/>
        <v>0.93386376795353099</v>
      </c>
      <c r="G1052" s="239">
        <v>535.41</v>
      </c>
      <c r="H1052" s="242" t="s">
        <v>122</v>
      </c>
      <c r="I1052" s="375" t="s">
        <v>1166</v>
      </c>
      <c r="J1052" s="170" t="s">
        <v>96</v>
      </c>
      <c r="K1052" s="170" t="s">
        <v>343</v>
      </c>
      <c r="L1052" s="170" t="s">
        <v>113</v>
      </c>
      <c r="M1052" s="75"/>
      <c r="N1052" s="75"/>
      <c r="O1052" s="75"/>
    </row>
    <row r="1053" spans="1:15" ht="15.6">
      <c r="A1053" s="451">
        <v>46115</v>
      </c>
      <c r="B1053" s="375" t="s">
        <v>1590</v>
      </c>
      <c r="C1053" s="375" t="s">
        <v>522</v>
      </c>
      <c r="D1053" s="375" t="s">
        <v>257</v>
      </c>
      <c r="E1053" s="375">
        <v>2000</v>
      </c>
      <c r="F1053" s="381">
        <f t="shared" si="16"/>
        <v>3.735455071814124</v>
      </c>
      <c r="G1053" s="239">
        <v>535.41</v>
      </c>
      <c r="H1053" s="375" t="s">
        <v>131</v>
      </c>
      <c r="I1053" s="375" t="s">
        <v>1206</v>
      </c>
      <c r="J1053" s="170" t="s">
        <v>96</v>
      </c>
      <c r="K1053" s="170" t="s">
        <v>343</v>
      </c>
      <c r="L1053" s="170" t="s">
        <v>113</v>
      </c>
      <c r="M1053" s="75"/>
      <c r="N1053" s="75"/>
      <c r="O1053" s="75"/>
    </row>
    <row r="1054" spans="1:15" ht="15.6">
      <c r="A1054" s="451">
        <v>46115</v>
      </c>
      <c r="B1054" s="464" t="s">
        <v>1590</v>
      </c>
      <c r="C1054" s="464" t="s">
        <v>522</v>
      </c>
      <c r="D1054" s="375" t="s">
        <v>257</v>
      </c>
      <c r="E1054" s="375">
        <v>1000</v>
      </c>
      <c r="F1054" s="381">
        <f t="shared" si="16"/>
        <v>1.867727535907062</v>
      </c>
      <c r="G1054" s="239">
        <v>535.41</v>
      </c>
      <c r="H1054" s="375" t="s">
        <v>131</v>
      </c>
      <c r="I1054" s="375" t="s">
        <v>1206</v>
      </c>
      <c r="J1054" s="170" t="s">
        <v>96</v>
      </c>
      <c r="K1054" s="170" t="s">
        <v>343</v>
      </c>
      <c r="L1054" s="170" t="s">
        <v>113</v>
      </c>
      <c r="M1054" s="75"/>
      <c r="N1054" s="75"/>
      <c r="O1054" s="75"/>
    </row>
    <row r="1055" spans="1:15" ht="15.6">
      <c r="A1055" s="451">
        <v>46115</v>
      </c>
      <c r="B1055" s="464" t="s">
        <v>1590</v>
      </c>
      <c r="C1055" s="375" t="s">
        <v>522</v>
      </c>
      <c r="D1055" s="375" t="s">
        <v>257</v>
      </c>
      <c r="E1055" s="375">
        <v>2000</v>
      </c>
      <c r="F1055" s="381">
        <f t="shared" si="16"/>
        <v>3.735455071814124</v>
      </c>
      <c r="G1055" s="239">
        <v>535.41</v>
      </c>
      <c r="H1055" s="375" t="s">
        <v>131</v>
      </c>
      <c r="I1055" s="375" t="s">
        <v>1206</v>
      </c>
      <c r="J1055" s="170" t="s">
        <v>96</v>
      </c>
      <c r="K1055" s="170" t="s">
        <v>343</v>
      </c>
      <c r="L1055" s="170" t="s">
        <v>113</v>
      </c>
      <c r="M1055" s="75"/>
      <c r="N1055" s="75"/>
      <c r="O1055" s="75"/>
    </row>
    <row r="1056" spans="1:15" ht="15.6">
      <c r="A1056" s="395">
        <v>46115</v>
      </c>
      <c r="B1056" s="170" t="s">
        <v>1236</v>
      </c>
      <c r="C1056" s="383" t="s">
        <v>335</v>
      </c>
      <c r="D1056" s="383" t="s">
        <v>97</v>
      </c>
      <c r="E1056" s="316">
        <v>500</v>
      </c>
      <c r="F1056" s="381">
        <f t="shared" si="16"/>
        <v>0.93386376795353099</v>
      </c>
      <c r="G1056" s="239">
        <v>535.41</v>
      </c>
      <c r="H1056" s="383" t="s">
        <v>127</v>
      </c>
      <c r="I1056" s="170" t="s">
        <v>1295</v>
      </c>
      <c r="J1056" s="170" t="s">
        <v>96</v>
      </c>
      <c r="K1056" s="170" t="s">
        <v>343</v>
      </c>
      <c r="L1056" s="170" t="s">
        <v>113</v>
      </c>
      <c r="M1056" s="75"/>
      <c r="N1056" s="75"/>
      <c r="O1056" s="75"/>
    </row>
    <row r="1057" spans="1:15" ht="15.6">
      <c r="A1057" s="395">
        <v>46115</v>
      </c>
      <c r="B1057" s="170" t="s">
        <v>1237</v>
      </c>
      <c r="C1057" s="383" t="s">
        <v>392</v>
      </c>
      <c r="D1057" s="383" t="s">
        <v>97</v>
      </c>
      <c r="E1057" s="316">
        <v>4000</v>
      </c>
      <c r="F1057" s="381">
        <f t="shared" si="16"/>
        <v>7.4709101436282479</v>
      </c>
      <c r="G1057" s="239">
        <v>535.41</v>
      </c>
      <c r="H1057" s="383" t="s">
        <v>127</v>
      </c>
      <c r="I1057" s="453" t="s">
        <v>1298</v>
      </c>
      <c r="J1057" s="170" t="s">
        <v>96</v>
      </c>
      <c r="K1057" s="170" t="s">
        <v>343</v>
      </c>
      <c r="L1057" s="170" t="s">
        <v>113</v>
      </c>
      <c r="M1057" s="75"/>
      <c r="N1057" s="75"/>
      <c r="O1057" s="75"/>
    </row>
    <row r="1058" spans="1:15" ht="15.6">
      <c r="A1058" s="395">
        <v>46115</v>
      </c>
      <c r="B1058" s="170" t="s">
        <v>1238</v>
      </c>
      <c r="C1058" s="383" t="s">
        <v>335</v>
      </c>
      <c r="D1058" s="383" t="s">
        <v>97</v>
      </c>
      <c r="E1058" s="316">
        <v>500</v>
      </c>
      <c r="F1058" s="381">
        <f t="shared" si="16"/>
        <v>0.93386376795353099</v>
      </c>
      <c r="G1058" s="239">
        <v>535.41</v>
      </c>
      <c r="H1058" s="383" t="s">
        <v>127</v>
      </c>
      <c r="I1058" s="170" t="s">
        <v>1295</v>
      </c>
      <c r="J1058" s="170" t="s">
        <v>96</v>
      </c>
      <c r="K1058" s="170" t="s">
        <v>343</v>
      </c>
      <c r="L1058" s="170" t="s">
        <v>113</v>
      </c>
      <c r="M1058" s="75"/>
      <c r="N1058" s="75"/>
      <c r="O1058" s="75"/>
    </row>
    <row r="1059" spans="1:15" ht="15.6">
      <c r="A1059" s="395">
        <v>46115</v>
      </c>
      <c r="B1059" s="170" t="s">
        <v>1239</v>
      </c>
      <c r="C1059" s="383" t="s">
        <v>335</v>
      </c>
      <c r="D1059" s="383" t="s">
        <v>97</v>
      </c>
      <c r="E1059" s="316">
        <v>500</v>
      </c>
      <c r="F1059" s="381">
        <f t="shared" si="16"/>
        <v>0.93386376795353099</v>
      </c>
      <c r="G1059" s="239">
        <v>535.41</v>
      </c>
      <c r="H1059" s="383" t="s">
        <v>127</v>
      </c>
      <c r="I1059" s="170" t="s">
        <v>1295</v>
      </c>
      <c r="J1059" s="170" t="s">
        <v>96</v>
      </c>
      <c r="K1059" s="170" t="s">
        <v>343</v>
      </c>
      <c r="L1059" s="170" t="s">
        <v>113</v>
      </c>
      <c r="M1059" s="75"/>
      <c r="N1059" s="75"/>
      <c r="O1059" s="75"/>
    </row>
    <row r="1060" spans="1:15" ht="15.6">
      <c r="A1060" s="395">
        <v>46115</v>
      </c>
      <c r="B1060" s="170" t="s">
        <v>1240</v>
      </c>
      <c r="C1060" s="383" t="s">
        <v>335</v>
      </c>
      <c r="D1060" s="383" t="s">
        <v>97</v>
      </c>
      <c r="E1060" s="316">
        <v>500</v>
      </c>
      <c r="F1060" s="381">
        <f t="shared" si="16"/>
        <v>0.93386376795353099</v>
      </c>
      <c r="G1060" s="239">
        <v>535.41</v>
      </c>
      <c r="H1060" s="383" t="s">
        <v>127</v>
      </c>
      <c r="I1060" s="170" t="s">
        <v>1295</v>
      </c>
      <c r="J1060" s="170" t="s">
        <v>96</v>
      </c>
      <c r="K1060" s="170" t="s">
        <v>343</v>
      </c>
      <c r="L1060" s="170" t="s">
        <v>113</v>
      </c>
      <c r="M1060" s="75"/>
      <c r="N1060" s="75"/>
      <c r="O1060" s="75"/>
    </row>
    <row r="1061" spans="1:15" ht="15.6">
      <c r="A1061" s="395">
        <v>46115</v>
      </c>
      <c r="B1061" s="170" t="s">
        <v>1241</v>
      </c>
      <c r="C1061" s="383" t="s">
        <v>392</v>
      </c>
      <c r="D1061" s="383" t="s">
        <v>97</v>
      </c>
      <c r="E1061" s="316">
        <v>3000</v>
      </c>
      <c r="F1061" s="381">
        <f t="shared" si="16"/>
        <v>5.6031826077211857</v>
      </c>
      <c r="G1061" s="239">
        <v>535.41</v>
      </c>
      <c r="H1061" s="383" t="s">
        <v>127</v>
      </c>
      <c r="I1061" s="453" t="s">
        <v>1299</v>
      </c>
      <c r="J1061" s="170" t="s">
        <v>96</v>
      </c>
      <c r="K1061" s="170" t="s">
        <v>343</v>
      </c>
      <c r="L1061" s="170" t="s">
        <v>113</v>
      </c>
      <c r="M1061" s="75"/>
      <c r="N1061" s="75"/>
      <c r="O1061" s="75"/>
    </row>
    <row r="1062" spans="1:15" ht="15.6">
      <c r="A1062" s="395">
        <v>46115</v>
      </c>
      <c r="B1062" s="170" t="s">
        <v>1242</v>
      </c>
      <c r="C1062" s="383" t="s">
        <v>335</v>
      </c>
      <c r="D1062" s="383" t="s">
        <v>97</v>
      </c>
      <c r="E1062" s="316">
        <v>500</v>
      </c>
      <c r="F1062" s="381">
        <f t="shared" si="16"/>
        <v>0.93386376795353099</v>
      </c>
      <c r="G1062" s="239">
        <v>535.41</v>
      </c>
      <c r="H1062" s="383" t="s">
        <v>127</v>
      </c>
      <c r="I1062" s="170" t="s">
        <v>1295</v>
      </c>
      <c r="J1062" s="170" t="s">
        <v>96</v>
      </c>
      <c r="K1062" s="170" t="s">
        <v>343</v>
      </c>
      <c r="L1062" s="170" t="s">
        <v>113</v>
      </c>
      <c r="M1062" s="75"/>
      <c r="N1062" s="75"/>
      <c r="O1062" s="75"/>
    </row>
    <row r="1063" spans="1:15" ht="15.6">
      <c r="A1063" s="466">
        <v>46115</v>
      </c>
      <c r="B1063" s="468" t="s">
        <v>1321</v>
      </c>
      <c r="C1063" s="396" t="s">
        <v>335</v>
      </c>
      <c r="D1063" s="468" t="s">
        <v>100</v>
      </c>
      <c r="E1063" s="467">
        <v>500</v>
      </c>
      <c r="F1063" s="381">
        <f t="shared" si="16"/>
        <v>0.93386376795353099</v>
      </c>
      <c r="G1063" s="239">
        <v>535.41</v>
      </c>
      <c r="H1063" s="468" t="s">
        <v>129</v>
      </c>
      <c r="I1063" s="468" t="s">
        <v>1362</v>
      </c>
      <c r="J1063" s="170" t="s">
        <v>96</v>
      </c>
      <c r="K1063" s="170" t="s">
        <v>343</v>
      </c>
      <c r="L1063" s="170" t="s">
        <v>113</v>
      </c>
      <c r="M1063" s="75"/>
      <c r="N1063" s="75"/>
      <c r="O1063" s="75"/>
    </row>
    <row r="1064" spans="1:15" ht="15.6">
      <c r="A1064" s="466">
        <v>46115</v>
      </c>
      <c r="B1064" s="468" t="s">
        <v>1322</v>
      </c>
      <c r="C1064" s="396" t="s">
        <v>392</v>
      </c>
      <c r="D1064" s="468" t="s">
        <v>100</v>
      </c>
      <c r="E1064" s="467">
        <v>4000</v>
      </c>
      <c r="F1064" s="381">
        <f t="shared" si="16"/>
        <v>7.4709101436282479</v>
      </c>
      <c r="G1064" s="239">
        <v>535.41</v>
      </c>
      <c r="H1064" s="468" t="s">
        <v>129</v>
      </c>
      <c r="I1064" s="468" t="s">
        <v>1363</v>
      </c>
      <c r="J1064" s="170" t="s">
        <v>96</v>
      </c>
      <c r="K1064" s="170" t="s">
        <v>343</v>
      </c>
      <c r="L1064" s="170" t="s">
        <v>113</v>
      </c>
      <c r="M1064" s="75"/>
      <c r="N1064" s="75"/>
      <c r="O1064" s="75"/>
    </row>
    <row r="1065" spans="1:15" ht="15.6">
      <c r="A1065" s="466">
        <v>46115</v>
      </c>
      <c r="B1065" s="468" t="s">
        <v>1323</v>
      </c>
      <c r="C1065" s="396" t="s">
        <v>335</v>
      </c>
      <c r="D1065" s="468" t="s">
        <v>100</v>
      </c>
      <c r="E1065" s="467">
        <v>500</v>
      </c>
      <c r="F1065" s="381">
        <f t="shared" si="16"/>
        <v>0.93386376795353099</v>
      </c>
      <c r="G1065" s="239">
        <v>535.41</v>
      </c>
      <c r="H1065" s="468" t="s">
        <v>129</v>
      </c>
      <c r="I1065" s="468" t="s">
        <v>1362</v>
      </c>
      <c r="J1065" s="170" t="s">
        <v>96</v>
      </c>
      <c r="K1065" s="170" t="s">
        <v>343</v>
      </c>
      <c r="L1065" s="170" t="s">
        <v>113</v>
      </c>
      <c r="M1065" s="75"/>
      <c r="N1065" s="75"/>
      <c r="O1065" s="75"/>
    </row>
    <row r="1066" spans="1:15" ht="15.6">
      <c r="A1066" s="466">
        <v>46115</v>
      </c>
      <c r="B1066" s="468" t="s">
        <v>1324</v>
      </c>
      <c r="C1066" s="396" t="s">
        <v>335</v>
      </c>
      <c r="D1066" s="468" t="s">
        <v>100</v>
      </c>
      <c r="E1066" s="467">
        <v>500</v>
      </c>
      <c r="F1066" s="381">
        <f t="shared" si="16"/>
        <v>0.93386376795353099</v>
      </c>
      <c r="G1066" s="239">
        <v>535.41</v>
      </c>
      <c r="H1066" s="468" t="s">
        <v>129</v>
      </c>
      <c r="I1066" s="468" t="s">
        <v>1362</v>
      </c>
      <c r="J1066" s="170" t="s">
        <v>96</v>
      </c>
      <c r="K1066" s="170" t="s">
        <v>343</v>
      </c>
      <c r="L1066" s="170" t="s">
        <v>113</v>
      </c>
      <c r="M1066" s="75"/>
      <c r="N1066" s="75"/>
      <c r="O1066" s="75"/>
    </row>
    <row r="1067" spans="1:15" ht="15.6">
      <c r="A1067" s="466">
        <v>46115</v>
      </c>
      <c r="B1067" s="470" t="s">
        <v>1325</v>
      </c>
      <c r="C1067" s="402" t="s">
        <v>392</v>
      </c>
      <c r="D1067" s="468" t="s">
        <v>100</v>
      </c>
      <c r="E1067" s="467">
        <v>3000</v>
      </c>
      <c r="F1067" s="381">
        <f t="shared" si="16"/>
        <v>5.6031826077211857</v>
      </c>
      <c r="G1067" s="239">
        <v>535.41</v>
      </c>
      <c r="H1067" s="468" t="s">
        <v>129</v>
      </c>
      <c r="I1067" s="468" t="s">
        <v>1364</v>
      </c>
      <c r="J1067" s="170" t="s">
        <v>96</v>
      </c>
      <c r="K1067" s="170" t="s">
        <v>343</v>
      </c>
      <c r="L1067" s="170" t="s">
        <v>113</v>
      </c>
      <c r="M1067" s="75"/>
      <c r="N1067" s="75"/>
      <c r="O1067" s="75"/>
    </row>
    <row r="1068" spans="1:15" ht="15.6">
      <c r="A1068" s="466">
        <v>46115</v>
      </c>
      <c r="B1068" s="470" t="s">
        <v>1326</v>
      </c>
      <c r="C1068" s="396" t="s">
        <v>335</v>
      </c>
      <c r="D1068" s="468" t="s">
        <v>100</v>
      </c>
      <c r="E1068" s="467">
        <v>500</v>
      </c>
      <c r="F1068" s="381">
        <f t="shared" si="16"/>
        <v>0.93386376795353099</v>
      </c>
      <c r="G1068" s="239">
        <v>535.41</v>
      </c>
      <c r="H1068" s="468" t="s">
        <v>129</v>
      </c>
      <c r="I1068" s="468" t="s">
        <v>1362</v>
      </c>
      <c r="J1068" s="170" t="s">
        <v>96</v>
      </c>
      <c r="K1068" s="170" t="s">
        <v>343</v>
      </c>
      <c r="L1068" s="170" t="s">
        <v>113</v>
      </c>
      <c r="M1068" s="75"/>
      <c r="N1068" s="75"/>
      <c r="O1068" s="75"/>
    </row>
    <row r="1069" spans="1:15" ht="15.6">
      <c r="A1069" s="451">
        <v>46115</v>
      </c>
      <c r="B1069" s="375" t="s">
        <v>1386</v>
      </c>
      <c r="C1069" s="375" t="s">
        <v>335</v>
      </c>
      <c r="D1069" s="375" t="s">
        <v>97</v>
      </c>
      <c r="E1069" s="375">
        <v>500</v>
      </c>
      <c r="F1069" s="381">
        <f t="shared" si="16"/>
        <v>0.93386376795353099</v>
      </c>
      <c r="G1069" s="239">
        <v>535.41</v>
      </c>
      <c r="H1069" s="375" t="s">
        <v>124</v>
      </c>
      <c r="I1069" s="375" t="s">
        <v>1436</v>
      </c>
      <c r="J1069" s="170" t="s">
        <v>96</v>
      </c>
      <c r="K1069" s="170" t="s">
        <v>343</v>
      </c>
      <c r="L1069" s="170" t="s">
        <v>113</v>
      </c>
      <c r="M1069" s="75"/>
      <c r="N1069" s="75"/>
      <c r="O1069" s="75"/>
    </row>
    <row r="1070" spans="1:15" ht="15.6">
      <c r="A1070" s="451">
        <v>46115</v>
      </c>
      <c r="B1070" s="242" t="s">
        <v>1387</v>
      </c>
      <c r="C1070" s="375" t="s">
        <v>767</v>
      </c>
      <c r="D1070" s="375" t="s">
        <v>97</v>
      </c>
      <c r="E1070" s="375">
        <v>4000</v>
      </c>
      <c r="F1070" s="381">
        <f t="shared" ref="F1070:F1133" si="17">E1070/G1070</f>
        <v>7.4709101436282479</v>
      </c>
      <c r="G1070" s="239">
        <v>535.41</v>
      </c>
      <c r="H1070" s="375" t="s">
        <v>124</v>
      </c>
      <c r="I1070" s="375" t="s">
        <v>1439</v>
      </c>
      <c r="J1070" s="170" t="s">
        <v>96</v>
      </c>
      <c r="K1070" s="170" t="s">
        <v>343</v>
      </c>
      <c r="L1070" s="170" t="s">
        <v>113</v>
      </c>
      <c r="M1070" s="75"/>
      <c r="N1070" s="75"/>
      <c r="O1070" s="75"/>
    </row>
    <row r="1071" spans="1:15" ht="15.6">
      <c r="A1071" s="451">
        <v>46115</v>
      </c>
      <c r="B1071" s="375" t="s">
        <v>1388</v>
      </c>
      <c r="C1071" s="375" t="s">
        <v>335</v>
      </c>
      <c r="D1071" s="375" t="s">
        <v>97</v>
      </c>
      <c r="E1071" s="375">
        <v>500</v>
      </c>
      <c r="F1071" s="381">
        <f t="shared" si="17"/>
        <v>0.93386376795353099</v>
      </c>
      <c r="G1071" s="239">
        <v>535.41</v>
      </c>
      <c r="H1071" s="375" t="s">
        <v>124</v>
      </c>
      <c r="I1071" s="375" t="s">
        <v>1436</v>
      </c>
      <c r="J1071" s="170" t="s">
        <v>96</v>
      </c>
      <c r="K1071" s="170" t="s">
        <v>343</v>
      </c>
      <c r="L1071" s="170" t="s">
        <v>113</v>
      </c>
      <c r="M1071" s="75"/>
      <c r="N1071" s="75"/>
      <c r="O1071" s="75"/>
    </row>
    <row r="1072" spans="1:15" ht="15.6">
      <c r="A1072" s="451">
        <v>46115</v>
      </c>
      <c r="B1072" s="375" t="s">
        <v>1389</v>
      </c>
      <c r="C1072" s="375" t="s">
        <v>335</v>
      </c>
      <c r="D1072" s="375" t="s">
        <v>97</v>
      </c>
      <c r="E1072" s="375">
        <v>500</v>
      </c>
      <c r="F1072" s="381">
        <f t="shared" si="17"/>
        <v>0.93386376795353099</v>
      </c>
      <c r="G1072" s="239">
        <v>535.41</v>
      </c>
      <c r="H1072" s="375" t="s">
        <v>124</v>
      </c>
      <c r="I1072" s="375" t="s">
        <v>1436</v>
      </c>
      <c r="J1072" s="170" t="s">
        <v>96</v>
      </c>
      <c r="K1072" s="170" t="s">
        <v>343</v>
      </c>
      <c r="L1072" s="170" t="s">
        <v>113</v>
      </c>
      <c r="M1072" s="75"/>
      <c r="N1072" s="75"/>
      <c r="O1072" s="75"/>
    </row>
    <row r="1073" spans="1:15" ht="15.6">
      <c r="A1073" s="451">
        <v>46115</v>
      </c>
      <c r="B1073" s="242" t="s">
        <v>1390</v>
      </c>
      <c r="C1073" s="375" t="s">
        <v>767</v>
      </c>
      <c r="D1073" s="375" t="s">
        <v>97</v>
      </c>
      <c r="E1073" s="375">
        <v>3000</v>
      </c>
      <c r="F1073" s="381">
        <f t="shared" si="17"/>
        <v>5.6031826077211857</v>
      </c>
      <c r="G1073" s="239">
        <v>535.41</v>
      </c>
      <c r="H1073" s="375" t="s">
        <v>124</v>
      </c>
      <c r="I1073" s="375" t="s">
        <v>1440</v>
      </c>
      <c r="J1073" s="170" t="s">
        <v>96</v>
      </c>
      <c r="K1073" s="170" t="s">
        <v>343</v>
      </c>
      <c r="L1073" s="170" t="s">
        <v>113</v>
      </c>
      <c r="M1073" s="75"/>
      <c r="N1073" s="75"/>
      <c r="O1073" s="75"/>
    </row>
    <row r="1074" spans="1:15" ht="15.6">
      <c r="A1074" s="451">
        <v>46115</v>
      </c>
      <c r="B1074" s="375" t="s">
        <v>1391</v>
      </c>
      <c r="C1074" s="375" t="s">
        <v>335</v>
      </c>
      <c r="D1074" s="375" t="s">
        <v>97</v>
      </c>
      <c r="E1074" s="375">
        <v>500</v>
      </c>
      <c r="F1074" s="381">
        <f t="shared" si="17"/>
        <v>0.93386376795353099</v>
      </c>
      <c r="G1074" s="239">
        <v>535.41</v>
      </c>
      <c r="H1074" s="375" t="s">
        <v>124</v>
      </c>
      <c r="I1074" s="375" t="s">
        <v>1436</v>
      </c>
      <c r="J1074" s="170" t="s">
        <v>96</v>
      </c>
      <c r="K1074" s="170" t="s">
        <v>343</v>
      </c>
      <c r="L1074" s="170" t="s">
        <v>113</v>
      </c>
      <c r="M1074" s="75"/>
      <c r="N1074" s="75"/>
      <c r="O1074" s="75"/>
    </row>
    <row r="1075" spans="1:15" ht="15.6">
      <c r="A1075" s="393">
        <v>46116</v>
      </c>
      <c r="B1075" s="391" t="s">
        <v>935</v>
      </c>
      <c r="C1075" s="391" t="s">
        <v>396</v>
      </c>
      <c r="D1075" s="390" t="s">
        <v>97</v>
      </c>
      <c r="E1075" s="391">
        <v>10000</v>
      </c>
      <c r="F1075" s="381">
        <f t="shared" si="17"/>
        <v>18.67727535907062</v>
      </c>
      <c r="G1075" s="239">
        <v>535.41</v>
      </c>
      <c r="H1075" s="165" t="s">
        <v>128</v>
      </c>
      <c r="I1075" s="391" t="s">
        <v>993</v>
      </c>
      <c r="J1075" s="170" t="s">
        <v>96</v>
      </c>
      <c r="K1075" s="170" t="s">
        <v>343</v>
      </c>
      <c r="L1075" s="170" t="s">
        <v>113</v>
      </c>
      <c r="M1075" s="75"/>
      <c r="N1075" s="75"/>
      <c r="O1075" s="75"/>
    </row>
    <row r="1076" spans="1:15" ht="15.6">
      <c r="A1076" s="451">
        <v>46116</v>
      </c>
      <c r="B1076" s="375" t="s">
        <v>1640</v>
      </c>
      <c r="C1076" s="375" t="s">
        <v>522</v>
      </c>
      <c r="D1076" s="375" t="s">
        <v>257</v>
      </c>
      <c r="E1076" s="375">
        <v>500</v>
      </c>
      <c r="F1076" s="381">
        <f t="shared" si="17"/>
        <v>0.93386376795353099</v>
      </c>
      <c r="G1076" s="239">
        <v>535.41</v>
      </c>
      <c r="H1076" s="242" t="s">
        <v>122</v>
      </c>
      <c r="I1076" s="375" t="s">
        <v>1166</v>
      </c>
      <c r="J1076" s="170" t="s">
        <v>96</v>
      </c>
      <c r="K1076" s="170" t="s">
        <v>343</v>
      </c>
      <c r="L1076" s="170" t="s">
        <v>113</v>
      </c>
      <c r="M1076" s="75"/>
      <c r="N1076" s="75"/>
      <c r="O1076" s="75"/>
    </row>
    <row r="1077" spans="1:15" ht="15.6">
      <c r="A1077" s="451">
        <v>46116</v>
      </c>
      <c r="B1077" s="375" t="s">
        <v>1640</v>
      </c>
      <c r="C1077" s="375" t="s">
        <v>522</v>
      </c>
      <c r="D1077" s="375" t="s">
        <v>257</v>
      </c>
      <c r="E1077" s="375">
        <v>500</v>
      </c>
      <c r="F1077" s="381">
        <f t="shared" si="17"/>
        <v>0.93386376795353099</v>
      </c>
      <c r="G1077" s="239">
        <v>535.41</v>
      </c>
      <c r="H1077" s="242" t="s">
        <v>122</v>
      </c>
      <c r="I1077" s="375" t="s">
        <v>1166</v>
      </c>
      <c r="J1077" s="170" t="s">
        <v>96</v>
      </c>
      <c r="K1077" s="170" t="s">
        <v>343</v>
      </c>
      <c r="L1077" s="170" t="s">
        <v>113</v>
      </c>
      <c r="M1077" s="75"/>
      <c r="N1077" s="75"/>
      <c r="O1077" s="75"/>
    </row>
    <row r="1078" spans="1:15" ht="15.6">
      <c r="A1078" s="451">
        <v>46116</v>
      </c>
      <c r="B1078" s="464" t="s">
        <v>1641</v>
      </c>
      <c r="C1078" s="375" t="s">
        <v>522</v>
      </c>
      <c r="D1078" s="375" t="s">
        <v>257</v>
      </c>
      <c r="E1078" s="375">
        <v>500</v>
      </c>
      <c r="F1078" s="381">
        <f t="shared" si="17"/>
        <v>0.93386376795353099</v>
      </c>
      <c r="G1078" s="239">
        <v>535.41</v>
      </c>
      <c r="H1078" s="242" t="s">
        <v>122</v>
      </c>
      <c r="I1078" s="375" t="s">
        <v>1166</v>
      </c>
      <c r="J1078" s="170" t="s">
        <v>96</v>
      </c>
      <c r="K1078" s="170" t="s">
        <v>343</v>
      </c>
      <c r="L1078" s="170" t="s">
        <v>113</v>
      </c>
      <c r="M1078" s="310"/>
      <c r="N1078" s="310"/>
      <c r="O1078" s="271"/>
    </row>
    <row r="1079" spans="1:15" ht="15.6">
      <c r="A1079" s="451">
        <v>46116</v>
      </c>
      <c r="B1079" s="375" t="s">
        <v>1641</v>
      </c>
      <c r="C1079" s="375" t="s">
        <v>522</v>
      </c>
      <c r="D1079" s="375" t="s">
        <v>257</v>
      </c>
      <c r="E1079" s="375">
        <v>500</v>
      </c>
      <c r="F1079" s="381">
        <f t="shared" si="17"/>
        <v>0.93386376795353099</v>
      </c>
      <c r="G1079" s="239">
        <v>535.41</v>
      </c>
      <c r="H1079" s="242" t="s">
        <v>122</v>
      </c>
      <c r="I1079" s="375" t="s">
        <v>1166</v>
      </c>
      <c r="J1079" s="170" t="s">
        <v>96</v>
      </c>
      <c r="K1079" s="170" t="s">
        <v>343</v>
      </c>
      <c r="L1079" s="170" t="s">
        <v>113</v>
      </c>
      <c r="M1079" s="310"/>
      <c r="N1079" s="310"/>
      <c r="O1079" s="271"/>
    </row>
    <row r="1080" spans="1:15" ht="15.6">
      <c r="A1080" s="451">
        <v>46116</v>
      </c>
      <c r="B1080" s="375" t="s">
        <v>1641</v>
      </c>
      <c r="C1080" s="375" t="s">
        <v>522</v>
      </c>
      <c r="D1080" s="375" t="s">
        <v>257</v>
      </c>
      <c r="E1080" s="375">
        <v>500</v>
      </c>
      <c r="F1080" s="381">
        <f t="shared" si="17"/>
        <v>0.93386376795353099</v>
      </c>
      <c r="G1080" s="239">
        <v>535.41</v>
      </c>
      <c r="H1080" s="242" t="s">
        <v>122</v>
      </c>
      <c r="I1080" s="375" t="s">
        <v>1166</v>
      </c>
      <c r="J1080" s="170" t="s">
        <v>96</v>
      </c>
      <c r="K1080" s="170" t="s">
        <v>343</v>
      </c>
      <c r="L1080" s="170" t="s">
        <v>113</v>
      </c>
      <c r="M1080" s="313"/>
      <c r="N1080" s="313"/>
      <c r="O1080" s="75"/>
    </row>
    <row r="1081" spans="1:15" ht="15.6">
      <c r="A1081" s="451">
        <v>46116</v>
      </c>
      <c r="B1081" s="375" t="s">
        <v>1642</v>
      </c>
      <c r="C1081" s="375" t="s">
        <v>524</v>
      </c>
      <c r="D1081" s="375" t="s">
        <v>257</v>
      </c>
      <c r="E1081" s="375">
        <v>3500</v>
      </c>
      <c r="F1081" s="381">
        <f t="shared" si="17"/>
        <v>6.5370463756747172</v>
      </c>
      <c r="G1081" s="239">
        <v>535.41</v>
      </c>
      <c r="H1081" s="242" t="s">
        <v>122</v>
      </c>
      <c r="I1081" s="375" t="s">
        <v>1170</v>
      </c>
      <c r="J1081" s="170" t="s">
        <v>96</v>
      </c>
      <c r="K1081" s="170" t="s">
        <v>343</v>
      </c>
      <c r="L1081" s="170" t="s">
        <v>113</v>
      </c>
      <c r="M1081" s="313"/>
      <c r="N1081" s="313"/>
      <c r="O1081" s="75"/>
    </row>
    <row r="1082" spans="1:15" ht="15.6">
      <c r="A1082" s="395">
        <v>46116</v>
      </c>
      <c r="B1082" s="170" t="s">
        <v>1243</v>
      </c>
      <c r="C1082" s="383" t="s">
        <v>335</v>
      </c>
      <c r="D1082" s="383" t="s">
        <v>97</v>
      </c>
      <c r="E1082" s="316">
        <v>500</v>
      </c>
      <c r="F1082" s="381">
        <f t="shared" si="17"/>
        <v>0.93386376795353099</v>
      </c>
      <c r="G1082" s="239">
        <v>535.41</v>
      </c>
      <c r="H1082" s="383" t="s">
        <v>127</v>
      </c>
      <c r="I1082" s="170" t="s">
        <v>1295</v>
      </c>
      <c r="J1082" s="170" t="s">
        <v>96</v>
      </c>
      <c r="K1082" s="170" t="s">
        <v>343</v>
      </c>
      <c r="L1082" s="170" t="s">
        <v>113</v>
      </c>
      <c r="M1082" s="75"/>
      <c r="N1082" s="75"/>
      <c r="O1082" s="75"/>
    </row>
    <row r="1083" spans="1:15" ht="15.6">
      <c r="A1083" s="395">
        <v>46116</v>
      </c>
      <c r="B1083" s="170" t="s">
        <v>1242</v>
      </c>
      <c r="C1083" s="383" t="s">
        <v>335</v>
      </c>
      <c r="D1083" s="383" t="s">
        <v>97</v>
      </c>
      <c r="E1083" s="316">
        <v>500</v>
      </c>
      <c r="F1083" s="381">
        <f t="shared" si="17"/>
        <v>0.93386376795353099</v>
      </c>
      <c r="G1083" s="239">
        <v>535.41</v>
      </c>
      <c r="H1083" s="383" t="s">
        <v>127</v>
      </c>
      <c r="I1083" s="170" t="s">
        <v>1295</v>
      </c>
      <c r="J1083" s="170" t="s">
        <v>96</v>
      </c>
      <c r="K1083" s="170" t="s">
        <v>343</v>
      </c>
      <c r="L1083" s="170" t="s">
        <v>113</v>
      </c>
      <c r="M1083" s="75"/>
      <c r="N1083" s="75"/>
      <c r="O1083" s="75"/>
    </row>
    <row r="1084" spans="1:15" ht="15.6">
      <c r="A1084" s="451">
        <v>46116</v>
      </c>
      <c r="B1084" s="375" t="s">
        <v>1392</v>
      </c>
      <c r="C1084" s="375" t="s">
        <v>335</v>
      </c>
      <c r="D1084" s="375" t="s">
        <v>97</v>
      </c>
      <c r="E1084" s="375">
        <v>500</v>
      </c>
      <c r="F1084" s="381">
        <f t="shared" si="17"/>
        <v>0.93386376795353099</v>
      </c>
      <c r="G1084" s="239">
        <v>535.41</v>
      </c>
      <c r="H1084" s="375" t="s">
        <v>124</v>
      </c>
      <c r="I1084" s="375" t="s">
        <v>1436</v>
      </c>
      <c r="J1084" s="170" t="s">
        <v>96</v>
      </c>
      <c r="K1084" s="170" t="s">
        <v>343</v>
      </c>
      <c r="L1084" s="170" t="s">
        <v>113</v>
      </c>
      <c r="M1084" s="75"/>
      <c r="N1084" s="75"/>
      <c r="O1084" s="75"/>
    </row>
    <row r="1085" spans="1:15" ht="15.6">
      <c r="A1085" s="451">
        <v>46116</v>
      </c>
      <c r="B1085" s="375" t="s">
        <v>1393</v>
      </c>
      <c r="C1085" s="375" t="s">
        <v>335</v>
      </c>
      <c r="D1085" s="375" t="s">
        <v>97</v>
      </c>
      <c r="E1085" s="375">
        <v>500</v>
      </c>
      <c r="F1085" s="381">
        <f t="shared" si="17"/>
        <v>0.93386376795353099</v>
      </c>
      <c r="G1085" s="239">
        <v>535.41</v>
      </c>
      <c r="H1085" s="375" t="s">
        <v>124</v>
      </c>
      <c r="I1085" s="375" t="s">
        <v>1436</v>
      </c>
      <c r="J1085" s="170" t="s">
        <v>96</v>
      </c>
      <c r="K1085" s="170" t="s">
        <v>343</v>
      </c>
      <c r="L1085" s="170" t="s">
        <v>113</v>
      </c>
      <c r="M1085" s="75"/>
      <c r="N1085" s="75"/>
      <c r="O1085" s="75"/>
    </row>
    <row r="1086" spans="1:15" ht="15.6">
      <c r="A1086" s="393">
        <v>46117</v>
      </c>
      <c r="B1086" s="391" t="s">
        <v>936</v>
      </c>
      <c r="C1086" s="391" t="s">
        <v>396</v>
      </c>
      <c r="D1086" s="390" t="s">
        <v>97</v>
      </c>
      <c r="E1086" s="391">
        <v>10000</v>
      </c>
      <c r="F1086" s="381">
        <f t="shared" si="17"/>
        <v>18.67727535907062</v>
      </c>
      <c r="G1086" s="239">
        <v>535.41</v>
      </c>
      <c r="H1086" s="165" t="s">
        <v>128</v>
      </c>
      <c r="I1086" s="391" t="s">
        <v>993</v>
      </c>
      <c r="J1086" s="170" t="s">
        <v>96</v>
      </c>
      <c r="K1086" s="170" t="s">
        <v>343</v>
      </c>
      <c r="L1086" s="170" t="s">
        <v>113</v>
      </c>
      <c r="M1086" s="75"/>
      <c r="N1086" s="75"/>
      <c r="O1086" s="75"/>
    </row>
    <row r="1087" spans="1:15" ht="15.6">
      <c r="A1087" s="394">
        <v>46117</v>
      </c>
      <c r="B1087" s="375" t="s">
        <v>1034</v>
      </c>
      <c r="C1087" s="458" t="s">
        <v>335</v>
      </c>
      <c r="D1087" s="375" t="s">
        <v>98</v>
      </c>
      <c r="E1087" s="459">
        <v>1000</v>
      </c>
      <c r="F1087" s="381">
        <f t="shared" si="17"/>
        <v>1.867727535907062</v>
      </c>
      <c r="G1087" s="239">
        <v>535.41</v>
      </c>
      <c r="H1087" s="375" t="s">
        <v>168</v>
      </c>
      <c r="I1087" s="375" t="s">
        <v>1080</v>
      </c>
      <c r="J1087" s="170" t="s">
        <v>96</v>
      </c>
      <c r="K1087" s="170" t="s">
        <v>343</v>
      </c>
      <c r="L1087" s="170" t="s">
        <v>113</v>
      </c>
      <c r="M1087" s="75"/>
      <c r="N1087" s="75"/>
      <c r="O1087" s="75"/>
    </row>
    <row r="1088" spans="1:15" ht="15.6">
      <c r="A1088" s="394">
        <v>46117</v>
      </c>
      <c r="B1088" s="375" t="s">
        <v>1032</v>
      </c>
      <c r="C1088" s="458" t="s">
        <v>335</v>
      </c>
      <c r="D1088" s="375" t="s">
        <v>98</v>
      </c>
      <c r="E1088" s="459">
        <v>1000</v>
      </c>
      <c r="F1088" s="381">
        <f t="shared" si="17"/>
        <v>1.867727535907062</v>
      </c>
      <c r="G1088" s="239">
        <v>535.41</v>
      </c>
      <c r="H1088" s="375" t="s">
        <v>168</v>
      </c>
      <c r="I1088" s="375" t="s">
        <v>1080</v>
      </c>
      <c r="J1088" s="170" t="s">
        <v>96</v>
      </c>
      <c r="K1088" s="170" t="s">
        <v>343</v>
      </c>
      <c r="L1088" s="170" t="s">
        <v>113</v>
      </c>
      <c r="M1088" s="310"/>
      <c r="N1088" s="310"/>
      <c r="O1088" s="271"/>
    </row>
    <row r="1089" spans="1:15" ht="15.6">
      <c r="A1089" s="460">
        <v>46117</v>
      </c>
      <c r="B1089" s="453" t="s">
        <v>1035</v>
      </c>
      <c r="C1089" s="453" t="s">
        <v>450</v>
      </c>
      <c r="D1089" s="453" t="s">
        <v>98</v>
      </c>
      <c r="E1089" s="461">
        <v>14875</v>
      </c>
      <c r="F1089" s="381">
        <f t="shared" si="17"/>
        <v>27.782447096617545</v>
      </c>
      <c r="G1089" s="239">
        <v>535.41</v>
      </c>
      <c r="H1089" s="453" t="s">
        <v>168</v>
      </c>
      <c r="I1089" s="453" t="s">
        <v>1083</v>
      </c>
      <c r="J1089" s="170" t="s">
        <v>96</v>
      </c>
      <c r="K1089" s="170" t="s">
        <v>343</v>
      </c>
      <c r="L1089" s="170" t="s">
        <v>113</v>
      </c>
      <c r="M1089" s="310"/>
      <c r="N1089" s="310"/>
      <c r="O1089" s="271"/>
    </row>
    <row r="1090" spans="1:15" ht="15.6">
      <c r="A1090" s="360">
        <v>46117</v>
      </c>
      <c r="B1090" s="361" t="s">
        <v>1631</v>
      </c>
      <c r="C1090" s="361" t="s">
        <v>525</v>
      </c>
      <c r="D1090" s="361" t="s">
        <v>257</v>
      </c>
      <c r="E1090" s="361">
        <v>10000</v>
      </c>
      <c r="F1090" s="381">
        <f t="shared" si="17"/>
        <v>18.67727535907062</v>
      </c>
      <c r="G1090" s="239">
        <v>535.41</v>
      </c>
      <c r="H1090" s="361" t="s">
        <v>123</v>
      </c>
      <c r="I1090" s="361" t="s">
        <v>1123</v>
      </c>
      <c r="J1090" s="170" t="s">
        <v>96</v>
      </c>
      <c r="K1090" s="170" t="s">
        <v>343</v>
      </c>
      <c r="L1090" s="170" t="s">
        <v>113</v>
      </c>
      <c r="M1090" s="75"/>
      <c r="N1090" s="75"/>
      <c r="O1090" s="75"/>
    </row>
    <row r="1091" spans="1:15" ht="15.6">
      <c r="A1091" s="451">
        <v>46117</v>
      </c>
      <c r="B1091" s="242" t="s">
        <v>1643</v>
      </c>
      <c r="C1091" s="375" t="s">
        <v>396</v>
      </c>
      <c r="D1091" s="375" t="s">
        <v>257</v>
      </c>
      <c r="E1091" s="375">
        <v>10000</v>
      </c>
      <c r="F1091" s="381">
        <f t="shared" si="17"/>
        <v>18.67727535907062</v>
      </c>
      <c r="G1091" s="239">
        <v>535.41</v>
      </c>
      <c r="H1091" s="242" t="s">
        <v>122</v>
      </c>
      <c r="I1091" s="375" t="s">
        <v>1172</v>
      </c>
      <c r="J1091" s="170" t="s">
        <v>96</v>
      </c>
      <c r="K1091" s="170" t="s">
        <v>343</v>
      </c>
      <c r="L1091" s="170" t="s">
        <v>113</v>
      </c>
      <c r="M1091" s="75"/>
      <c r="N1091" s="75"/>
      <c r="O1091" s="75"/>
    </row>
    <row r="1092" spans="1:15" ht="15.6">
      <c r="A1092" s="451">
        <v>46117</v>
      </c>
      <c r="B1092" s="375" t="s">
        <v>1641</v>
      </c>
      <c r="C1092" s="375" t="s">
        <v>522</v>
      </c>
      <c r="D1092" s="375" t="s">
        <v>257</v>
      </c>
      <c r="E1092" s="375">
        <v>500</v>
      </c>
      <c r="F1092" s="381">
        <f t="shared" si="17"/>
        <v>0.93386376795353099</v>
      </c>
      <c r="G1092" s="239">
        <v>535.41</v>
      </c>
      <c r="H1092" s="242" t="s">
        <v>122</v>
      </c>
      <c r="I1092" s="375" t="s">
        <v>1166</v>
      </c>
      <c r="J1092" s="170" t="s">
        <v>96</v>
      </c>
      <c r="K1092" s="170" t="s">
        <v>343</v>
      </c>
      <c r="L1092" s="170" t="s">
        <v>113</v>
      </c>
      <c r="M1092" s="75"/>
      <c r="N1092" s="75"/>
      <c r="O1092" s="75"/>
    </row>
    <row r="1093" spans="1:15" ht="15.6">
      <c r="A1093" s="451">
        <v>46117</v>
      </c>
      <c r="B1093" s="375" t="s">
        <v>1641</v>
      </c>
      <c r="C1093" s="375" t="s">
        <v>522</v>
      </c>
      <c r="D1093" s="375" t="s">
        <v>257</v>
      </c>
      <c r="E1093" s="375">
        <v>500</v>
      </c>
      <c r="F1093" s="381">
        <f t="shared" si="17"/>
        <v>0.93386376795353099</v>
      </c>
      <c r="G1093" s="239">
        <v>535.41</v>
      </c>
      <c r="H1093" s="242" t="s">
        <v>122</v>
      </c>
      <c r="I1093" s="375" t="s">
        <v>1166</v>
      </c>
      <c r="J1093" s="170" t="s">
        <v>96</v>
      </c>
      <c r="K1093" s="170" t="s">
        <v>343</v>
      </c>
      <c r="L1093" s="170" t="s">
        <v>113</v>
      </c>
      <c r="M1093" s="75"/>
      <c r="N1093" s="75"/>
      <c r="O1093" s="75"/>
    </row>
    <row r="1094" spans="1:15" ht="15.6">
      <c r="A1094" s="451">
        <v>46117</v>
      </c>
      <c r="B1094" s="375" t="s">
        <v>1641</v>
      </c>
      <c r="C1094" s="375" t="s">
        <v>522</v>
      </c>
      <c r="D1094" s="375" t="s">
        <v>257</v>
      </c>
      <c r="E1094" s="375">
        <v>500</v>
      </c>
      <c r="F1094" s="381">
        <f t="shared" si="17"/>
        <v>0.93386376795353099</v>
      </c>
      <c r="G1094" s="239">
        <v>535.41</v>
      </c>
      <c r="H1094" s="242" t="s">
        <v>122</v>
      </c>
      <c r="I1094" s="375" t="s">
        <v>1166</v>
      </c>
      <c r="J1094" s="170" t="s">
        <v>96</v>
      </c>
      <c r="K1094" s="170" t="s">
        <v>343</v>
      </c>
      <c r="L1094" s="170" t="s">
        <v>113</v>
      </c>
      <c r="M1094" s="75"/>
      <c r="N1094" s="75"/>
      <c r="O1094" s="75"/>
    </row>
    <row r="1095" spans="1:15" ht="15.6">
      <c r="A1095" s="395">
        <v>46117</v>
      </c>
      <c r="B1095" s="378" t="s">
        <v>1244</v>
      </c>
      <c r="C1095" s="170" t="s">
        <v>525</v>
      </c>
      <c r="D1095" s="170" t="s">
        <v>97</v>
      </c>
      <c r="E1095" s="316">
        <v>10000</v>
      </c>
      <c r="F1095" s="381">
        <f t="shared" si="17"/>
        <v>18.67727535907062</v>
      </c>
      <c r="G1095" s="239">
        <v>535.41</v>
      </c>
      <c r="H1095" s="383" t="s">
        <v>127</v>
      </c>
      <c r="I1095" s="170" t="s">
        <v>1301</v>
      </c>
      <c r="J1095" s="170" t="s">
        <v>96</v>
      </c>
      <c r="K1095" s="170" t="s">
        <v>343</v>
      </c>
      <c r="L1095" s="170" t="s">
        <v>113</v>
      </c>
      <c r="M1095" s="75"/>
      <c r="N1095" s="75"/>
      <c r="O1095" s="75"/>
    </row>
    <row r="1096" spans="1:15" ht="15.6">
      <c r="A1096" s="466">
        <v>46117</v>
      </c>
      <c r="B1096" s="468" t="s">
        <v>1327</v>
      </c>
      <c r="C1096" s="396" t="s">
        <v>525</v>
      </c>
      <c r="D1096" s="468" t="s">
        <v>100</v>
      </c>
      <c r="E1096" s="467">
        <v>10000</v>
      </c>
      <c r="F1096" s="381">
        <f t="shared" si="17"/>
        <v>18.67727535907062</v>
      </c>
      <c r="G1096" s="239">
        <v>535.41</v>
      </c>
      <c r="H1096" s="468" t="s">
        <v>129</v>
      </c>
      <c r="I1096" s="468" t="s">
        <v>1365</v>
      </c>
      <c r="J1096" s="170" t="s">
        <v>96</v>
      </c>
      <c r="K1096" s="170" t="s">
        <v>343</v>
      </c>
      <c r="L1096" s="170" t="s">
        <v>113</v>
      </c>
      <c r="M1096" s="75"/>
      <c r="N1096" s="75"/>
      <c r="O1096" s="75"/>
    </row>
    <row r="1097" spans="1:15" ht="15.6">
      <c r="A1097" s="451">
        <v>46117</v>
      </c>
      <c r="B1097" s="375" t="s">
        <v>1394</v>
      </c>
      <c r="C1097" s="375" t="s">
        <v>525</v>
      </c>
      <c r="D1097" s="375" t="s">
        <v>97</v>
      </c>
      <c r="E1097" s="375">
        <v>10000</v>
      </c>
      <c r="F1097" s="381">
        <f t="shared" si="17"/>
        <v>18.67727535907062</v>
      </c>
      <c r="G1097" s="239">
        <v>535.41</v>
      </c>
      <c r="H1097" s="375" t="s">
        <v>124</v>
      </c>
      <c r="I1097" s="375" t="s">
        <v>1441</v>
      </c>
      <c r="J1097" s="170" t="s">
        <v>96</v>
      </c>
      <c r="K1097" s="170" t="s">
        <v>343</v>
      </c>
      <c r="L1097" s="170" t="s">
        <v>113</v>
      </c>
      <c r="M1097" s="75"/>
      <c r="N1097" s="75"/>
      <c r="O1097" s="75"/>
    </row>
    <row r="1098" spans="1:15" ht="15.6">
      <c r="A1098" s="393">
        <v>46118</v>
      </c>
      <c r="B1098" s="391" t="s">
        <v>937</v>
      </c>
      <c r="C1098" s="391" t="s">
        <v>396</v>
      </c>
      <c r="D1098" s="390" t="s">
        <v>97</v>
      </c>
      <c r="E1098" s="391">
        <v>10000</v>
      </c>
      <c r="F1098" s="381">
        <f t="shared" si="17"/>
        <v>18.67727535907062</v>
      </c>
      <c r="G1098" s="239">
        <v>535.41</v>
      </c>
      <c r="H1098" s="165" t="s">
        <v>128</v>
      </c>
      <c r="I1098" s="391" t="s">
        <v>993</v>
      </c>
      <c r="J1098" s="170" t="s">
        <v>96</v>
      </c>
      <c r="K1098" s="170" t="s">
        <v>343</v>
      </c>
      <c r="L1098" s="170" t="s">
        <v>113</v>
      </c>
      <c r="M1098" s="75"/>
      <c r="N1098" s="75"/>
      <c r="O1098" s="75"/>
    </row>
    <row r="1099" spans="1:15" ht="15.6">
      <c r="A1099" s="360">
        <v>46118</v>
      </c>
      <c r="B1099" s="361" t="s">
        <v>1631</v>
      </c>
      <c r="C1099" s="361" t="s">
        <v>525</v>
      </c>
      <c r="D1099" s="361" t="s">
        <v>257</v>
      </c>
      <c r="E1099" s="361">
        <v>10000</v>
      </c>
      <c r="F1099" s="381">
        <f t="shared" si="17"/>
        <v>18.67727535907062</v>
      </c>
      <c r="G1099" s="239">
        <v>535.41</v>
      </c>
      <c r="H1099" s="361" t="s">
        <v>123</v>
      </c>
      <c r="I1099" s="361" t="s">
        <v>1123</v>
      </c>
      <c r="J1099" s="170" t="s">
        <v>96</v>
      </c>
      <c r="K1099" s="170" t="s">
        <v>343</v>
      </c>
      <c r="L1099" s="170" t="s">
        <v>113</v>
      </c>
      <c r="M1099" s="75"/>
      <c r="N1099" s="75"/>
      <c r="O1099" s="75"/>
    </row>
    <row r="1100" spans="1:15" ht="15.6">
      <c r="A1100" s="451">
        <v>46118</v>
      </c>
      <c r="B1100" s="242" t="s">
        <v>1643</v>
      </c>
      <c r="C1100" s="375" t="s">
        <v>396</v>
      </c>
      <c r="D1100" s="375" t="s">
        <v>257</v>
      </c>
      <c r="E1100" s="375">
        <v>10000</v>
      </c>
      <c r="F1100" s="381">
        <f t="shared" si="17"/>
        <v>18.67727535907062</v>
      </c>
      <c r="G1100" s="239">
        <v>535.41</v>
      </c>
      <c r="H1100" s="242" t="s">
        <v>122</v>
      </c>
      <c r="I1100" s="375" t="s">
        <v>1172</v>
      </c>
      <c r="J1100" s="170" t="s">
        <v>96</v>
      </c>
      <c r="K1100" s="170" t="s">
        <v>343</v>
      </c>
      <c r="L1100" s="170" t="s">
        <v>113</v>
      </c>
      <c r="M1100" s="75"/>
      <c r="N1100" s="75"/>
      <c r="O1100" s="75"/>
    </row>
    <row r="1101" spans="1:15" ht="15.6">
      <c r="A1101" s="395">
        <v>46118</v>
      </c>
      <c r="B1101" s="170" t="s">
        <v>1245</v>
      </c>
      <c r="C1101" s="170" t="s">
        <v>525</v>
      </c>
      <c r="D1101" s="170" t="s">
        <v>97</v>
      </c>
      <c r="E1101" s="316">
        <v>10000</v>
      </c>
      <c r="F1101" s="381">
        <f t="shared" si="17"/>
        <v>18.67727535907062</v>
      </c>
      <c r="G1101" s="239">
        <v>535.41</v>
      </c>
      <c r="H1101" s="383" t="s">
        <v>127</v>
      </c>
      <c r="I1101" s="170" t="s">
        <v>1301</v>
      </c>
      <c r="J1101" s="170" t="s">
        <v>96</v>
      </c>
      <c r="K1101" s="170" t="s">
        <v>343</v>
      </c>
      <c r="L1101" s="170" t="s">
        <v>113</v>
      </c>
      <c r="M1101" s="75"/>
      <c r="N1101" s="75"/>
      <c r="O1101" s="75"/>
    </row>
    <row r="1102" spans="1:15" ht="15.6">
      <c r="A1102" s="466">
        <v>46118</v>
      </c>
      <c r="B1102" s="468" t="s">
        <v>1328</v>
      </c>
      <c r="C1102" s="396" t="s">
        <v>525</v>
      </c>
      <c r="D1102" s="468" t="s">
        <v>100</v>
      </c>
      <c r="E1102" s="467">
        <v>10000</v>
      </c>
      <c r="F1102" s="381">
        <f t="shared" si="17"/>
        <v>18.67727535907062</v>
      </c>
      <c r="G1102" s="239">
        <v>535.41</v>
      </c>
      <c r="H1102" s="468" t="s">
        <v>129</v>
      </c>
      <c r="I1102" s="468" t="s">
        <v>1365</v>
      </c>
      <c r="J1102" s="170" t="s">
        <v>96</v>
      </c>
      <c r="K1102" s="170" t="s">
        <v>343</v>
      </c>
      <c r="L1102" s="170" t="s">
        <v>113</v>
      </c>
      <c r="M1102" s="75"/>
      <c r="N1102" s="75"/>
      <c r="O1102" s="75"/>
    </row>
    <row r="1103" spans="1:15" ht="15.6">
      <c r="A1103" s="451">
        <v>46118</v>
      </c>
      <c r="B1103" s="375" t="s">
        <v>1395</v>
      </c>
      <c r="C1103" s="375" t="s">
        <v>525</v>
      </c>
      <c r="D1103" s="375" t="s">
        <v>97</v>
      </c>
      <c r="E1103" s="375">
        <v>10000</v>
      </c>
      <c r="F1103" s="381">
        <f t="shared" si="17"/>
        <v>18.67727535907062</v>
      </c>
      <c r="G1103" s="239">
        <v>535.41</v>
      </c>
      <c r="H1103" s="375" t="s">
        <v>124</v>
      </c>
      <c r="I1103" s="375" t="s">
        <v>1441</v>
      </c>
      <c r="J1103" s="170" t="s">
        <v>96</v>
      </c>
      <c r="K1103" s="170" t="s">
        <v>343</v>
      </c>
      <c r="L1103" s="170" t="s">
        <v>113</v>
      </c>
      <c r="M1103" s="75"/>
      <c r="N1103" s="75"/>
      <c r="O1103" s="75"/>
    </row>
    <row r="1104" spans="1:15" ht="15.6">
      <c r="A1104" s="451">
        <v>46119</v>
      </c>
      <c r="B1104" s="375" t="s">
        <v>186</v>
      </c>
      <c r="C1104" s="375" t="s">
        <v>335</v>
      </c>
      <c r="D1104" s="385" t="s">
        <v>99</v>
      </c>
      <c r="E1104" s="375">
        <v>1000</v>
      </c>
      <c r="F1104" s="381">
        <f t="shared" si="17"/>
        <v>1.867727535907062</v>
      </c>
      <c r="G1104" s="239">
        <v>535.41</v>
      </c>
      <c r="H1104" s="386" t="s">
        <v>111</v>
      </c>
      <c r="I1104" s="452" t="s">
        <v>910</v>
      </c>
      <c r="J1104" s="170" t="s">
        <v>96</v>
      </c>
      <c r="K1104" s="170" t="s">
        <v>343</v>
      </c>
      <c r="L1104" s="170" t="s">
        <v>113</v>
      </c>
      <c r="M1104" s="75"/>
      <c r="N1104" s="75"/>
      <c r="O1104" s="75"/>
    </row>
    <row r="1105" spans="1:15" ht="15.6">
      <c r="A1105" s="451">
        <v>46119</v>
      </c>
      <c r="B1105" s="375" t="s">
        <v>187</v>
      </c>
      <c r="C1105" s="375" t="s">
        <v>335</v>
      </c>
      <c r="D1105" s="385" t="s">
        <v>99</v>
      </c>
      <c r="E1105" s="375">
        <v>1000</v>
      </c>
      <c r="F1105" s="381">
        <f t="shared" si="17"/>
        <v>1.867727535907062</v>
      </c>
      <c r="G1105" s="239">
        <v>535.41</v>
      </c>
      <c r="H1105" s="386" t="s">
        <v>111</v>
      </c>
      <c r="I1105" s="452" t="s">
        <v>910</v>
      </c>
      <c r="J1105" s="170" t="s">
        <v>96</v>
      </c>
      <c r="K1105" s="170" t="s">
        <v>343</v>
      </c>
      <c r="L1105" s="170" t="s">
        <v>113</v>
      </c>
      <c r="M1105" s="75"/>
      <c r="N1105" s="75"/>
      <c r="O1105" s="75"/>
    </row>
    <row r="1106" spans="1:15" ht="15.6">
      <c r="A1106" s="393">
        <v>46119</v>
      </c>
      <c r="B1106" s="391" t="s">
        <v>938</v>
      </c>
      <c r="C1106" s="391" t="s">
        <v>396</v>
      </c>
      <c r="D1106" s="390" t="s">
        <v>97</v>
      </c>
      <c r="E1106" s="391">
        <v>10000</v>
      </c>
      <c r="F1106" s="381">
        <f t="shared" si="17"/>
        <v>18.67727535907062</v>
      </c>
      <c r="G1106" s="239">
        <v>535.41</v>
      </c>
      <c r="H1106" s="165" t="s">
        <v>128</v>
      </c>
      <c r="I1106" s="391" t="s">
        <v>993</v>
      </c>
      <c r="J1106" s="170" t="s">
        <v>96</v>
      </c>
      <c r="K1106" s="170" t="s">
        <v>343</v>
      </c>
      <c r="L1106" s="170" t="s">
        <v>113</v>
      </c>
      <c r="M1106" s="75"/>
      <c r="N1106" s="75"/>
      <c r="O1106" s="75"/>
    </row>
    <row r="1107" spans="1:15" ht="15.6">
      <c r="A1107" s="360">
        <v>46119</v>
      </c>
      <c r="B1107" s="361" t="s">
        <v>1631</v>
      </c>
      <c r="C1107" s="361" t="s">
        <v>525</v>
      </c>
      <c r="D1107" s="361" t="s">
        <v>257</v>
      </c>
      <c r="E1107" s="361">
        <v>10000</v>
      </c>
      <c r="F1107" s="381">
        <f t="shared" si="17"/>
        <v>18.67727535907062</v>
      </c>
      <c r="G1107" s="239">
        <v>535.41</v>
      </c>
      <c r="H1107" s="361" t="s">
        <v>123</v>
      </c>
      <c r="I1107" s="361" t="s">
        <v>1123</v>
      </c>
      <c r="J1107" s="170" t="s">
        <v>96</v>
      </c>
      <c r="K1107" s="170" t="s">
        <v>343</v>
      </c>
      <c r="L1107" s="170" t="s">
        <v>113</v>
      </c>
      <c r="M1107" s="75"/>
      <c r="N1107" s="75"/>
      <c r="O1107" s="75"/>
    </row>
    <row r="1108" spans="1:15" ht="15.6">
      <c r="A1108" s="451">
        <v>46119</v>
      </c>
      <c r="B1108" s="242" t="s">
        <v>1644</v>
      </c>
      <c r="C1108" s="375" t="s">
        <v>396</v>
      </c>
      <c r="D1108" s="375" t="s">
        <v>257</v>
      </c>
      <c r="E1108" s="375">
        <v>10000</v>
      </c>
      <c r="F1108" s="381">
        <f t="shared" si="17"/>
        <v>18.67727535907062</v>
      </c>
      <c r="G1108" s="239">
        <v>535.41</v>
      </c>
      <c r="H1108" s="242" t="s">
        <v>122</v>
      </c>
      <c r="I1108" s="375" t="s">
        <v>1172</v>
      </c>
      <c r="J1108" s="170" t="s">
        <v>96</v>
      </c>
      <c r="K1108" s="170" t="s">
        <v>343</v>
      </c>
      <c r="L1108" s="170" t="s">
        <v>113</v>
      </c>
      <c r="M1108" s="75"/>
      <c r="N1108" s="75"/>
      <c r="O1108" s="75"/>
    </row>
    <row r="1109" spans="1:15" ht="15.6">
      <c r="A1109" s="451">
        <v>46119</v>
      </c>
      <c r="B1109" s="375" t="s">
        <v>1641</v>
      </c>
      <c r="C1109" s="375" t="s">
        <v>522</v>
      </c>
      <c r="D1109" s="375" t="s">
        <v>257</v>
      </c>
      <c r="E1109" s="375">
        <v>500</v>
      </c>
      <c r="F1109" s="381">
        <f t="shared" si="17"/>
        <v>0.93386376795353099</v>
      </c>
      <c r="G1109" s="239">
        <v>535.41</v>
      </c>
      <c r="H1109" s="242" t="s">
        <v>122</v>
      </c>
      <c r="I1109" s="375" t="s">
        <v>1166</v>
      </c>
      <c r="J1109" s="170" t="s">
        <v>96</v>
      </c>
      <c r="K1109" s="170" t="s">
        <v>343</v>
      </c>
      <c r="L1109" s="170" t="s">
        <v>113</v>
      </c>
      <c r="M1109" s="75"/>
      <c r="N1109" s="75"/>
      <c r="O1109" s="75"/>
    </row>
    <row r="1110" spans="1:15" ht="15.6">
      <c r="A1110" s="451">
        <v>46119</v>
      </c>
      <c r="B1110" s="375" t="s">
        <v>1641</v>
      </c>
      <c r="C1110" s="375" t="s">
        <v>522</v>
      </c>
      <c r="D1110" s="375" t="s">
        <v>257</v>
      </c>
      <c r="E1110" s="375">
        <v>500</v>
      </c>
      <c r="F1110" s="381">
        <f t="shared" si="17"/>
        <v>0.93386376795353099</v>
      </c>
      <c r="G1110" s="239">
        <v>535.41</v>
      </c>
      <c r="H1110" s="242" t="s">
        <v>122</v>
      </c>
      <c r="I1110" s="375" t="s">
        <v>1166</v>
      </c>
      <c r="J1110" s="170" t="s">
        <v>96</v>
      </c>
      <c r="K1110" s="170" t="s">
        <v>343</v>
      </c>
      <c r="L1110" s="170" t="s">
        <v>113</v>
      </c>
      <c r="M1110" s="75"/>
      <c r="N1110" s="75"/>
      <c r="O1110" s="75"/>
    </row>
    <row r="1111" spans="1:15" ht="15.6">
      <c r="A1111" s="451">
        <v>46119</v>
      </c>
      <c r="B1111" s="375" t="s">
        <v>1641</v>
      </c>
      <c r="C1111" s="375" t="s">
        <v>522</v>
      </c>
      <c r="D1111" s="375" t="s">
        <v>257</v>
      </c>
      <c r="E1111" s="375">
        <v>500</v>
      </c>
      <c r="F1111" s="381">
        <f t="shared" si="17"/>
        <v>0.93386376795353099</v>
      </c>
      <c r="G1111" s="239">
        <v>535.41</v>
      </c>
      <c r="H1111" s="242" t="s">
        <v>122</v>
      </c>
      <c r="I1111" s="375" t="s">
        <v>1166</v>
      </c>
      <c r="J1111" s="170" t="s">
        <v>96</v>
      </c>
      <c r="K1111" s="170" t="s">
        <v>343</v>
      </c>
      <c r="L1111" s="170" t="s">
        <v>113</v>
      </c>
      <c r="M1111" s="75"/>
      <c r="N1111" s="75"/>
      <c r="O1111" s="75"/>
    </row>
    <row r="1112" spans="1:15" ht="15.6">
      <c r="A1112" s="451">
        <v>46119</v>
      </c>
      <c r="B1112" s="375" t="s">
        <v>1641</v>
      </c>
      <c r="C1112" s="375" t="s">
        <v>522</v>
      </c>
      <c r="D1112" s="375" t="s">
        <v>257</v>
      </c>
      <c r="E1112" s="375">
        <v>500</v>
      </c>
      <c r="F1112" s="381">
        <f t="shared" si="17"/>
        <v>0.93386376795353099</v>
      </c>
      <c r="G1112" s="239">
        <v>535.41</v>
      </c>
      <c r="H1112" s="242" t="s">
        <v>122</v>
      </c>
      <c r="I1112" s="375" t="s">
        <v>1166</v>
      </c>
      <c r="J1112" s="170" t="s">
        <v>96</v>
      </c>
      <c r="K1112" s="170" t="s">
        <v>343</v>
      </c>
      <c r="L1112" s="170" t="s">
        <v>113</v>
      </c>
      <c r="M1112" s="75"/>
      <c r="N1112" s="75"/>
      <c r="O1112" s="75"/>
    </row>
    <row r="1113" spans="1:15" ht="15.6">
      <c r="A1113" s="451">
        <v>46119</v>
      </c>
      <c r="B1113" s="375" t="s">
        <v>1590</v>
      </c>
      <c r="C1113" s="375" t="s">
        <v>522</v>
      </c>
      <c r="D1113" s="375" t="s">
        <v>257</v>
      </c>
      <c r="E1113" s="375">
        <v>1000</v>
      </c>
      <c r="F1113" s="381">
        <f t="shared" si="17"/>
        <v>1.867727535907062</v>
      </c>
      <c r="G1113" s="239">
        <v>535.41</v>
      </c>
      <c r="H1113" s="375" t="s">
        <v>131</v>
      </c>
      <c r="I1113" s="375" t="s">
        <v>1206</v>
      </c>
      <c r="J1113" s="170" t="s">
        <v>96</v>
      </c>
      <c r="K1113" s="170" t="s">
        <v>343</v>
      </c>
      <c r="L1113" s="170" t="s">
        <v>113</v>
      </c>
      <c r="M1113" s="75"/>
      <c r="N1113" s="75"/>
      <c r="O1113" s="75"/>
    </row>
    <row r="1114" spans="1:15" ht="15.6">
      <c r="A1114" s="451">
        <v>46119</v>
      </c>
      <c r="B1114" s="375" t="s">
        <v>1593</v>
      </c>
      <c r="C1114" s="375" t="s">
        <v>392</v>
      </c>
      <c r="D1114" s="375" t="s">
        <v>257</v>
      </c>
      <c r="E1114" s="375">
        <v>7000</v>
      </c>
      <c r="F1114" s="381">
        <f t="shared" si="17"/>
        <v>13.074092751349434</v>
      </c>
      <c r="G1114" s="239">
        <v>535.41</v>
      </c>
      <c r="H1114" s="375" t="s">
        <v>131</v>
      </c>
      <c r="I1114" s="375" t="s">
        <v>1207</v>
      </c>
      <c r="J1114" s="170" t="s">
        <v>96</v>
      </c>
      <c r="K1114" s="170" t="s">
        <v>343</v>
      </c>
      <c r="L1114" s="170" t="s">
        <v>113</v>
      </c>
      <c r="M1114" s="310"/>
      <c r="N1114" s="310"/>
      <c r="O1114" s="271"/>
    </row>
    <row r="1115" spans="1:15" ht="15.6">
      <c r="A1115" s="451">
        <v>46119</v>
      </c>
      <c r="B1115" s="375" t="s">
        <v>1590</v>
      </c>
      <c r="C1115" s="375" t="s">
        <v>522</v>
      </c>
      <c r="D1115" s="375" t="s">
        <v>257</v>
      </c>
      <c r="E1115" s="375">
        <v>2000</v>
      </c>
      <c r="F1115" s="381">
        <f t="shared" si="17"/>
        <v>3.735455071814124</v>
      </c>
      <c r="G1115" s="239">
        <v>535.41</v>
      </c>
      <c r="H1115" s="375" t="s">
        <v>131</v>
      </c>
      <c r="I1115" s="375" t="s">
        <v>1206</v>
      </c>
      <c r="J1115" s="170" t="s">
        <v>96</v>
      </c>
      <c r="K1115" s="170" t="s">
        <v>343</v>
      </c>
      <c r="L1115" s="170" t="s">
        <v>113</v>
      </c>
      <c r="M1115" s="310"/>
      <c r="N1115" s="310"/>
      <c r="O1115" s="271"/>
    </row>
    <row r="1116" spans="1:15" ht="15.6">
      <c r="A1116" s="395">
        <v>46119</v>
      </c>
      <c r="B1116" s="170" t="s">
        <v>1246</v>
      </c>
      <c r="C1116" s="170" t="s">
        <v>525</v>
      </c>
      <c r="D1116" s="170" t="s">
        <v>97</v>
      </c>
      <c r="E1116" s="316">
        <v>10000</v>
      </c>
      <c r="F1116" s="381">
        <f t="shared" si="17"/>
        <v>18.67727535907062</v>
      </c>
      <c r="G1116" s="239">
        <v>535.41</v>
      </c>
      <c r="H1116" s="383" t="s">
        <v>127</v>
      </c>
      <c r="I1116" s="170" t="s">
        <v>1301</v>
      </c>
      <c r="J1116" s="170" t="s">
        <v>96</v>
      </c>
      <c r="K1116" s="170" t="s">
        <v>343</v>
      </c>
      <c r="L1116" s="170" t="s">
        <v>113</v>
      </c>
      <c r="M1116" s="75"/>
      <c r="N1116" s="75"/>
      <c r="O1116" s="75"/>
    </row>
    <row r="1117" spans="1:15" ht="15.6">
      <c r="A1117" s="466">
        <v>46119</v>
      </c>
      <c r="B1117" s="470" t="s">
        <v>1329</v>
      </c>
      <c r="C1117" s="396" t="s">
        <v>525</v>
      </c>
      <c r="D1117" s="468" t="s">
        <v>100</v>
      </c>
      <c r="E1117" s="467">
        <v>10000</v>
      </c>
      <c r="F1117" s="381">
        <f t="shared" si="17"/>
        <v>18.67727535907062</v>
      </c>
      <c r="G1117" s="239">
        <v>535.41</v>
      </c>
      <c r="H1117" s="468" t="s">
        <v>129</v>
      </c>
      <c r="I1117" s="468" t="s">
        <v>1365</v>
      </c>
      <c r="J1117" s="170" t="s">
        <v>96</v>
      </c>
      <c r="K1117" s="170" t="s">
        <v>343</v>
      </c>
      <c r="L1117" s="170" t="s">
        <v>113</v>
      </c>
      <c r="M1117" s="75"/>
      <c r="N1117" s="75"/>
      <c r="O1117" s="75"/>
    </row>
    <row r="1118" spans="1:15" ht="15.6">
      <c r="A1118" s="451">
        <v>46119</v>
      </c>
      <c r="B1118" s="375" t="s">
        <v>1396</v>
      </c>
      <c r="C1118" s="375" t="s">
        <v>525</v>
      </c>
      <c r="D1118" s="375" t="s">
        <v>97</v>
      </c>
      <c r="E1118" s="375">
        <v>10000</v>
      </c>
      <c r="F1118" s="381">
        <f t="shared" si="17"/>
        <v>18.67727535907062</v>
      </c>
      <c r="G1118" s="239">
        <v>535.41</v>
      </c>
      <c r="H1118" s="375" t="s">
        <v>124</v>
      </c>
      <c r="I1118" s="375" t="s">
        <v>1441</v>
      </c>
      <c r="J1118" s="170" t="s">
        <v>96</v>
      </c>
      <c r="K1118" s="170" t="s">
        <v>343</v>
      </c>
      <c r="L1118" s="170" t="s">
        <v>113</v>
      </c>
      <c r="M1118" s="75"/>
      <c r="N1118" s="75"/>
      <c r="O1118" s="75"/>
    </row>
    <row r="1119" spans="1:15" ht="15.6">
      <c r="A1119" s="307">
        <v>46119</v>
      </c>
      <c r="B1119" s="302" t="s">
        <v>1461</v>
      </c>
      <c r="C1119" s="302" t="s">
        <v>103</v>
      </c>
      <c r="D1119" s="302" t="s">
        <v>98</v>
      </c>
      <c r="E1119" s="120">
        <v>500000</v>
      </c>
      <c r="F1119" s="381">
        <f t="shared" si="17"/>
        <v>933.86376795353101</v>
      </c>
      <c r="G1119" s="239">
        <v>535.41</v>
      </c>
      <c r="H1119" s="375" t="s">
        <v>107</v>
      </c>
      <c r="I1119" s="375" t="s">
        <v>1482</v>
      </c>
      <c r="J1119" s="170" t="s">
        <v>96</v>
      </c>
      <c r="K1119" s="170" t="s">
        <v>343</v>
      </c>
      <c r="L1119" s="170" t="s">
        <v>113</v>
      </c>
      <c r="M1119" s="75"/>
      <c r="N1119" s="75"/>
      <c r="O1119" s="75"/>
    </row>
    <row r="1120" spans="1:15" ht="15.6">
      <c r="A1120" s="451">
        <v>46120</v>
      </c>
      <c r="B1120" s="375" t="s">
        <v>186</v>
      </c>
      <c r="C1120" s="375" t="s">
        <v>335</v>
      </c>
      <c r="D1120" s="385" t="s">
        <v>99</v>
      </c>
      <c r="E1120" s="375">
        <v>1000</v>
      </c>
      <c r="F1120" s="381">
        <f t="shared" si="17"/>
        <v>1.867727535907062</v>
      </c>
      <c r="G1120" s="239">
        <v>535.41</v>
      </c>
      <c r="H1120" s="386" t="s">
        <v>111</v>
      </c>
      <c r="I1120" s="452" t="s">
        <v>910</v>
      </c>
      <c r="J1120" s="170" t="s">
        <v>96</v>
      </c>
      <c r="K1120" s="170" t="s">
        <v>343</v>
      </c>
      <c r="L1120" s="170" t="s">
        <v>113</v>
      </c>
      <c r="M1120" s="75"/>
      <c r="N1120" s="75"/>
      <c r="O1120" s="75"/>
    </row>
    <row r="1121" spans="1:15" ht="15.6">
      <c r="A1121" s="451">
        <v>46120</v>
      </c>
      <c r="B1121" s="375" t="s">
        <v>192</v>
      </c>
      <c r="C1121" s="375" t="s">
        <v>335</v>
      </c>
      <c r="D1121" s="385" t="s">
        <v>99</v>
      </c>
      <c r="E1121" s="375">
        <v>1000</v>
      </c>
      <c r="F1121" s="381">
        <f t="shared" si="17"/>
        <v>1.867727535907062</v>
      </c>
      <c r="G1121" s="239">
        <v>535.41</v>
      </c>
      <c r="H1121" s="386" t="s">
        <v>111</v>
      </c>
      <c r="I1121" s="452" t="s">
        <v>910</v>
      </c>
      <c r="J1121" s="170" t="s">
        <v>96</v>
      </c>
      <c r="K1121" s="170" t="s">
        <v>343</v>
      </c>
      <c r="L1121" s="170" t="s">
        <v>113</v>
      </c>
      <c r="M1121" s="75"/>
      <c r="N1121" s="75"/>
      <c r="O1121" s="75"/>
    </row>
    <row r="1122" spans="1:15" ht="15.6">
      <c r="A1122" s="451">
        <v>46120</v>
      </c>
      <c r="B1122" s="383" t="s">
        <v>898</v>
      </c>
      <c r="C1122" s="453" t="s">
        <v>110</v>
      </c>
      <c r="D1122" s="232" t="s">
        <v>99</v>
      </c>
      <c r="E1122" s="375">
        <v>10000</v>
      </c>
      <c r="F1122" s="381">
        <f t="shared" si="17"/>
        <v>18.67727535907062</v>
      </c>
      <c r="G1122" s="239">
        <v>535.41</v>
      </c>
      <c r="H1122" s="386" t="s">
        <v>111</v>
      </c>
      <c r="I1122" s="452" t="s">
        <v>913</v>
      </c>
      <c r="J1122" s="170" t="s">
        <v>96</v>
      </c>
      <c r="K1122" s="170" t="s">
        <v>343</v>
      </c>
      <c r="L1122" s="170" t="s">
        <v>113</v>
      </c>
      <c r="M1122" s="75"/>
      <c r="N1122" s="75"/>
      <c r="O1122" s="75"/>
    </row>
    <row r="1123" spans="1:15" ht="15.6">
      <c r="A1123" s="393">
        <v>46120</v>
      </c>
      <c r="B1123" s="391" t="s">
        <v>939</v>
      </c>
      <c r="C1123" s="391" t="s">
        <v>396</v>
      </c>
      <c r="D1123" s="390" t="s">
        <v>97</v>
      </c>
      <c r="E1123" s="391">
        <v>10000</v>
      </c>
      <c r="F1123" s="381">
        <f t="shared" si="17"/>
        <v>18.67727535907062</v>
      </c>
      <c r="G1123" s="239">
        <v>535.41</v>
      </c>
      <c r="H1123" s="165" t="s">
        <v>128</v>
      </c>
      <c r="I1123" s="391" t="s">
        <v>993</v>
      </c>
      <c r="J1123" s="170" t="s">
        <v>96</v>
      </c>
      <c r="K1123" s="170" t="s">
        <v>343</v>
      </c>
      <c r="L1123" s="170" t="s">
        <v>113</v>
      </c>
      <c r="M1123" s="75"/>
      <c r="N1123" s="75"/>
      <c r="O1123" s="75"/>
    </row>
    <row r="1124" spans="1:15" ht="15.6">
      <c r="A1124" s="393">
        <v>46120</v>
      </c>
      <c r="B1124" s="391" t="s">
        <v>920</v>
      </c>
      <c r="C1124" s="391" t="s">
        <v>522</v>
      </c>
      <c r="D1124" s="390" t="s">
        <v>97</v>
      </c>
      <c r="E1124" s="391">
        <v>500</v>
      </c>
      <c r="F1124" s="381">
        <f t="shared" si="17"/>
        <v>0.93386376795353099</v>
      </c>
      <c r="G1124" s="239">
        <v>535.41</v>
      </c>
      <c r="H1124" s="165" t="s">
        <v>128</v>
      </c>
      <c r="I1124" s="391" t="s">
        <v>991</v>
      </c>
      <c r="J1124" s="170" t="s">
        <v>96</v>
      </c>
      <c r="K1124" s="170" t="s">
        <v>343</v>
      </c>
      <c r="L1124" s="170" t="s">
        <v>113</v>
      </c>
      <c r="M1124" s="75"/>
      <c r="N1124" s="75"/>
      <c r="O1124" s="75"/>
    </row>
    <row r="1125" spans="1:15" ht="15.6">
      <c r="A1125" s="393">
        <v>46120</v>
      </c>
      <c r="B1125" s="391" t="s">
        <v>940</v>
      </c>
      <c r="C1125" s="391" t="s">
        <v>522</v>
      </c>
      <c r="D1125" s="390" t="s">
        <v>97</v>
      </c>
      <c r="E1125" s="391">
        <v>500</v>
      </c>
      <c r="F1125" s="381">
        <f t="shared" si="17"/>
        <v>0.93386376795353099</v>
      </c>
      <c r="G1125" s="239">
        <v>535.41</v>
      </c>
      <c r="H1125" s="165" t="s">
        <v>128</v>
      </c>
      <c r="I1125" s="391" t="s">
        <v>991</v>
      </c>
      <c r="J1125" s="170" t="s">
        <v>96</v>
      </c>
      <c r="K1125" s="170" t="s">
        <v>343</v>
      </c>
      <c r="L1125" s="170" t="s">
        <v>113</v>
      </c>
      <c r="M1125" s="75"/>
      <c r="N1125" s="75"/>
      <c r="O1125" s="75"/>
    </row>
    <row r="1126" spans="1:15" ht="15.6">
      <c r="A1126" s="393">
        <v>46120</v>
      </c>
      <c r="B1126" s="391" t="s">
        <v>941</v>
      </c>
      <c r="C1126" s="391" t="s">
        <v>522</v>
      </c>
      <c r="D1126" s="390" t="s">
        <v>97</v>
      </c>
      <c r="E1126" s="391">
        <v>500</v>
      </c>
      <c r="F1126" s="381">
        <f t="shared" si="17"/>
        <v>0.93386376795353099</v>
      </c>
      <c r="G1126" s="239">
        <v>535.41</v>
      </c>
      <c r="H1126" s="165" t="s">
        <v>128</v>
      </c>
      <c r="I1126" s="391" t="s">
        <v>991</v>
      </c>
      <c r="J1126" s="170" t="s">
        <v>96</v>
      </c>
      <c r="K1126" s="170" t="s">
        <v>343</v>
      </c>
      <c r="L1126" s="170" t="s">
        <v>113</v>
      </c>
      <c r="M1126" s="75"/>
      <c r="N1126" s="75"/>
      <c r="O1126" s="75"/>
    </row>
    <row r="1127" spans="1:15" ht="15.6">
      <c r="A1127" s="393">
        <v>46120</v>
      </c>
      <c r="B1127" s="391" t="s">
        <v>942</v>
      </c>
      <c r="C1127" s="391" t="s">
        <v>392</v>
      </c>
      <c r="D1127" s="390" t="s">
        <v>97</v>
      </c>
      <c r="E1127" s="391">
        <v>12000</v>
      </c>
      <c r="F1127" s="381">
        <f t="shared" si="17"/>
        <v>22.412730430884743</v>
      </c>
      <c r="G1127" s="239">
        <v>535.41</v>
      </c>
      <c r="H1127" s="165" t="s">
        <v>128</v>
      </c>
      <c r="I1127" s="391" t="s">
        <v>999</v>
      </c>
      <c r="J1127" s="170" t="s">
        <v>96</v>
      </c>
      <c r="K1127" s="170" t="s">
        <v>343</v>
      </c>
      <c r="L1127" s="170" t="s">
        <v>113</v>
      </c>
      <c r="M1127" s="75"/>
      <c r="N1127" s="75"/>
      <c r="O1127" s="75"/>
    </row>
    <row r="1128" spans="1:15" ht="15.6">
      <c r="A1128" s="393">
        <v>46120</v>
      </c>
      <c r="B1128" s="389" t="s">
        <v>943</v>
      </c>
      <c r="C1128" s="389" t="s">
        <v>110</v>
      </c>
      <c r="D1128" s="390" t="s">
        <v>97</v>
      </c>
      <c r="E1128" s="391">
        <v>7500</v>
      </c>
      <c r="F1128" s="381">
        <f t="shared" si="17"/>
        <v>14.007956519302965</v>
      </c>
      <c r="G1128" s="239">
        <v>535.41</v>
      </c>
      <c r="H1128" s="165" t="s">
        <v>128</v>
      </c>
      <c r="I1128" s="391" t="s">
        <v>1000</v>
      </c>
      <c r="J1128" s="170" t="s">
        <v>96</v>
      </c>
      <c r="K1128" s="170" t="s">
        <v>343</v>
      </c>
      <c r="L1128" s="170" t="s">
        <v>113</v>
      </c>
      <c r="M1128" s="310"/>
      <c r="N1128" s="310"/>
      <c r="O1128" s="247"/>
    </row>
    <row r="1129" spans="1:15" ht="15.6">
      <c r="A1129" s="394">
        <v>46120</v>
      </c>
      <c r="B1129" s="375" t="s">
        <v>1036</v>
      </c>
      <c r="C1129" s="458" t="s">
        <v>335</v>
      </c>
      <c r="D1129" s="375" t="s">
        <v>98</v>
      </c>
      <c r="E1129" s="459">
        <v>1000</v>
      </c>
      <c r="F1129" s="381">
        <f t="shared" si="17"/>
        <v>1.867727535907062</v>
      </c>
      <c r="G1129" s="239">
        <v>535.41</v>
      </c>
      <c r="H1129" s="375" t="s">
        <v>168</v>
      </c>
      <c r="I1129" s="375" t="s">
        <v>1080</v>
      </c>
      <c r="J1129" s="170" t="s">
        <v>96</v>
      </c>
      <c r="K1129" s="170" t="s">
        <v>343</v>
      </c>
      <c r="L1129" s="170" t="s">
        <v>113</v>
      </c>
      <c r="M1129" s="313"/>
      <c r="N1129" s="313"/>
      <c r="O1129" s="75"/>
    </row>
    <row r="1130" spans="1:15" ht="15.6">
      <c r="A1130" s="394">
        <v>46120</v>
      </c>
      <c r="B1130" s="375" t="s">
        <v>1037</v>
      </c>
      <c r="C1130" s="458" t="s">
        <v>335</v>
      </c>
      <c r="D1130" s="375" t="s">
        <v>98</v>
      </c>
      <c r="E1130" s="459">
        <v>1000</v>
      </c>
      <c r="F1130" s="381">
        <f t="shared" si="17"/>
        <v>1.867727535907062</v>
      </c>
      <c r="G1130" s="239">
        <v>535.41</v>
      </c>
      <c r="H1130" s="375" t="s">
        <v>168</v>
      </c>
      <c r="I1130" s="375" t="s">
        <v>1080</v>
      </c>
      <c r="J1130" s="170" t="s">
        <v>96</v>
      </c>
      <c r="K1130" s="170" t="s">
        <v>343</v>
      </c>
      <c r="L1130" s="170" t="s">
        <v>113</v>
      </c>
      <c r="M1130" s="124"/>
      <c r="N1130" s="124"/>
      <c r="O1130" s="124"/>
    </row>
    <row r="1131" spans="1:15" ht="15.6">
      <c r="A1131" s="394">
        <v>46120</v>
      </c>
      <c r="B1131" s="242" t="s">
        <v>1038</v>
      </c>
      <c r="C1131" s="458" t="s">
        <v>335</v>
      </c>
      <c r="D1131" s="375" t="s">
        <v>98</v>
      </c>
      <c r="E1131" s="459">
        <v>1000</v>
      </c>
      <c r="F1131" s="381">
        <f t="shared" si="17"/>
        <v>1.867727535907062</v>
      </c>
      <c r="G1131" s="239">
        <v>535.41</v>
      </c>
      <c r="H1131" s="375" t="s">
        <v>168</v>
      </c>
      <c r="I1131" s="375" t="s">
        <v>1080</v>
      </c>
      <c r="J1131" s="170" t="s">
        <v>96</v>
      </c>
      <c r="K1131" s="170" t="s">
        <v>343</v>
      </c>
      <c r="L1131" s="170" t="s">
        <v>113</v>
      </c>
      <c r="M1131" s="124"/>
      <c r="N1131" s="124"/>
      <c r="O1131" s="124"/>
    </row>
    <row r="1132" spans="1:15" ht="15.6">
      <c r="A1132" s="460">
        <v>46120</v>
      </c>
      <c r="B1132" s="453" t="s">
        <v>1039</v>
      </c>
      <c r="C1132" s="453" t="s">
        <v>450</v>
      </c>
      <c r="D1132" s="453" t="s">
        <v>98</v>
      </c>
      <c r="E1132" s="461">
        <v>6230</v>
      </c>
      <c r="F1132" s="381">
        <f t="shared" si="17"/>
        <v>11.635942548700996</v>
      </c>
      <c r="G1132" s="239">
        <v>535.41</v>
      </c>
      <c r="H1132" s="453" t="s">
        <v>168</v>
      </c>
      <c r="I1132" s="453" t="s">
        <v>1084</v>
      </c>
      <c r="J1132" s="170" t="s">
        <v>96</v>
      </c>
      <c r="K1132" s="170" t="s">
        <v>343</v>
      </c>
      <c r="L1132" s="170" t="s">
        <v>113</v>
      </c>
      <c r="M1132" s="124"/>
      <c r="N1132" s="124"/>
      <c r="O1132" s="124"/>
    </row>
    <row r="1133" spans="1:15" ht="15.6">
      <c r="A1133" s="394">
        <v>46120</v>
      </c>
      <c r="B1133" s="242" t="s">
        <v>325</v>
      </c>
      <c r="C1133" s="458" t="s">
        <v>335</v>
      </c>
      <c r="D1133" s="375" t="s">
        <v>98</v>
      </c>
      <c r="E1133" s="459">
        <v>1000</v>
      </c>
      <c r="F1133" s="381">
        <f t="shared" si="17"/>
        <v>1.867727535907062</v>
      </c>
      <c r="G1133" s="239">
        <v>535.41</v>
      </c>
      <c r="H1133" s="375" t="s">
        <v>168</v>
      </c>
      <c r="I1133" s="375" t="s">
        <v>1080</v>
      </c>
      <c r="J1133" s="170" t="s">
        <v>96</v>
      </c>
      <c r="K1133" s="170" t="s">
        <v>343</v>
      </c>
      <c r="L1133" s="170" t="s">
        <v>113</v>
      </c>
      <c r="M1133" s="124"/>
      <c r="N1133" s="124"/>
      <c r="O1133" s="124"/>
    </row>
    <row r="1134" spans="1:15" ht="15.6">
      <c r="A1134" s="394">
        <v>46120</v>
      </c>
      <c r="B1134" s="375" t="s">
        <v>1031</v>
      </c>
      <c r="C1134" s="458" t="s">
        <v>335</v>
      </c>
      <c r="D1134" s="375" t="s">
        <v>98</v>
      </c>
      <c r="E1134" s="459">
        <v>1000</v>
      </c>
      <c r="F1134" s="381">
        <f t="shared" ref="F1134:F1197" si="18">E1134/G1134</f>
        <v>1.867727535907062</v>
      </c>
      <c r="G1134" s="239">
        <v>535.41</v>
      </c>
      <c r="H1134" s="375" t="s">
        <v>168</v>
      </c>
      <c r="I1134" s="375" t="s">
        <v>1080</v>
      </c>
      <c r="J1134" s="170" t="s">
        <v>96</v>
      </c>
      <c r="K1134" s="170" t="s">
        <v>343</v>
      </c>
      <c r="L1134" s="170" t="s">
        <v>113</v>
      </c>
      <c r="M1134" s="124"/>
      <c r="N1134" s="124"/>
      <c r="O1134" s="124"/>
    </row>
    <row r="1135" spans="1:15" ht="15.6">
      <c r="A1135" s="394">
        <v>46120</v>
      </c>
      <c r="B1135" s="375" t="s">
        <v>1040</v>
      </c>
      <c r="C1135" s="458" t="s">
        <v>335</v>
      </c>
      <c r="D1135" s="375" t="s">
        <v>98</v>
      </c>
      <c r="E1135" s="459">
        <v>1000</v>
      </c>
      <c r="F1135" s="381">
        <f t="shared" si="18"/>
        <v>1.867727535907062</v>
      </c>
      <c r="G1135" s="239">
        <v>535.41</v>
      </c>
      <c r="H1135" s="375" t="s">
        <v>168</v>
      </c>
      <c r="I1135" s="375" t="s">
        <v>1080</v>
      </c>
      <c r="J1135" s="170" t="s">
        <v>96</v>
      </c>
      <c r="K1135" s="170" t="s">
        <v>343</v>
      </c>
      <c r="L1135" s="170" t="s">
        <v>113</v>
      </c>
      <c r="M1135" s="124"/>
      <c r="N1135" s="124"/>
      <c r="O1135" s="124"/>
    </row>
    <row r="1136" spans="1:15" ht="15.6">
      <c r="A1136" s="394">
        <v>46120</v>
      </c>
      <c r="B1136" s="375" t="s">
        <v>1041</v>
      </c>
      <c r="C1136" s="458" t="s">
        <v>335</v>
      </c>
      <c r="D1136" s="375" t="s">
        <v>98</v>
      </c>
      <c r="E1136" s="459">
        <v>1000</v>
      </c>
      <c r="F1136" s="381">
        <f t="shared" si="18"/>
        <v>1.867727535907062</v>
      </c>
      <c r="G1136" s="239">
        <v>535.41</v>
      </c>
      <c r="H1136" s="375" t="s">
        <v>168</v>
      </c>
      <c r="I1136" s="375" t="s">
        <v>1080</v>
      </c>
      <c r="J1136" s="170" t="s">
        <v>96</v>
      </c>
      <c r="K1136" s="170" t="s">
        <v>343</v>
      </c>
      <c r="L1136" s="170" t="s">
        <v>113</v>
      </c>
      <c r="M1136" s="75"/>
      <c r="N1136" s="75"/>
      <c r="O1136" s="75"/>
    </row>
    <row r="1137" spans="1:15" ht="15.6">
      <c r="A1137" s="394">
        <v>46120</v>
      </c>
      <c r="B1137" s="375" t="s">
        <v>447</v>
      </c>
      <c r="C1137" s="458" t="s">
        <v>335</v>
      </c>
      <c r="D1137" s="375" t="s">
        <v>98</v>
      </c>
      <c r="E1137" s="459">
        <v>1000</v>
      </c>
      <c r="F1137" s="381">
        <f t="shared" si="18"/>
        <v>1.867727535907062</v>
      </c>
      <c r="G1137" s="239">
        <v>535.41</v>
      </c>
      <c r="H1137" s="375" t="s">
        <v>168</v>
      </c>
      <c r="I1137" s="375" t="s">
        <v>1080</v>
      </c>
      <c r="J1137" s="170" t="s">
        <v>96</v>
      </c>
      <c r="K1137" s="170" t="s">
        <v>343</v>
      </c>
      <c r="L1137" s="170" t="s">
        <v>113</v>
      </c>
      <c r="M1137" s="75"/>
      <c r="N1137" s="75"/>
      <c r="O1137" s="75"/>
    </row>
    <row r="1138" spans="1:15" ht="15.6">
      <c r="A1138" s="394">
        <v>46120</v>
      </c>
      <c r="B1138" s="242" t="s">
        <v>1042</v>
      </c>
      <c r="C1138" s="375" t="s">
        <v>110</v>
      </c>
      <c r="D1138" s="242" t="s">
        <v>99</v>
      </c>
      <c r="E1138" s="459">
        <v>5000</v>
      </c>
      <c r="F1138" s="381">
        <f t="shared" si="18"/>
        <v>9.3386376795353101</v>
      </c>
      <c r="G1138" s="239">
        <v>535.41</v>
      </c>
      <c r="H1138" s="375" t="s">
        <v>168</v>
      </c>
      <c r="I1138" s="375" t="s">
        <v>1085</v>
      </c>
      <c r="J1138" s="170" t="s">
        <v>96</v>
      </c>
      <c r="K1138" s="170" t="s">
        <v>343</v>
      </c>
      <c r="L1138" s="170" t="s">
        <v>113</v>
      </c>
      <c r="M1138" s="75"/>
      <c r="N1138" s="75"/>
      <c r="O1138" s="75"/>
    </row>
    <row r="1139" spans="1:15" ht="15.6">
      <c r="A1139" s="360">
        <v>46120</v>
      </c>
      <c r="B1139" s="361" t="s">
        <v>1631</v>
      </c>
      <c r="C1139" s="361" t="s">
        <v>525</v>
      </c>
      <c r="D1139" s="361" t="s">
        <v>257</v>
      </c>
      <c r="E1139" s="361">
        <v>10000</v>
      </c>
      <c r="F1139" s="381">
        <f t="shared" si="18"/>
        <v>18.67727535907062</v>
      </c>
      <c r="G1139" s="239">
        <v>535.41</v>
      </c>
      <c r="H1139" s="361" t="s">
        <v>123</v>
      </c>
      <c r="I1139" s="361" t="s">
        <v>1123</v>
      </c>
      <c r="J1139" s="170" t="s">
        <v>96</v>
      </c>
      <c r="K1139" s="170" t="s">
        <v>343</v>
      </c>
      <c r="L1139" s="170" t="s">
        <v>113</v>
      </c>
      <c r="M1139" s="75"/>
      <c r="N1139" s="75"/>
      <c r="O1139" s="75"/>
    </row>
    <row r="1140" spans="1:15" ht="15.6">
      <c r="A1140" s="360">
        <v>46120</v>
      </c>
      <c r="B1140" s="361" t="s">
        <v>1611</v>
      </c>
      <c r="C1140" s="361" t="s">
        <v>525</v>
      </c>
      <c r="D1140" s="361" t="s">
        <v>257</v>
      </c>
      <c r="E1140" s="361">
        <v>50000</v>
      </c>
      <c r="F1140" s="381">
        <f t="shared" si="18"/>
        <v>93.386376795353101</v>
      </c>
      <c r="G1140" s="239">
        <v>535.41</v>
      </c>
      <c r="H1140" s="361" t="s">
        <v>123</v>
      </c>
      <c r="I1140" s="361" t="s">
        <v>1125</v>
      </c>
      <c r="J1140" s="170" t="s">
        <v>96</v>
      </c>
      <c r="K1140" s="170" t="s">
        <v>343</v>
      </c>
      <c r="L1140" s="170" t="s">
        <v>113</v>
      </c>
      <c r="M1140" s="75"/>
      <c r="N1140" s="75"/>
      <c r="O1140" s="75"/>
    </row>
    <row r="1141" spans="1:15" ht="15.6">
      <c r="A1141" s="360">
        <v>46120</v>
      </c>
      <c r="B1141" s="361" t="s">
        <v>1593</v>
      </c>
      <c r="C1141" s="361" t="s">
        <v>392</v>
      </c>
      <c r="D1141" s="361" t="s">
        <v>257</v>
      </c>
      <c r="E1141" s="361">
        <v>2000</v>
      </c>
      <c r="F1141" s="381">
        <f t="shared" si="18"/>
        <v>3.735455071814124</v>
      </c>
      <c r="G1141" s="239">
        <v>535.41</v>
      </c>
      <c r="H1141" s="361" t="s">
        <v>123</v>
      </c>
      <c r="I1141" s="361" t="s">
        <v>1126</v>
      </c>
      <c r="J1141" s="170" t="s">
        <v>96</v>
      </c>
      <c r="K1141" s="170" t="s">
        <v>343</v>
      </c>
      <c r="L1141" s="170" t="s">
        <v>113</v>
      </c>
      <c r="M1141" s="75"/>
      <c r="N1141" s="75"/>
      <c r="O1141" s="75"/>
    </row>
    <row r="1142" spans="1:15" ht="15.6">
      <c r="A1142" s="360">
        <v>46120</v>
      </c>
      <c r="B1142" s="361" t="s">
        <v>1645</v>
      </c>
      <c r="C1142" s="361" t="s">
        <v>522</v>
      </c>
      <c r="D1142" s="361" t="s">
        <v>257</v>
      </c>
      <c r="E1142" s="361">
        <v>1000</v>
      </c>
      <c r="F1142" s="381">
        <f t="shared" si="18"/>
        <v>1.867727535907062</v>
      </c>
      <c r="G1142" s="239">
        <v>535.41</v>
      </c>
      <c r="H1142" s="361" t="s">
        <v>123</v>
      </c>
      <c r="I1142" s="361" t="s">
        <v>1121</v>
      </c>
      <c r="J1142" s="170" t="s">
        <v>96</v>
      </c>
      <c r="K1142" s="170" t="s">
        <v>343</v>
      </c>
      <c r="L1142" s="170" t="s">
        <v>113</v>
      </c>
      <c r="M1142" s="75"/>
      <c r="N1142" s="75"/>
      <c r="O1142" s="75"/>
    </row>
    <row r="1143" spans="1:15" ht="15.6">
      <c r="A1143" s="360">
        <v>46120</v>
      </c>
      <c r="B1143" s="165" t="s">
        <v>1111</v>
      </c>
      <c r="C1143" s="165" t="s">
        <v>110</v>
      </c>
      <c r="D1143" s="165" t="s">
        <v>527</v>
      </c>
      <c r="E1143" s="361">
        <v>7500</v>
      </c>
      <c r="F1143" s="381">
        <f t="shared" si="18"/>
        <v>14.007956519302965</v>
      </c>
      <c r="G1143" s="239">
        <v>535.41</v>
      </c>
      <c r="H1143" s="361" t="s">
        <v>123</v>
      </c>
      <c r="I1143" s="361" t="s">
        <v>1128</v>
      </c>
      <c r="J1143" s="170" t="s">
        <v>96</v>
      </c>
      <c r="K1143" s="170" t="s">
        <v>343</v>
      </c>
      <c r="L1143" s="170" t="s">
        <v>113</v>
      </c>
      <c r="M1143" s="75"/>
      <c r="N1143" s="75"/>
      <c r="O1143" s="75"/>
    </row>
    <row r="1144" spans="1:15" ht="15.6">
      <c r="A1144" s="451">
        <v>46120</v>
      </c>
      <c r="B1144" s="242" t="s">
        <v>1643</v>
      </c>
      <c r="C1144" s="375" t="s">
        <v>396</v>
      </c>
      <c r="D1144" s="375" t="s">
        <v>257</v>
      </c>
      <c r="E1144" s="375">
        <v>10000</v>
      </c>
      <c r="F1144" s="381">
        <f t="shared" si="18"/>
        <v>18.67727535907062</v>
      </c>
      <c r="G1144" s="239">
        <v>535.41</v>
      </c>
      <c r="H1144" s="242" t="s">
        <v>122</v>
      </c>
      <c r="I1144" s="375" t="s">
        <v>1172</v>
      </c>
      <c r="J1144" s="170" t="s">
        <v>96</v>
      </c>
      <c r="K1144" s="170" t="s">
        <v>343</v>
      </c>
      <c r="L1144" s="170" t="s">
        <v>113</v>
      </c>
      <c r="M1144" s="75"/>
      <c r="N1144" s="75"/>
      <c r="O1144" s="75"/>
    </row>
    <row r="1145" spans="1:15" ht="15.6">
      <c r="A1145" s="451">
        <v>46120</v>
      </c>
      <c r="B1145" s="375" t="s">
        <v>1617</v>
      </c>
      <c r="C1145" s="375" t="s">
        <v>522</v>
      </c>
      <c r="D1145" s="375" t="s">
        <v>257</v>
      </c>
      <c r="E1145" s="375">
        <v>500</v>
      </c>
      <c r="F1145" s="381">
        <f t="shared" si="18"/>
        <v>0.93386376795353099</v>
      </c>
      <c r="G1145" s="239">
        <v>535.41</v>
      </c>
      <c r="H1145" s="242" t="s">
        <v>122</v>
      </c>
      <c r="I1145" s="375" t="s">
        <v>1166</v>
      </c>
      <c r="J1145" s="170" t="s">
        <v>96</v>
      </c>
      <c r="K1145" s="170" t="s">
        <v>343</v>
      </c>
      <c r="L1145" s="170" t="s">
        <v>113</v>
      </c>
      <c r="M1145" s="75"/>
      <c r="N1145" s="75"/>
      <c r="O1145" s="75"/>
    </row>
    <row r="1146" spans="1:15" ht="15.6">
      <c r="A1146" s="460">
        <v>46120</v>
      </c>
      <c r="B1146" s="453" t="s">
        <v>1646</v>
      </c>
      <c r="C1146" s="375" t="s">
        <v>392</v>
      </c>
      <c r="D1146" s="453" t="s">
        <v>257</v>
      </c>
      <c r="E1146" s="453">
        <v>2000</v>
      </c>
      <c r="F1146" s="381">
        <f t="shared" si="18"/>
        <v>3.735455071814124</v>
      </c>
      <c r="G1146" s="239">
        <v>535.41</v>
      </c>
      <c r="H1146" s="242" t="s">
        <v>122</v>
      </c>
      <c r="I1146" s="375" t="s">
        <v>1587</v>
      </c>
      <c r="J1146" s="170" t="s">
        <v>96</v>
      </c>
      <c r="K1146" s="170" t="s">
        <v>343</v>
      </c>
      <c r="L1146" s="170" t="s">
        <v>113</v>
      </c>
      <c r="M1146" s="75"/>
      <c r="N1146" s="75"/>
      <c r="O1146" s="75"/>
    </row>
    <row r="1147" spans="1:15" ht="15.6">
      <c r="A1147" s="451">
        <v>46120</v>
      </c>
      <c r="B1147" s="375" t="s">
        <v>1609</v>
      </c>
      <c r="C1147" s="375" t="s">
        <v>522</v>
      </c>
      <c r="D1147" s="375" t="s">
        <v>257</v>
      </c>
      <c r="E1147" s="375">
        <v>1000</v>
      </c>
      <c r="F1147" s="381">
        <f t="shared" si="18"/>
        <v>1.867727535907062</v>
      </c>
      <c r="G1147" s="239">
        <v>535.41</v>
      </c>
      <c r="H1147" s="242" t="s">
        <v>122</v>
      </c>
      <c r="I1147" s="375" t="s">
        <v>1166</v>
      </c>
      <c r="J1147" s="170" t="s">
        <v>96</v>
      </c>
      <c r="K1147" s="170" t="s">
        <v>343</v>
      </c>
      <c r="L1147" s="170" t="s">
        <v>113</v>
      </c>
      <c r="M1147" s="75"/>
      <c r="N1147" s="75"/>
      <c r="O1147" s="75"/>
    </row>
    <row r="1148" spans="1:15" ht="15.6">
      <c r="A1148" s="451">
        <v>46120</v>
      </c>
      <c r="B1148" s="375" t="s">
        <v>1619</v>
      </c>
      <c r="C1148" s="375" t="s">
        <v>522</v>
      </c>
      <c r="D1148" s="375" t="s">
        <v>257</v>
      </c>
      <c r="E1148" s="375">
        <v>500</v>
      </c>
      <c r="F1148" s="381">
        <f t="shared" si="18"/>
        <v>0.93386376795353099</v>
      </c>
      <c r="G1148" s="239">
        <v>535.41</v>
      </c>
      <c r="H1148" s="242" t="s">
        <v>122</v>
      </c>
      <c r="I1148" s="375" t="s">
        <v>1166</v>
      </c>
      <c r="J1148" s="170" t="s">
        <v>96</v>
      </c>
      <c r="K1148" s="170" t="s">
        <v>343</v>
      </c>
      <c r="L1148" s="170" t="s">
        <v>113</v>
      </c>
      <c r="M1148" s="75"/>
      <c r="N1148" s="75"/>
      <c r="O1148" s="75"/>
    </row>
    <row r="1149" spans="1:15" ht="15.6">
      <c r="A1149" s="451">
        <v>46120</v>
      </c>
      <c r="B1149" s="165" t="s">
        <v>1160</v>
      </c>
      <c r="C1149" s="165" t="s">
        <v>110</v>
      </c>
      <c r="D1149" s="242" t="s">
        <v>257</v>
      </c>
      <c r="E1149" s="375">
        <v>7500</v>
      </c>
      <c r="F1149" s="381">
        <f t="shared" si="18"/>
        <v>14.007956519302965</v>
      </c>
      <c r="G1149" s="239">
        <v>535.41</v>
      </c>
      <c r="H1149" s="242" t="s">
        <v>122</v>
      </c>
      <c r="I1149" s="375" t="s">
        <v>1173</v>
      </c>
      <c r="J1149" s="170" t="s">
        <v>96</v>
      </c>
      <c r="K1149" s="170" t="s">
        <v>343</v>
      </c>
      <c r="L1149" s="170" t="s">
        <v>113</v>
      </c>
      <c r="M1149" s="75"/>
      <c r="N1149" s="75"/>
      <c r="O1149" s="75"/>
    </row>
    <row r="1150" spans="1:15" ht="15.6">
      <c r="A1150" s="451">
        <v>46120</v>
      </c>
      <c r="B1150" s="375" t="s">
        <v>1647</v>
      </c>
      <c r="C1150" s="375" t="s">
        <v>525</v>
      </c>
      <c r="D1150" s="375" t="s">
        <v>257</v>
      </c>
      <c r="E1150" s="375">
        <v>10000</v>
      </c>
      <c r="F1150" s="381">
        <f t="shared" si="18"/>
        <v>18.67727535907062</v>
      </c>
      <c r="G1150" s="239">
        <v>535.41</v>
      </c>
      <c r="H1150" s="375" t="s">
        <v>131</v>
      </c>
      <c r="I1150" s="375" t="s">
        <v>1208</v>
      </c>
      <c r="J1150" s="170" t="s">
        <v>96</v>
      </c>
      <c r="K1150" s="170" t="s">
        <v>343</v>
      </c>
      <c r="L1150" s="170" t="s">
        <v>113</v>
      </c>
      <c r="M1150" s="310"/>
      <c r="N1150" s="310"/>
      <c r="O1150" s="271"/>
    </row>
    <row r="1151" spans="1:15" ht="15.6">
      <c r="A1151" s="451">
        <v>46120</v>
      </c>
      <c r="B1151" s="375" t="s">
        <v>1590</v>
      </c>
      <c r="C1151" s="375" t="s">
        <v>522</v>
      </c>
      <c r="D1151" s="375" t="s">
        <v>257</v>
      </c>
      <c r="E1151" s="375">
        <v>2000</v>
      </c>
      <c r="F1151" s="381">
        <f t="shared" si="18"/>
        <v>3.735455071814124</v>
      </c>
      <c r="G1151" s="239">
        <v>535.41</v>
      </c>
      <c r="H1151" s="375" t="s">
        <v>131</v>
      </c>
      <c r="I1151" s="375" t="s">
        <v>1206</v>
      </c>
      <c r="J1151" s="170" t="s">
        <v>96</v>
      </c>
      <c r="K1151" s="170" t="s">
        <v>343</v>
      </c>
      <c r="L1151" s="170" t="s">
        <v>113</v>
      </c>
      <c r="M1151" s="310"/>
      <c r="N1151" s="310"/>
      <c r="O1151" s="271"/>
    </row>
    <row r="1152" spans="1:15" ht="15.6">
      <c r="A1152" s="451">
        <v>46120</v>
      </c>
      <c r="B1152" s="375" t="s">
        <v>1648</v>
      </c>
      <c r="C1152" s="375" t="s">
        <v>522</v>
      </c>
      <c r="D1152" s="375" t="s">
        <v>257</v>
      </c>
      <c r="E1152" s="375">
        <v>700</v>
      </c>
      <c r="F1152" s="381">
        <f t="shared" si="18"/>
        <v>1.3074092751349433</v>
      </c>
      <c r="G1152" s="239">
        <v>535.41</v>
      </c>
      <c r="H1152" s="375" t="s">
        <v>131</v>
      </c>
      <c r="I1152" s="375" t="s">
        <v>1206</v>
      </c>
      <c r="J1152" s="170" t="s">
        <v>96</v>
      </c>
      <c r="K1152" s="170" t="s">
        <v>343</v>
      </c>
      <c r="L1152" s="170" t="s">
        <v>113</v>
      </c>
      <c r="M1152" s="313"/>
      <c r="N1152" s="313"/>
      <c r="O1152" s="75"/>
    </row>
    <row r="1153" spans="1:15" ht="15.6">
      <c r="A1153" s="451">
        <v>46120</v>
      </c>
      <c r="B1153" s="170" t="s">
        <v>1200</v>
      </c>
      <c r="C1153" s="170" t="s">
        <v>110</v>
      </c>
      <c r="D1153" s="170" t="s">
        <v>257</v>
      </c>
      <c r="E1153" s="375">
        <v>7500</v>
      </c>
      <c r="F1153" s="381">
        <f t="shared" si="18"/>
        <v>14.007956519302965</v>
      </c>
      <c r="G1153" s="239">
        <v>535.41</v>
      </c>
      <c r="H1153" s="375" t="s">
        <v>131</v>
      </c>
      <c r="I1153" s="375" t="s">
        <v>1209</v>
      </c>
      <c r="J1153" s="170" t="s">
        <v>96</v>
      </c>
      <c r="K1153" s="170" t="s">
        <v>343</v>
      </c>
      <c r="L1153" s="170" t="s">
        <v>113</v>
      </c>
      <c r="M1153" s="75"/>
      <c r="N1153" s="75"/>
      <c r="O1153" s="75"/>
    </row>
    <row r="1154" spans="1:15" ht="15.6">
      <c r="A1154" s="395">
        <v>46120</v>
      </c>
      <c r="B1154" s="170" t="s">
        <v>1247</v>
      </c>
      <c r="C1154" s="170" t="s">
        <v>525</v>
      </c>
      <c r="D1154" s="170" t="s">
        <v>97</v>
      </c>
      <c r="E1154" s="316">
        <v>10000</v>
      </c>
      <c r="F1154" s="381">
        <f t="shared" si="18"/>
        <v>18.67727535907062</v>
      </c>
      <c r="G1154" s="239">
        <v>535.41</v>
      </c>
      <c r="H1154" s="383" t="s">
        <v>127</v>
      </c>
      <c r="I1154" s="170" t="s">
        <v>1301</v>
      </c>
      <c r="J1154" s="170" t="s">
        <v>96</v>
      </c>
      <c r="K1154" s="170" t="s">
        <v>343</v>
      </c>
      <c r="L1154" s="170" t="s">
        <v>113</v>
      </c>
      <c r="M1154" s="75"/>
      <c r="N1154" s="75"/>
      <c r="O1154" s="75"/>
    </row>
    <row r="1155" spans="1:15" ht="15.6">
      <c r="A1155" s="395">
        <v>46120</v>
      </c>
      <c r="B1155" s="453" t="s">
        <v>1229</v>
      </c>
      <c r="C1155" s="383" t="s">
        <v>335</v>
      </c>
      <c r="D1155" s="383" t="s">
        <v>97</v>
      </c>
      <c r="E1155" s="465">
        <v>500</v>
      </c>
      <c r="F1155" s="381">
        <f t="shared" si="18"/>
        <v>0.93386376795353099</v>
      </c>
      <c r="G1155" s="239">
        <v>535.41</v>
      </c>
      <c r="H1155" s="383" t="s">
        <v>127</v>
      </c>
      <c r="I1155" s="170" t="s">
        <v>1295</v>
      </c>
      <c r="J1155" s="170" t="s">
        <v>96</v>
      </c>
      <c r="K1155" s="170" t="s">
        <v>343</v>
      </c>
      <c r="L1155" s="170" t="s">
        <v>113</v>
      </c>
      <c r="M1155" s="75"/>
      <c r="N1155" s="75"/>
      <c r="O1155" s="75"/>
    </row>
    <row r="1156" spans="1:15" ht="15.6">
      <c r="A1156" s="395">
        <v>46120</v>
      </c>
      <c r="B1156" s="453" t="s">
        <v>1230</v>
      </c>
      <c r="C1156" s="383" t="s">
        <v>335</v>
      </c>
      <c r="D1156" s="383" t="s">
        <v>97</v>
      </c>
      <c r="E1156" s="465">
        <v>500</v>
      </c>
      <c r="F1156" s="381">
        <f t="shared" si="18"/>
        <v>0.93386376795353099</v>
      </c>
      <c r="G1156" s="239">
        <v>535.41</v>
      </c>
      <c r="H1156" s="383" t="s">
        <v>127</v>
      </c>
      <c r="I1156" s="170" t="s">
        <v>1295</v>
      </c>
      <c r="J1156" s="170" t="s">
        <v>96</v>
      </c>
      <c r="K1156" s="170" t="s">
        <v>343</v>
      </c>
      <c r="L1156" s="170" t="s">
        <v>113</v>
      </c>
      <c r="M1156" s="75"/>
      <c r="N1156" s="75"/>
      <c r="O1156" s="75"/>
    </row>
    <row r="1157" spans="1:15" ht="15.6">
      <c r="A1157" s="395">
        <v>46120</v>
      </c>
      <c r="B1157" s="170" t="s">
        <v>1249</v>
      </c>
      <c r="C1157" s="383" t="s">
        <v>335</v>
      </c>
      <c r="D1157" s="383" t="s">
        <v>97</v>
      </c>
      <c r="E1157" s="316">
        <v>500</v>
      </c>
      <c r="F1157" s="381">
        <f t="shared" si="18"/>
        <v>0.93386376795353099</v>
      </c>
      <c r="G1157" s="239">
        <v>535.41</v>
      </c>
      <c r="H1157" s="383" t="s">
        <v>127</v>
      </c>
      <c r="I1157" s="170" t="s">
        <v>1295</v>
      </c>
      <c r="J1157" s="170" t="s">
        <v>96</v>
      </c>
      <c r="K1157" s="170" t="s">
        <v>343</v>
      </c>
      <c r="L1157" s="170" t="s">
        <v>113</v>
      </c>
      <c r="M1157" s="75"/>
      <c r="N1157" s="75"/>
      <c r="O1157" s="75"/>
    </row>
    <row r="1158" spans="1:15" ht="15.6">
      <c r="A1158" s="395">
        <v>46120</v>
      </c>
      <c r="B1158" s="170" t="s">
        <v>1250</v>
      </c>
      <c r="C1158" s="383" t="s">
        <v>392</v>
      </c>
      <c r="D1158" s="383" t="s">
        <v>97</v>
      </c>
      <c r="E1158" s="316">
        <v>12000</v>
      </c>
      <c r="F1158" s="381">
        <f t="shared" si="18"/>
        <v>22.412730430884743</v>
      </c>
      <c r="G1158" s="239">
        <v>535.41</v>
      </c>
      <c r="H1158" s="383" t="s">
        <v>127</v>
      </c>
      <c r="I1158" s="453" t="s">
        <v>1304</v>
      </c>
      <c r="J1158" s="170" t="s">
        <v>96</v>
      </c>
      <c r="K1158" s="170" t="s">
        <v>343</v>
      </c>
      <c r="L1158" s="170" t="s">
        <v>113</v>
      </c>
      <c r="M1158" s="75"/>
      <c r="N1158" s="75"/>
      <c r="O1158" s="75"/>
    </row>
    <row r="1159" spans="1:15" ht="15.6">
      <c r="A1159" s="395">
        <v>46120</v>
      </c>
      <c r="B1159" s="170" t="s">
        <v>1251</v>
      </c>
      <c r="C1159" s="383" t="s">
        <v>110</v>
      </c>
      <c r="D1159" s="383" t="s">
        <v>97</v>
      </c>
      <c r="E1159" s="316">
        <v>7500</v>
      </c>
      <c r="F1159" s="381">
        <f t="shared" si="18"/>
        <v>14.007956519302965</v>
      </c>
      <c r="G1159" s="239">
        <v>535.41</v>
      </c>
      <c r="H1159" s="383" t="s">
        <v>127</v>
      </c>
      <c r="I1159" s="453" t="s">
        <v>1305</v>
      </c>
      <c r="J1159" s="170" t="s">
        <v>96</v>
      </c>
      <c r="K1159" s="170" t="s">
        <v>343</v>
      </c>
      <c r="L1159" s="170" t="s">
        <v>113</v>
      </c>
      <c r="M1159" s="75"/>
      <c r="N1159" s="75"/>
      <c r="O1159" s="75"/>
    </row>
    <row r="1160" spans="1:15" ht="15.6">
      <c r="A1160" s="466">
        <v>46120</v>
      </c>
      <c r="B1160" s="468" t="s">
        <v>1330</v>
      </c>
      <c r="C1160" s="396" t="s">
        <v>525</v>
      </c>
      <c r="D1160" s="468" t="s">
        <v>100</v>
      </c>
      <c r="E1160" s="467">
        <v>10000</v>
      </c>
      <c r="F1160" s="381">
        <f t="shared" si="18"/>
        <v>18.67727535907062</v>
      </c>
      <c r="G1160" s="239">
        <v>535.41</v>
      </c>
      <c r="H1160" s="468" t="s">
        <v>129</v>
      </c>
      <c r="I1160" s="468" t="s">
        <v>1365</v>
      </c>
      <c r="J1160" s="170" t="s">
        <v>96</v>
      </c>
      <c r="K1160" s="170" t="s">
        <v>343</v>
      </c>
      <c r="L1160" s="170" t="s">
        <v>113</v>
      </c>
      <c r="M1160" s="75"/>
      <c r="N1160" s="75"/>
      <c r="O1160" s="75"/>
    </row>
    <row r="1161" spans="1:15" ht="15.6">
      <c r="A1161" s="466">
        <v>46120</v>
      </c>
      <c r="B1161" s="468" t="s">
        <v>1331</v>
      </c>
      <c r="C1161" s="396" t="s">
        <v>335</v>
      </c>
      <c r="D1161" s="468" t="s">
        <v>100</v>
      </c>
      <c r="E1161" s="467">
        <v>500</v>
      </c>
      <c r="F1161" s="381">
        <f t="shared" si="18"/>
        <v>0.93386376795353099</v>
      </c>
      <c r="G1161" s="239">
        <v>535.41</v>
      </c>
      <c r="H1161" s="468" t="s">
        <v>129</v>
      </c>
      <c r="I1161" s="468" t="s">
        <v>1362</v>
      </c>
      <c r="J1161" s="170" t="s">
        <v>96</v>
      </c>
      <c r="K1161" s="170" t="s">
        <v>343</v>
      </c>
      <c r="L1161" s="170" t="s">
        <v>113</v>
      </c>
      <c r="M1161" s="75"/>
      <c r="N1161" s="75"/>
      <c r="O1161" s="75"/>
    </row>
    <row r="1162" spans="1:15" ht="15.6">
      <c r="A1162" s="466">
        <v>46120</v>
      </c>
      <c r="B1162" s="468" t="s">
        <v>1332</v>
      </c>
      <c r="C1162" s="396" t="s">
        <v>392</v>
      </c>
      <c r="D1162" s="468" t="s">
        <v>100</v>
      </c>
      <c r="E1162" s="467">
        <v>12000</v>
      </c>
      <c r="F1162" s="381">
        <f t="shared" si="18"/>
        <v>22.412730430884743</v>
      </c>
      <c r="G1162" s="239">
        <v>535.41</v>
      </c>
      <c r="H1162" s="468" t="s">
        <v>129</v>
      </c>
      <c r="I1162" s="468" t="s">
        <v>1368</v>
      </c>
      <c r="J1162" s="170" t="s">
        <v>96</v>
      </c>
      <c r="K1162" s="170" t="s">
        <v>343</v>
      </c>
      <c r="L1162" s="170" t="s">
        <v>113</v>
      </c>
      <c r="M1162" s="75"/>
      <c r="N1162" s="75"/>
      <c r="O1162" s="75"/>
    </row>
    <row r="1163" spans="1:15" ht="15.6">
      <c r="A1163" s="466">
        <v>46120</v>
      </c>
      <c r="B1163" s="468" t="s">
        <v>1333</v>
      </c>
      <c r="C1163" s="396" t="s">
        <v>335</v>
      </c>
      <c r="D1163" s="468" t="s">
        <v>100</v>
      </c>
      <c r="E1163" s="467">
        <v>500</v>
      </c>
      <c r="F1163" s="381">
        <f t="shared" si="18"/>
        <v>0.93386376795353099</v>
      </c>
      <c r="G1163" s="239">
        <v>535.41</v>
      </c>
      <c r="H1163" s="468" t="s">
        <v>129</v>
      </c>
      <c r="I1163" s="468" t="s">
        <v>1362</v>
      </c>
      <c r="J1163" s="170" t="s">
        <v>96</v>
      </c>
      <c r="K1163" s="170" t="s">
        <v>343</v>
      </c>
      <c r="L1163" s="170" t="s">
        <v>113</v>
      </c>
      <c r="M1163" s="75"/>
      <c r="N1163" s="75"/>
      <c r="O1163" s="75"/>
    </row>
    <row r="1164" spans="1:15" ht="15.6">
      <c r="A1164" s="466">
        <v>46120</v>
      </c>
      <c r="B1164" s="389" t="s">
        <v>1334</v>
      </c>
      <c r="C1164" s="389" t="s">
        <v>110</v>
      </c>
      <c r="D1164" s="396" t="s">
        <v>100</v>
      </c>
      <c r="E1164" s="467">
        <v>7500</v>
      </c>
      <c r="F1164" s="381">
        <f t="shared" si="18"/>
        <v>14.007956519302965</v>
      </c>
      <c r="G1164" s="239">
        <v>535.41</v>
      </c>
      <c r="H1164" s="468" t="s">
        <v>129</v>
      </c>
      <c r="I1164" s="468" t="s">
        <v>1369</v>
      </c>
      <c r="J1164" s="170" t="s">
        <v>96</v>
      </c>
      <c r="K1164" s="170" t="s">
        <v>343</v>
      </c>
      <c r="L1164" s="170" t="s">
        <v>113</v>
      </c>
      <c r="M1164" s="75"/>
      <c r="N1164" s="75"/>
      <c r="O1164" s="75"/>
    </row>
    <row r="1165" spans="1:15" ht="15.6">
      <c r="A1165" s="451">
        <v>46120</v>
      </c>
      <c r="B1165" s="375" t="s">
        <v>1397</v>
      </c>
      <c r="C1165" s="375" t="s">
        <v>525</v>
      </c>
      <c r="D1165" s="375" t="s">
        <v>97</v>
      </c>
      <c r="E1165" s="375">
        <v>10000</v>
      </c>
      <c r="F1165" s="381">
        <f t="shared" si="18"/>
        <v>18.67727535907062</v>
      </c>
      <c r="G1165" s="239">
        <v>535.41</v>
      </c>
      <c r="H1165" s="375" t="s">
        <v>124</v>
      </c>
      <c r="I1165" s="375" t="s">
        <v>1441</v>
      </c>
      <c r="J1165" s="170" t="s">
        <v>96</v>
      </c>
      <c r="K1165" s="170" t="s">
        <v>343</v>
      </c>
      <c r="L1165" s="170" t="s">
        <v>113</v>
      </c>
      <c r="M1165" s="75"/>
      <c r="N1165" s="75"/>
      <c r="O1165" s="75"/>
    </row>
    <row r="1166" spans="1:15" ht="15.6">
      <c r="A1166" s="451">
        <v>46120</v>
      </c>
      <c r="B1166" s="375" t="s">
        <v>1398</v>
      </c>
      <c r="C1166" s="375" t="s">
        <v>335</v>
      </c>
      <c r="D1166" s="375" t="s">
        <v>97</v>
      </c>
      <c r="E1166" s="375">
        <v>500</v>
      </c>
      <c r="F1166" s="381">
        <f t="shared" si="18"/>
        <v>0.93386376795353099</v>
      </c>
      <c r="G1166" s="239">
        <v>535.41</v>
      </c>
      <c r="H1166" s="375" t="s">
        <v>124</v>
      </c>
      <c r="I1166" s="375" t="s">
        <v>1436</v>
      </c>
      <c r="J1166" s="170" t="s">
        <v>96</v>
      </c>
      <c r="K1166" s="170" t="s">
        <v>343</v>
      </c>
      <c r="L1166" s="170" t="s">
        <v>113</v>
      </c>
      <c r="M1166" s="75"/>
      <c r="N1166" s="75"/>
      <c r="O1166" s="75"/>
    </row>
    <row r="1167" spans="1:15" ht="15.6">
      <c r="A1167" s="451">
        <v>46120</v>
      </c>
      <c r="B1167" s="375" t="s">
        <v>1399</v>
      </c>
      <c r="C1167" s="375" t="s">
        <v>335</v>
      </c>
      <c r="D1167" s="375" t="s">
        <v>97</v>
      </c>
      <c r="E1167" s="375">
        <v>500</v>
      </c>
      <c r="F1167" s="381">
        <f t="shared" si="18"/>
        <v>0.93386376795353099</v>
      </c>
      <c r="G1167" s="239">
        <v>535.41</v>
      </c>
      <c r="H1167" s="375" t="s">
        <v>124</v>
      </c>
      <c r="I1167" s="375" t="s">
        <v>1436</v>
      </c>
      <c r="J1167" s="170" t="s">
        <v>96</v>
      </c>
      <c r="K1167" s="170" t="s">
        <v>343</v>
      </c>
      <c r="L1167" s="170" t="s">
        <v>113</v>
      </c>
      <c r="M1167" s="75"/>
      <c r="N1167" s="75"/>
      <c r="O1167" s="75"/>
    </row>
    <row r="1168" spans="1:15" ht="15.6">
      <c r="A1168" s="451">
        <v>46120</v>
      </c>
      <c r="B1168" s="375" t="s">
        <v>1400</v>
      </c>
      <c r="C1168" s="375" t="s">
        <v>335</v>
      </c>
      <c r="D1168" s="375" t="s">
        <v>97</v>
      </c>
      <c r="E1168" s="375">
        <v>500</v>
      </c>
      <c r="F1168" s="381">
        <f t="shared" si="18"/>
        <v>0.93386376795353099</v>
      </c>
      <c r="G1168" s="239">
        <v>535.41</v>
      </c>
      <c r="H1168" s="375" t="s">
        <v>124</v>
      </c>
      <c r="I1168" s="375" t="s">
        <v>1436</v>
      </c>
      <c r="J1168" s="170" t="s">
        <v>96</v>
      </c>
      <c r="K1168" s="170" t="s">
        <v>343</v>
      </c>
      <c r="L1168" s="170" t="s">
        <v>113</v>
      </c>
      <c r="M1168" s="75"/>
      <c r="N1168" s="75"/>
      <c r="O1168" s="75"/>
    </row>
    <row r="1169" spans="1:15" ht="15.6">
      <c r="A1169" s="451">
        <v>46120</v>
      </c>
      <c r="B1169" s="375" t="s">
        <v>1401</v>
      </c>
      <c r="C1169" s="375" t="s">
        <v>335</v>
      </c>
      <c r="D1169" s="375" t="s">
        <v>97</v>
      </c>
      <c r="E1169" s="375">
        <v>500</v>
      </c>
      <c r="F1169" s="381">
        <f t="shared" si="18"/>
        <v>0.93386376795353099</v>
      </c>
      <c r="G1169" s="239">
        <v>535.41</v>
      </c>
      <c r="H1169" s="375" t="s">
        <v>124</v>
      </c>
      <c r="I1169" s="375" t="s">
        <v>1436</v>
      </c>
      <c r="J1169" s="170" t="s">
        <v>96</v>
      </c>
      <c r="K1169" s="170" t="s">
        <v>343</v>
      </c>
      <c r="L1169" s="170" t="s">
        <v>113</v>
      </c>
      <c r="M1169" s="75"/>
      <c r="N1169" s="75"/>
      <c r="O1169" s="75"/>
    </row>
    <row r="1170" spans="1:15" ht="15.6">
      <c r="A1170" s="451">
        <v>46120</v>
      </c>
      <c r="B1170" s="242" t="s">
        <v>1402</v>
      </c>
      <c r="C1170" s="375" t="s">
        <v>767</v>
      </c>
      <c r="D1170" s="375" t="s">
        <v>97</v>
      </c>
      <c r="E1170" s="375">
        <v>12000</v>
      </c>
      <c r="F1170" s="381">
        <f t="shared" si="18"/>
        <v>22.412730430884743</v>
      </c>
      <c r="G1170" s="239">
        <v>535.41</v>
      </c>
      <c r="H1170" s="375" t="s">
        <v>124</v>
      </c>
      <c r="I1170" s="375" t="s">
        <v>1443</v>
      </c>
      <c r="J1170" s="170" t="s">
        <v>96</v>
      </c>
      <c r="K1170" s="170" t="s">
        <v>343</v>
      </c>
      <c r="L1170" s="170" t="s">
        <v>113</v>
      </c>
      <c r="M1170" s="75"/>
      <c r="N1170" s="75"/>
      <c r="O1170" s="75"/>
    </row>
    <row r="1171" spans="1:15" ht="15.6">
      <c r="A1171" s="451">
        <v>46120</v>
      </c>
      <c r="B1171" s="242" t="s">
        <v>1403</v>
      </c>
      <c r="C1171" s="242" t="s">
        <v>110</v>
      </c>
      <c r="D1171" s="375" t="s">
        <v>97</v>
      </c>
      <c r="E1171" s="375">
        <v>5000</v>
      </c>
      <c r="F1171" s="381">
        <f t="shared" si="18"/>
        <v>9.3386376795353101</v>
      </c>
      <c r="G1171" s="239">
        <v>535.41</v>
      </c>
      <c r="H1171" s="375" t="s">
        <v>124</v>
      </c>
      <c r="I1171" s="375" t="s">
        <v>1445</v>
      </c>
      <c r="J1171" s="170" t="s">
        <v>96</v>
      </c>
      <c r="K1171" s="170" t="s">
        <v>343</v>
      </c>
      <c r="L1171" s="170" t="s">
        <v>113</v>
      </c>
      <c r="M1171" s="75"/>
      <c r="N1171" s="75"/>
      <c r="O1171" s="75"/>
    </row>
    <row r="1172" spans="1:15" ht="15.6">
      <c r="A1172" s="307">
        <v>46120</v>
      </c>
      <c r="B1172" s="302" t="s">
        <v>1462</v>
      </c>
      <c r="C1172" s="302" t="s">
        <v>130</v>
      </c>
      <c r="D1172" s="302" t="s">
        <v>98</v>
      </c>
      <c r="E1172" s="471">
        <v>260000</v>
      </c>
      <c r="F1172" s="381">
        <f t="shared" si="18"/>
        <v>485.60915933583613</v>
      </c>
      <c r="G1172" s="239">
        <v>535.41</v>
      </c>
      <c r="H1172" s="375" t="s">
        <v>107</v>
      </c>
      <c r="I1172" s="375" t="s">
        <v>1483</v>
      </c>
      <c r="J1172" s="170" t="s">
        <v>96</v>
      </c>
      <c r="K1172" s="170" t="s">
        <v>343</v>
      </c>
      <c r="L1172" s="170" t="s">
        <v>113</v>
      </c>
      <c r="M1172" s="75"/>
      <c r="N1172" s="75"/>
      <c r="O1172" s="75"/>
    </row>
    <row r="1173" spans="1:15" ht="15.6">
      <c r="A1173" s="451">
        <v>46121</v>
      </c>
      <c r="B1173" s="375" t="s">
        <v>186</v>
      </c>
      <c r="C1173" s="375" t="s">
        <v>335</v>
      </c>
      <c r="D1173" s="385" t="s">
        <v>99</v>
      </c>
      <c r="E1173" s="375">
        <v>1000</v>
      </c>
      <c r="F1173" s="381">
        <f t="shared" si="18"/>
        <v>1.867727535907062</v>
      </c>
      <c r="G1173" s="239">
        <v>535.41</v>
      </c>
      <c r="H1173" s="386" t="s">
        <v>111</v>
      </c>
      <c r="I1173" s="452" t="s">
        <v>910</v>
      </c>
      <c r="J1173" s="170" t="s">
        <v>96</v>
      </c>
      <c r="K1173" s="170" t="s">
        <v>343</v>
      </c>
      <c r="L1173" s="170" t="s">
        <v>113</v>
      </c>
      <c r="M1173" s="75"/>
      <c r="N1173" s="75"/>
      <c r="O1173" s="75"/>
    </row>
    <row r="1174" spans="1:15" ht="15.6">
      <c r="A1174" s="451">
        <v>46121</v>
      </c>
      <c r="B1174" s="375" t="s">
        <v>899</v>
      </c>
      <c r="C1174" s="375" t="s">
        <v>335</v>
      </c>
      <c r="D1174" s="385" t="s">
        <v>99</v>
      </c>
      <c r="E1174" s="375">
        <v>1000</v>
      </c>
      <c r="F1174" s="381">
        <f t="shared" si="18"/>
        <v>1.867727535907062</v>
      </c>
      <c r="G1174" s="239">
        <v>535.41</v>
      </c>
      <c r="H1174" s="386" t="s">
        <v>111</v>
      </c>
      <c r="I1174" s="452" t="s">
        <v>910</v>
      </c>
      <c r="J1174" s="170" t="s">
        <v>96</v>
      </c>
      <c r="K1174" s="170" t="s">
        <v>343</v>
      </c>
      <c r="L1174" s="170" t="s">
        <v>113</v>
      </c>
      <c r="M1174" s="75"/>
      <c r="N1174" s="75"/>
      <c r="O1174" s="75"/>
    </row>
    <row r="1175" spans="1:15" ht="15.6">
      <c r="A1175" s="451">
        <v>46121</v>
      </c>
      <c r="B1175" s="375" t="s">
        <v>900</v>
      </c>
      <c r="C1175" s="375" t="s">
        <v>335</v>
      </c>
      <c r="D1175" s="385" t="s">
        <v>99</v>
      </c>
      <c r="E1175" s="375">
        <v>1000</v>
      </c>
      <c r="F1175" s="381">
        <f t="shared" si="18"/>
        <v>1.867727535907062</v>
      </c>
      <c r="G1175" s="239">
        <v>535.41</v>
      </c>
      <c r="H1175" s="386" t="s">
        <v>111</v>
      </c>
      <c r="I1175" s="452" t="s">
        <v>910</v>
      </c>
      <c r="J1175" s="170" t="s">
        <v>96</v>
      </c>
      <c r="K1175" s="170" t="s">
        <v>343</v>
      </c>
      <c r="L1175" s="170" t="s">
        <v>113</v>
      </c>
      <c r="M1175" s="75"/>
      <c r="N1175" s="75"/>
      <c r="O1175" s="75"/>
    </row>
    <row r="1176" spans="1:15" ht="15.6">
      <c r="A1176" s="451">
        <v>46121</v>
      </c>
      <c r="B1176" s="375" t="s">
        <v>306</v>
      </c>
      <c r="C1176" s="375" t="s">
        <v>335</v>
      </c>
      <c r="D1176" s="385" t="s">
        <v>99</v>
      </c>
      <c r="E1176" s="375">
        <v>1000</v>
      </c>
      <c r="F1176" s="381">
        <f t="shared" si="18"/>
        <v>1.867727535907062</v>
      </c>
      <c r="G1176" s="239">
        <v>535.41</v>
      </c>
      <c r="H1176" s="386" t="s">
        <v>111</v>
      </c>
      <c r="I1176" s="452" t="s">
        <v>910</v>
      </c>
      <c r="J1176" s="170" t="s">
        <v>96</v>
      </c>
      <c r="K1176" s="170" t="s">
        <v>343</v>
      </c>
      <c r="L1176" s="170" t="s">
        <v>113</v>
      </c>
      <c r="M1176" s="75"/>
      <c r="N1176" s="75"/>
      <c r="O1176" s="75"/>
    </row>
    <row r="1177" spans="1:15" ht="15.6">
      <c r="A1177" s="451">
        <v>46121</v>
      </c>
      <c r="B1177" s="383" t="s">
        <v>901</v>
      </c>
      <c r="C1177" s="453" t="s">
        <v>104</v>
      </c>
      <c r="D1177" s="385" t="s">
        <v>99</v>
      </c>
      <c r="E1177" s="375">
        <v>250000</v>
      </c>
      <c r="F1177" s="381">
        <f t="shared" si="18"/>
        <v>481.37011026648838</v>
      </c>
      <c r="G1177" s="239">
        <v>519.35090000000002</v>
      </c>
      <c r="H1177" s="386" t="s">
        <v>111</v>
      </c>
      <c r="I1177" s="452" t="s">
        <v>914</v>
      </c>
      <c r="J1177" s="170" t="s">
        <v>96</v>
      </c>
      <c r="K1177" s="170" t="s">
        <v>338</v>
      </c>
      <c r="L1177" s="170" t="s">
        <v>113</v>
      </c>
      <c r="M1177" s="75"/>
      <c r="N1177" s="75"/>
      <c r="O1177" s="75"/>
    </row>
    <row r="1178" spans="1:15" ht="15.6">
      <c r="A1178" s="451">
        <v>46121</v>
      </c>
      <c r="B1178" s="375" t="s">
        <v>187</v>
      </c>
      <c r="C1178" s="375" t="s">
        <v>335</v>
      </c>
      <c r="D1178" s="385" t="s">
        <v>99</v>
      </c>
      <c r="E1178" s="375">
        <v>1000</v>
      </c>
      <c r="F1178" s="381">
        <f t="shared" si="18"/>
        <v>1.867727535907062</v>
      </c>
      <c r="G1178" s="239">
        <v>535.41</v>
      </c>
      <c r="H1178" s="386" t="s">
        <v>111</v>
      </c>
      <c r="I1178" s="452" t="s">
        <v>910</v>
      </c>
      <c r="J1178" s="170" t="s">
        <v>96</v>
      </c>
      <c r="K1178" s="170" t="s">
        <v>343</v>
      </c>
      <c r="L1178" s="170" t="s">
        <v>113</v>
      </c>
      <c r="M1178" s="75"/>
      <c r="N1178" s="75"/>
      <c r="O1178" s="75"/>
    </row>
    <row r="1179" spans="1:15" ht="15.6">
      <c r="A1179" s="393">
        <v>46121</v>
      </c>
      <c r="B1179" s="391" t="s">
        <v>944</v>
      </c>
      <c r="C1179" s="391" t="s">
        <v>396</v>
      </c>
      <c r="D1179" s="390" t="s">
        <v>97</v>
      </c>
      <c r="E1179" s="391">
        <v>10000</v>
      </c>
      <c r="F1179" s="381">
        <f t="shared" si="18"/>
        <v>18.67727535907062</v>
      </c>
      <c r="G1179" s="239">
        <v>535.41</v>
      </c>
      <c r="H1179" s="165" t="s">
        <v>128</v>
      </c>
      <c r="I1179" s="391" t="s">
        <v>993</v>
      </c>
      <c r="J1179" s="170" t="s">
        <v>96</v>
      </c>
      <c r="K1179" s="170" t="s">
        <v>343</v>
      </c>
      <c r="L1179" s="170" t="s">
        <v>113</v>
      </c>
      <c r="M1179" s="310"/>
      <c r="N1179" s="310"/>
      <c r="O1179" s="247"/>
    </row>
    <row r="1180" spans="1:15" ht="15.6">
      <c r="A1180" s="393">
        <v>46121</v>
      </c>
      <c r="B1180" s="391" t="s">
        <v>945</v>
      </c>
      <c r="C1180" s="391" t="s">
        <v>522</v>
      </c>
      <c r="D1180" s="390" t="s">
        <v>97</v>
      </c>
      <c r="E1180" s="391">
        <v>500</v>
      </c>
      <c r="F1180" s="381">
        <f t="shared" si="18"/>
        <v>0.93386376795353099</v>
      </c>
      <c r="G1180" s="239">
        <v>535.41</v>
      </c>
      <c r="H1180" s="165" t="s">
        <v>128</v>
      </c>
      <c r="I1180" s="391" t="s">
        <v>991</v>
      </c>
      <c r="J1180" s="170" t="s">
        <v>96</v>
      </c>
      <c r="K1180" s="170" t="s">
        <v>343</v>
      </c>
      <c r="L1180" s="170" t="s">
        <v>113</v>
      </c>
      <c r="M1180" s="310"/>
      <c r="N1180" s="310"/>
      <c r="O1180" s="247"/>
    </row>
    <row r="1181" spans="1:15" ht="15.6">
      <c r="A1181" s="393">
        <v>46121</v>
      </c>
      <c r="B1181" s="391" t="s">
        <v>946</v>
      </c>
      <c r="C1181" s="391" t="s">
        <v>522</v>
      </c>
      <c r="D1181" s="390" t="s">
        <v>97</v>
      </c>
      <c r="E1181" s="391">
        <v>500</v>
      </c>
      <c r="F1181" s="381">
        <f t="shared" si="18"/>
        <v>0.93386376795353099</v>
      </c>
      <c r="G1181" s="239">
        <v>535.41</v>
      </c>
      <c r="H1181" s="165" t="s">
        <v>128</v>
      </c>
      <c r="I1181" s="391" t="s">
        <v>991</v>
      </c>
      <c r="J1181" s="170" t="s">
        <v>96</v>
      </c>
      <c r="K1181" s="170" t="s">
        <v>343</v>
      </c>
      <c r="L1181" s="170" t="s">
        <v>113</v>
      </c>
      <c r="M1181" s="310"/>
      <c r="N1181" s="310"/>
      <c r="O1181" s="271"/>
    </row>
    <row r="1182" spans="1:15" ht="15.6">
      <c r="A1182" s="393">
        <v>46121</v>
      </c>
      <c r="B1182" s="391" t="s">
        <v>947</v>
      </c>
      <c r="C1182" s="391" t="s">
        <v>522</v>
      </c>
      <c r="D1182" s="390" t="s">
        <v>97</v>
      </c>
      <c r="E1182" s="391">
        <v>500</v>
      </c>
      <c r="F1182" s="381">
        <f t="shared" si="18"/>
        <v>0.93386376795353099</v>
      </c>
      <c r="G1182" s="239">
        <v>535.41</v>
      </c>
      <c r="H1182" s="165" t="s">
        <v>128</v>
      </c>
      <c r="I1182" s="391" t="s">
        <v>991</v>
      </c>
      <c r="J1182" s="170" t="s">
        <v>96</v>
      </c>
      <c r="K1182" s="170" t="s">
        <v>343</v>
      </c>
      <c r="L1182" s="170" t="s">
        <v>113</v>
      </c>
      <c r="M1182" s="75"/>
      <c r="N1182" s="75"/>
      <c r="O1182" s="75"/>
    </row>
    <row r="1183" spans="1:15" ht="15.6">
      <c r="A1183" s="393">
        <v>46121</v>
      </c>
      <c r="B1183" s="391" t="s">
        <v>948</v>
      </c>
      <c r="C1183" s="391" t="s">
        <v>522</v>
      </c>
      <c r="D1183" s="390" t="s">
        <v>97</v>
      </c>
      <c r="E1183" s="391">
        <v>500</v>
      </c>
      <c r="F1183" s="381">
        <f t="shared" si="18"/>
        <v>0.93386376795353099</v>
      </c>
      <c r="G1183" s="239">
        <v>535.41</v>
      </c>
      <c r="H1183" s="165" t="s">
        <v>128</v>
      </c>
      <c r="I1183" s="391" t="s">
        <v>991</v>
      </c>
      <c r="J1183" s="170" t="s">
        <v>96</v>
      </c>
      <c r="K1183" s="170" t="s">
        <v>343</v>
      </c>
      <c r="L1183" s="170" t="s">
        <v>113</v>
      </c>
      <c r="M1183" s="75"/>
      <c r="N1183" s="75"/>
      <c r="O1183" s="75"/>
    </row>
    <row r="1184" spans="1:15" ht="15.6">
      <c r="A1184" s="460">
        <v>46121</v>
      </c>
      <c r="B1184" s="453" t="s">
        <v>1043</v>
      </c>
      <c r="C1184" s="453" t="s">
        <v>450</v>
      </c>
      <c r="D1184" s="453" t="s">
        <v>98</v>
      </c>
      <c r="E1184" s="461">
        <v>4760</v>
      </c>
      <c r="F1184" s="381">
        <f t="shared" si="18"/>
        <v>8.8903830709176148</v>
      </c>
      <c r="G1184" s="239">
        <v>535.41</v>
      </c>
      <c r="H1184" s="453" t="s">
        <v>168</v>
      </c>
      <c r="I1184" s="453" t="s">
        <v>1086</v>
      </c>
      <c r="J1184" s="170" t="s">
        <v>96</v>
      </c>
      <c r="K1184" s="170" t="s">
        <v>343</v>
      </c>
      <c r="L1184" s="170" t="s">
        <v>113</v>
      </c>
      <c r="M1184" s="75"/>
      <c r="N1184" s="75"/>
      <c r="O1184" s="75"/>
    </row>
    <row r="1185" spans="1:15" ht="15.6">
      <c r="A1185" s="460">
        <v>46121</v>
      </c>
      <c r="B1185" s="375" t="s">
        <v>1044</v>
      </c>
      <c r="C1185" s="375" t="s">
        <v>120</v>
      </c>
      <c r="D1185" s="375" t="s">
        <v>98</v>
      </c>
      <c r="E1185" s="462">
        <v>62500</v>
      </c>
      <c r="F1185" s="381">
        <f t="shared" si="18"/>
        <v>116.73297099419138</v>
      </c>
      <c r="G1185" s="239">
        <v>535.41</v>
      </c>
      <c r="H1185" s="375" t="s">
        <v>168</v>
      </c>
      <c r="I1185" s="453" t="s">
        <v>1087</v>
      </c>
      <c r="J1185" s="170" t="s">
        <v>96</v>
      </c>
      <c r="K1185" s="170" t="s">
        <v>343</v>
      </c>
      <c r="L1185" s="170" t="s">
        <v>113</v>
      </c>
      <c r="M1185" s="75"/>
      <c r="N1185" s="75"/>
      <c r="O1185" s="75"/>
    </row>
    <row r="1186" spans="1:15" ht="15.6">
      <c r="A1186" s="394">
        <v>46121</v>
      </c>
      <c r="B1186" s="375" t="s">
        <v>1045</v>
      </c>
      <c r="C1186" s="458" t="s">
        <v>335</v>
      </c>
      <c r="D1186" s="375" t="s">
        <v>98</v>
      </c>
      <c r="E1186" s="459">
        <v>1000</v>
      </c>
      <c r="F1186" s="381">
        <f t="shared" si="18"/>
        <v>1.867727535907062</v>
      </c>
      <c r="G1186" s="239">
        <v>535.41</v>
      </c>
      <c r="H1186" s="375" t="s">
        <v>168</v>
      </c>
      <c r="I1186" s="375" t="s">
        <v>1080</v>
      </c>
      <c r="J1186" s="170" t="s">
        <v>96</v>
      </c>
      <c r="K1186" s="170" t="s">
        <v>343</v>
      </c>
      <c r="L1186" s="170" t="s">
        <v>113</v>
      </c>
      <c r="M1186" s="75"/>
      <c r="N1186" s="75"/>
      <c r="O1186" s="75"/>
    </row>
    <row r="1187" spans="1:15" ht="15.6">
      <c r="A1187" s="394">
        <v>46121</v>
      </c>
      <c r="B1187" s="242" t="s">
        <v>1046</v>
      </c>
      <c r="C1187" s="458" t="s">
        <v>335</v>
      </c>
      <c r="D1187" s="375" t="s">
        <v>98</v>
      </c>
      <c r="E1187" s="459">
        <v>1000</v>
      </c>
      <c r="F1187" s="381">
        <f t="shared" si="18"/>
        <v>1.867727535907062</v>
      </c>
      <c r="G1187" s="239">
        <v>535.41</v>
      </c>
      <c r="H1187" s="375" t="s">
        <v>168</v>
      </c>
      <c r="I1187" s="375" t="s">
        <v>1080</v>
      </c>
      <c r="J1187" s="170" t="s">
        <v>96</v>
      </c>
      <c r="K1187" s="170" t="s">
        <v>343</v>
      </c>
      <c r="L1187" s="170" t="s">
        <v>113</v>
      </c>
      <c r="M1187" s="75"/>
      <c r="N1187" s="75"/>
      <c r="O1187" s="75"/>
    </row>
    <row r="1188" spans="1:15" ht="15.6">
      <c r="A1188" s="394">
        <v>46121</v>
      </c>
      <c r="B1188" s="242" t="s">
        <v>445</v>
      </c>
      <c r="C1188" s="458" t="s">
        <v>335</v>
      </c>
      <c r="D1188" s="375" t="s">
        <v>98</v>
      </c>
      <c r="E1188" s="459">
        <v>1000</v>
      </c>
      <c r="F1188" s="381">
        <f t="shared" si="18"/>
        <v>1.867727535907062</v>
      </c>
      <c r="G1188" s="239">
        <v>535.41</v>
      </c>
      <c r="H1188" s="375" t="s">
        <v>168</v>
      </c>
      <c r="I1188" s="375" t="s">
        <v>1080</v>
      </c>
      <c r="J1188" s="170" t="s">
        <v>96</v>
      </c>
      <c r="K1188" s="170" t="s">
        <v>343</v>
      </c>
      <c r="L1188" s="170" t="s">
        <v>113</v>
      </c>
      <c r="M1188" s="124"/>
      <c r="N1188" s="124"/>
      <c r="O1188" s="124"/>
    </row>
    <row r="1189" spans="1:15" ht="15.6">
      <c r="A1189" s="360">
        <v>46121</v>
      </c>
      <c r="B1189" s="361" t="s">
        <v>1631</v>
      </c>
      <c r="C1189" s="361" t="s">
        <v>525</v>
      </c>
      <c r="D1189" s="361" t="s">
        <v>257</v>
      </c>
      <c r="E1189" s="361">
        <v>10000</v>
      </c>
      <c r="F1189" s="381">
        <f t="shared" si="18"/>
        <v>18.67727535907062</v>
      </c>
      <c r="G1189" s="239">
        <v>535.41</v>
      </c>
      <c r="H1189" s="361" t="s">
        <v>123</v>
      </c>
      <c r="I1189" s="361" t="s">
        <v>1123</v>
      </c>
      <c r="J1189" s="170" t="s">
        <v>96</v>
      </c>
      <c r="K1189" s="170" t="s">
        <v>343</v>
      </c>
      <c r="L1189" s="170" t="s">
        <v>113</v>
      </c>
      <c r="M1189" s="75"/>
      <c r="N1189" s="75"/>
      <c r="O1189" s="75"/>
    </row>
    <row r="1190" spans="1:15" ht="15.6">
      <c r="A1190" s="360">
        <v>46121</v>
      </c>
      <c r="B1190" s="361" t="s">
        <v>1611</v>
      </c>
      <c r="C1190" s="361" t="s">
        <v>525</v>
      </c>
      <c r="D1190" s="361" t="s">
        <v>257</v>
      </c>
      <c r="E1190" s="361">
        <v>90000</v>
      </c>
      <c r="F1190" s="381">
        <f t="shared" si="18"/>
        <v>168.09547823163558</v>
      </c>
      <c r="G1190" s="239">
        <v>535.41</v>
      </c>
      <c r="H1190" s="361" t="s">
        <v>123</v>
      </c>
      <c r="I1190" s="361" t="s">
        <v>1129</v>
      </c>
      <c r="J1190" s="170" t="s">
        <v>96</v>
      </c>
      <c r="K1190" s="170" t="s">
        <v>343</v>
      </c>
      <c r="L1190" s="170" t="s">
        <v>113</v>
      </c>
      <c r="M1190" s="75"/>
      <c r="N1190" s="75"/>
      <c r="O1190" s="75"/>
    </row>
    <row r="1191" spans="1:15" ht="15.6">
      <c r="A1191" s="360">
        <v>46121</v>
      </c>
      <c r="B1191" s="361" t="s">
        <v>1611</v>
      </c>
      <c r="C1191" s="361" t="s">
        <v>525</v>
      </c>
      <c r="D1191" s="361" t="s">
        <v>257</v>
      </c>
      <c r="E1191" s="361">
        <v>90000</v>
      </c>
      <c r="F1191" s="381">
        <f t="shared" si="18"/>
        <v>168.09547823163558</v>
      </c>
      <c r="G1191" s="239">
        <v>535.41</v>
      </c>
      <c r="H1191" s="361" t="s">
        <v>123</v>
      </c>
      <c r="I1191" s="361" t="s">
        <v>1130</v>
      </c>
      <c r="J1191" s="170" t="s">
        <v>96</v>
      </c>
      <c r="K1191" s="170" t="s">
        <v>343</v>
      </c>
      <c r="L1191" s="170" t="s">
        <v>113</v>
      </c>
      <c r="M1191" s="75"/>
      <c r="N1191" s="75"/>
      <c r="O1191" s="75"/>
    </row>
    <row r="1192" spans="1:15" ht="15.6">
      <c r="A1192" s="360">
        <v>46121</v>
      </c>
      <c r="B1192" s="361" t="s">
        <v>1649</v>
      </c>
      <c r="C1192" s="361" t="s">
        <v>522</v>
      </c>
      <c r="D1192" s="361" t="s">
        <v>257</v>
      </c>
      <c r="E1192" s="361">
        <v>500</v>
      </c>
      <c r="F1192" s="381">
        <f t="shared" si="18"/>
        <v>0.93386376795353099</v>
      </c>
      <c r="G1192" s="239">
        <v>535.41</v>
      </c>
      <c r="H1192" s="361" t="s">
        <v>123</v>
      </c>
      <c r="I1192" s="361" t="s">
        <v>1121</v>
      </c>
      <c r="J1192" s="170" t="s">
        <v>96</v>
      </c>
      <c r="K1192" s="170" t="s">
        <v>343</v>
      </c>
      <c r="L1192" s="170" t="s">
        <v>113</v>
      </c>
      <c r="M1192" s="75"/>
      <c r="N1192" s="75"/>
      <c r="O1192" s="75"/>
    </row>
    <row r="1193" spans="1:15" ht="15.6">
      <c r="A1193" s="460">
        <v>46121</v>
      </c>
      <c r="B1193" s="170" t="s">
        <v>1598</v>
      </c>
      <c r="C1193" s="453" t="s">
        <v>396</v>
      </c>
      <c r="D1193" s="453" t="s">
        <v>257</v>
      </c>
      <c r="E1193" s="453">
        <v>10000</v>
      </c>
      <c r="F1193" s="381">
        <f t="shared" si="18"/>
        <v>18.67727535907062</v>
      </c>
      <c r="G1193" s="239">
        <v>535.41</v>
      </c>
      <c r="H1193" s="170" t="s">
        <v>122</v>
      </c>
      <c r="I1193" s="453" t="s">
        <v>1175</v>
      </c>
      <c r="J1193" s="170" t="s">
        <v>96</v>
      </c>
      <c r="K1193" s="170" t="s">
        <v>343</v>
      </c>
      <c r="L1193" s="170" t="s">
        <v>113</v>
      </c>
      <c r="M1193" s="75"/>
      <c r="N1193" s="75"/>
      <c r="O1193" s="75"/>
    </row>
    <row r="1194" spans="1:15" ht="15.6">
      <c r="A1194" s="451">
        <v>46121</v>
      </c>
      <c r="B1194" s="375" t="s">
        <v>1590</v>
      </c>
      <c r="C1194" s="375" t="s">
        <v>522</v>
      </c>
      <c r="D1194" s="375" t="s">
        <v>257</v>
      </c>
      <c r="E1194" s="375">
        <v>500</v>
      </c>
      <c r="F1194" s="381">
        <f t="shared" si="18"/>
        <v>0.93386376795353099</v>
      </c>
      <c r="G1194" s="239">
        <v>535.41</v>
      </c>
      <c r="H1194" s="242" t="s">
        <v>122</v>
      </c>
      <c r="I1194" s="375" t="s">
        <v>1166</v>
      </c>
      <c r="J1194" s="170" t="s">
        <v>96</v>
      </c>
      <c r="K1194" s="170" t="s">
        <v>343</v>
      </c>
      <c r="L1194" s="170" t="s">
        <v>113</v>
      </c>
      <c r="M1194" s="75"/>
      <c r="N1194" s="75"/>
      <c r="O1194" s="75"/>
    </row>
    <row r="1195" spans="1:15" ht="15.6">
      <c r="A1195" s="460">
        <v>46121</v>
      </c>
      <c r="B1195" s="453" t="s">
        <v>1650</v>
      </c>
      <c r="C1195" s="375" t="s">
        <v>392</v>
      </c>
      <c r="D1195" s="453" t="s">
        <v>257</v>
      </c>
      <c r="E1195" s="453">
        <v>12000</v>
      </c>
      <c r="F1195" s="381">
        <f t="shared" si="18"/>
        <v>22.412730430884743</v>
      </c>
      <c r="G1195" s="239">
        <v>535.41</v>
      </c>
      <c r="H1195" s="170" t="s">
        <v>122</v>
      </c>
      <c r="I1195" s="375" t="s">
        <v>1176</v>
      </c>
      <c r="J1195" s="170" t="s">
        <v>96</v>
      </c>
      <c r="K1195" s="170" t="s">
        <v>343</v>
      </c>
      <c r="L1195" s="170" t="s">
        <v>113</v>
      </c>
      <c r="M1195" s="75"/>
      <c r="N1195" s="75"/>
      <c r="O1195" s="75"/>
    </row>
    <row r="1196" spans="1:15" ht="15.6">
      <c r="A1196" s="451">
        <v>46121</v>
      </c>
      <c r="B1196" s="375" t="s">
        <v>1590</v>
      </c>
      <c r="C1196" s="375" t="s">
        <v>522</v>
      </c>
      <c r="D1196" s="375" t="s">
        <v>257</v>
      </c>
      <c r="E1196" s="375">
        <v>2000</v>
      </c>
      <c r="F1196" s="381">
        <f t="shared" si="18"/>
        <v>3.735455071814124</v>
      </c>
      <c r="G1196" s="239">
        <v>535.41</v>
      </c>
      <c r="H1196" s="242" t="s">
        <v>122</v>
      </c>
      <c r="I1196" s="375" t="s">
        <v>1166</v>
      </c>
      <c r="J1196" s="170" t="s">
        <v>96</v>
      </c>
      <c r="K1196" s="170" t="s">
        <v>343</v>
      </c>
      <c r="L1196" s="170" t="s">
        <v>113</v>
      </c>
      <c r="M1196" s="75"/>
      <c r="N1196" s="75"/>
      <c r="O1196" s="75"/>
    </row>
    <row r="1197" spans="1:15" ht="15.6">
      <c r="A1197" s="451">
        <v>46121</v>
      </c>
      <c r="B1197" s="375" t="s">
        <v>1647</v>
      </c>
      <c r="C1197" s="375" t="s">
        <v>525</v>
      </c>
      <c r="D1197" s="375" t="s">
        <v>257</v>
      </c>
      <c r="E1197" s="375">
        <v>10000</v>
      </c>
      <c r="F1197" s="381">
        <f t="shared" si="18"/>
        <v>18.67727535907062</v>
      </c>
      <c r="G1197" s="239">
        <v>535.41</v>
      </c>
      <c r="H1197" s="375" t="s">
        <v>131</v>
      </c>
      <c r="I1197" s="375" t="s">
        <v>1208</v>
      </c>
      <c r="J1197" s="170" t="s">
        <v>96</v>
      </c>
      <c r="K1197" s="170" t="s">
        <v>343</v>
      </c>
      <c r="L1197" s="170" t="s">
        <v>113</v>
      </c>
      <c r="M1197" s="75"/>
      <c r="N1197" s="75"/>
      <c r="O1197" s="75"/>
    </row>
    <row r="1198" spans="1:15" ht="15.6">
      <c r="A1198" s="451">
        <v>46121</v>
      </c>
      <c r="B1198" s="375" t="s">
        <v>1648</v>
      </c>
      <c r="C1198" s="375" t="s">
        <v>522</v>
      </c>
      <c r="D1198" s="375" t="s">
        <v>257</v>
      </c>
      <c r="E1198" s="375">
        <v>700</v>
      </c>
      <c r="F1198" s="381">
        <f t="shared" ref="F1198:F1261" si="19">E1198/G1198</f>
        <v>1.3074092751349433</v>
      </c>
      <c r="G1198" s="239">
        <v>535.41</v>
      </c>
      <c r="H1198" s="375" t="s">
        <v>131</v>
      </c>
      <c r="I1198" s="375" t="s">
        <v>1206</v>
      </c>
      <c r="J1198" s="170" t="s">
        <v>96</v>
      </c>
      <c r="K1198" s="170" t="s">
        <v>343</v>
      </c>
      <c r="L1198" s="170" t="s">
        <v>113</v>
      </c>
      <c r="M1198" s="75"/>
      <c r="N1198" s="75"/>
      <c r="O1198" s="75"/>
    </row>
    <row r="1199" spans="1:15" ht="15.6">
      <c r="A1199" s="451">
        <v>46121</v>
      </c>
      <c r="B1199" s="375" t="s">
        <v>1604</v>
      </c>
      <c r="C1199" s="375" t="s">
        <v>618</v>
      </c>
      <c r="D1199" s="375" t="s">
        <v>257</v>
      </c>
      <c r="E1199" s="375">
        <v>2000</v>
      </c>
      <c r="F1199" s="381">
        <f t="shared" si="19"/>
        <v>3.735455071814124</v>
      </c>
      <c r="G1199" s="239">
        <v>535.41</v>
      </c>
      <c r="H1199" s="375" t="s">
        <v>131</v>
      </c>
      <c r="I1199" s="375" t="s">
        <v>1210</v>
      </c>
      <c r="J1199" s="170" t="s">
        <v>96</v>
      </c>
      <c r="K1199" s="170" t="s">
        <v>343</v>
      </c>
      <c r="L1199" s="170" t="s">
        <v>113</v>
      </c>
      <c r="M1199" s="75"/>
      <c r="N1199" s="75"/>
      <c r="O1199" s="75"/>
    </row>
    <row r="1200" spans="1:15" ht="15.6">
      <c r="A1200" s="451">
        <v>46121</v>
      </c>
      <c r="B1200" s="375" t="s">
        <v>1648</v>
      </c>
      <c r="C1200" s="375" t="s">
        <v>522</v>
      </c>
      <c r="D1200" s="375" t="s">
        <v>257</v>
      </c>
      <c r="E1200" s="375">
        <v>700</v>
      </c>
      <c r="F1200" s="381">
        <f t="shared" si="19"/>
        <v>1.3074092751349433</v>
      </c>
      <c r="G1200" s="239">
        <v>535.41</v>
      </c>
      <c r="H1200" s="375" t="s">
        <v>131</v>
      </c>
      <c r="I1200" s="375" t="s">
        <v>1206</v>
      </c>
      <c r="J1200" s="170" t="s">
        <v>96</v>
      </c>
      <c r="K1200" s="170" t="s">
        <v>343</v>
      </c>
      <c r="L1200" s="170" t="s">
        <v>113</v>
      </c>
      <c r="M1200" s="75"/>
      <c r="N1200" s="75"/>
      <c r="O1200" s="75"/>
    </row>
    <row r="1201" spans="1:15" ht="15.6">
      <c r="A1201" s="451">
        <v>46121</v>
      </c>
      <c r="B1201" s="375" t="s">
        <v>1648</v>
      </c>
      <c r="C1201" s="375" t="s">
        <v>522</v>
      </c>
      <c r="D1201" s="375" t="s">
        <v>257</v>
      </c>
      <c r="E1201" s="375">
        <v>700</v>
      </c>
      <c r="F1201" s="381">
        <f t="shared" si="19"/>
        <v>1.3074092751349433</v>
      </c>
      <c r="G1201" s="239">
        <v>535.41</v>
      </c>
      <c r="H1201" s="375" t="s">
        <v>131</v>
      </c>
      <c r="I1201" s="375" t="s">
        <v>1206</v>
      </c>
      <c r="J1201" s="170" t="s">
        <v>96</v>
      </c>
      <c r="K1201" s="170" t="s">
        <v>343</v>
      </c>
      <c r="L1201" s="170" t="s">
        <v>113</v>
      </c>
      <c r="M1201" s="75"/>
      <c r="N1201" s="75"/>
      <c r="O1201" s="75"/>
    </row>
    <row r="1202" spans="1:15" ht="15.6">
      <c r="A1202" s="451">
        <v>46121</v>
      </c>
      <c r="B1202" s="375" t="s">
        <v>1648</v>
      </c>
      <c r="C1202" s="375" t="s">
        <v>522</v>
      </c>
      <c r="D1202" s="375" t="s">
        <v>257</v>
      </c>
      <c r="E1202" s="375">
        <v>700</v>
      </c>
      <c r="F1202" s="381">
        <f t="shared" si="19"/>
        <v>1.3074092751349433</v>
      </c>
      <c r="G1202" s="239">
        <v>535.41</v>
      </c>
      <c r="H1202" s="375" t="s">
        <v>131</v>
      </c>
      <c r="I1202" s="375" t="s">
        <v>1206</v>
      </c>
      <c r="J1202" s="170" t="s">
        <v>96</v>
      </c>
      <c r="K1202" s="170" t="s">
        <v>343</v>
      </c>
      <c r="L1202" s="170" t="s">
        <v>113</v>
      </c>
      <c r="M1202" s="75"/>
      <c r="N1202" s="75"/>
      <c r="O1202" s="75"/>
    </row>
    <row r="1203" spans="1:15" ht="15.6">
      <c r="A1203" s="451">
        <v>46121</v>
      </c>
      <c r="B1203" s="375" t="s">
        <v>1648</v>
      </c>
      <c r="C1203" s="375" t="s">
        <v>522</v>
      </c>
      <c r="D1203" s="375" t="s">
        <v>257</v>
      </c>
      <c r="E1203" s="375">
        <v>700</v>
      </c>
      <c r="F1203" s="381">
        <f t="shared" si="19"/>
        <v>1.3074092751349433</v>
      </c>
      <c r="G1203" s="239">
        <v>535.41</v>
      </c>
      <c r="H1203" s="375" t="s">
        <v>131</v>
      </c>
      <c r="I1203" s="375" t="s">
        <v>1206</v>
      </c>
      <c r="J1203" s="170" t="s">
        <v>96</v>
      </c>
      <c r="K1203" s="170" t="s">
        <v>343</v>
      </c>
      <c r="L1203" s="170" t="s">
        <v>113</v>
      </c>
      <c r="M1203" s="75"/>
      <c r="N1203" s="75"/>
      <c r="O1203" s="75"/>
    </row>
    <row r="1204" spans="1:15" ht="15.6">
      <c r="A1204" s="395">
        <v>46121</v>
      </c>
      <c r="B1204" s="170" t="s">
        <v>1248</v>
      </c>
      <c r="C1204" s="170" t="s">
        <v>525</v>
      </c>
      <c r="D1204" s="170" t="s">
        <v>97</v>
      </c>
      <c r="E1204" s="316">
        <v>10000</v>
      </c>
      <c r="F1204" s="381">
        <f t="shared" si="19"/>
        <v>18.67727535907062</v>
      </c>
      <c r="G1204" s="239">
        <v>535.41</v>
      </c>
      <c r="H1204" s="383" t="s">
        <v>127</v>
      </c>
      <c r="I1204" s="170" t="s">
        <v>1301</v>
      </c>
      <c r="J1204" s="170" t="s">
        <v>96</v>
      </c>
      <c r="K1204" s="170" t="s">
        <v>343</v>
      </c>
      <c r="L1204" s="170" t="s">
        <v>113</v>
      </c>
      <c r="M1204" s="75"/>
      <c r="N1204" s="75"/>
      <c r="O1204" s="75"/>
    </row>
    <row r="1205" spans="1:15" ht="15.6">
      <c r="A1205" s="395">
        <v>46121</v>
      </c>
      <c r="B1205" s="453" t="s">
        <v>1252</v>
      </c>
      <c r="C1205" s="383" t="s">
        <v>335</v>
      </c>
      <c r="D1205" s="383" t="s">
        <v>97</v>
      </c>
      <c r="E1205" s="465">
        <v>500</v>
      </c>
      <c r="F1205" s="381">
        <f t="shared" si="19"/>
        <v>0.93386376795353099</v>
      </c>
      <c r="G1205" s="239">
        <v>535.41</v>
      </c>
      <c r="H1205" s="383" t="s">
        <v>127</v>
      </c>
      <c r="I1205" s="170" t="s">
        <v>1295</v>
      </c>
      <c r="J1205" s="170" t="s">
        <v>96</v>
      </c>
      <c r="K1205" s="170" t="s">
        <v>343</v>
      </c>
      <c r="L1205" s="170" t="s">
        <v>113</v>
      </c>
      <c r="M1205" s="75"/>
      <c r="N1205" s="75"/>
      <c r="O1205" s="75"/>
    </row>
    <row r="1206" spans="1:15" ht="15.6">
      <c r="A1206" s="395">
        <v>46121</v>
      </c>
      <c r="B1206" s="170" t="s">
        <v>1249</v>
      </c>
      <c r="C1206" s="383" t="s">
        <v>335</v>
      </c>
      <c r="D1206" s="383" t="s">
        <v>97</v>
      </c>
      <c r="E1206" s="316">
        <v>500</v>
      </c>
      <c r="F1206" s="381">
        <f t="shared" si="19"/>
        <v>0.93386376795353099</v>
      </c>
      <c r="G1206" s="239">
        <v>535.41</v>
      </c>
      <c r="H1206" s="383" t="s">
        <v>127</v>
      </c>
      <c r="I1206" s="170" t="s">
        <v>1295</v>
      </c>
      <c r="J1206" s="170" t="s">
        <v>96</v>
      </c>
      <c r="K1206" s="170" t="s">
        <v>343</v>
      </c>
      <c r="L1206" s="170" t="s">
        <v>113</v>
      </c>
      <c r="M1206" s="75"/>
      <c r="N1206" s="75"/>
      <c r="O1206" s="75"/>
    </row>
    <row r="1207" spans="1:15" ht="15.6">
      <c r="A1207" s="466">
        <v>46121</v>
      </c>
      <c r="B1207" s="468" t="s">
        <v>1335</v>
      </c>
      <c r="C1207" s="396" t="s">
        <v>525</v>
      </c>
      <c r="D1207" s="468" t="s">
        <v>100</v>
      </c>
      <c r="E1207" s="467">
        <v>90000</v>
      </c>
      <c r="F1207" s="381">
        <f t="shared" si="19"/>
        <v>168.09547823163558</v>
      </c>
      <c r="G1207" s="239">
        <v>535.41</v>
      </c>
      <c r="H1207" s="468" t="s">
        <v>129</v>
      </c>
      <c r="I1207" s="468" t="s">
        <v>1370</v>
      </c>
      <c r="J1207" s="170" t="s">
        <v>96</v>
      </c>
      <c r="K1207" s="170" t="s">
        <v>343</v>
      </c>
      <c r="L1207" s="170" t="s">
        <v>113</v>
      </c>
      <c r="M1207" s="75"/>
      <c r="N1207" s="75"/>
      <c r="O1207" s="75"/>
    </row>
    <row r="1208" spans="1:15" ht="15.6">
      <c r="A1208" s="466">
        <v>46121</v>
      </c>
      <c r="B1208" s="468" t="s">
        <v>1336</v>
      </c>
      <c r="C1208" s="396" t="s">
        <v>335</v>
      </c>
      <c r="D1208" s="468" t="s">
        <v>100</v>
      </c>
      <c r="E1208" s="467">
        <v>500</v>
      </c>
      <c r="F1208" s="381">
        <f t="shared" si="19"/>
        <v>0.93386376795353099</v>
      </c>
      <c r="G1208" s="239">
        <v>535.41</v>
      </c>
      <c r="H1208" s="468" t="s">
        <v>129</v>
      </c>
      <c r="I1208" s="468" t="s">
        <v>1362</v>
      </c>
      <c r="J1208" s="170" t="s">
        <v>96</v>
      </c>
      <c r="K1208" s="170" t="s">
        <v>343</v>
      </c>
      <c r="L1208" s="170" t="s">
        <v>113</v>
      </c>
      <c r="M1208" s="75"/>
      <c r="N1208" s="75"/>
      <c r="O1208" s="75"/>
    </row>
    <row r="1209" spans="1:15" ht="15.6">
      <c r="A1209" s="451">
        <v>46121</v>
      </c>
      <c r="B1209" s="375" t="s">
        <v>1404</v>
      </c>
      <c r="C1209" s="375" t="s">
        <v>525</v>
      </c>
      <c r="D1209" s="375" t="s">
        <v>97</v>
      </c>
      <c r="E1209" s="375">
        <v>90000</v>
      </c>
      <c r="F1209" s="381">
        <f t="shared" si="19"/>
        <v>168.09547823163558</v>
      </c>
      <c r="G1209" s="239">
        <v>535.41</v>
      </c>
      <c r="H1209" s="375" t="s">
        <v>124</v>
      </c>
      <c r="I1209" s="375" t="s">
        <v>1446</v>
      </c>
      <c r="J1209" s="170" t="s">
        <v>96</v>
      </c>
      <c r="K1209" s="170" t="s">
        <v>343</v>
      </c>
      <c r="L1209" s="170" t="s">
        <v>113</v>
      </c>
      <c r="M1209" s="75"/>
      <c r="N1209" s="75"/>
      <c r="O1209" s="75"/>
    </row>
    <row r="1210" spans="1:15" ht="15.6">
      <c r="A1210" s="451">
        <v>46121</v>
      </c>
      <c r="B1210" s="375" t="s">
        <v>1405</v>
      </c>
      <c r="C1210" s="375" t="s">
        <v>335</v>
      </c>
      <c r="D1210" s="375" t="s">
        <v>97</v>
      </c>
      <c r="E1210" s="375">
        <v>500</v>
      </c>
      <c r="F1210" s="381">
        <f t="shared" si="19"/>
        <v>0.93386376795353099</v>
      </c>
      <c r="G1210" s="239">
        <v>535.41</v>
      </c>
      <c r="H1210" s="375" t="s">
        <v>124</v>
      </c>
      <c r="I1210" s="375" t="s">
        <v>1436</v>
      </c>
      <c r="J1210" s="170" t="s">
        <v>96</v>
      </c>
      <c r="K1210" s="170" t="s">
        <v>343</v>
      </c>
      <c r="L1210" s="170" t="s">
        <v>113</v>
      </c>
      <c r="M1210" s="75"/>
      <c r="N1210" s="75"/>
      <c r="O1210" s="75"/>
    </row>
    <row r="1211" spans="1:15" ht="15.6">
      <c r="A1211" s="469">
        <v>46121</v>
      </c>
      <c r="B1211" s="375" t="s">
        <v>1406</v>
      </c>
      <c r="C1211" s="375" t="s">
        <v>335</v>
      </c>
      <c r="D1211" s="375" t="s">
        <v>97</v>
      </c>
      <c r="E1211" s="464">
        <v>4000</v>
      </c>
      <c r="F1211" s="381">
        <f t="shared" si="19"/>
        <v>7.4709101436282479</v>
      </c>
      <c r="G1211" s="239">
        <v>535.41</v>
      </c>
      <c r="H1211" s="464" t="s">
        <v>124</v>
      </c>
      <c r="I1211" s="464" t="s">
        <v>1436</v>
      </c>
      <c r="J1211" s="170" t="s">
        <v>96</v>
      </c>
      <c r="K1211" s="170" t="s">
        <v>343</v>
      </c>
      <c r="L1211" s="170" t="s">
        <v>113</v>
      </c>
      <c r="M1211" s="75"/>
      <c r="N1211" s="75"/>
      <c r="O1211" s="75"/>
    </row>
    <row r="1212" spans="1:15" ht="15.6">
      <c r="A1212" s="451">
        <v>46122</v>
      </c>
      <c r="B1212" s="375" t="s">
        <v>186</v>
      </c>
      <c r="C1212" s="375" t="s">
        <v>335</v>
      </c>
      <c r="D1212" s="385" t="s">
        <v>99</v>
      </c>
      <c r="E1212" s="375">
        <v>1000</v>
      </c>
      <c r="F1212" s="381">
        <f t="shared" si="19"/>
        <v>1.867727535907062</v>
      </c>
      <c r="G1212" s="239">
        <v>535.41</v>
      </c>
      <c r="H1212" s="386" t="s">
        <v>111</v>
      </c>
      <c r="I1212" s="452" t="s">
        <v>910</v>
      </c>
      <c r="J1212" s="170" t="s">
        <v>96</v>
      </c>
      <c r="K1212" s="170" t="s">
        <v>343</v>
      </c>
      <c r="L1212" s="170" t="s">
        <v>113</v>
      </c>
      <c r="M1212" s="75"/>
      <c r="N1212" s="75"/>
      <c r="O1212" s="75"/>
    </row>
    <row r="1213" spans="1:15" ht="15.6">
      <c r="A1213" s="451">
        <v>46122</v>
      </c>
      <c r="B1213" s="375" t="s">
        <v>187</v>
      </c>
      <c r="C1213" s="375" t="s">
        <v>335</v>
      </c>
      <c r="D1213" s="385" t="s">
        <v>99</v>
      </c>
      <c r="E1213" s="375">
        <v>1000</v>
      </c>
      <c r="F1213" s="381">
        <f t="shared" si="19"/>
        <v>1.867727535907062</v>
      </c>
      <c r="G1213" s="239">
        <v>535.41</v>
      </c>
      <c r="H1213" s="386" t="s">
        <v>111</v>
      </c>
      <c r="I1213" s="452" t="s">
        <v>910</v>
      </c>
      <c r="J1213" s="170" t="s">
        <v>96</v>
      </c>
      <c r="K1213" s="170" t="s">
        <v>343</v>
      </c>
      <c r="L1213" s="170" t="s">
        <v>113</v>
      </c>
      <c r="M1213" s="75"/>
      <c r="N1213" s="75"/>
      <c r="O1213" s="75"/>
    </row>
    <row r="1214" spans="1:15" ht="15.6">
      <c r="A1214" s="451">
        <v>46122</v>
      </c>
      <c r="B1214" s="375" t="s">
        <v>186</v>
      </c>
      <c r="C1214" s="375" t="s">
        <v>335</v>
      </c>
      <c r="D1214" s="385" t="s">
        <v>99</v>
      </c>
      <c r="E1214" s="375">
        <v>1000</v>
      </c>
      <c r="F1214" s="381">
        <f t="shared" si="19"/>
        <v>1.867727535907062</v>
      </c>
      <c r="G1214" s="239">
        <v>535.41</v>
      </c>
      <c r="H1214" s="386" t="s">
        <v>111</v>
      </c>
      <c r="I1214" s="452" t="s">
        <v>910</v>
      </c>
      <c r="J1214" s="170" t="s">
        <v>96</v>
      </c>
      <c r="K1214" s="170" t="s">
        <v>343</v>
      </c>
      <c r="L1214" s="170" t="s">
        <v>113</v>
      </c>
      <c r="M1214" s="75"/>
      <c r="N1214" s="75"/>
      <c r="O1214" s="75"/>
    </row>
    <row r="1215" spans="1:15" ht="15.6">
      <c r="A1215" s="451">
        <v>46122</v>
      </c>
      <c r="B1215" s="375" t="s">
        <v>187</v>
      </c>
      <c r="C1215" s="375" t="s">
        <v>335</v>
      </c>
      <c r="D1215" s="385" t="s">
        <v>99</v>
      </c>
      <c r="E1215" s="375">
        <v>1000</v>
      </c>
      <c r="F1215" s="381">
        <f t="shared" si="19"/>
        <v>1.867727535907062</v>
      </c>
      <c r="G1215" s="239">
        <v>535.41</v>
      </c>
      <c r="H1215" s="386" t="s">
        <v>111</v>
      </c>
      <c r="I1215" s="452" t="s">
        <v>910</v>
      </c>
      <c r="J1215" s="170" t="s">
        <v>96</v>
      </c>
      <c r="K1215" s="170" t="s">
        <v>343</v>
      </c>
      <c r="L1215" s="170" t="s">
        <v>113</v>
      </c>
      <c r="M1215" s="75"/>
      <c r="N1215" s="75"/>
      <c r="O1215" s="75"/>
    </row>
    <row r="1216" spans="1:15" ht="15.6">
      <c r="A1216" s="393">
        <v>46122</v>
      </c>
      <c r="B1216" s="391" t="s">
        <v>949</v>
      </c>
      <c r="C1216" s="391" t="s">
        <v>396</v>
      </c>
      <c r="D1216" s="390" t="s">
        <v>97</v>
      </c>
      <c r="E1216" s="391">
        <v>10000</v>
      </c>
      <c r="F1216" s="381">
        <f t="shared" si="19"/>
        <v>18.67727535907062</v>
      </c>
      <c r="G1216" s="239">
        <v>535.41</v>
      </c>
      <c r="H1216" s="165" t="s">
        <v>128</v>
      </c>
      <c r="I1216" s="391" t="s">
        <v>993</v>
      </c>
      <c r="J1216" s="170" t="s">
        <v>96</v>
      </c>
      <c r="K1216" s="170" t="s">
        <v>343</v>
      </c>
      <c r="L1216" s="170" t="s">
        <v>113</v>
      </c>
      <c r="M1216" s="75"/>
      <c r="N1216" s="75"/>
      <c r="O1216" s="75"/>
    </row>
    <row r="1217" spans="1:15" ht="15.6">
      <c r="A1217" s="393">
        <v>46122</v>
      </c>
      <c r="B1217" s="391" t="s">
        <v>950</v>
      </c>
      <c r="C1217" s="391" t="s">
        <v>396</v>
      </c>
      <c r="D1217" s="390" t="s">
        <v>97</v>
      </c>
      <c r="E1217" s="391">
        <v>100000</v>
      </c>
      <c r="F1217" s="381">
        <f t="shared" si="19"/>
        <v>186.7727535907062</v>
      </c>
      <c r="G1217" s="239">
        <v>535.41</v>
      </c>
      <c r="H1217" s="165" t="s">
        <v>128</v>
      </c>
      <c r="I1217" s="391" t="s">
        <v>1002</v>
      </c>
      <c r="J1217" s="170" t="s">
        <v>96</v>
      </c>
      <c r="K1217" s="170" t="s">
        <v>343</v>
      </c>
      <c r="L1217" s="170" t="s">
        <v>113</v>
      </c>
      <c r="M1217" s="75"/>
      <c r="N1217" s="75"/>
      <c r="O1217" s="75"/>
    </row>
    <row r="1218" spans="1:15" ht="15.6">
      <c r="A1218" s="393">
        <v>46122</v>
      </c>
      <c r="B1218" s="391" t="s">
        <v>945</v>
      </c>
      <c r="C1218" s="391" t="s">
        <v>522</v>
      </c>
      <c r="D1218" s="390" t="s">
        <v>97</v>
      </c>
      <c r="E1218" s="391">
        <v>500</v>
      </c>
      <c r="F1218" s="381">
        <f t="shared" si="19"/>
        <v>0.93386376795353099</v>
      </c>
      <c r="G1218" s="239">
        <v>535.41</v>
      </c>
      <c r="H1218" s="165" t="s">
        <v>128</v>
      </c>
      <c r="I1218" s="391" t="s">
        <v>991</v>
      </c>
      <c r="J1218" s="170" t="s">
        <v>96</v>
      </c>
      <c r="K1218" s="170" t="s">
        <v>343</v>
      </c>
      <c r="L1218" s="170" t="s">
        <v>113</v>
      </c>
      <c r="M1218" s="75"/>
      <c r="N1218" s="75"/>
      <c r="O1218" s="75"/>
    </row>
    <row r="1219" spans="1:15" ht="15.6">
      <c r="A1219" s="393">
        <v>46122</v>
      </c>
      <c r="B1219" s="391" t="s">
        <v>951</v>
      </c>
      <c r="C1219" s="391" t="s">
        <v>522</v>
      </c>
      <c r="D1219" s="390" t="s">
        <v>97</v>
      </c>
      <c r="E1219" s="391">
        <v>1000</v>
      </c>
      <c r="F1219" s="381">
        <f t="shared" si="19"/>
        <v>1.867727535907062</v>
      </c>
      <c r="G1219" s="239">
        <v>535.41</v>
      </c>
      <c r="H1219" s="165" t="s">
        <v>128</v>
      </c>
      <c r="I1219" s="391" t="s">
        <v>991</v>
      </c>
      <c r="J1219" s="170" t="s">
        <v>96</v>
      </c>
      <c r="K1219" s="170" t="s">
        <v>343</v>
      </c>
      <c r="L1219" s="170" t="s">
        <v>113</v>
      </c>
      <c r="M1219" s="75"/>
      <c r="N1219" s="75"/>
      <c r="O1219" s="75"/>
    </row>
    <row r="1220" spans="1:15" ht="15.6">
      <c r="A1220" s="460">
        <v>46122</v>
      </c>
      <c r="B1220" s="375" t="s">
        <v>1047</v>
      </c>
      <c r="C1220" s="375" t="s">
        <v>450</v>
      </c>
      <c r="D1220" s="375" t="s">
        <v>98</v>
      </c>
      <c r="E1220" s="462">
        <v>2765</v>
      </c>
      <c r="F1220" s="381">
        <f t="shared" si="19"/>
        <v>5.1642666367830268</v>
      </c>
      <c r="G1220" s="239">
        <v>535.41</v>
      </c>
      <c r="H1220" s="375" t="s">
        <v>168</v>
      </c>
      <c r="I1220" s="453" t="s">
        <v>1088</v>
      </c>
      <c r="J1220" s="170" t="s">
        <v>96</v>
      </c>
      <c r="K1220" s="170" t="s">
        <v>343</v>
      </c>
      <c r="L1220" s="170" t="s">
        <v>113</v>
      </c>
      <c r="M1220" s="75"/>
      <c r="N1220" s="75"/>
      <c r="O1220" s="75"/>
    </row>
    <row r="1221" spans="1:15" ht="15.6">
      <c r="A1221" s="460">
        <v>46122</v>
      </c>
      <c r="B1221" s="453" t="s">
        <v>1048</v>
      </c>
      <c r="C1221" s="453" t="s">
        <v>120</v>
      </c>
      <c r="D1221" s="375" t="s">
        <v>98</v>
      </c>
      <c r="E1221" s="462">
        <v>25000</v>
      </c>
      <c r="F1221" s="381">
        <f t="shared" si="19"/>
        <v>46.69318839767655</v>
      </c>
      <c r="G1221" s="239">
        <v>535.41</v>
      </c>
      <c r="H1221" s="375" t="s">
        <v>168</v>
      </c>
      <c r="I1221" s="453" t="s">
        <v>1089</v>
      </c>
      <c r="J1221" s="170" t="s">
        <v>96</v>
      </c>
      <c r="K1221" s="170" t="s">
        <v>343</v>
      </c>
      <c r="L1221" s="170" t="s">
        <v>113</v>
      </c>
      <c r="M1221" s="75"/>
      <c r="N1221" s="75"/>
      <c r="O1221" s="75"/>
    </row>
    <row r="1222" spans="1:15" ht="15.6">
      <c r="A1222" s="460">
        <v>46122</v>
      </c>
      <c r="B1222" s="453" t="s">
        <v>1049</v>
      </c>
      <c r="C1222" s="453" t="s">
        <v>120</v>
      </c>
      <c r="D1222" s="375" t="s">
        <v>98</v>
      </c>
      <c r="E1222" s="462">
        <v>34000</v>
      </c>
      <c r="F1222" s="381">
        <f t="shared" si="19"/>
        <v>63.502736220840106</v>
      </c>
      <c r="G1222" s="239">
        <v>535.41</v>
      </c>
      <c r="H1222" s="375" t="s">
        <v>168</v>
      </c>
      <c r="I1222" s="453" t="s">
        <v>1089</v>
      </c>
      <c r="J1222" s="170" t="s">
        <v>96</v>
      </c>
      <c r="K1222" s="170" t="s">
        <v>343</v>
      </c>
      <c r="L1222" s="170" t="s">
        <v>113</v>
      </c>
      <c r="M1222" s="75"/>
      <c r="N1222" s="75"/>
      <c r="O1222" s="75"/>
    </row>
    <row r="1223" spans="1:15" ht="15.6">
      <c r="A1223" s="460">
        <v>46122</v>
      </c>
      <c r="B1223" s="453" t="s">
        <v>1050</v>
      </c>
      <c r="C1223" s="453" t="s">
        <v>120</v>
      </c>
      <c r="D1223" s="375" t="s">
        <v>98</v>
      </c>
      <c r="E1223" s="462">
        <v>5000</v>
      </c>
      <c r="F1223" s="381">
        <f t="shared" si="19"/>
        <v>9.3386376795353101</v>
      </c>
      <c r="G1223" s="239">
        <v>535.41</v>
      </c>
      <c r="H1223" s="375" t="s">
        <v>168</v>
      </c>
      <c r="I1223" s="453" t="s">
        <v>1089</v>
      </c>
      <c r="J1223" s="170" t="s">
        <v>96</v>
      </c>
      <c r="K1223" s="170" t="s">
        <v>343</v>
      </c>
      <c r="L1223" s="170" t="s">
        <v>113</v>
      </c>
      <c r="M1223" s="75"/>
      <c r="N1223" s="75"/>
      <c r="O1223" s="75"/>
    </row>
    <row r="1224" spans="1:15" ht="15.6">
      <c r="A1224" s="460">
        <v>46122</v>
      </c>
      <c r="B1224" s="453" t="s">
        <v>1051</v>
      </c>
      <c r="C1224" s="453" t="s">
        <v>120</v>
      </c>
      <c r="D1224" s="375" t="s">
        <v>98</v>
      </c>
      <c r="E1224" s="462">
        <v>2000</v>
      </c>
      <c r="F1224" s="381">
        <f t="shared" si="19"/>
        <v>3.735455071814124</v>
      </c>
      <c r="G1224" s="239">
        <v>535.41</v>
      </c>
      <c r="H1224" s="375" t="s">
        <v>168</v>
      </c>
      <c r="I1224" s="453" t="s">
        <v>1089</v>
      </c>
      <c r="J1224" s="170" t="s">
        <v>96</v>
      </c>
      <c r="K1224" s="170" t="s">
        <v>343</v>
      </c>
      <c r="L1224" s="170" t="s">
        <v>113</v>
      </c>
      <c r="M1224" s="75"/>
      <c r="N1224" s="75"/>
      <c r="O1224" s="75"/>
    </row>
    <row r="1225" spans="1:15" ht="15.6">
      <c r="A1225" s="460">
        <v>46122</v>
      </c>
      <c r="B1225" s="453" t="s">
        <v>1052</v>
      </c>
      <c r="C1225" s="453" t="s">
        <v>120</v>
      </c>
      <c r="D1225" s="375" t="s">
        <v>98</v>
      </c>
      <c r="E1225" s="462">
        <v>7500</v>
      </c>
      <c r="F1225" s="381">
        <f t="shared" si="19"/>
        <v>14.007956519302965</v>
      </c>
      <c r="G1225" s="239">
        <v>535.41</v>
      </c>
      <c r="H1225" s="375" t="s">
        <v>168</v>
      </c>
      <c r="I1225" s="453" t="s">
        <v>1089</v>
      </c>
      <c r="J1225" s="170" t="s">
        <v>96</v>
      </c>
      <c r="K1225" s="170" t="s">
        <v>343</v>
      </c>
      <c r="L1225" s="170" t="s">
        <v>113</v>
      </c>
      <c r="M1225" s="75"/>
      <c r="N1225" s="75"/>
      <c r="O1225" s="75"/>
    </row>
    <row r="1226" spans="1:15" ht="15.6">
      <c r="A1226" s="394">
        <v>46122</v>
      </c>
      <c r="B1226" s="242" t="s">
        <v>1053</v>
      </c>
      <c r="C1226" s="458" t="s">
        <v>335</v>
      </c>
      <c r="D1226" s="375" t="s">
        <v>98</v>
      </c>
      <c r="E1226" s="459">
        <v>1000</v>
      </c>
      <c r="F1226" s="381">
        <f t="shared" si="19"/>
        <v>1.867727535907062</v>
      </c>
      <c r="G1226" s="239">
        <v>535.41</v>
      </c>
      <c r="H1226" s="375" t="s">
        <v>168</v>
      </c>
      <c r="I1226" s="375" t="s">
        <v>1080</v>
      </c>
      <c r="J1226" s="170" t="s">
        <v>96</v>
      </c>
      <c r="K1226" s="170" t="s">
        <v>343</v>
      </c>
      <c r="L1226" s="170" t="s">
        <v>113</v>
      </c>
      <c r="M1226" s="75"/>
      <c r="N1226" s="75"/>
      <c r="O1226" s="75"/>
    </row>
    <row r="1227" spans="1:15" ht="15.6">
      <c r="A1227" s="394">
        <v>46122</v>
      </c>
      <c r="B1227" s="242" t="s">
        <v>329</v>
      </c>
      <c r="C1227" s="458" t="s">
        <v>335</v>
      </c>
      <c r="D1227" s="375" t="s">
        <v>98</v>
      </c>
      <c r="E1227" s="459">
        <v>1000</v>
      </c>
      <c r="F1227" s="381">
        <f t="shared" si="19"/>
        <v>1.867727535907062</v>
      </c>
      <c r="G1227" s="239">
        <v>535.41</v>
      </c>
      <c r="H1227" s="375" t="s">
        <v>168</v>
      </c>
      <c r="I1227" s="375" t="s">
        <v>1080</v>
      </c>
      <c r="J1227" s="170" t="s">
        <v>96</v>
      </c>
      <c r="K1227" s="170" t="s">
        <v>343</v>
      </c>
      <c r="L1227" s="170" t="s">
        <v>113</v>
      </c>
      <c r="M1227" s="75"/>
      <c r="N1227" s="75"/>
      <c r="O1227" s="75"/>
    </row>
    <row r="1228" spans="1:15" ht="15.6">
      <c r="A1228" s="394">
        <v>46122</v>
      </c>
      <c r="B1228" s="375" t="s">
        <v>1031</v>
      </c>
      <c r="C1228" s="458" t="s">
        <v>335</v>
      </c>
      <c r="D1228" s="375" t="s">
        <v>98</v>
      </c>
      <c r="E1228" s="459">
        <v>1000</v>
      </c>
      <c r="F1228" s="381">
        <f t="shared" si="19"/>
        <v>1.867727535907062</v>
      </c>
      <c r="G1228" s="239">
        <v>535.41</v>
      </c>
      <c r="H1228" s="375" t="s">
        <v>168</v>
      </c>
      <c r="I1228" s="375" t="s">
        <v>1080</v>
      </c>
      <c r="J1228" s="170" t="s">
        <v>96</v>
      </c>
      <c r="K1228" s="170" t="s">
        <v>343</v>
      </c>
      <c r="L1228" s="170" t="s">
        <v>113</v>
      </c>
      <c r="M1228" s="75"/>
      <c r="N1228" s="75"/>
      <c r="O1228" s="75"/>
    </row>
    <row r="1229" spans="1:15" ht="15.6">
      <c r="A1229" s="394">
        <v>46122</v>
      </c>
      <c r="B1229" s="375" t="s">
        <v>1032</v>
      </c>
      <c r="C1229" s="458" t="s">
        <v>335</v>
      </c>
      <c r="D1229" s="375" t="s">
        <v>98</v>
      </c>
      <c r="E1229" s="459">
        <v>1000</v>
      </c>
      <c r="F1229" s="381">
        <f t="shared" si="19"/>
        <v>1.867727535907062</v>
      </c>
      <c r="G1229" s="239">
        <v>535.41</v>
      </c>
      <c r="H1229" s="375" t="s">
        <v>168</v>
      </c>
      <c r="I1229" s="375" t="s">
        <v>1080</v>
      </c>
      <c r="J1229" s="170" t="s">
        <v>96</v>
      </c>
      <c r="K1229" s="170" t="s">
        <v>343</v>
      </c>
      <c r="L1229" s="170" t="s">
        <v>113</v>
      </c>
      <c r="M1229" s="75"/>
      <c r="N1229" s="75"/>
      <c r="O1229" s="75"/>
    </row>
    <row r="1230" spans="1:15" ht="15.6">
      <c r="A1230" s="360">
        <v>46122</v>
      </c>
      <c r="B1230" s="361" t="s">
        <v>1651</v>
      </c>
      <c r="C1230" s="361" t="s">
        <v>525</v>
      </c>
      <c r="D1230" s="361" t="s">
        <v>257</v>
      </c>
      <c r="E1230" s="361">
        <v>10000</v>
      </c>
      <c r="F1230" s="381">
        <f t="shared" si="19"/>
        <v>18.67727535907062</v>
      </c>
      <c r="G1230" s="239">
        <v>535.41</v>
      </c>
      <c r="H1230" s="361" t="s">
        <v>123</v>
      </c>
      <c r="I1230" s="361" t="s">
        <v>1123</v>
      </c>
      <c r="J1230" s="170" t="s">
        <v>96</v>
      </c>
      <c r="K1230" s="170" t="s">
        <v>343</v>
      </c>
      <c r="L1230" s="170" t="s">
        <v>113</v>
      </c>
      <c r="M1230" s="75"/>
      <c r="N1230" s="75"/>
      <c r="O1230" s="75"/>
    </row>
    <row r="1231" spans="1:15" ht="15.6">
      <c r="A1231" s="360">
        <v>46122</v>
      </c>
      <c r="B1231" s="361" t="s">
        <v>1597</v>
      </c>
      <c r="C1231" s="361" t="s">
        <v>522</v>
      </c>
      <c r="D1231" s="361" t="s">
        <v>257</v>
      </c>
      <c r="E1231" s="361">
        <v>500</v>
      </c>
      <c r="F1231" s="381">
        <f t="shared" si="19"/>
        <v>0.93386376795353099</v>
      </c>
      <c r="G1231" s="239">
        <v>535.41</v>
      </c>
      <c r="H1231" s="361" t="s">
        <v>123</v>
      </c>
      <c r="I1231" s="361" t="s">
        <v>1121</v>
      </c>
      <c r="J1231" s="170" t="s">
        <v>96</v>
      </c>
      <c r="K1231" s="170" t="s">
        <v>343</v>
      </c>
      <c r="L1231" s="170" t="s">
        <v>113</v>
      </c>
      <c r="M1231" s="313"/>
      <c r="N1231" s="313"/>
      <c r="O1231" s="75"/>
    </row>
    <row r="1232" spans="1:15" ht="15.6">
      <c r="A1232" s="360">
        <v>46122</v>
      </c>
      <c r="B1232" s="361" t="s">
        <v>1597</v>
      </c>
      <c r="C1232" s="361" t="s">
        <v>522</v>
      </c>
      <c r="D1232" s="361" t="s">
        <v>257</v>
      </c>
      <c r="E1232" s="361">
        <v>500</v>
      </c>
      <c r="F1232" s="381">
        <f t="shared" si="19"/>
        <v>0.93386376795353099</v>
      </c>
      <c r="G1232" s="239">
        <v>535.41</v>
      </c>
      <c r="H1232" s="361" t="s">
        <v>123</v>
      </c>
      <c r="I1232" s="361" t="s">
        <v>1121</v>
      </c>
      <c r="J1232" s="170" t="s">
        <v>96</v>
      </c>
      <c r="K1232" s="170" t="s">
        <v>343</v>
      </c>
      <c r="L1232" s="170" t="s">
        <v>113</v>
      </c>
      <c r="M1232" s="313"/>
      <c r="N1232" s="313"/>
      <c r="O1232" s="75"/>
    </row>
    <row r="1233" spans="1:15" ht="15.6">
      <c r="A1233" s="360">
        <v>46122</v>
      </c>
      <c r="B1233" s="361" t="s">
        <v>1597</v>
      </c>
      <c r="C1233" s="361" t="s">
        <v>522</v>
      </c>
      <c r="D1233" s="361" t="s">
        <v>257</v>
      </c>
      <c r="E1233" s="361">
        <v>500</v>
      </c>
      <c r="F1233" s="381">
        <f t="shared" si="19"/>
        <v>0.93386376795353099</v>
      </c>
      <c r="G1233" s="239">
        <v>535.41</v>
      </c>
      <c r="H1233" s="361" t="s">
        <v>123</v>
      </c>
      <c r="I1233" s="361" t="s">
        <v>1121</v>
      </c>
      <c r="J1233" s="170" t="s">
        <v>96</v>
      </c>
      <c r="K1233" s="170" t="s">
        <v>343</v>
      </c>
      <c r="L1233" s="170" t="s">
        <v>113</v>
      </c>
      <c r="M1233" s="75"/>
      <c r="N1233" s="75"/>
      <c r="O1233" s="75"/>
    </row>
    <row r="1234" spans="1:15" ht="15.6">
      <c r="A1234" s="360">
        <v>46122</v>
      </c>
      <c r="B1234" s="361" t="s">
        <v>1597</v>
      </c>
      <c r="C1234" s="361" t="s">
        <v>522</v>
      </c>
      <c r="D1234" s="361" t="s">
        <v>257</v>
      </c>
      <c r="E1234" s="361">
        <v>500</v>
      </c>
      <c r="F1234" s="381">
        <f t="shared" si="19"/>
        <v>0.93386376795353099</v>
      </c>
      <c r="G1234" s="239">
        <v>535.41</v>
      </c>
      <c r="H1234" s="361" t="s">
        <v>123</v>
      </c>
      <c r="I1234" s="361" t="s">
        <v>1121</v>
      </c>
      <c r="J1234" s="170" t="s">
        <v>96</v>
      </c>
      <c r="K1234" s="170" t="s">
        <v>343</v>
      </c>
      <c r="L1234" s="170" t="s">
        <v>113</v>
      </c>
      <c r="M1234" s="75"/>
      <c r="N1234" s="75"/>
      <c r="O1234" s="75"/>
    </row>
    <row r="1235" spans="1:15" ht="15.6">
      <c r="A1235" s="360">
        <v>46122</v>
      </c>
      <c r="B1235" s="361" t="s">
        <v>1597</v>
      </c>
      <c r="C1235" s="361" t="s">
        <v>522</v>
      </c>
      <c r="D1235" s="361" t="s">
        <v>257</v>
      </c>
      <c r="E1235" s="361">
        <v>500</v>
      </c>
      <c r="F1235" s="381">
        <f t="shared" si="19"/>
        <v>0.93386376795353099</v>
      </c>
      <c r="G1235" s="239">
        <v>535.41</v>
      </c>
      <c r="H1235" s="361" t="s">
        <v>123</v>
      </c>
      <c r="I1235" s="361" t="s">
        <v>1121</v>
      </c>
      <c r="J1235" s="170" t="s">
        <v>96</v>
      </c>
      <c r="K1235" s="170" t="s">
        <v>343</v>
      </c>
      <c r="L1235" s="170" t="s">
        <v>113</v>
      </c>
      <c r="M1235" s="75"/>
      <c r="N1235" s="75"/>
      <c r="O1235" s="75"/>
    </row>
    <row r="1236" spans="1:15" ht="15.6">
      <c r="A1236" s="360">
        <v>46122</v>
      </c>
      <c r="B1236" s="361" t="s">
        <v>1597</v>
      </c>
      <c r="C1236" s="361" t="s">
        <v>522</v>
      </c>
      <c r="D1236" s="361" t="s">
        <v>257</v>
      </c>
      <c r="E1236" s="361">
        <v>500</v>
      </c>
      <c r="F1236" s="381">
        <f t="shared" si="19"/>
        <v>0.93386376795353099</v>
      </c>
      <c r="G1236" s="239">
        <v>535.41</v>
      </c>
      <c r="H1236" s="361" t="s">
        <v>123</v>
      </c>
      <c r="I1236" s="361" t="s">
        <v>1121</v>
      </c>
      <c r="J1236" s="170" t="s">
        <v>96</v>
      </c>
      <c r="K1236" s="170" t="s">
        <v>343</v>
      </c>
      <c r="L1236" s="170" t="s">
        <v>113</v>
      </c>
      <c r="M1236" s="75"/>
      <c r="N1236" s="75"/>
      <c r="O1236" s="75"/>
    </row>
    <row r="1237" spans="1:15" ht="15.6">
      <c r="A1237" s="360">
        <v>46122</v>
      </c>
      <c r="B1237" s="361" t="s">
        <v>533</v>
      </c>
      <c r="C1237" s="361" t="s">
        <v>524</v>
      </c>
      <c r="D1237" s="361" t="s">
        <v>257</v>
      </c>
      <c r="E1237" s="361">
        <v>3500</v>
      </c>
      <c r="F1237" s="381">
        <f t="shared" si="19"/>
        <v>6.5370463756747172</v>
      </c>
      <c r="G1237" s="239">
        <v>535.41</v>
      </c>
      <c r="H1237" s="361" t="s">
        <v>123</v>
      </c>
      <c r="I1237" s="361" t="s">
        <v>1132</v>
      </c>
      <c r="J1237" s="170" t="s">
        <v>96</v>
      </c>
      <c r="K1237" s="170" t="s">
        <v>343</v>
      </c>
      <c r="L1237" s="170" t="s">
        <v>113</v>
      </c>
      <c r="M1237" s="75"/>
      <c r="N1237" s="75"/>
      <c r="O1237" s="75"/>
    </row>
    <row r="1238" spans="1:15" ht="15.6">
      <c r="A1238" s="451">
        <v>46122</v>
      </c>
      <c r="B1238" s="375" t="s">
        <v>1647</v>
      </c>
      <c r="C1238" s="375" t="s">
        <v>525</v>
      </c>
      <c r="D1238" s="375" t="s">
        <v>257</v>
      </c>
      <c r="E1238" s="375">
        <v>10000</v>
      </c>
      <c r="F1238" s="381">
        <f t="shared" si="19"/>
        <v>18.67727535907062</v>
      </c>
      <c r="G1238" s="239">
        <v>535.41</v>
      </c>
      <c r="H1238" s="375" t="s">
        <v>131</v>
      </c>
      <c r="I1238" s="375" t="s">
        <v>1208</v>
      </c>
      <c r="J1238" s="170" t="s">
        <v>96</v>
      </c>
      <c r="K1238" s="170" t="s">
        <v>343</v>
      </c>
      <c r="L1238" s="170" t="s">
        <v>113</v>
      </c>
      <c r="M1238" s="75"/>
      <c r="N1238" s="75"/>
      <c r="O1238" s="75"/>
    </row>
    <row r="1239" spans="1:15" ht="15.6">
      <c r="A1239" s="451">
        <v>46122</v>
      </c>
      <c r="B1239" s="375" t="s">
        <v>1652</v>
      </c>
      <c r="C1239" s="375" t="s">
        <v>522</v>
      </c>
      <c r="D1239" s="375" t="s">
        <v>257</v>
      </c>
      <c r="E1239" s="375">
        <v>700</v>
      </c>
      <c r="F1239" s="381">
        <f t="shared" si="19"/>
        <v>1.3074092751349433</v>
      </c>
      <c r="G1239" s="239">
        <v>535.41</v>
      </c>
      <c r="H1239" s="375" t="s">
        <v>131</v>
      </c>
      <c r="I1239" s="375" t="s">
        <v>1206</v>
      </c>
      <c r="J1239" s="170" t="s">
        <v>96</v>
      </c>
      <c r="K1239" s="170" t="s">
        <v>343</v>
      </c>
      <c r="L1239" s="170" t="s">
        <v>113</v>
      </c>
      <c r="M1239" s="75"/>
      <c r="N1239" s="75"/>
      <c r="O1239" s="75"/>
    </row>
    <row r="1240" spans="1:15" ht="15.6">
      <c r="A1240" s="451">
        <v>46122</v>
      </c>
      <c r="B1240" s="375" t="s">
        <v>1610</v>
      </c>
      <c r="C1240" s="375" t="s">
        <v>618</v>
      </c>
      <c r="D1240" s="375" t="s">
        <v>257</v>
      </c>
      <c r="E1240" s="375">
        <v>2300</v>
      </c>
      <c r="F1240" s="381">
        <f t="shared" si="19"/>
        <v>4.2957733325862426</v>
      </c>
      <c r="G1240" s="239">
        <v>535.41</v>
      </c>
      <c r="H1240" s="375" t="s">
        <v>131</v>
      </c>
      <c r="I1240" s="375" t="s">
        <v>1210</v>
      </c>
      <c r="J1240" s="170" t="s">
        <v>96</v>
      </c>
      <c r="K1240" s="170" t="s">
        <v>343</v>
      </c>
      <c r="L1240" s="170" t="s">
        <v>113</v>
      </c>
      <c r="M1240" s="75"/>
      <c r="N1240" s="75"/>
      <c r="O1240" s="75"/>
    </row>
    <row r="1241" spans="1:15" ht="15.6">
      <c r="A1241" s="451">
        <v>46122</v>
      </c>
      <c r="B1241" s="375" t="s">
        <v>1652</v>
      </c>
      <c r="C1241" s="375" t="s">
        <v>522</v>
      </c>
      <c r="D1241" s="375" t="s">
        <v>257</v>
      </c>
      <c r="E1241" s="375">
        <v>700</v>
      </c>
      <c r="F1241" s="381">
        <f t="shared" si="19"/>
        <v>1.3074092751349433</v>
      </c>
      <c r="G1241" s="239">
        <v>535.41</v>
      </c>
      <c r="H1241" s="375" t="s">
        <v>131</v>
      </c>
      <c r="I1241" s="375" t="s">
        <v>1206</v>
      </c>
      <c r="J1241" s="170" t="s">
        <v>96</v>
      </c>
      <c r="K1241" s="170" t="s">
        <v>343</v>
      </c>
      <c r="L1241" s="170" t="s">
        <v>113</v>
      </c>
      <c r="M1241" s="75"/>
      <c r="N1241" s="75"/>
      <c r="O1241" s="75"/>
    </row>
    <row r="1242" spans="1:15" ht="15.6">
      <c r="A1242" s="451">
        <v>46122</v>
      </c>
      <c r="B1242" s="375" t="s">
        <v>1648</v>
      </c>
      <c r="C1242" s="375" t="s">
        <v>522</v>
      </c>
      <c r="D1242" s="375" t="s">
        <v>257</v>
      </c>
      <c r="E1242" s="375">
        <v>700</v>
      </c>
      <c r="F1242" s="381">
        <f t="shared" si="19"/>
        <v>1.3074092751349433</v>
      </c>
      <c r="G1242" s="239">
        <v>535.41</v>
      </c>
      <c r="H1242" s="375" t="s">
        <v>131</v>
      </c>
      <c r="I1242" s="375" t="s">
        <v>1206</v>
      </c>
      <c r="J1242" s="170" t="s">
        <v>96</v>
      </c>
      <c r="K1242" s="170" t="s">
        <v>343</v>
      </c>
      <c r="L1242" s="170" t="s">
        <v>113</v>
      </c>
      <c r="M1242" s="75"/>
      <c r="N1242" s="75"/>
      <c r="O1242" s="75"/>
    </row>
    <row r="1243" spans="1:15" ht="15.6">
      <c r="A1243" s="451">
        <v>46122</v>
      </c>
      <c r="B1243" s="375" t="s">
        <v>1615</v>
      </c>
      <c r="C1243" s="375" t="s">
        <v>618</v>
      </c>
      <c r="D1243" s="375" t="s">
        <v>257</v>
      </c>
      <c r="E1243" s="375">
        <v>1900</v>
      </c>
      <c r="F1243" s="381">
        <f t="shared" si="19"/>
        <v>3.5486823182234177</v>
      </c>
      <c r="G1243" s="239">
        <v>535.41</v>
      </c>
      <c r="H1243" s="375" t="s">
        <v>131</v>
      </c>
      <c r="I1243" s="375" t="s">
        <v>1210</v>
      </c>
      <c r="J1243" s="170" t="s">
        <v>96</v>
      </c>
      <c r="K1243" s="170" t="s">
        <v>343</v>
      </c>
      <c r="L1243" s="170" t="s">
        <v>113</v>
      </c>
      <c r="M1243" s="310"/>
      <c r="N1243" s="310"/>
      <c r="O1243" s="247"/>
    </row>
    <row r="1244" spans="1:15" ht="15.6">
      <c r="A1244" s="451">
        <v>46122</v>
      </c>
      <c r="B1244" s="375" t="s">
        <v>1652</v>
      </c>
      <c r="C1244" s="375" t="s">
        <v>522</v>
      </c>
      <c r="D1244" s="375" t="s">
        <v>257</v>
      </c>
      <c r="E1244" s="375">
        <v>600</v>
      </c>
      <c r="F1244" s="381">
        <f t="shared" si="19"/>
        <v>1.1206365215442371</v>
      </c>
      <c r="G1244" s="239">
        <v>535.41</v>
      </c>
      <c r="H1244" s="375" t="s">
        <v>131</v>
      </c>
      <c r="I1244" s="375" t="s">
        <v>1206</v>
      </c>
      <c r="J1244" s="170" t="s">
        <v>96</v>
      </c>
      <c r="K1244" s="170" t="s">
        <v>343</v>
      </c>
      <c r="L1244" s="170" t="s">
        <v>113</v>
      </c>
      <c r="M1244" s="313"/>
      <c r="N1244" s="313"/>
      <c r="O1244" s="75"/>
    </row>
    <row r="1245" spans="1:15" ht="15.6">
      <c r="A1245" s="395">
        <v>46122</v>
      </c>
      <c r="B1245" s="170" t="s">
        <v>1253</v>
      </c>
      <c r="C1245" s="170" t="s">
        <v>525</v>
      </c>
      <c r="D1245" s="170" t="s">
        <v>97</v>
      </c>
      <c r="E1245" s="316">
        <v>100000</v>
      </c>
      <c r="F1245" s="381">
        <f t="shared" si="19"/>
        <v>186.7727535907062</v>
      </c>
      <c r="G1245" s="239">
        <v>535.41</v>
      </c>
      <c r="H1245" s="383" t="s">
        <v>127</v>
      </c>
      <c r="I1245" s="453" t="s">
        <v>1307</v>
      </c>
      <c r="J1245" s="170" t="s">
        <v>96</v>
      </c>
      <c r="K1245" s="170" t="s">
        <v>343</v>
      </c>
      <c r="L1245" s="170" t="s">
        <v>113</v>
      </c>
      <c r="M1245" s="75"/>
      <c r="N1245" s="75"/>
      <c r="O1245" s="75"/>
    </row>
    <row r="1246" spans="1:15" ht="15.6">
      <c r="A1246" s="395">
        <v>46122</v>
      </c>
      <c r="B1246" s="453" t="s">
        <v>1254</v>
      </c>
      <c r="C1246" s="383" t="s">
        <v>335</v>
      </c>
      <c r="D1246" s="383" t="s">
        <v>97</v>
      </c>
      <c r="E1246" s="465">
        <v>500</v>
      </c>
      <c r="F1246" s="381">
        <f t="shared" si="19"/>
        <v>0.93386376795353099</v>
      </c>
      <c r="G1246" s="239">
        <v>535.41</v>
      </c>
      <c r="H1246" s="383" t="s">
        <v>127</v>
      </c>
      <c r="I1246" s="170" t="s">
        <v>1295</v>
      </c>
      <c r="J1246" s="170" t="s">
        <v>96</v>
      </c>
      <c r="K1246" s="170" t="s">
        <v>343</v>
      </c>
      <c r="L1246" s="170" t="s">
        <v>113</v>
      </c>
      <c r="M1246" s="75"/>
      <c r="N1246" s="75"/>
      <c r="O1246" s="75"/>
    </row>
    <row r="1247" spans="1:15" ht="15.6">
      <c r="A1247" s="395">
        <v>46122</v>
      </c>
      <c r="B1247" s="453" t="s">
        <v>1255</v>
      </c>
      <c r="C1247" s="383" t="s">
        <v>335</v>
      </c>
      <c r="D1247" s="383" t="s">
        <v>97</v>
      </c>
      <c r="E1247" s="465">
        <v>1000</v>
      </c>
      <c r="F1247" s="381">
        <f t="shared" si="19"/>
        <v>1.867727535907062</v>
      </c>
      <c r="G1247" s="239">
        <v>535.41</v>
      </c>
      <c r="H1247" s="383" t="s">
        <v>127</v>
      </c>
      <c r="I1247" s="170" t="s">
        <v>1295</v>
      </c>
      <c r="J1247" s="170" t="s">
        <v>96</v>
      </c>
      <c r="K1247" s="170" t="s">
        <v>343</v>
      </c>
      <c r="L1247" s="170" t="s">
        <v>113</v>
      </c>
      <c r="M1247" s="75"/>
      <c r="N1247" s="75"/>
      <c r="O1247" s="75"/>
    </row>
    <row r="1248" spans="1:15" ht="15.6">
      <c r="A1248" s="360">
        <v>46123</v>
      </c>
      <c r="B1248" s="361" t="s">
        <v>1631</v>
      </c>
      <c r="C1248" s="361" t="s">
        <v>525</v>
      </c>
      <c r="D1248" s="361" t="s">
        <v>257</v>
      </c>
      <c r="E1248" s="361">
        <v>10000</v>
      </c>
      <c r="F1248" s="381">
        <f t="shared" si="19"/>
        <v>18.67727535907062</v>
      </c>
      <c r="G1248" s="239">
        <v>535.41</v>
      </c>
      <c r="H1248" s="361" t="s">
        <v>123</v>
      </c>
      <c r="I1248" s="361" t="s">
        <v>1123</v>
      </c>
      <c r="J1248" s="170" t="s">
        <v>96</v>
      </c>
      <c r="K1248" s="170" t="s">
        <v>343</v>
      </c>
      <c r="L1248" s="170" t="s">
        <v>113</v>
      </c>
      <c r="M1248" s="75"/>
      <c r="N1248" s="75"/>
      <c r="O1248" s="75"/>
    </row>
    <row r="1249" spans="1:15" ht="15.6">
      <c r="A1249" s="360">
        <v>46123</v>
      </c>
      <c r="B1249" s="361" t="s">
        <v>1597</v>
      </c>
      <c r="C1249" s="361" t="s">
        <v>522</v>
      </c>
      <c r="D1249" s="361" t="s">
        <v>257</v>
      </c>
      <c r="E1249" s="361">
        <v>500</v>
      </c>
      <c r="F1249" s="381">
        <f t="shared" si="19"/>
        <v>0.93386376795353099</v>
      </c>
      <c r="G1249" s="239">
        <v>535.41</v>
      </c>
      <c r="H1249" s="361" t="s">
        <v>123</v>
      </c>
      <c r="I1249" s="361" t="s">
        <v>1121</v>
      </c>
      <c r="J1249" s="170" t="s">
        <v>96</v>
      </c>
      <c r="K1249" s="170" t="s">
        <v>343</v>
      </c>
      <c r="L1249" s="170" t="s">
        <v>113</v>
      </c>
      <c r="M1249" s="75"/>
      <c r="N1249" s="75"/>
      <c r="O1249" s="75"/>
    </row>
    <row r="1250" spans="1:15" ht="15.6">
      <c r="A1250" s="360">
        <v>46123</v>
      </c>
      <c r="B1250" s="361" t="s">
        <v>1597</v>
      </c>
      <c r="C1250" s="361" t="s">
        <v>522</v>
      </c>
      <c r="D1250" s="361" t="s">
        <v>257</v>
      </c>
      <c r="E1250" s="361">
        <v>500</v>
      </c>
      <c r="F1250" s="381">
        <f t="shared" si="19"/>
        <v>0.93386376795353099</v>
      </c>
      <c r="G1250" s="239">
        <v>535.41</v>
      </c>
      <c r="H1250" s="361" t="s">
        <v>123</v>
      </c>
      <c r="I1250" s="361" t="s">
        <v>1121</v>
      </c>
      <c r="J1250" s="170" t="s">
        <v>96</v>
      </c>
      <c r="K1250" s="170" t="s">
        <v>343</v>
      </c>
      <c r="L1250" s="170" t="s">
        <v>113</v>
      </c>
      <c r="M1250" s="75"/>
      <c r="N1250" s="75"/>
      <c r="O1250" s="75"/>
    </row>
    <row r="1251" spans="1:15" ht="15.6">
      <c r="A1251" s="360">
        <v>46123</v>
      </c>
      <c r="B1251" s="361" t="s">
        <v>1597</v>
      </c>
      <c r="C1251" s="361" t="s">
        <v>522</v>
      </c>
      <c r="D1251" s="361" t="s">
        <v>257</v>
      </c>
      <c r="E1251" s="361">
        <v>500</v>
      </c>
      <c r="F1251" s="381">
        <f t="shared" si="19"/>
        <v>0.93386376795353099</v>
      </c>
      <c r="G1251" s="239">
        <v>535.41</v>
      </c>
      <c r="H1251" s="361" t="s">
        <v>123</v>
      </c>
      <c r="I1251" s="361" t="s">
        <v>1121</v>
      </c>
      <c r="J1251" s="170" t="s">
        <v>96</v>
      </c>
      <c r="K1251" s="170" t="s">
        <v>343</v>
      </c>
      <c r="L1251" s="170" t="s">
        <v>113</v>
      </c>
      <c r="M1251" s="75"/>
      <c r="N1251" s="75"/>
      <c r="O1251" s="75"/>
    </row>
    <row r="1252" spans="1:15" ht="15.6">
      <c r="A1252" s="360">
        <v>46123</v>
      </c>
      <c r="B1252" s="361" t="s">
        <v>1597</v>
      </c>
      <c r="C1252" s="361" t="s">
        <v>522</v>
      </c>
      <c r="D1252" s="361" t="s">
        <v>257</v>
      </c>
      <c r="E1252" s="361">
        <v>500</v>
      </c>
      <c r="F1252" s="381">
        <f t="shared" si="19"/>
        <v>0.93386376795353099</v>
      </c>
      <c r="G1252" s="239">
        <v>535.41</v>
      </c>
      <c r="H1252" s="361" t="s">
        <v>123</v>
      </c>
      <c r="I1252" s="361" t="s">
        <v>1121</v>
      </c>
      <c r="J1252" s="170" t="s">
        <v>96</v>
      </c>
      <c r="K1252" s="170" t="s">
        <v>343</v>
      </c>
      <c r="L1252" s="170" t="s">
        <v>113</v>
      </c>
      <c r="M1252" s="75"/>
      <c r="N1252" s="75"/>
      <c r="O1252" s="75"/>
    </row>
    <row r="1253" spans="1:15" ht="15.6">
      <c r="A1253" s="360">
        <v>46123</v>
      </c>
      <c r="B1253" s="361" t="s">
        <v>1597</v>
      </c>
      <c r="C1253" s="361" t="s">
        <v>522</v>
      </c>
      <c r="D1253" s="361" t="s">
        <v>257</v>
      </c>
      <c r="E1253" s="361">
        <v>500</v>
      </c>
      <c r="F1253" s="381">
        <f t="shared" si="19"/>
        <v>0.93386376795353099</v>
      </c>
      <c r="G1253" s="239">
        <v>535.41</v>
      </c>
      <c r="H1253" s="361" t="s">
        <v>123</v>
      </c>
      <c r="I1253" s="361" t="s">
        <v>1121</v>
      </c>
      <c r="J1253" s="170" t="s">
        <v>96</v>
      </c>
      <c r="K1253" s="170" t="s">
        <v>343</v>
      </c>
      <c r="L1253" s="170" t="s">
        <v>113</v>
      </c>
      <c r="M1253" s="75"/>
      <c r="N1253" s="75"/>
      <c r="O1253" s="75"/>
    </row>
    <row r="1254" spans="1:15" ht="15.6">
      <c r="A1254" s="360">
        <v>46123</v>
      </c>
      <c r="B1254" s="361" t="s">
        <v>523</v>
      </c>
      <c r="C1254" s="361" t="s">
        <v>524</v>
      </c>
      <c r="D1254" s="361" t="s">
        <v>257</v>
      </c>
      <c r="E1254" s="361">
        <v>7000</v>
      </c>
      <c r="F1254" s="381">
        <f t="shared" si="19"/>
        <v>13.074092751349434</v>
      </c>
      <c r="G1254" s="239">
        <v>535.41</v>
      </c>
      <c r="H1254" s="361" t="s">
        <v>123</v>
      </c>
      <c r="I1254" s="361" t="s">
        <v>1132</v>
      </c>
      <c r="J1254" s="170" t="s">
        <v>96</v>
      </c>
      <c r="K1254" s="170" t="s">
        <v>343</v>
      </c>
      <c r="L1254" s="170" t="s">
        <v>113</v>
      </c>
      <c r="M1254" s="75"/>
      <c r="N1254" s="75"/>
      <c r="O1254" s="75"/>
    </row>
    <row r="1255" spans="1:15" ht="15.6">
      <c r="A1255" s="451">
        <v>46123</v>
      </c>
      <c r="B1255" s="375" t="s">
        <v>1661</v>
      </c>
      <c r="C1255" s="375" t="s">
        <v>525</v>
      </c>
      <c r="D1255" s="375" t="s">
        <v>257</v>
      </c>
      <c r="E1255" s="375">
        <v>10000</v>
      </c>
      <c r="F1255" s="381">
        <f t="shared" si="19"/>
        <v>18.67727535907062</v>
      </c>
      <c r="G1255" s="239">
        <v>535.41</v>
      </c>
      <c r="H1255" s="375" t="s">
        <v>131</v>
      </c>
      <c r="I1255" s="375" t="s">
        <v>1208</v>
      </c>
      <c r="J1255" s="170" t="s">
        <v>96</v>
      </c>
      <c r="K1255" s="170" t="s">
        <v>343</v>
      </c>
      <c r="L1255" s="170" t="s">
        <v>113</v>
      </c>
      <c r="M1255" s="310"/>
      <c r="N1255" s="310"/>
      <c r="O1255" s="271"/>
    </row>
    <row r="1256" spans="1:15" ht="15.6">
      <c r="A1256" s="451">
        <v>46123</v>
      </c>
      <c r="B1256" s="375" t="s">
        <v>1659</v>
      </c>
      <c r="C1256" s="375" t="s">
        <v>525</v>
      </c>
      <c r="D1256" s="375" t="s">
        <v>257</v>
      </c>
      <c r="E1256" s="375">
        <v>30000</v>
      </c>
      <c r="F1256" s="381">
        <f t="shared" si="19"/>
        <v>56.031826077211861</v>
      </c>
      <c r="G1256" s="239">
        <v>535.41</v>
      </c>
      <c r="H1256" s="375" t="s">
        <v>131</v>
      </c>
      <c r="I1256" s="375" t="s">
        <v>1211</v>
      </c>
      <c r="J1256" s="170" t="s">
        <v>96</v>
      </c>
      <c r="K1256" s="170" t="s">
        <v>343</v>
      </c>
      <c r="L1256" s="170" t="s">
        <v>113</v>
      </c>
      <c r="M1256" s="310"/>
      <c r="N1256" s="310"/>
      <c r="O1256" s="271"/>
    </row>
    <row r="1257" spans="1:15" ht="15.6">
      <c r="A1257" s="451">
        <v>46123</v>
      </c>
      <c r="B1257" s="375" t="s">
        <v>1648</v>
      </c>
      <c r="C1257" s="375" t="s">
        <v>522</v>
      </c>
      <c r="D1257" s="375" t="s">
        <v>257</v>
      </c>
      <c r="E1257" s="375">
        <v>700</v>
      </c>
      <c r="F1257" s="381">
        <f t="shared" si="19"/>
        <v>1.3074092751349433</v>
      </c>
      <c r="G1257" s="239">
        <v>535.41</v>
      </c>
      <c r="H1257" s="375" t="s">
        <v>131</v>
      </c>
      <c r="I1257" s="375" t="s">
        <v>1206</v>
      </c>
      <c r="J1257" s="170" t="s">
        <v>96</v>
      </c>
      <c r="K1257" s="170" t="s">
        <v>343</v>
      </c>
      <c r="L1257" s="170" t="s">
        <v>113</v>
      </c>
      <c r="M1257" s="75"/>
      <c r="N1257" s="75"/>
      <c r="O1257" s="75"/>
    </row>
    <row r="1258" spans="1:15" ht="15.6">
      <c r="A1258" s="451">
        <v>46123</v>
      </c>
      <c r="B1258" s="375" t="s">
        <v>1593</v>
      </c>
      <c r="C1258" s="375" t="s">
        <v>392</v>
      </c>
      <c r="D1258" s="375" t="s">
        <v>257</v>
      </c>
      <c r="E1258" s="375">
        <v>5000</v>
      </c>
      <c r="F1258" s="381">
        <f t="shared" si="19"/>
        <v>9.3386376795353101</v>
      </c>
      <c r="G1258" s="239">
        <v>535.41</v>
      </c>
      <c r="H1258" s="375" t="s">
        <v>131</v>
      </c>
      <c r="I1258" s="375" t="s">
        <v>1212</v>
      </c>
      <c r="J1258" s="170" t="s">
        <v>96</v>
      </c>
      <c r="K1258" s="170" t="s">
        <v>343</v>
      </c>
      <c r="L1258" s="170" t="s">
        <v>113</v>
      </c>
      <c r="M1258" s="75"/>
      <c r="N1258" s="75"/>
      <c r="O1258" s="75"/>
    </row>
    <row r="1259" spans="1:15" ht="15.6">
      <c r="A1259" s="451">
        <v>46123</v>
      </c>
      <c r="B1259" s="375" t="s">
        <v>1592</v>
      </c>
      <c r="C1259" s="375" t="s">
        <v>522</v>
      </c>
      <c r="D1259" s="375" t="s">
        <v>257</v>
      </c>
      <c r="E1259" s="375">
        <v>500</v>
      </c>
      <c r="F1259" s="381">
        <f t="shared" si="19"/>
        <v>0.93386376795353099</v>
      </c>
      <c r="G1259" s="239">
        <v>535.41</v>
      </c>
      <c r="H1259" s="375" t="s">
        <v>131</v>
      </c>
      <c r="I1259" s="375" t="s">
        <v>1206</v>
      </c>
      <c r="J1259" s="170" t="s">
        <v>96</v>
      </c>
      <c r="K1259" s="170" t="s">
        <v>343</v>
      </c>
      <c r="L1259" s="170" t="s">
        <v>113</v>
      </c>
      <c r="M1259" s="75"/>
      <c r="N1259" s="75"/>
      <c r="O1259" s="75"/>
    </row>
    <row r="1260" spans="1:15" ht="15.6">
      <c r="A1260" s="451">
        <v>46123</v>
      </c>
      <c r="B1260" s="375" t="s">
        <v>1592</v>
      </c>
      <c r="C1260" s="375" t="s">
        <v>522</v>
      </c>
      <c r="D1260" s="375" t="s">
        <v>257</v>
      </c>
      <c r="E1260" s="375">
        <v>500</v>
      </c>
      <c r="F1260" s="381">
        <f t="shared" si="19"/>
        <v>0.93386376795353099</v>
      </c>
      <c r="G1260" s="239">
        <v>535.41</v>
      </c>
      <c r="H1260" s="375" t="s">
        <v>131</v>
      </c>
      <c r="I1260" s="375" t="s">
        <v>1206</v>
      </c>
      <c r="J1260" s="170" t="s">
        <v>96</v>
      </c>
      <c r="K1260" s="170" t="s">
        <v>343</v>
      </c>
      <c r="L1260" s="170" t="s">
        <v>113</v>
      </c>
      <c r="M1260" s="75"/>
      <c r="N1260" s="75"/>
      <c r="O1260" s="75"/>
    </row>
    <row r="1261" spans="1:15" ht="15.6">
      <c r="A1261" s="451">
        <v>46123</v>
      </c>
      <c r="B1261" s="375" t="s">
        <v>1592</v>
      </c>
      <c r="C1261" s="375" t="s">
        <v>522</v>
      </c>
      <c r="D1261" s="375" t="s">
        <v>257</v>
      </c>
      <c r="E1261" s="375">
        <v>500</v>
      </c>
      <c r="F1261" s="381">
        <f t="shared" si="19"/>
        <v>0.93386376795353099</v>
      </c>
      <c r="G1261" s="239">
        <v>535.41</v>
      </c>
      <c r="H1261" s="375" t="s">
        <v>131</v>
      </c>
      <c r="I1261" s="375" t="s">
        <v>1206</v>
      </c>
      <c r="J1261" s="170" t="s">
        <v>96</v>
      </c>
      <c r="K1261" s="170" t="s">
        <v>343</v>
      </c>
      <c r="L1261" s="170" t="s">
        <v>113</v>
      </c>
      <c r="M1261" s="75"/>
      <c r="N1261" s="75"/>
      <c r="O1261" s="75"/>
    </row>
    <row r="1262" spans="1:15" ht="15.6">
      <c r="A1262" s="451">
        <v>46123</v>
      </c>
      <c r="B1262" s="375" t="s">
        <v>1592</v>
      </c>
      <c r="C1262" s="375" t="s">
        <v>522</v>
      </c>
      <c r="D1262" s="375" t="s">
        <v>257</v>
      </c>
      <c r="E1262" s="375">
        <v>500</v>
      </c>
      <c r="F1262" s="381">
        <f t="shared" ref="F1262:F1325" si="20">E1262/G1262</f>
        <v>0.93386376795353099</v>
      </c>
      <c r="G1262" s="239">
        <v>535.41</v>
      </c>
      <c r="H1262" s="375" t="s">
        <v>131</v>
      </c>
      <c r="I1262" s="375" t="s">
        <v>1206</v>
      </c>
      <c r="J1262" s="170" t="s">
        <v>96</v>
      </c>
      <c r="K1262" s="170" t="s">
        <v>343</v>
      </c>
      <c r="L1262" s="170" t="s">
        <v>113</v>
      </c>
      <c r="M1262" s="75"/>
      <c r="N1262" s="75"/>
      <c r="O1262" s="75"/>
    </row>
    <row r="1263" spans="1:15" ht="15.6">
      <c r="A1263" s="360">
        <v>46124</v>
      </c>
      <c r="B1263" s="361" t="s">
        <v>1631</v>
      </c>
      <c r="C1263" s="361" t="s">
        <v>525</v>
      </c>
      <c r="D1263" s="361" t="s">
        <v>257</v>
      </c>
      <c r="E1263" s="361">
        <v>10000</v>
      </c>
      <c r="F1263" s="381">
        <f t="shared" si="20"/>
        <v>18.67727535907062</v>
      </c>
      <c r="G1263" s="239">
        <v>535.41</v>
      </c>
      <c r="H1263" s="361" t="s">
        <v>123</v>
      </c>
      <c r="I1263" s="361" t="s">
        <v>1123</v>
      </c>
      <c r="J1263" s="170" t="s">
        <v>96</v>
      </c>
      <c r="K1263" s="170" t="s">
        <v>343</v>
      </c>
      <c r="L1263" s="170" t="s">
        <v>113</v>
      </c>
      <c r="M1263" s="75"/>
      <c r="N1263" s="75"/>
      <c r="O1263" s="75"/>
    </row>
    <row r="1264" spans="1:15" ht="15.6">
      <c r="A1264" s="360">
        <v>46124</v>
      </c>
      <c r="B1264" s="361" t="s">
        <v>1611</v>
      </c>
      <c r="C1264" s="361" t="s">
        <v>525</v>
      </c>
      <c r="D1264" s="361" t="s">
        <v>257</v>
      </c>
      <c r="E1264" s="361">
        <v>40000</v>
      </c>
      <c r="F1264" s="381">
        <f t="shared" si="20"/>
        <v>74.709101436282481</v>
      </c>
      <c r="G1264" s="239">
        <v>535.41</v>
      </c>
      <c r="H1264" s="361" t="s">
        <v>123</v>
      </c>
      <c r="I1264" s="361" t="s">
        <v>1133</v>
      </c>
      <c r="J1264" s="170" t="s">
        <v>96</v>
      </c>
      <c r="K1264" s="170" t="s">
        <v>343</v>
      </c>
      <c r="L1264" s="170" t="s">
        <v>113</v>
      </c>
      <c r="M1264" s="75"/>
      <c r="N1264" s="75"/>
      <c r="O1264" s="75"/>
    </row>
    <row r="1265" spans="1:15" ht="15.6">
      <c r="A1265" s="360">
        <v>46124</v>
      </c>
      <c r="B1265" s="361" t="s">
        <v>1606</v>
      </c>
      <c r="C1265" s="361" t="s">
        <v>392</v>
      </c>
      <c r="D1265" s="361" t="s">
        <v>257</v>
      </c>
      <c r="E1265" s="361">
        <v>8000</v>
      </c>
      <c r="F1265" s="381">
        <f t="shared" si="20"/>
        <v>14.941820287256496</v>
      </c>
      <c r="G1265" s="239">
        <v>535.41</v>
      </c>
      <c r="H1265" s="361" t="s">
        <v>123</v>
      </c>
      <c r="I1265" s="361" t="s">
        <v>1134</v>
      </c>
      <c r="J1265" s="170" t="s">
        <v>96</v>
      </c>
      <c r="K1265" s="170" t="s">
        <v>343</v>
      </c>
      <c r="L1265" s="170" t="s">
        <v>113</v>
      </c>
      <c r="M1265" s="75"/>
      <c r="N1265" s="75"/>
      <c r="O1265" s="75"/>
    </row>
    <row r="1266" spans="1:15" ht="15.6">
      <c r="A1266" s="360">
        <v>46124</v>
      </c>
      <c r="B1266" s="361" t="s">
        <v>1597</v>
      </c>
      <c r="C1266" s="361" t="s">
        <v>522</v>
      </c>
      <c r="D1266" s="361" t="s">
        <v>257</v>
      </c>
      <c r="E1266" s="361">
        <v>500</v>
      </c>
      <c r="F1266" s="381">
        <f t="shared" si="20"/>
        <v>0.93386376795353099</v>
      </c>
      <c r="G1266" s="239">
        <v>535.41</v>
      </c>
      <c r="H1266" s="361" t="s">
        <v>123</v>
      </c>
      <c r="I1266" s="361" t="s">
        <v>1121</v>
      </c>
      <c r="J1266" s="170" t="s">
        <v>96</v>
      </c>
      <c r="K1266" s="170" t="s">
        <v>343</v>
      </c>
      <c r="L1266" s="170" t="s">
        <v>113</v>
      </c>
      <c r="M1266" s="75"/>
      <c r="N1266" s="75"/>
      <c r="O1266" s="75"/>
    </row>
    <row r="1267" spans="1:15" ht="15.6">
      <c r="A1267" s="360">
        <v>46124</v>
      </c>
      <c r="B1267" s="361" t="s">
        <v>1601</v>
      </c>
      <c r="C1267" s="361" t="s">
        <v>522</v>
      </c>
      <c r="D1267" s="361" t="s">
        <v>257</v>
      </c>
      <c r="E1267" s="361">
        <v>500</v>
      </c>
      <c r="F1267" s="381">
        <f t="shared" si="20"/>
        <v>0.93386376795353099</v>
      </c>
      <c r="G1267" s="239">
        <v>535.41</v>
      </c>
      <c r="H1267" s="361" t="s">
        <v>123</v>
      </c>
      <c r="I1267" s="361" t="s">
        <v>1121</v>
      </c>
      <c r="J1267" s="170" t="s">
        <v>96</v>
      </c>
      <c r="K1267" s="170" t="s">
        <v>343</v>
      </c>
      <c r="L1267" s="170" t="s">
        <v>113</v>
      </c>
      <c r="M1267" s="75"/>
      <c r="N1267" s="75"/>
      <c r="O1267" s="75"/>
    </row>
    <row r="1268" spans="1:15" ht="15.6">
      <c r="A1268" s="451">
        <v>46124</v>
      </c>
      <c r="B1268" s="375" t="s">
        <v>1647</v>
      </c>
      <c r="C1268" s="375" t="s">
        <v>525</v>
      </c>
      <c r="D1268" s="375" t="s">
        <v>257</v>
      </c>
      <c r="E1268" s="375">
        <v>10000</v>
      </c>
      <c r="F1268" s="381">
        <f t="shared" si="20"/>
        <v>18.67727535907062</v>
      </c>
      <c r="G1268" s="239">
        <v>535.41</v>
      </c>
      <c r="H1268" s="375" t="s">
        <v>131</v>
      </c>
      <c r="I1268" s="375" t="s">
        <v>1208</v>
      </c>
      <c r="J1268" s="170" t="s">
        <v>96</v>
      </c>
      <c r="K1268" s="170" t="s">
        <v>343</v>
      </c>
      <c r="L1268" s="170" t="s">
        <v>113</v>
      </c>
      <c r="M1268" s="75"/>
      <c r="N1268" s="75"/>
      <c r="O1268" s="75"/>
    </row>
    <row r="1269" spans="1:15" ht="15.6">
      <c r="A1269" s="451">
        <v>46124</v>
      </c>
      <c r="B1269" s="375" t="s">
        <v>1596</v>
      </c>
      <c r="C1269" s="375" t="s">
        <v>522</v>
      </c>
      <c r="D1269" s="375" t="s">
        <v>257</v>
      </c>
      <c r="E1269" s="375">
        <v>500</v>
      </c>
      <c r="F1269" s="381">
        <f t="shared" si="20"/>
        <v>0.93386376795353099</v>
      </c>
      <c r="G1269" s="239">
        <v>535.41</v>
      </c>
      <c r="H1269" s="375" t="s">
        <v>131</v>
      </c>
      <c r="I1269" s="375" t="s">
        <v>1206</v>
      </c>
      <c r="J1269" s="170" t="s">
        <v>96</v>
      </c>
      <c r="K1269" s="170" t="s">
        <v>343</v>
      </c>
      <c r="L1269" s="170" t="s">
        <v>113</v>
      </c>
      <c r="M1269" s="75"/>
      <c r="N1269" s="75"/>
      <c r="O1269" s="75"/>
    </row>
    <row r="1270" spans="1:15" ht="15.6">
      <c r="A1270" s="451">
        <v>46124</v>
      </c>
      <c r="B1270" s="375" t="s">
        <v>1596</v>
      </c>
      <c r="C1270" s="375" t="s">
        <v>522</v>
      </c>
      <c r="D1270" s="375" t="s">
        <v>257</v>
      </c>
      <c r="E1270" s="375">
        <v>500</v>
      </c>
      <c r="F1270" s="381">
        <f t="shared" si="20"/>
        <v>0.93386376795353099</v>
      </c>
      <c r="G1270" s="239">
        <v>535.41</v>
      </c>
      <c r="H1270" s="375" t="s">
        <v>131</v>
      </c>
      <c r="I1270" s="375" t="s">
        <v>1206</v>
      </c>
      <c r="J1270" s="170" t="s">
        <v>96</v>
      </c>
      <c r="K1270" s="170" t="s">
        <v>343</v>
      </c>
      <c r="L1270" s="170" t="s">
        <v>113</v>
      </c>
      <c r="M1270" s="75"/>
      <c r="N1270" s="75"/>
      <c r="O1270" s="75"/>
    </row>
    <row r="1271" spans="1:15" ht="15.6">
      <c r="A1271" s="451">
        <v>46124</v>
      </c>
      <c r="B1271" s="375" t="s">
        <v>1604</v>
      </c>
      <c r="C1271" s="375" t="s">
        <v>618</v>
      </c>
      <c r="D1271" s="375" t="s">
        <v>257</v>
      </c>
      <c r="E1271" s="375">
        <v>2000</v>
      </c>
      <c r="F1271" s="381">
        <f t="shared" si="20"/>
        <v>3.735455071814124</v>
      </c>
      <c r="G1271" s="239">
        <v>535.41</v>
      </c>
      <c r="H1271" s="375" t="s">
        <v>131</v>
      </c>
      <c r="I1271" s="375" t="s">
        <v>1210</v>
      </c>
      <c r="J1271" s="170" t="s">
        <v>96</v>
      </c>
      <c r="K1271" s="170" t="s">
        <v>343</v>
      </c>
      <c r="L1271" s="170" t="s">
        <v>113</v>
      </c>
      <c r="M1271" s="75"/>
      <c r="N1271" s="75"/>
      <c r="O1271" s="75"/>
    </row>
    <row r="1272" spans="1:15" ht="15.6">
      <c r="A1272" s="451">
        <v>46124</v>
      </c>
      <c r="B1272" s="375" t="s">
        <v>1592</v>
      </c>
      <c r="C1272" s="375" t="s">
        <v>522</v>
      </c>
      <c r="D1272" s="375" t="s">
        <v>257</v>
      </c>
      <c r="E1272" s="375">
        <v>500</v>
      </c>
      <c r="F1272" s="381">
        <f t="shared" si="20"/>
        <v>0.93386376795353099</v>
      </c>
      <c r="G1272" s="239">
        <v>535.41</v>
      </c>
      <c r="H1272" s="375" t="s">
        <v>131</v>
      </c>
      <c r="I1272" s="375" t="s">
        <v>1206</v>
      </c>
      <c r="J1272" s="170" t="s">
        <v>96</v>
      </c>
      <c r="K1272" s="170" t="s">
        <v>343</v>
      </c>
      <c r="L1272" s="170" t="s">
        <v>113</v>
      </c>
      <c r="M1272" s="75"/>
      <c r="N1272" s="75"/>
      <c r="O1272" s="75"/>
    </row>
    <row r="1273" spans="1:15" ht="15.6">
      <c r="A1273" s="451">
        <v>46124</v>
      </c>
      <c r="B1273" s="375" t="s">
        <v>1592</v>
      </c>
      <c r="C1273" s="375" t="s">
        <v>522</v>
      </c>
      <c r="D1273" s="375" t="s">
        <v>257</v>
      </c>
      <c r="E1273" s="375">
        <v>500</v>
      </c>
      <c r="F1273" s="381">
        <f t="shared" si="20"/>
        <v>0.93386376795353099</v>
      </c>
      <c r="G1273" s="239">
        <v>535.41</v>
      </c>
      <c r="H1273" s="375" t="s">
        <v>131</v>
      </c>
      <c r="I1273" s="375" t="s">
        <v>1206</v>
      </c>
      <c r="J1273" s="170" t="s">
        <v>96</v>
      </c>
      <c r="K1273" s="170" t="s">
        <v>343</v>
      </c>
      <c r="L1273" s="170" t="s">
        <v>113</v>
      </c>
      <c r="M1273" s="75"/>
      <c r="N1273" s="75"/>
      <c r="O1273" s="75"/>
    </row>
    <row r="1274" spans="1:15" ht="15.6">
      <c r="A1274" s="451">
        <v>46125</v>
      </c>
      <c r="B1274" s="375" t="s">
        <v>186</v>
      </c>
      <c r="C1274" s="375" t="s">
        <v>335</v>
      </c>
      <c r="D1274" s="385" t="s">
        <v>99</v>
      </c>
      <c r="E1274" s="375">
        <v>1000</v>
      </c>
      <c r="F1274" s="381">
        <f t="shared" si="20"/>
        <v>1.867727535907062</v>
      </c>
      <c r="G1274" s="239">
        <v>535.41</v>
      </c>
      <c r="H1274" s="386" t="s">
        <v>111</v>
      </c>
      <c r="I1274" s="452" t="s">
        <v>910</v>
      </c>
      <c r="J1274" s="170" t="s">
        <v>96</v>
      </c>
      <c r="K1274" s="170" t="s">
        <v>343</v>
      </c>
      <c r="L1274" s="170" t="s">
        <v>113</v>
      </c>
      <c r="M1274" s="75"/>
      <c r="N1274" s="75"/>
      <c r="O1274" s="75"/>
    </row>
    <row r="1275" spans="1:15" ht="15.6">
      <c r="A1275" s="451">
        <v>46125</v>
      </c>
      <c r="B1275" s="375" t="s">
        <v>187</v>
      </c>
      <c r="C1275" s="375" t="s">
        <v>335</v>
      </c>
      <c r="D1275" s="385" t="s">
        <v>99</v>
      </c>
      <c r="E1275" s="375">
        <v>1000</v>
      </c>
      <c r="F1275" s="381">
        <f t="shared" si="20"/>
        <v>1.867727535907062</v>
      </c>
      <c r="G1275" s="239">
        <v>535.41</v>
      </c>
      <c r="H1275" s="386" t="s">
        <v>111</v>
      </c>
      <c r="I1275" s="452" t="s">
        <v>910</v>
      </c>
      <c r="J1275" s="170" t="s">
        <v>96</v>
      </c>
      <c r="K1275" s="170" t="s">
        <v>343</v>
      </c>
      <c r="L1275" s="170" t="s">
        <v>113</v>
      </c>
      <c r="M1275" s="75"/>
      <c r="N1275" s="75"/>
      <c r="O1275" s="75"/>
    </row>
    <row r="1276" spans="1:15" ht="15.6">
      <c r="A1276" s="460">
        <v>46125</v>
      </c>
      <c r="B1276" s="375" t="s">
        <v>1054</v>
      </c>
      <c r="C1276" s="375" t="s">
        <v>130</v>
      </c>
      <c r="D1276" s="375" t="s">
        <v>98</v>
      </c>
      <c r="E1276" s="462">
        <v>44500</v>
      </c>
      <c r="F1276" s="381">
        <f t="shared" si="20"/>
        <v>83.113875347864266</v>
      </c>
      <c r="G1276" s="239">
        <v>535.41</v>
      </c>
      <c r="H1276" s="375" t="s">
        <v>168</v>
      </c>
      <c r="I1276" s="453" t="s">
        <v>1090</v>
      </c>
      <c r="J1276" s="170" t="s">
        <v>96</v>
      </c>
      <c r="K1276" s="170" t="s">
        <v>343</v>
      </c>
      <c r="L1276" s="170" t="s">
        <v>113</v>
      </c>
      <c r="M1276" s="75"/>
      <c r="N1276" s="75"/>
      <c r="O1276" s="75"/>
    </row>
    <row r="1277" spans="1:15" ht="15.6">
      <c r="A1277" s="460">
        <v>46125</v>
      </c>
      <c r="B1277" s="453" t="s">
        <v>1047</v>
      </c>
      <c r="C1277" s="453" t="s">
        <v>450</v>
      </c>
      <c r="D1277" s="453" t="s">
        <v>98</v>
      </c>
      <c r="E1277" s="461">
        <v>2170</v>
      </c>
      <c r="F1277" s="381">
        <f t="shared" si="20"/>
        <v>4.0529687529183249</v>
      </c>
      <c r="G1277" s="239">
        <v>535.41</v>
      </c>
      <c r="H1277" s="375" t="s">
        <v>168</v>
      </c>
      <c r="I1277" s="453" t="s">
        <v>1091</v>
      </c>
      <c r="J1277" s="170" t="s">
        <v>96</v>
      </c>
      <c r="K1277" s="170" t="s">
        <v>343</v>
      </c>
      <c r="L1277" s="170" t="s">
        <v>113</v>
      </c>
      <c r="M1277" s="75"/>
      <c r="N1277" s="75"/>
      <c r="O1277" s="75"/>
    </row>
    <row r="1278" spans="1:15" ht="15.6">
      <c r="A1278" s="394">
        <v>46125</v>
      </c>
      <c r="B1278" s="375" t="s">
        <v>1031</v>
      </c>
      <c r="C1278" s="458" t="s">
        <v>335</v>
      </c>
      <c r="D1278" s="375" t="s">
        <v>98</v>
      </c>
      <c r="E1278" s="459">
        <v>1000</v>
      </c>
      <c r="F1278" s="381">
        <f t="shared" si="20"/>
        <v>1.867727535907062</v>
      </c>
      <c r="G1278" s="239">
        <v>535.41</v>
      </c>
      <c r="H1278" s="375" t="s">
        <v>168</v>
      </c>
      <c r="I1278" s="375" t="s">
        <v>1080</v>
      </c>
      <c r="J1278" s="170" t="s">
        <v>96</v>
      </c>
      <c r="K1278" s="170" t="s">
        <v>343</v>
      </c>
      <c r="L1278" s="170" t="s">
        <v>113</v>
      </c>
      <c r="M1278" s="75"/>
      <c r="N1278" s="75"/>
      <c r="O1278" s="75"/>
    </row>
    <row r="1279" spans="1:15" ht="15.6">
      <c r="A1279" s="394">
        <v>46125</v>
      </c>
      <c r="B1279" s="375" t="s">
        <v>1032</v>
      </c>
      <c r="C1279" s="458" t="s">
        <v>335</v>
      </c>
      <c r="D1279" s="375" t="s">
        <v>98</v>
      </c>
      <c r="E1279" s="459">
        <v>1000</v>
      </c>
      <c r="F1279" s="381">
        <f t="shared" si="20"/>
        <v>1.867727535907062</v>
      </c>
      <c r="G1279" s="239">
        <v>535.41</v>
      </c>
      <c r="H1279" s="375" t="s">
        <v>168</v>
      </c>
      <c r="I1279" s="375" t="s">
        <v>1080</v>
      </c>
      <c r="J1279" s="170" t="s">
        <v>96</v>
      </c>
      <c r="K1279" s="170" t="s">
        <v>343</v>
      </c>
      <c r="L1279" s="170" t="s">
        <v>113</v>
      </c>
      <c r="M1279" s="75"/>
      <c r="N1279" s="75"/>
      <c r="O1279" s="75"/>
    </row>
    <row r="1280" spans="1:15" ht="15.6">
      <c r="A1280" s="360">
        <v>46125</v>
      </c>
      <c r="B1280" s="361" t="s">
        <v>1631</v>
      </c>
      <c r="C1280" s="361" t="s">
        <v>525</v>
      </c>
      <c r="D1280" s="361" t="s">
        <v>257</v>
      </c>
      <c r="E1280" s="361">
        <v>10000</v>
      </c>
      <c r="F1280" s="381">
        <f t="shared" si="20"/>
        <v>18.67727535907062</v>
      </c>
      <c r="G1280" s="239">
        <v>535.41</v>
      </c>
      <c r="H1280" s="361" t="s">
        <v>123</v>
      </c>
      <c r="I1280" s="361" t="s">
        <v>1123</v>
      </c>
      <c r="J1280" s="170" t="s">
        <v>96</v>
      </c>
      <c r="K1280" s="170" t="s">
        <v>343</v>
      </c>
      <c r="L1280" s="170" t="s">
        <v>113</v>
      </c>
      <c r="M1280" s="75"/>
      <c r="N1280" s="75"/>
      <c r="O1280" s="75"/>
    </row>
    <row r="1281" spans="1:15" ht="15.6">
      <c r="A1281" s="360">
        <v>46125</v>
      </c>
      <c r="B1281" s="361" t="s">
        <v>1597</v>
      </c>
      <c r="C1281" s="361" t="s">
        <v>522</v>
      </c>
      <c r="D1281" s="361" t="s">
        <v>257</v>
      </c>
      <c r="E1281" s="361">
        <v>500</v>
      </c>
      <c r="F1281" s="381">
        <f t="shared" si="20"/>
        <v>0.93386376795353099</v>
      </c>
      <c r="G1281" s="239">
        <v>535.41</v>
      </c>
      <c r="H1281" s="361" t="s">
        <v>123</v>
      </c>
      <c r="I1281" s="361" t="s">
        <v>1121</v>
      </c>
      <c r="J1281" s="170" t="s">
        <v>96</v>
      </c>
      <c r="K1281" s="170" t="s">
        <v>343</v>
      </c>
      <c r="L1281" s="170" t="s">
        <v>113</v>
      </c>
      <c r="M1281" s="75"/>
      <c r="N1281" s="75"/>
      <c r="O1281" s="75"/>
    </row>
    <row r="1282" spans="1:15" ht="15.6">
      <c r="A1282" s="360">
        <v>46125</v>
      </c>
      <c r="B1282" s="361" t="s">
        <v>1597</v>
      </c>
      <c r="C1282" s="361" t="s">
        <v>522</v>
      </c>
      <c r="D1282" s="361" t="s">
        <v>257</v>
      </c>
      <c r="E1282" s="361">
        <v>500</v>
      </c>
      <c r="F1282" s="381">
        <f t="shared" si="20"/>
        <v>0.93386376795353099</v>
      </c>
      <c r="G1282" s="239">
        <v>535.41</v>
      </c>
      <c r="H1282" s="361" t="s">
        <v>123</v>
      </c>
      <c r="I1282" s="361" t="s">
        <v>1121</v>
      </c>
      <c r="J1282" s="170" t="s">
        <v>96</v>
      </c>
      <c r="K1282" s="170" t="s">
        <v>343</v>
      </c>
      <c r="L1282" s="170" t="s">
        <v>113</v>
      </c>
      <c r="M1282" s="75"/>
      <c r="N1282" s="75"/>
      <c r="O1282" s="75"/>
    </row>
    <row r="1283" spans="1:15" ht="15.6">
      <c r="A1283" s="360">
        <v>46125</v>
      </c>
      <c r="B1283" s="361" t="s">
        <v>1597</v>
      </c>
      <c r="C1283" s="361" t="s">
        <v>522</v>
      </c>
      <c r="D1283" s="361" t="s">
        <v>257</v>
      </c>
      <c r="E1283" s="361">
        <v>500</v>
      </c>
      <c r="F1283" s="381">
        <f t="shared" si="20"/>
        <v>0.93386376795353099</v>
      </c>
      <c r="G1283" s="239">
        <v>535.41</v>
      </c>
      <c r="H1283" s="361" t="s">
        <v>123</v>
      </c>
      <c r="I1283" s="361" t="s">
        <v>1121</v>
      </c>
      <c r="J1283" s="170" t="s">
        <v>96</v>
      </c>
      <c r="K1283" s="170" t="s">
        <v>343</v>
      </c>
      <c r="L1283" s="170" t="s">
        <v>113</v>
      </c>
      <c r="M1283" s="75"/>
      <c r="N1283" s="75"/>
      <c r="O1283" s="75"/>
    </row>
    <row r="1284" spans="1:15" ht="15.6">
      <c r="A1284" s="360">
        <v>46125</v>
      </c>
      <c r="B1284" s="361" t="s">
        <v>1597</v>
      </c>
      <c r="C1284" s="361" t="s">
        <v>522</v>
      </c>
      <c r="D1284" s="361" t="s">
        <v>257</v>
      </c>
      <c r="E1284" s="361">
        <v>500</v>
      </c>
      <c r="F1284" s="381">
        <f t="shared" si="20"/>
        <v>0.93386376795353099</v>
      </c>
      <c r="G1284" s="239">
        <v>535.41</v>
      </c>
      <c r="H1284" s="361" t="s">
        <v>123</v>
      </c>
      <c r="I1284" s="361" t="s">
        <v>1121</v>
      </c>
      <c r="J1284" s="170" t="s">
        <v>96</v>
      </c>
      <c r="K1284" s="170" t="s">
        <v>343</v>
      </c>
      <c r="L1284" s="170" t="s">
        <v>113</v>
      </c>
      <c r="M1284" s="75"/>
      <c r="N1284" s="75"/>
      <c r="O1284" s="75"/>
    </row>
    <row r="1285" spans="1:15" ht="15.6">
      <c r="A1285" s="360">
        <v>46125</v>
      </c>
      <c r="B1285" s="361" t="s">
        <v>1666</v>
      </c>
      <c r="C1285" s="361" t="s">
        <v>524</v>
      </c>
      <c r="D1285" s="361" t="s">
        <v>257</v>
      </c>
      <c r="E1285" s="361">
        <v>2000</v>
      </c>
      <c r="F1285" s="381">
        <f t="shared" si="20"/>
        <v>3.735455071814124</v>
      </c>
      <c r="G1285" s="239">
        <v>535.41</v>
      </c>
      <c r="H1285" s="361" t="s">
        <v>123</v>
      </c>
      <c r="I1285" s="361" t="s">
        <v>1132</v>
      </c>
      <c r="J1285" s="170" t="s">
        <v>96</v>
      </c>
      <c r="K1285" s="170" t="s">
        <v>343</v>
      </c>
      <c r="L1285" s="170" t="s">
        <v>113</v>
      </c>
      <c r="M1285" s="75"/>
      <c r="N1285" s="75"/>
      <c r="O1285" s="75"/>
    </row>
    <row r="1286" spans="1:15" ht="15.6">
      <c r="A1286" s="451">
        <v>46125</v>
      </c>
      <c r="B1286" s="375" t="s">
        <v>1647</v>
      </c>
      <c r="C1286" s="375" t="s">
        <v>525</v>
      </c>
      <c r="D1286" s="375" t="s">
        <v>257</v>
      </c>
      <c r="E1286" s="375">
        <v>10000</v>
      </c>
      <c r="F1286" s="381">
        <f t="shared" si="20"/>
        <v>18.67727535907062</v>
      </c>
      <c r="G1286" s="239">
        <v>535.41</v>
      </c>
      <c r="H1286" s="375" t="s">
        <v>131</v>
      </c>
      <c r="I1286" s="375" t="s">
        <v>1208</v>
      </c>
      <c r="J1286" s="170" t="s">
        <v>96</v>
      </c>
      <c r="K1286" s="170" t="s">
        <v>343</v>
      </c>
      <c r="L1286" s="170" t="s">
        <v>113</v>
      </c>
      <c r="M1286" s="75"/>
      <c r="N1286" s="75"/>
      <c r="O1286" s="75"/>
    </row>
    <row r="1287" spans="1:15" ht="15.6">
      <c r="A1287" s="451">
        <v>46125</v>
      </c>
      <c r="B1287" s="375" t="s">
        <v>1662</v>
      </c>
      <c r="C1287" s="375" t="s">
        <v>525</v>
      </c>
      <c r="D1287" s="375" t="s">
        <v>257</v>
      </c>
      <c r="E1287" s="375">
        <v>20000</v>
      </c>
      <c r="F1287" s="381">
        <f t="shared" si="20"/>
        <v>37.35455071814124</v>
      </c>
      <c r="G1287" s="239">
        <v>535.41</v>
      </c>
      <c r="H1287" s="375" t="s">
        <v>131</v>
      </c>
      <c r="I1287" s="375" t="s">
        <v>1213</v>
      </c>
      <c r="J1287" s="170" t="s">
        <v>96</v>
      </c>
      <c r="K1287" s="170" t="s">
        <v>343</v>
      </c>
      <c r="L1287" s="170" t="s">
        <v>113</v>
      </c>
      <c r="M1287" s="75"/>
      <c r="N1287" s="75"/>
      <c r="O1287" s="75"/>
    </row>
    <row r="1288" spans="1:15" ht="15.6">
      <c r="A1288" s="451">
        <v>46125</v>
      </c>
      <c r="B1288" s="375" t="s">
        <v>1596</v>
      </c>
      <c r="C1288" s="375" t="s">
        <v>522</v>
      </c>
      <c r="D1288" s="375" t="s">
        <v>257</v>
      </c>
      <c r="E1288" s="375">
        <v>500</v>
      </c>
      <c r="F1288" s="381">
        <f t="shared" si="20"/>
        <v>0.93386376795353099</v>
      </c>
      <c r="G1288" s="239">
        <v>535.41</v>
      </c>
      <c r="H1288" s="375" t="s">
        <v>131</v>
      </c>
      <c r="I1288" s="375" t="s">
        <v>1206</v>
      </c>
      <c r="J1288" s="170" t="s">
        <v>96</v>
      </c>
      <c r="K1288" s="170" t="s">
        <v>343</v>
      </c>
      <c r="L1288" s="170" t="s">
        <v>113</v>
      </c>
      <c r="M1288" s="124"/>
      <c r="N1288" s="124"/>
      <c r="O1288" s="124"/>
    </row>
    <row r="1289" spans="1:15" ht="15.6">
      <c r="A1289" s="451">
        <v>46125</v>
      </c>
      <c r="B1289" s="375" t="s">
        <v>1593</v>
      </c>
      <c r="C1289" s="375" t="s">
        <v>392</v>
      </c>
      <c r="D1289" s="375" t="s">
        <v>257</v>
      </c>
      <c r="E1289" s="375">
        <v>3000</v>
      </c>
      <c r="F1289" s="381">
        <f t="shared" si="20"/>
        <v>5.6031826077211857</v>
      </c>
      <c r="G1289" s="239">
        <v>535.41</v>
      </c>
      <c r="H1289" s="375" t="s">
        <v>131</v>
      </c>
      <c r="I1289" s="375" t="s">
        <v>1214</v>
      </c>
      <c r="J1289" s="170" t="s">
        <v>96</v>
      </c>
      <c r="K1289" s="170" t="s">
        <v>343</v>
      </c>
      <c r="L1289" s="170" t="s">
        <v>113</v>
      </c>
      <c r="M1289" s="75"/>
      <c r="N1289" s="75"/>
      <c r="O1289" s="75"/>
    </row>
    <row r="1290" spans="1:15" ht="15.6">
      <c r="A1290" s="451">
        <v>46125</v>
      </c>
      <c r="B1290" s="375" t="s">
        <v>1592</v>
      </c>
      <c r="C1290" s="375" t="s">
        <v>522</v>
      </c>
      <c r="D1290" s="375" t="s">
        <v>257</v>
      </c>
      <c r="E1290" s="375">
        <v>500</v>
      </c>
      <c r="F1290" s="381">
        <f t="shared" si="20"/>
        <v>0.93386376795353099</v>
      </c>
      <c r="G1290" s="239">
        <v>535.41</v>
      </c>
      <c r="H1290" s="375" t="s">
        <v>131</v>
      </c>
      <c r="I1290" s="375" t="s">
        <v>1206</v>
      </c>
      <c r="J1290" s="170" t="s">
        <v>96</v>
      </c>
      <c r="K1290" s="170" t="s">
        <v>343</v>
      </c>
      <c r="L1290" s="170" t="s">
        <v>113</v>
      </c>
      <c r="M1290" s="75"/>
      <c r="N1290" s="75"/>
      <c r="O1290" s="75"/>
    </row>
    <row r="1291" spans="1:15" ht="15.6">
      <c r="A1291" s="451">
        <v>46125</v>
      </c>
      <c r="B1291" s="375" t="s">
        <v>1592</v>
      </c>
      <c r="C1291" s="375" t="s">
        <v>522</v>
      </c>
      <c r="D1291" s="375" t="s">
        <v>257</v>
      </c>
      <c r="E1291" s="375">
        <v>500</v>
      </c>
      <c r="F1291" s="381">
        <f t="shared" si="20"/>
        <v>0.93386376795353099</v>
      </c>
      <c r="G1291" s="239">
        <v>535.41</v>
      </c>
      <c r="H1291" s="375" t="s">
        <v>131</v>
      </c>
      <c r="I1291" s="375" t="s">
        <v>1206</v>
      </c>
      <c r="J1291" s="170" t="s">
        <v>96</v>
      </c>
      <c r="K1291" s="170" t="s">
        <v>343</v>
      </c>
      <c r="L1291" s="170" t="s">
        <v>113</v>
      </c>
      <c r="M1291" s="75"/>
      <c r="N1291" s="75"/>
      <c r="O1291" s="75"/>
    </row>
    <row r="1292" spans="1:15" ht="15.6">
      <c r="A1292" s="451">
        <v>46125</v>
      </c>
      <c r="B1292" s="375" t="s">
        <v>1604</v>
      </c>
      <c r="C1292" s="375" t="s">
        <v>618</v>
      </c>
      <c r="D1292" s="375" t="s">
        <v>257</v>
      </c>
      <c r="E1292" s="375">
        <v>1800</v>
      </c>
      <c r="F1292" s="381">
        <f t="shared" si="20"/>
        <v>3.3619095646327115</v>
      </c>
      <c r="G1292" s="239">
        <v>535.41</v>
      </c>
      <c r="H1292" s="375" t="s">
        <v>131</v>
      </c>
      <c r="I1292" s="375" t="s">
        <v>1210</v>
      </c>
      <c r="J1292" s="170" t="s">
        <v>96</v>
      </c>
      <c r="K1292" s="170" t="s">
        <v>343</v>
      </c>
      <c r="L1292" s="170" t="s">
        <v>113</v>
      </c>
      <c r="M1292" s="75"/>
      <c r="N1292" s="75"/>
      <c r="O1292" s="75"/>
    </row>
    <row r="1293" spans="1:15" ht="15.6">
      <c r="A1293" s="451">
        <v>46125</v>
      </c>
      <c r="B1293" s="375" t="s">
        <v>1592</v>
      </c>
      <c r="C1293" s="375" t="s">
        <v>522</v>
      </c>
      <c r="D1293" s="375" t="s">
        <v>257</v>
      </c>
      <c r="E1293" s="375">
        <v>500</v>
      </c>
      <c r="F1293" s="381">
        <f t="shared" si="20"/>
        <v>0.93386376795353099</v>
      </c>
      <c r="G1293" s="239">
        <v>535.41</v>
      </c>
      <c r="H1293" s="375" t="s">
        <v>131</v>
      </c>
      <c r="I1293" s="375" t="s">
        <v>1206</v>
      </c>
      <c r="J1293" s="170" t="s">
        <v>96</v>
      </c>
      <c r="K1293" s="170" t="s">
        <v>343</v>
      </c>
      <c r="L1293" s="170" t="s">
        <v>113</v>
      </c>
      <c r="M1293" s="75"/>
      <c r="N1293" s="75"/>
      <c r="O1293" s="75"/>
    </row>
    <row r="1294" spans="1:15" ht="15.6">
      <c r="A1294" s="451">
        <v>46125</v>
      </c>
      <c r="B1294" s="375" t="s">
        <v>1592</v>
      </c>
      <c r="C1294" s="375" t="s">
        <v>522</v>
      </c>
      <c r="D1294" s="375" t="s">
        <v>257</v>
      </c>
      <c r="E1294" s="375">
        <v>500</v>
      </c>
      <c r="F1294" s="381">
        <f t="shared" si="20"/>
        <v>0.93386376795353099</v>
      </c>
      <c r="G1294" s="239">
        <v>535.41</v>
      </c>
      <c r="H1294" s="375" t="s">
        <v>131</v>
      </c>
      <c r="I1294" s="375" t="s">
        <v>1206</v>
      </c>
      <c r="J1294" s="170" t="s">
        <v>96</v>
      </c>
      <c r="K1294" s="170" t="s">
        <v>343</v>
      </c>
      <c r="L1294" s="170" t="s">
        <v>113</v>
      </c>
      <c r="M1294" s="75"/>
      <c r="N1294" s="75"/>
      <c r="O1294" s="75"/>
    </row>
    <row r="1295" spans="1:15" ht="15.6">
      <c r="A1295" s="307">
        <v>46125</v>
      </c>
      <c r="B1295" s="302" t="s">
        <v>1463</v>
      </c>
      <c r="C1295" s="117" t="s">
        <v>104</v>
      </c>
      <c r="D1295" s="117" t="s">
        <v>257</v>
      </c>
      <c r="E1295" s="471">
        <v>225000</v>
      </c>
      <c r="F1295" s="381">
        <f t="shared" si="20"/>
        <v>433.23309923983953</v>
      </c>
      <c r="G1295" s="239">
        <v>519.35090000000002</v>
      </c>
      <c r="H1295" s="375" t="s">
        <v>107</v>
      </c>
      <c r="I1295" s="375" t="s">
        <v>1484</v>
      </c>
      <c r="J1295" s="170" t="s">
        <v>96</v>
      </c>
      <c r="K1295" s="170" t="s">
        <v>338</v>
      </c>
      <c r="L1295" s="170" t="s">
        <v>113</v>
      </c>
      <c r="M1295" s="75"/>
      <c r="N1295" s="75"/>
      <c r="O1295" s="75"/>
    </row>
    <row r="1296" spans="1:15" ht="15.6">
      <c r="A1296" s="451">
        <v>46126</v>
      </c>
      <c r="B1296" s="375" t="s">
        <v>304</v>
      </c>
      <c r="C1296" s="375" t="s">
        <v>335</v>
      </c>
      <c r="D1296" s="385" t="s">
        <v>99</v>
      </c>
      <c r="E1296" s="375">
        <v>1000</v>
      </c>
      <c r="F1296" s="381">
        <f t="shared" si="20"/>
        <v>1.867727535907062</v>
      </c>
      <c r="G1296" s="239">
        <v>535.41</v>
      </c>
      <c r="H1296" s="386" t="s">
        <v>111</v>
      </c>
      <c r="I1296" s="452" t="s">
        <v>910</v>
      </c>
      <c r="J1296" s="170" t="s">
        <v>96</v>
      </c>
      <c r="K1296" s="170" t="s">
        <v>343</v>
      </c>
      <c r="L1296" s="170" t="s">
        <v>113</v>
      </c>
      <c r="M1296" s="75"/>
      <c r="N1296" s="75"/>
      <c r="O1296" s="75"/>
    </row>
    <row r="1297" spans="1:15" ht="15.6">
      <c r="A1297" s="451">
        <v>46126</v>
      </c>
      <c r="B1297" s="375" t="s">
        <v>192</v>
      </c>
      <c r="C1297" s="375" t="s">
        <v>335</v>
      </c>
      <c r="D1297" s="385" t="s">
        <v>99</v>
      </c>
      <c r="E1297" s="375">
        <v>1000</v>
      </c>
      <c r="F1297" s="381">
        <f t="shared" si="20"/>
        <v>1.867727535907062</v>
      </c>
      <c r="G1297" s="239">
        <v>535.41</v>
      </c>
      <c r="H1297" s="386" t="s">
        <v>111</v>
      </c>
      <c r="I1297" s="452" t="s">
        <v>910</v>
      </c>
      <c r="J1297" s="170" t="s">
        <v>96</v>
      </c>
      <c r="K1297" s="170" t="s">
        <v>343</v>
      </c>
      <c r="L1297" s="170" t="s">
        <v>113</v>
      </c>
      <c r="M1297" s="310"/>
      <c r="N1297" s="310"/>
      <c r="O1297" s="247"/>
    </row>
    <row r="1298" spans="1:15" ht="15.6">
      <c r="A1298" s="360">
        <v>46126</v>
      </c>
      <c r="B1298" s="361" t="s">
        <v>1631</v>
      </c>
      <c r="C1298" s="361" t="s">
        <v>525</v>
      </c>
      <c r="D1298" s="361" t="s">
        <v>257</v>
      </c>
      <c r="E1298" s="361">
        <v>10000</v>
      </c>
      <c r="F1298" s="381">
        <f t="shared" si="20"/>
        <v>18.67727535907062</v>
      </c>
      <c r="G1298" s="239">
        <v>535.41</v>
      </c>
      <c r="H1298" s="361" t="s">
        <v>123</v>
      </c>
      <c r="I1298" s="361" t="s">
        <v>1123</v>
      </c>
      <c r="J1298" s="170" t="s">
        <v>96</v>
      </c>
      <c r="K1298" s="170" t="s">
        <v>343</v>
      </c>
      <c r="L1298" s="170" t="s">
        <v>113</v>
      </c>
      <c r="M1298" s="75"/>
      <c r="N1298" s="75"/>
      <c r="O1298" s="75"/>
    </row>
    <row r="1299" spans="1:15" ht="15.6">
      <c r="A1299" s="360">
        <v>46126</v>
      </c>
      <c r="B1299" s="361" t="s">
        <v>1593</v>
      </c>
      <c r="C1299" s="361" t="s">
        <v>392</v>
      </c>
      <c r="D1299" s="361" t="s">
        <v>257</v>
      </c>
      <c r="E1299" s="361">
        <v>8000</v>
      </c>
      <c r="F1299" s="381">
        <f t="shared" si="20"/>
        <v>14.941820287256496</v>
      </c>
      <c r="G1299" s="239">
        <v>535.41</v>
      </c>
      <c r="H1299" s="361" t="s">
        <v>123</v>
      </c>
      <c r="I1299" s="361" t="s">
        <v>1136</v>
      </c>
      <c r="J1299" s="170" t="s">
        <v>96</v>
      </c>
      <c r="K1299" s="170" t="s">
        <v>343</v>
      </c>
      <c r="L1299" s="170" t="s">
        <v>113</v>
      </c>
      <c r="M1299" s="75"/>
      <c r="N1299" s="75"/>
      <c r="O1299" s="75"/>
    </row>
    <row r="1300" spans="1:15" ht="15.6">
      <c r="A1300" s="360">
        <v>46126</v>
      </c>
      <c r="B1300" s="361" t="s">
        <v>1611</v>
      </c>
      <c r="C1300" s="361" t="s">
        <v>525</v>
      </c>
      <c r="D1300" s="361" t="s">
        <v>257</v>
      </c>
      <c r="E1300" s="361">
        <v>20000</v>
      </c>
      <c r="F1300" s="381">
        <f t="shared" si="20"/>
        <v>37.35455071814124</v>
      </c>
      <c r="G1300" s="239">
        <v>535.41</v>
      </c>
      <c r="H1300" s="361" t="s">
        <v>123</v>
      </c>
      <c r="I1300" s="361" t="s">
        <v>1137</v>
      </c>
      <c r="J1300" s="170" t="s">
        <v>96</v>
      </c>
      <c r="K1300" s="170" t="s">
        <v>343</v>
      </c>
      <c r="L1300" s="170" t="s">
        <v>113</v>
      </c>
      <c r="M1300" s="75"/>
      <c r="N1300" s="75"/>
      <c r="O1300" s="75"/>
    </row>
    <row r="1301" spans="1:15" ht="15.6">
      <c r="A1301" s="360">
        <v>46126</v>
      </c>
      <c r="B1301" s="361" t="s">
        <v>1597</v>
      </c>
      <c r="C1301" s="361" t="s">
        <v>522</v>
      </c>
      <c r="D1301" s="361" t="s">
        <v>257</v>
      </c>
      <c r="E1301" s="361">
        <v>500</v>
      </c>
      <c r="F1301" s="381">
        <f t="shared" si="20"/>
        <v>0.93386376795353099</v>
      </c>
      <c r="G1301" s="239">
        <v>535.41</v>
      </c>
      <c r="H1301" s="361" t="s">
        <v>123</v>
      </c>
      <c r="I1301" s="361" t="s">
        <v>1121</v>
      </c>
      <c r="J1301" s="170" t="s">
        <v>96</v>
      </c>
      <c r="K1301" s="170" t="s">
        <v>343</v>
      </c>
      <c r="L1301" s="170" t="s">
        <v>113</v>
      </c>
      <c r="M1301" s="75"/>
      <c r="N1301" s="75"/>
      <c r="O1301" s="75"/>
    </row>
    <row r="1302" spans="1:15" ht="15.6">
      <c r="A1302" s="360">
        <v>46126</v>
      </c>
      <c r="B1302" s="361" t="s">
        <v>1597</v>
      </c>
      <c r="C1302" s="361" t="s">
        <v>522</v>
      </c>
      <c r="D1302" s="361" t="s">
        <v>257</v>
      </c>
      <c r="E1302" s="361">
        <v>500</v>
      </c>
      <c r="F1302" s="381">
        <f t="shared" si="20"/>
        <v>0.93386376795353099</v>
      </c>
      <c r="G1302" s="239">
        <v>535.41</v>
      </c>
      <c r="H1302" s="361" t="s">
        <v>123</v>
      </c>
      <c r="I1302" s="361" t="s">
        <v>1121</v>
      </c>
      <c r="J1302" s="170" t="s">
        <v>96</v>
      </c>
      <c r="K1302" s="170" t="s">
        <v>343</v>
      </c>
      <c r="L1302" s="170" t="s">
        <v>113</v>
      </c>
      <c r="M1302" s="75"/>
      <c r="N1302" s="75"/>
      <c r="O1302" s="75"/>
    </row>
    <row r="1303" spans="1:15" ht="15.6">
      <c r="A1303" s="451">
        <v>46126</v>
      </c>
      <c r="B1303" s="375" t="s">
        <v>1647</v>
      </c>
      <c r="C1303" s="375" t="s">
        <v>525</v>
      </c>
      <c r="D1303" s="375" t="s">
        <v>257</v>
      </c>
      <c r="E1303" s="375">
        <v>10000</v>
      </c>
      <c r="F1303" s="381">
        <f t="shared" si="20"/>
        <v>18.67727535907062</v>
      </c>
      <c r="G1303" s="239">
        <v>535.41</v>
      </c>
      <c r="H1303" s="375" t="s">
        <v>131</v>
      </c>
      <c r="I1303" s="375" t="s">
        <v>1208</v>
      </c>
      <c r="J1303" s="170" t="s">
        <v>96</v>
      </c>
      <c r="K1303" s="170" t="s">
        <v>343</v>
      </c>
      <c r="L1303" s="170" t="s">
        <v>113</v>
      </c>
      <c r="M1303" s="75"/>
      <c r="N1303" s="75"/>
      <c r="O1303" s="75"/>
    </row>
    <row r="1304" spans="1:15" ht="15.6">
      <c r="A1304" s="451">
        <v>46126</v>
      </c>
      <c r="B1304" s="375" t="s">
        <v>1592</v>
      </c>
      <c r="C1304" s="375" t="s">
        <v>522</v>
      </c>
      <c r="D1304" s="375" t="s">
        <v>257</v>
      </c>
      <c r="E1304" s="375">
        <v>500</v>
      </c>
      <c r="F1304" s="381">
        <f t="shared" si="20"/>
        <v>0.93386376795353099</v>
      </c>
      <c r="G1304" s="239">
        <v>535.41</v>
      </c>
      <c r="H1304" s="375" t="s">
        <v>131</v>
      </c>
      <c r="I1304" s="375" t="s">
        <v>1206</v>
      </c>
      <c r="J1304" s="170" t="s">
        <v>96</v>
      </c>
      <c r="K1304" s="170" t="s">
        <v>343</v>
      </c>
      <c r="L1304" s="170" t="s">
        <v>113</v>
      </c>
      <c r="M1304" s="75"/>
      <c r="N1304" s="75"/>
      <c r="O1304" s="75"/>
    </row>
    <row r="1305" spans="1:15" ht="15.6">
      <c r="A1305" s="451">
        <v>46126</v>
      </c>
      <c r="B1305" s="375" t="s">
        <v>1604</v>
      </c>
      <c r="C1305" s="375" t="s">
        <v>618</v>
      </c>
      <c r="D1305" s="375" t="s">
        <v>257</v>
      </c>
      <c r="E1305" s="375">
        <v>3000</v>
      </c>
      <c r="F1305" s="381">
        <f t="shared" si="20"/>
        <v>5.6031826077211857</v>
      </c>
      <c r="G1305" s="239">
        <v>535.41</v>
      </c>
      <c r="H1305" s="375" t="s">
        <v>131</v>
      </c>
      <c r="I1305" s="375" t="s">
        <v>1210</v>
      </c>
      <c r="J1305" s="170" t="s">
        <v>96</v>
      </c>
      <c r="K1305" s="170" t="s">
        <v>343</v>
      </c>
      <c r="L1305" s="170" t="s">
        <v>113</v>
      </c>
      <c r="M1305" s="75"/>
      <c r="N1305" s="75"/>
      <c r="O1305" s="75"/>
    </row>
    <row r="1306" spans="1:15" ht="15.6">
      <c r="A1306" s="451">
        <v>46126</v>
      </c>
      <c r="B1306" s="375" t="s">
        <v>1592</v>
      </c>
      <c r="C1306" s="375" t="s">
        <v>522</v>
      </c>
      <c r="D1306" s="375" t="s">
        <v>257</v>
      </c>
      <c r="E1306" s="375">
        <v>500</v>
      </c>
      <c r="F1306" s="381">
        <f t="shared" si="20"/>
        <v>0.93386376795353099</v>
      </c>
      <c r="G1306" s="239">
        <v>535.41</v>
      </c>
      <c r="H1306" s="375" t="s">
        <v>131</v>
      </c>
      <c r="I1306" s="375" t="s">
        <v>1206</v>
      </c>
      <c r="J1306" s="170" t="s">
        <v>96</v>
      </c>
      <c r="K1306" s="170" t="s">
        <v>343</v>
      </c>
      <c r="L1306" s="170" t="s">
        <v>113</v>
      </c>
      <c r="M1306" s="75"/>
      <c r="N1306" s="75"/>
      <c r="O1306" s="75"/>
    </row>
    <row r="1307" spans="1:15" ht="15.6">
      <c r="A1307" s="451">
        <v>46126</v>
      </c>
      <c r="B1307" s="375" t="s">
        <v>1610</v>
      </c>
      <c r="C1307" s="375" t="s">
        <v>618</v>
      </c>
      <c r="D1307" s="375" t="s">
        <v>257</v>
      </c>
      <c r="E1307" s="375">
        <v>1200</v>
      </c>
      <c r="F1307" s="381">
        <f t="shared" si="20"/>
        <v>2.2412730430884742</v>
      </c>
      <c r="G1307" s="239">
        <v>535.41</v>
      </c>
      <c r="H1307" s="375" t="s">
        <v>131</v>
      </c>
      <c r="I1307" s="375" t="s">
        <v>1210</v>
      </c>
      <c r="J1307" s="170" t="s">
        <v>96</v>
      </c>
      <c r="K1307" s="170" t="s">
        <v>343</v>
      </c>
      <c r="L1307" s="170" t="s">
        <v>113</v>
      </c>
      <c r="M1307" s="75"/>
      <c r="N1307" s="75"/>
      <c r="O1307" s="75"/>
    </row>
    <row r="1308" spans="1:15" ht="15.6">
      <c r="A1308" s="451">
        <v>46126</v>
      </c>
      <c r="B1308" s="375" t="s">
        <v>1596</v>
      </c>
      <c r="C1308" s="375" t="s">
        <v>522</v>
      </c>
      <c r="D1308" s="375" t="s">
        <v>257</v>
      </c>
      <c r="E1308" s="375">
        <v>500</v>
      </c>
      <c r="F1308" s="381">
        <f t="shared" si="20"/>
        <v>0.93386376795353099</v>
      </c>
      <c r="G1308" s="239">
        <v>535.41</v>
      </c>
      <c r="H1308" s="375" t="s">
        <v>131</v>
      </c>
      <c r="I1308" s="375" t="s">
        <v>1206</v>
      </c>
      <c r="J1308" s="170" t="s">
        <v>96</v>
      </c>
      <c r="K1308" s="170" t="s">
        <v>343</v>
      </c>
      <c r="L1308" s="170" t="s">
        <v>113</v>
      </c>
      <c r="M1308" s="313"/>
      <c r="N1308" s="313"/>
      <c r="O1308" s="75"/>
    </row>
    <row r="1309" spans="1:15" ht="15.6">
      <c r="A1309" s="451">
        <v>46126</v>
      </c>
      <c r="B1309" s="375" t="s">
        <v>1592</v>
      </c>
      <c r="C1309" s="375" t="s">
        <v>522</v>
      </c>
      <c r="D1309" s="375" t="s">
        <v>257</v>
      </c>
      <c r="E1309" s="375">
        <v>500</v>
      </c>
      <c r="F1309" s="381">
        <f t="shared" si="20"/>
        <v>0.93386376795353099</v>
      </c>
      <c r="G1309" s="239">
        <v>535.41</v>
      </c>
      <c r="H1309" s="375" t="s">
        <v>131</v>
      </c>
      <c r="I1309" s="375" t="s">
        <v>1206</v>
      </c>
      <c r="J1309" s="170" t="s">
        <v>96</v>
      </c>
      <c r="K1309" s="170" t="s">
        <v>343</v>
      </c>
      <c r="L1309" s="170" t="s">
        <v>113</v>
      </c>
      <c r="M1309" s="313"/>
      <c r="N1309" s="313"/>
      <c r="O1309" s="75"/>
    </row>
    <row r="1310" spans="1:15" ht="15.6">
      <c r="A1310" s="451">
        <v>46127</v>
      </c>
      <c r="B1310" s="375" t="s">
        <v>188</v>
      </c>
      <c r="C1310" s="375" t="s">
        <v>335</v>
      </c>
      <c r="D1310" s="385" t="s">
        <v>99</v>
      </c>
      <c r="E1310" s="375">
        <v>1000</v>
      </c>
      <c r="F1310" s="381">
        <f t="shared" si="20"/>
        <v>1.867727535907062</v>
      </c>
      <c r="G1310" s="239">
        <v>535.41</v>
      </c>
      <c r="H1310" s="386" t="s">
        <v>111</v>
      </c>
      <c r="I1310" s="452" t="s">
        <v>910</v>
      </c>
      <c r="J1310" s="170" t="s">
        <v>96</v>
      </c>
      <c r="K1310" s="170" t="s">
        <v>343</v>
      </c>
      <c r="L1310" s="170" t="s">
        <v>113</v>
      </c>
      <c r="M1310" s="310"/>
      <c r="N1310" s="310"/>
      <c r="O1310" s="124"/>
    </row>
    <row r="1311" spans="1:15" ht="15.6">
      <c r="A1311" s="451">
        <v>46127</v>
      </c>
      <c r="B1311" s="375" t="s">
        <v>192</v>
      </c>
      <c r="C1311" s="375" t="s">
        <v>335</v>
      </c>
      <c r="D1311" s="385" t="s">
        <v>99</v>
      </c>
      <c r="E1311" s="375">
        <v>1000</v>
      </c>
      <c r="F1311" s="381">
        <f t="shared" si="20"/>
        <v>1.867727535907062</v>
      </c>
      <c r="G1311" s="239">
        <v>535.41</v>
      </c>
      <c r="H1311" s="386" t="s">
        <v>111</v>
      </c>
      <c r="I1311" s="452" t="s">
        <v>910</v>
      </c>
      <c r="J1311" s="170" t="s">
        <v>96</v>
      </c>
      <c r="K1311" s="170" t="s">
        <v>343</v>
      </c>
      <c r="L1311" s="170" t="s">
        <v>113</v>
      </c>
      <c r="M1311" s="310"/>
      <c r="N1311" s="310"/>
      <c r="O1311" s="124"/>
    </row>
    <row r="1312" spans="1:15" ht="15.6">
      <c r="A1312" s="451">
        <v>46127</v>
      </c>
      <c r="B1312" s="383" t="s">
        <v>902</v>
      </c>
      <c r="C1312" s="453" t="s">
        <v>110</v>
      </c>
      <c r="D1312" s="232" t="s">
        <v>99</v>
      </c>
      <c r="E1312" s="375">
        <v>10000</v>
      </c>
      <c r="F1312" s="381">
        <f t="shared" si="20"/>
        <v>18.67727535907062</v>
      </c>
      <c r="G1312" s="239">
        <v>535.41</v>
      </c>
      <c r="H1312" s="386" t="s">
        <v>111</v>
      </c>
      <c r="I1312" s="452" t="s">
        <v>915</v>
      </c>
      <c r="J1312" s="170" t="s">
        <v>96</v>
      </c>
      <c r="K1312" s="170" t="s">
        <v>343</v>
      </c>
      <c r="L1312" s="170" t="s">
        <v>113</v>
      </c>
      <c r="M1312" s="75"/>
      <c r="N1312" s="75"/>
      <c r="O1312" s="75"/>
    </row>
    <row r="1313" spans="1:15" ht="15.6">
      <c r="A1313" s="393">
        <v>46127</v>
      </c>
      <c r="B1313" s="391" t="s">
        <v>953</v>
      </c>
      <c r="C1313" s="391" t="s">
        <v>522</v>
      </c>
      <c r="D1313" s="390" t="s">
        <v>97</v>
      </c>
      <c r="E1313" s="391">
        <v>1000</v>
      </c>
      <c r="F1313" s="381">
        <f t="shared" si="20"/>
        <v>1.867727535907062</v>
      </c>
      <c r="G1313" s="239">
        <v>535.41</v>
      </c>
      <c r="H1313" s="165" t="s">
        <v>128</v>
      </c>
      <c r="I1313" s="391" t="s">
        <v>991</v>
      </c>
      <c r="J1313" s="170" t="s">
        <v>96</v>
      </c>
      <c r="K1313" s="170" t="s">
        <v>343</v>
      </c>
      <c r="L1313" s="170" t="s">
        <v>113</v>
      </c>
      <c r="M1313" s="75"/>
      <c r="N1313" s="75"/>
      <c r="O1313" s="75"/>
    </row>
    <row r="1314" spans="1:15" ht="15.6">
      <c r="A1314" s="393">
        <v>46127</v>
      </c>
      <c r="B1314" s="391" t="s">
        <v>954</v>
      </c>
      <c r="C1314" s="391" t="s">
        <v>522</v>
      </c>
      <c r="D1314" s="390" t="s">
        <v>97</v>
      </c>
      <c r="E1314" s="391">
        <v>1000</v>
      </c>
      <c r="F1314" s="381">
        <f t="shared" si="20"/>
        <v>1.867727535907062</v>
      </c>
      <c r="G1314" s="239">
        <v>535.41</v>
      </c>
      <c r="H1314" s="165" t="s">
        <v>128</v>
      </c>
      <c r="I1314" s="391" t="s">
        <v>991</v>
      </c>
      <c r="J1314" s="170" t="s">
        <v>96</v>
      </c>
      <c r="K1314" s="170" t="s">
        <v>343</v>
      </c>
      <c r="L1314" s="170" t="s">
        <v>113</v>
      </c>
      <c r="M1314" s="75"/>
      <c r="N1314" s="75"/>
      <c r="O1314" s="75"/>
    </row>
    <row r="1315" spans="1:15" ht="15.6">
      <c r="A1315" s="393">
        <v>46127</v>
      </c>
      <c r="B1315" s="389" t="s">
        <v>955</v>
      </c>
      <c r="C1315" s="389" t="s">
        <v>110</v>
      </c>
      <c r="D1315" s="390" t="s">
        <v>97</v>
      </c>
      <c r="E1315" s="391">
        <v>7500</v>
      </c>
      <c r="F1315" s="381">
        <f t="shared" si="20"/>
        <v>14.007956519302965</v>
      </c>
      <c r="G1315" s="239">
        <v>535.41</v>
      </c>
      <c r="H1315" s="165" t="s">
        <v>128</v>
      </c>
      <c r="I1315" s="391" t="s">
        <v>1004</v>
      </c>
      <c r="J1315" s="170" t="s">
        <v>96</v>
      </c>
      <c r="K1315" s="170" t="s">
        <v>343</v>
      </c>
      <c r="L1315" s="170" t="s">
        <v>113</v>
      </c>
      <c r="M1315" s="75"/>
      <c r="N1315" s="75"/>
      <c r="O1315" s="75"/>
    </row>
    <row r="1316" spans="1:15" ht="15.6">
      <c r="A1316" s="460">
        <v>46127</v>
      </c>
      <c r="B1316" s="215" t="s">
        <v>1055</v>
      </c>
      <c r="C1316" s="215" t="s">
        <v>104</v>
      </c>
      <c r="D1316" s="215" t="s">
        <v>98</v>
      </c>
      <c r="E1316" s="462">
        <v>16</v>
      </c>
      <c r="F1316" s="381">
        <f t="shared" si="20"/>
        <v>2.9883640574512992E-2</v>
      </c>
      <c r="G1316" s="239">
        <v>535.41</v>
      </c>
      <c r="H1316" s="375" t="s">
        <v>168</v>
      </c>
      <c r="I1316" s="453" t="s">
        <v>1092</v>
      </c>
      <c r="J1316" s="170" t="s">
        <v>96</v>
      </c>
      <c r="K1316" s="170" t="s">
        <v>343</v>
      </c>
      <c r="L1316" s="170" t="s">
        <v>113</v>
      </c>
      <c r="M1316" s="75"/>
      <c r="N1316" s="75"/>
      <c r="O1316" s="75"/>
    </row>
    <row r="1317" spans="1:15" ht="15.6">
      <c r="A1317" s="460">
        <v>46127</v>
      </c>
      <c r="B1317" s="453" t="s">
        <v>1047</v>
      </c>
      <c r="C1317" s="453" t="s">
        <v>450</v>
      </c>
      <c r="D1317" s="453" t="s">
        <v>98</v>
      </c>
      <c r="E1317" s="461">
        <v>700</v>
      </c>
      <c r="F1317" s="381">
        <f t="shared" si="20"/>
        <v>1.3074092751349433</v>
      </c>
      <c r="G1317" s="239">
        <v>535.41</v>
      </c>
      <c r="H1317" s="375" t="s">
        <v>168</v>
      </c>
      <c r="I1317" s="453" t="s">
        <v>1093</v>
      </c>
      <c r="J1317" s="170" t="s">
        <v>96</v>
      </c>
      <c r="K1317" s="170" t="s">
        <v>343</v>
      </c>
      <c r="L1317" s="170" t="s">
        <v>113</v>
      </c>
      <c r="M1317" s="75"/>
      <c r="N1317" s="75"/>
      <c r="O1317" s="75"/>
    </row>
    <row r="1318" spans="1:15" ht="15.6">
      <c r="A1318" s="394">
        <v>46127</v>
      </c>
      <c r="B1318" s="242" t="s">
        <v>320</v>
      </c>
      <c r="C1318" s="458" t="s">
        <v>335</v>
      </c>
      <c r="D1318" s="375" t="s">
        <v>98</v>
      </c>
      <c r="E1318" s="459">
        <v>1000</v>
      </c>
      <c r="F1318" s="381">
        <f t="shared" si="20"/>
        <v>1.867727535907062</v>
      </c>
      <c r="G1318" s="239">
        <v>535.41</v>
      </c>
      <c r="H1318" s="375" t="s">
        <v>168</v>
      </c>
      <c r="I1318" s="375" t="s">
        <v>1080</v>
      </c>
      <c r="J1318" s="170" t="s">
        <v>96</v>
      </c>
      <c r="K1318" s="170" t="s">
        <v>343</v>
      </c>
      <c r="L1318" s="170" t="s">
        <v>113</v>
      </c>
      <c r="M1318" s="75"/>
      <c r="N1318" s="75"/>
      <c r="O1318" s="75"/>
    </row>
    <row r="1319" spans="1:15" ht="15.6">
      <c r="A1319" s="394">
        <v>46127</v>
      </c>
      <c r="B1319" s="242" t="s">
        <v>1056</v>
      </c>
      <c r="C1319" s="458" t="s">
        <v>335</v>
      </c>
      <c r="D1319" s="375" t="s">
        <v>98</v>
      </c>
      <c r="E1319" s="459">
        <v>1000</v>
      </c>
      <c r="F1319" s="381">
        <f t="shared" si="20"/>
        <v>1.867727535907062</v>
      </c>
      <c r="G1319" s="239">
        <v>535.41</v>
      </c>
      <c r="H1319" s="375" t="s">
        <v>168</v>
      </c>
      <c r="I1319" s="375" t="s">
        <v>1080</v>
      </c>
      <c r="J1319" s="170" t="s">
        <v>96</v>
      </c>
      <c r="K1319" s="170" t="s">
        <v>343</v>
      </c>
      <c r="L1319" s="170" t="s">
        <v>113</v>
      </c>
      <c r="M1319" s="75"/>
      <c r="N1319" s="75"/>
      <c r="O1319" s="75"/>
    </row>
    <row r="1320" spans="1:15" ht="15.6">
      <c r="A1320" s="394">
        <v>46127</v>
      </c>
      <c r="B1320" s="242" t="s">
        <v>1057</v>
      </c>
      <c r="C1320" s="458" t="s">
        <v>335</v>
      </c>
      <c r="D1320" s="375" t="s">
        <v>98</v>
      </c>
      <c r="E1320" s="459">
        <v>1000</v>
      </c>
      <c r="F1320" s="381">
        <f t="shared" si="20"/>
        <v>1.867727535907062</v>
      </c>
      <c r="G1320" s="239">
        <v>535.41</v>
      </c>
      <c r="H1320" s="375" t="s">
        <v>168</v>
      </c>
      <c r="I1320" s="375" t="s">
        <v>1080</v>
      </c>
      <c r="J1320" s="170" t="s">
        <v>96</v>
      </c>
      <c r="K1320" s="170" t="s">
        <v>343</v>
      </c>
      <c r="L1320" s="170" t="s">
        <v>113</v>
      </c>
      <c r="M1320" s="75"/>
      <c r="N1320" s="75"/>
      <c r="O1320" s="75"/>
    </row>
    <row r="1321" spans="1:15" ht="15.6">
      <c r="A1321" s="394">
        <v>46127</v>
      </c>
      <c r="B1321" s="242" t="s">
        <v>1058</v>
      </c>
      <c r="C1321" s="458" t="s">
        <v>335</v>
      </c>
      <c r="D1321" s="375" t="s">
        <v>98</v>
      </c>
      <c r="E1321" s="459">
        <v>1000</v>
      </c>
      <c r="F1321" s="381">
        <f t="shared" si="20"/>
        <v>1.867727535907062</v>
      </c>
      <c r="G1321" s="239">
        <v>535.41</v>
      </c>
      <c r="H1321" s="375" t="s">
        <v>168</v>
      </c>
      <c r="I1321" s="375" t="s">
        <v>1080</v>
      </c>
      <c r="J1321" s="170" t="s">
        <v>96</v>
      </c>
      <c r="K1321" s="170" t="s">
        <v>343</v>
      </c>
      <c r="L1321" s="170" t="s">
        <v>113</v>
      </c>
      <c r="M1321" s="75"/>
      <c r="N1321" s="75"/>
      <c r="O1321" s="75"/>
    </row>
    <row r="1322" spans="1:15" ht="15.6">
      <c r="A1322" s="394">
        <v>46127</v>
      </c>
      <c r="B1322" s="375" t="s">
        <v>1031</v>
      </c>
      <c r="C1322" s="458" t="s">
        <v>335</v>
      </c>
      <c r="D1322" s="375" t="s">
        <v>98</v>
      </c>
      <c r="E1322" s="459">
        <v>1000</v>
      </c>
      <c r="F1322" s="381">
        <f t="shared" si="20"/>
        <v>1.867727535907062</v>
      </c>
      <c r="G1322" s="239">
        <v>535.41</v>
      </c>
      <c r="H1322" s="375" t="s">
        <v>168</v>
      </c>
      <c r="I1322" s="375" t="s">
        <v>1080</v>
      </c>
      <c r="J1322" s="170" t="s">
        <v>96</v>
      </c>
      <c r="K1322" s="170" t="s">
        <v>343</v>
      </c>
      <c r="L1322" s="170" t="s">
        <v>113</v>
      </c>
      <c r="M1322" s="310"/>
      <c r="N1322" s="310"/>
      <c r="O1322" s="271"/>
    </row>
    <row r="1323" spans="1:15" ht="15.6">
      <c r="A1323" s="394">
        <v>46127</v>
      </c>
      <c r="B1323" s="375" t="s">
        <v>1032</v>
      </c>
      <c r="C1323" s="458" t="s">
        <v>335</v>
      </c>
      <c r="D1323" s="375" t="s">
        <v>98</v>
      </c>
      <c r="E1323" s="459">
        <v>1000</v>
      </c>
      <c r="F1323" s="381">
        <f t="shared" si="20"/>
        <v>1.867727535907062</v>
      </c>
      <c r="G1323" s="239">
        <v>535.41</v>
      </c>
      <c r="H1323" s="375" t="s">
        <v>168</v>
      </c>
      <c r="I1323" s="375" t="s">
        <v>1080</v>
      </c>
      <c r="J1323" s="170" t="s">
        <v>96</v>
      </c>
      <c r="K1323" s="170" t="s">
        <v>343</v>
      </c>
      <c r="L1323" s="170" t="s">
        <v>113</v>
      </c>
      <c r="M1323" s="310"/>
      <c r="N1323" s="310"/>
      <c r="O1323" s="271"/>
    </row>
    <row r="1324" spans="1:15" ht="15.6">
      <c r="A1324" s="394">
        <v>46127</v>
      </c>
      <c r="B1324" s="242" t="s">
        <v>1060</v>
      </c>
      <c r="C1324" s="375" t="s">
        <v>110</v>
      </c>
      <c r="D1324" s="242" t="s">
        <v>99</v>
      </c>
      <c r="E1324" s="459">
        <v>5000</v>
      </c>
      <c r="F1324" s="381">
        <f t="shared" si="20"/>
        <v>9.3386376795353101</v>
      </c>
      <c r="G1324" s="239">
        <v>535.41</v>
      </c>
      <c r="H1324" s="375" t="s">
        <v>168</v>
      </c>
      <c r="I1324" s="375" t="s">
        <v>1095</v>
      </c>
      <c r="J1324" s="170" t="s">
        <v>96</v>
      </c>
      <c r="K1324" s="170" t="s">
        <v>343</v>
      </c>
      <c r="L1324" s="170" t="s">
        <v>113</v>
      </c>
      <c r="M1324" s="313"/>
      <c r="N1324" s="313"/>
      <c r="O1324" s="75"/>
    </row>
    <row r="1325" spans="1:15" ht="15.6">
      <c r="A1325" s="360">
        <v>46127</v>
      </c>
      <c r="B1325" s="361" t="s">
        <v>1597</v>
      </c>
      <c r="C1325" s="361" t="s">
        <v>522</v>
      </c>
      <c r="D1325" s="361" t="s">
        <v>257</v>
      </c>
      <c r="E1325" s="361">
        <v>500</v>
      </c>
      <c r="F1325" s="381">
        <f t="shared" si="20"/>
        <v>0.93386376795353099</v>
      </c>
      <c r="G1325" s="239">
        <v>535.41</v>
      </c>
      <c r="H1325" s="361" t="s">
        <v>123</v>
      </c>
      <c r="I1325" s="361" t="s">
        <v>1121</v>
      </c>
      <c r="J1325" s="170" t="s">
        <v>96</v>
      </c>
      <c r="K1325" s="170" t="s">
        <v>343</v>
      </c>
      <c r="L1325" s="170" t="s">
        <v>113</v>
      </c>
      <c r="M1325" s="75"/>
      <c r="N1325" s="75"/>
      <c r="O1325" s="75"/>
    </row>
    <row r="1326" spans="1:15" ht="15.6">
      <c r="A1326" s="360">
        <v>46127</v>
      </c>
      <c r="B1326" s="361" t="s">
        <v>1597</v>
      </c>
      <c r="C1326" s="361" t="s">
        <v>522</v>
      </c>
      <c r="D1326" s="361" t="s">
        <v>257</v>
      </c>
      <c r="E1326" s="361">
        <v>500</v>
      </c>
      <c r="F1326" s="381">
        <f t="shared" ref="F1326:F1389" si="21">E1326/G1326</f>
        <v>0.93386376795353099</v>
      </c>
      <c r="G1326" s="239">
        <v>535.41</v>
      </c>
      <c r="H1326" s="361" t="s">
        <v>123</v>
      </c>
      <c r="I1326" s="361" t="s">
        <v>1121</v>
      </c>
      <c r="J1326" s="170" t="s">
        <v>96</v>
      </c>
      <c r="K1326" s="170" t="s">
        <v>343</v>
      </c>
      <c r="L1326" s="170" t="s">
        <v>113</v>
      </c>
      <c r="M1326" s="75"/>
      <c r="N1326" s="75"/>
      <c r="O1326" s="75"/>
    </row>
    <row r="1327" spans="1:15" ht="15.6">
      <c r="A1327" s="360">
        <v>46127</v>
      </c>
      <c r="B1327" s="361" t="s">
        <v>1597</v>
      </c>
      <c r="C1327" s="361" t="s">
        <v>522</v>
      </c>
      <c r="D1327" s="361" t="s">
        <v>257</v>
      </c>
      <c r="E1327" s="361">
        <v>500</v>
      </c>
      <c r="F1327" s="381">
        <f t="shared" si="21"/>
        <v>0.93386376795353099</v>
      </c>
      <c r="G1327" s="239">
        <v>535.41</v>
      </c>
      <c r="H1327" s="361" t="s">
        <v>123</v>
      </c>
      <c r="I1327" s="361" t="s">
        <v>1121</v>
      </c>
      <c r="J1327" s="170" t="s">
        <v>96</v>
      </c>
      <c r="K1327" s="170" t="s">
        <v>343</v>
      </c>
      <c r="L1327" s="170" t="s">
        <v>113</v>
      </c>
      <c r="M1327" s="75"/>
      <c r="N1327" s="75"/>
      <c r="O1327" s="75"/>
    </row>
    <row r="1328" spans="1:15" ht="15.6">
      <c r="A1328" s="360">
        <v>46127</v>
      </c>
      <c r="B1328" s="361" t="s">
        <v>1597</v>
      </c>
      <c r="C1328" s="361" t="s">
        <v>522</v>
      </c>
      <c r="D1328" s="361" t="s">
        <v>257</v>
      </c>
      <c r="E1328" s="361">
        <v>500</v>
      </c>
      <c r="F1328" s="381">
        <f t="shared" si="21"/>
        <v>0.93386376795353099</v>
      </c>
      <c r="G1328" s="239">
        <v>535.41</v>
      </c>
      <c r="H1328" s="361" t="s">
        <v>123</v>
      </c>
      <c r="I1328" s="361" t="s">
        <v>1121</v>
      </c>
      <c r="J1328" s="170" t="s">
        <v>96</v>
      </c>
      <c r="K1328" s="170" t="s">
        <v>343</v>
      </c>
      <c r="L1328" s="170" t="s">
        <v>113</v>
      </c>
      <c r="M1328" s="75"/>
      <c r="N1328" s="75"/>
      <c r="O1328" s="75"/>
    </row>
    <row r="1329" spans="1:15" ht="15.6">
      <c r="A1329" s="360">
        <v>46127</v>
      </c>
      <c r="B1329" s="361" t="s">
        <v>1597</v>
      </c>
      <c r="C1329" s="361" t="s">
        <v>522</v>
      </c>
      <c r="D1329" s="361" t="s">
        <v>257</v>
      </c>
      <c r="E1329" s="361">
        <v>500</v>
      </c>
      <c r="F1329" s="381">
        <f t="shared" si="21"/>
        <v>0.93386376795353099</v>
      </c>
      <c r="G1329" s="239">
        <v>535.41</v>
      </c>
      <c r="H1329" s="361" t="s">
        <v>123</v>
      </c>
      <c r="I1329" s="361" t="s">
        <v>1121</v>
      </c>
      <c r="J1329" s="170" t="s">
        <v>96</v>
      </c>
      <c r="K1329" s="170" t="s">
        <v>343</v>
      </c>
      <c r="L1329" s="170" t="s">
        <v>113</v>
      </c>
      <c r="M1329" s="75"/>
      <c r="N1329" s="75"/>
      <c r="O1329" s="75"/>
    </row>
    <row r="1330" spans="1:15" ht="15.6">
      <c r="A1330" s="360">
        <v>46127</v>
      </c>
      <c r="B1330" s="361" t="s">
        <v>1597</v>
      </c>
      <c r="C1330" s="361" t="s">
        <v>522</v>
      </c>
      <c r="D1330" s="361" t="s">
        <v>257</v>
      </c>
      <c r="E1330" s="361">
        <v>500</v>
      </c>
      <c r="F1330" s="381">
        <f t="shared" si="21"/>
        <v>0.93386376795353099</v>
      </c>
      <c r="G1330" s="239">
        <v>535.41</v>
      </c>
      <c r="H1330" s="361" t="s">
        <v>123</v>
      </c>
      <c r="I1330" s="361" t="s">
        <v>1121</v>
      </c>
      <c r="J1330" s="170" t="s">
        <v>96</v>
      </c>
      <c r="K1330" s="170" t="s">
        <v>343</v>
      </c>
      <c r="L1330" s="170" t="s">
        <v>113</v>
      </c>
      <c r="M1330" s="75"/>
      <c r="N1330" s="75"/>
      <c r="O1330" s="75"/>
    </row>
    <row r="1331" spans="1:15" ht="15.6">
      <c r="A1331" s="360">
        <v>46127</v>
      </c>
      <c r="B1331" s="361" t="s">
        <v>1658</v>
      </c>
      <c r="C1331" s="361" t="s">
        <v>524</v>
      </c>
      <c r="D1331" s="361" t="s">
        <v>257</v>
      </c>
      <c r="E1331" s="361">
        <v>2000</v>
      </c>
      <c r="F1331" s="381">
        <f t="shared" si="21"/>
        <v>3.735455071814124</v>
      </c>
      <c r="G1331" s="239">
        <v>535.41</v>
      </c>
      <c r="H1331" s="361" t="s">
        <v>123</v>
      </c>
      <c r="I1331" s="361" t="s">
        <v>1132</v>
      </c>
      <c r="J1331" s="170" t="s">
        <v>96</v>
      </c>
      <c r="K1331" s="170" t="s">
        <v>343</v>
      </c>
      <c r="L1331" s="170" t="s">
        <v>113</v>
      </c>
      <c r="M1331" s="75"/>
      <c r="N1331" s="75"/>
      <c r="O1331" s="75"/>
    </row>
    <row r="1332" spans="1:15" ht="15.6">
      <c r="A1332" s="360">
        <v>46127</v>
      </c>
      <c r="B1332" s="165" t="s">
        <v>1112</v>
      </c>
      <c r="C1332" s="165" t="s">
        <v>110</v>
      </c>
      <c r="D1332" s="165" t="s">
        <v>527</v>
      </c>
      <c r="E1332" s="361">
        <v>7500</v>
      </c>
      <c r="F1332" s="381">
        <f t="shared" si="21"/>
        <v>14.007956519302965</v>
      </c>
      <c r="G1332" s="239">
        <v>535.41</v>
      </c>
      <c r="H1332" s="361" t="s">
        <v>123</v>
      </c>
      <c r="I1332" s="361" t="s">
        <v>1139</v>
      </c>
      <c r="J1332" s="170" t="s">
        <v>96</v>
      </c>
      <c r="K1332" s="170" t="s">
        <v>343</v>
      </c>
      <c r="L1332" s="170" t="s">
        <v>113</v>
      </c>
      <c r="M1332" s="75"/>
      <c r="N1332" s="75"/>
      <c r="O1332" s="75"/>
    </row>
    <row r="1333" spans="1:15" ht="15.6">
      <c r="A1333" s="451">
        <v>46127</v>
      </c>
      <c r="B1333" s="165" t="s">
        <v>1161</v>
      </c>
      <c r="C1333" s="165" t="s">
        <v>110</v>
      </c>
      <c r="D1333" s="242" t="s">
        <v>257</v>
      </c>
      <c r="E1333" s="375">
        <v>7500</v>
      </c>
      <c r="F1333" s="381">
        <f t="shared" si="21"/>
        <v>14.007956519302965</v>
      </c>
      <c r="G1333" s="239">
        <v>535.41</v>
      </c>
      <c r="H1333" s="242" t="s">
        <v>122</v>
      </c>
      <c r="I1333" s="375" t="s">
        <v>1177</v>
      </c>
      <c r="J1333" s="170" t="s">
        <v>96</v>
      </c>
      <c r="K1333" s="170" t="s">
        <v>343</v>
      </c>
      <c r="L1333" s="170" t="s">
        <v>113</v>
      </c>
      <c r="M1333" s="75"/>
      <c r="N1333" s="75"/>
      <c r="O1333" s="75"/>
    </row>
    <row r="1334" spans="1:15" ht="15.6">
      <c r="A1334" s="451">
        <v>46127</v>
      </c>
      <c r="B1334" s="375" t="s">
        <v>1659</v>
      </c>
      <c r="C1334" s="375" t="s">
        <v>525</v>
      </c>
      <c r="D1334" s="375" t="s">
        <v>257</v>
      </c>
      <c r="E1334" s="375">
        <v>20000</v>
      </c>
      <c r="F1334" s="381">
        <f t="shared" si="21"/>
        <v>37.35455071814124</v>
      </c>
      <c r="G1334" s="239">
        <v>535.41</v>
      </c>
      <c r="H1334" s="375" t="s">
        <v>131</v>
      </c>
      <c r="I1334" s="375" t="s">
        <v>1215</v>
      </c>
      <c r="J1334" s="170" t="s">
        <v>96</v>
      </c>
      <c r="K1334" s="170" t="s">
        <v>343</v>
      </c>
      <c r="L1334" s="170" t="s">
        <v>113</v>
      </c>
      <c r="M1334" s="310"/>
      <c r="N1334" s="310"/>
      <c r="O1334" s="271"/>
    </row>
    <row r="1335" spans="1:15" ht="15.6">
      <c r="A1335" s="451">
        <v>46127</v>
      </c>
      <c r="B1335" s="375" t="s">
        <v>1590</v>
      </c>
      <c r="C1335" s="375" t="s">
        <v>522</v>
      </c>
      <c r="D1335" s="375" t="s">
        <v>257</v>
      </c>
      <c r="E1335" s="375">
        <v>1000</v>
      </c>
      <c r="F1335" s="381">
        <f t="shared" si="21"/>
        <v>1.867727535907062</v>
      </c>
      <c r="G1335" s="239">
        <v>535.41</v>
      </c>
      <c r="H1335" s="375" t="s">
        <v>131</v>
      </c>
      <c r="I1335" s="375" t="s">
        <v>1206</v>
      </c>
      <c r="J1335" s="170" t="s">
        <v>96</v>
      </c>
      <c r="K1335" s="170" t="s">
        <v>343</v>
      </c>
      <c r="L1335" s="170" t="s">
        <v>113</v>
      </c>
      <c r="M1335" s="311"/>
      <c r="N1335" s="310"/>
      <c r="O1335" s="271"/>
    </row>
    <row r="1336" spans="1:15" ht="15.6">
      <c r="A1336" s="451">
        <v>46127</v>
      </c>
      <c r="B1336" s="375" t="s">
        <v>1593</v>
      </c>
      <c r="C1336" s="375" t="s">
        <v>392</v>
      </c>
      <c r="D1336" s="375" t="s">
        <v>257</v>
      </c>
      <c r="E1336" s="375">
        <v>7000</v>
      </c>
      <c r="F1336" s="381">
        <f t="shared" si="21"/>
        <v>13.074092751349434</v>
      </c>
      <c r="G1336" s="239">
        <v>535.41</v>
      </c>
      <c r="H1336" s="375" t="s">
        <v>131</v>
      </c>
      <c r="I1336" s="375" t="s">
        <v>1216</v>
      </c>
      <c r="J1336" s="170" t="s">
        <v>96</v>
      </c>
      <c r="K1336" s="170" t="s">
        <v>343</v>
      </c>
      <c r="L1336" s="170" t="s">
        <v>113</v>
      </c>
      <c r="M1336" s="310"/>
      <c r="N1336" s="310"/>
      <c r="O1336" s="271"/>
    </row>
    <row r="1337" spans="1:15" ht="15.6">
      <c r="A1337" s="451">
        <v>46127</v>
      </c>
      <c r="B1337" s="375" t="s">
        <v>1590</v>
      </c>
      <c r="C1337" s="375" t="s">
        <v>522</v>
      </c>
      <c r="D1337" s="375" t="s">
        <v>257</v>
      </c>
      <c r="E1337" s="375">
        <v>2000</v>
      </c>
      <c r="F1337" s="381">
        <f t="shared" si="21"/>
        <v>3.735455071814124</v>
      </c>
      <c r="G1337" s="239">
        <v>535.41</v>
      </c>
      <c r="H1337" s="375" t="s">
        <v>131</v>
      </c>
      <c r="I1337" s="375" t="s">
        <v>1206</v>
      </c>
      <c r="J1337" s="170" t="s">
        <v>96</v>
      </c>
      <c r="K1337" s="170" t="s">
        <v>343</v>
      </c>
      <c r="L1337" s="170" t="s">
        <v>113</v>
      </c>
      <c r="M1337" s="310"/>
      <c r="N1337" s="310"/>
      <c r="O1337" s="271"/>
    </row>
    <row r="1338" spans="1:15" ht="15.6">
      <c r="A1338" s="451">
        <v>46127</v>
      </c>
      <c r="B1338" s="170" t="s">
        <v>1201</v>
      </c>
      <c r="C1338" s="170" t="s">
        <v>110</v>
      </c>
      <c r="D1338" s="170" t="s">
        <v>257</v>
      </c>
      <c r="E1338" s="375">
        <v>7500</v>
      </c>
      <c r="F1338" s="381">
        <f t="shared" si="21"/>
        <v>14.007956519302965</v>
      </c>
      <c r="G1338" s="239">
        <v>535.41</v>
      </c>
      <c r="H1338" s="375" t="s">
        <v>131</v>
      </c>
      <c r="I1338" s="375" t="s">
        <v>1217</v>
      </c>
      <c r="J1338" s="170" t="s">
        <v>96</v>
      </c>
      <c r="K1338" s="170" t="s">
        <v>343</v>
      </c>
      <c r="L1338" s="170" t="s">
        <v>113</v>
      </c>
      <c r="M1338" s="75"/>
      <c r="N1338" s="75"/>
      <c r="O1338" s="75"/>
    </row>
    <row r="1339" spans="1:15" ht="15.6">
      <c r="A1339" s="395">
        <v>46127</v>
      </c>
      <c r="B1339" s="170" t="s">
        <v>1257</v>
      </c>
      <c r="C1339" s="383" t="s">
        <v>110</v>
      </c>
      <c r="D1339" s="383" t="s">
        <v>97</v>
      </c>
      <c r="E1339" s="465">
        <v>7500</v>
      </c>
      <c r="F1339" s="381">
        <f t="shared" si="21"/>
        <v>14.007956519302965</v>
      </c>
      <c r="G1339" s="239">
        <v>535.41</v>
      </c>
      <c r="H1339" s="383" t="s">
        <v>127</v>
      </c>
      <c r="I1339" s="453" t="s">
        <v>1309</v>
      </c>
      <c r="J1339" s="170" t="s">
        <v>96</v>
      </c>
      <c r="K1339" s="170" t="s">
        <v>343</v>
      </c>
      <c r="L1339" s="170" t="s">
        <v>113</v>
      </c>
      <c r="M1339" s="75"/>
      <c r="N1339" s="75"/>
      <c r="O1339" s="75"/>
    </row>
    <row r="1340" spans="1:15" ht="15.6">
      <c r="A1340" s="466">
        <v>46127</v>
      </c>
      <c r="B1340" s="468" t="s">
        <v>1337</v>
      </c>
      <c r="C1340" s="396" t="s">
        <v>335</v>
      </c>
      <c r="D1340" s="468" t="s">
        <v>100</v>
      </c>
      <c r="E1340" s="467">
        <v>1000</v>
      </c>
      <c r="F1340" s="381">
        <f t="shared" si="21"/>
        <v>1.867727535907062</v>
      </c>
      <c r="G1340" s="239">
        <v>535.41</v>
      </c>
      <c r="H1340" s="468" t="s">
        <v>129</v>
      </c>
      <c r="I1340" s="468" t="s">
        <v>1362</v>
      </c>
      <c r="J1340" s="170" t="s">
        <v>96</v>
      </c>
      <c r="K1340" s="170" t="s">
        <v>343</v>
      </c>
      <c r="L1340" s="170" t="s">
        <v>113</v>
      </c>
      <c r="M1340" s="75"/>
      <c r="N1340" s="75"/>
      <c r="O1340" s="75"/>
    </row>
    <row r="1341" spans="1:15" ht="15.6">
      <c r="A1341" s="466">
        <v>46127</v>
      </c>
      <c r="B1341" s="389" t="s">
        <v>1338</v>
      </c>
      <c r="C1341" s="389" t="s">
        <v>110</v>
      </c>
      <c r="D1341" s="396" t="s">
        <v>100</v>
      </c>
      <c r="E1341" s="467">
        <v>7500</v>
      </c>
      <c r="F1341" s="381">
        <f t="shared" si="21"/>
        <v>14.007956519302965</v>
      </c>
      <c r="G1341" s="239">
        <v>535.41</v>
      </c>
      <c r="H1341" s="468" t="s">
        <v>129</v>
      </c>
      <c r="I1341" s="468" t="s">
        <v>1371</v>
      </c>
      <c r="J1341" s="170" t="s">
        <v>96</v>
      </c>
      <c r="K1341" s="170" t="s">
        <v>343</v>
      </c>
      <c r="L1341" s="170" t="s">
        <v>113</v>
      </c>
      <c r="M1341" s="75"/>
      <c r="N1341" s="75"/>
      <c r="O1341" s="75"/>
    </row>
    <row r="1342" spans="1:15" ht="15.6">
      <c r="A1342" s="451">
        <v>46127</v>
      </c>
      <c r="B1342" s="242" t="s">
        <v>1407</v>
      </c>
      <c r="C1342" s="242" t="s">
        <v>110</v>
      </c>
      <c r="D1342" s="375" t="s">
        <v>97</v>
      </c>
      <c r="E1342" s="375">
        <v>5000</v>
      </c>
      <c r="F1342" s="381">
        <f t="shared" si="21"/>
        <v>9.3386376795353101</v>
      </c>
      <c r="G1342" s="239">
        <v>535.41</v>
      </c>
      <c r="H1342" s="375" t="s">
        <v>124</v>
      </c>
      <c r="I1342" s="375" t="s">
        <v>1447</v>
      </c>
      <c r="J1342" s="170" t="s">
        <v>96</v>
      </c>
      <c r="K1342" s="170" t="s">
        <v>343</v>
      </c>
      <c r="L1342" s="170" t="s">
        <v>113</v>
      </c>
      <c r="M1342" s="75"/>
      <c r="N1342" s="75"/>
      <c r="O1342" s="75"/>
    </row>
    <row r="1343" spans="1:15" ht="15.6">
      <c r="A1343" s="307">
        <v>46127</v>
      </c>
      <c r="B1343" s="302" t="s">
        <v>1464</v>
      </c>
      <c r="C1343" s="302" t="s">
        <v>104</v>
      </c>
      <c r="D1343" s="302" t="s">
        <v>97</v>
      </c>
      <c r="E1343" s="471">
        <v>391674</v>
      </c>
      <c r="F1343" s="381">
        <f t="shared" si="21"/>
        <v>754.16062627406632</v>
      </c>
      <c r="G1343" s="239">
        <v>519.35090000000002</v>
      </c>
      <c r="H1343" s="375" t="s">
        <v>107</v>
      </c>
      <c r="I1343" s="375" t="s">
        <v>1485</v>
      </c>
      <c r="J1343" s="170" t="s">
        <v>96</v>
      </c>
      <c r="K1343" s="170" t="s">
        <v>338</v>
      </c>
      <c r="L1343" s="170" t="s">
        <v>113</v>
      </c>
      <c r="M1343" s="75"/>
      <c r="N1343" s="75"/>
      <c r="O1343" s="75"/>
    </row>
    <row r="1344" spans="1:15" ht="15.6">
      <c r="A1344" s="307">
        <v>46127</v>
      </c>
      <c r="B1344" s="215" t="s">
        <v>1465</v>
      </c>
      <c r="C1344" s="215" t="s">
        <v>104</v>
      </c>
      <c r="D1344" s="215" t="s">
        <v>97</v>
      </c>
      <c r="E1344" s="471">
        <v>258905</v>
      </c>
      <c r="F1344" s="381">
        <f t="shared" si="21"/>
        <v>498.51651359418071</v>
      </c>
      <c r="G1344" s="239">
        <v>519.35090000000002</v>
      </c>
      <c r="H1344" s="375" t="s">
        <v>107</v>
      </c>
      <c r="I1344" s="375" t="s">
        <v>1486</v>
      </c>
      <c r="J1344" s="170" t="s">
        <v>96</v>
      </c>
      <c r="K1344" s="170" t="s">
        <v>338</v>
      </c>
      <c r="L1344" s="170" t="s">
        <v>113</v>
      </c>
      <c r="M1344" s="75"/>
      <c r="N1344" s="75"/>
      <c r="O1344" s="75"/>
    </row>
    <row r="1345" spans="1:15" ht="15.6">
      <c r="A1345" s="307">
        <v>46127</v>
      </c>
      <c r="B1345" s="215" t="s">
        <v>1466</v>
      </c>
      <c r="C1345" s="215" t="s">
        <v>104</v>
      </c>
      <c r="D1345" s="215" t="s">
        <v>97</v>
      </c>
      <c r="E1345" s="471">
        <v>125346</v>
      </c>
      <c r="F1345" s="381">
        <f t="shared" si="21"/>
        <v>241.35127136585302</v>
      </c>
      <c r="G1345" s="239">
        <v>519.35090000000002</v>
      </c>
      <c r="H1345" s="375" t="s">
        <v>107</v>
      </c>
      <c r="I1345" s="375" t="s">
        <v>1487</v>
      </c>
      <c r="J1345" s="170" t="s">
        <v>96</v>
      </c>
      <c r="K1345" s="170" t="s">
        <v>338</v>
      </c>
      <c r="L1345" s="170" t="s">
        <v>113</v>
      </c>
      <c r="M1345" s="75"/>
      <c r="N1345" s="75"/>
      <c r="O1345" s="75"/>
    </row>
    <row r="1346" spans="1:15" ht="15.6">
      <c r="A1346" s="307">
        <v>46127</v>
      </c>
      <c r="B1346" s="215" t="s">
        <v>1467</v>
      </c>
      <c r="C1346" s="215" t="s">
        <v>104</v>
      </c>
      <c r="D1346" s="215" t="s">
        <v>98</v>
      </c>
      <c r="E1346" s="471">
        <v>215575</v>
      </c>
      <c r="F1346" s="381">
        <f t="shared" si="21"/>
        <v>415.08544608279294</v>
      </c>
      <c r="G1346" s="239">
        <v>519.35090000000002</v>
      </c>
      <c r="H1346" s="375" t="s">
        <v>107</v>
      </c>
      <c r="I1346" s="375" t="s">
        <v>1488</v>
      </c>
      <c r="J1346" s="170" t="s">
        <v>96</v>
      </c>
      <c r="K1346" s="170" t="s">
        <v>338</v>
      </c>
      <c r="L1346" s="170" t="s">
        <v>113</v>
      </c>
      <c r="M1346" s="75"/>
      <c r="N1346" s="75"/>
      <c r="O1346" s="75"/>
    </row>
    <row r="1347" spans="1:15" ht="15.6">
      <c r="A1347" s="307">
        <v>46127</v>
      </c>
      <c r="B1347" s="302" t="s">
        <v>1468</v>
      </c>
      <c r="C1347" s="302" t="s">
        <v>104</v>
      </c>
      <c r="D1347" s="302" t="s">
        <v>100</v>
      </c>
      <c r="E1347" s="471">
        <v>150375</v>
      </c>
      <c r="F1347" s="381">
        <f t="shared" si="21"/>
        <v>289.54412132529279</v>
      </c>
      <c r="G1347" s="239">
        <v>519.35090000000002</v>
      </c>
      <c r="H1347" s="375" t="s">
        <v>107</v>
      </c>
      <c r="I1347" s="375" t="s">
        <v>1489</v>
      </c>
      <c r="J1347" s="170" t="s">
        <v>96</v>
      </c>
      <c r="K1347" s="170" t="s">
        <v>338</v>
      </c>
      <c r="L1347" s="170" t="s">
        <v>113</v>
      </c>
      <c r="M1347" s="75"/>
      <c r="N1347" s="75"/>
      <c r="O1347" s="75"/>
    </row>
    <row r="1348" spans="1:15" ht="15.6">
      <c r="A1348" s="451">
        <v>46128</v>
      </c>
      <c r="B1348" s="375" t="s">
        <v>903</v>
      </c>
      <c r="C1348" s="375" t="s">
        <v>335</v>
      </c>
      <c r="D1348" s="385" t="s">
        <v>99</v>
      </c>
      <c r="E1348" s="375">
        <v>1000</v>
      </c>
      <c r="F1348" s="381">
        <f t="shared" si="21"/>
        <v>1.867727535907062</v>
      </c>
      <c r="G1348" s="239">
        <v>535.41</v>
      </c>
      <c r="H1348" s="386" t="s">
        <v>111</v>
      </c>
      <c r="I1348" s="452" t="s">
        <v>910</v>
      </c>
      <c r="J1348" s="170" t="s">
        <v>96</v>
      </c>
      <c r="K1348" s="170" t="s">
        <v>343</v>
      </c>
      <c r="L1348" s="170" t="s">
        <v>113</v>
      </c>
      <c r="M1348" s="75"/>
      <c r="N1348" s="75"/>
      <c r="O1348" s="75"/>
    </row>
    <row r="1349" spans="1:15" ht="15.6">
      <c r="A1349" s="451">
        <v>46128</v>
      </c>
      <c r="B1349" s="375" t="s">
        <v>192</v>
      </c>
      <c r="C1349" s="375" t="s">
        <v>335</v>
      </c>
      <c r="D1349" s="385" t="s">
        <v>99</v>
      </c>
      <c r="E1349" s="375">
        <v>1000</v>
      </c>
      <c r="F1349" s="381">
        <f t="shared" si="21"/>
        <v>1.867727535907062</v>
      </c>
      <c r="G1349" s="239">
        <v>535.41</v>
      </c>
      <c r="H1349" s="386" t="s">
        <v>111</v>
      </c>
      <c r="I1349" s="452" t="s">
        <v>910</v>
      </c>
      <c r="J1349" s="170" t="s">
        <v>96</v>
      </c>
      <c r="K1349" s="170" t="s">
        <v>343</v>
      </c>
      <c r="L1349" s="170" t="s">
        <v>113</v>
      </c>
      <c r="M1349" s="75"/>
      <c r="N1349" s="75"/>
      <c r="O1349" s="75"/>
    </row>
    <row r="1350" spans="1:15" ht="15.6">
      <c r="A1350" s="360">
        <v>46128</v>
      </c>
      <c r="B1350" s="361" t="s">
        <v>1651</v>
      </c>
      <c r="C1350" s="361" t="s">
        <v>525</v>
      </c>
      <c r="D1350" s="361" t="s">
        <v>257</v>
      </c>
      <c r="E1350" s="361">
        <v>10000</v>
      </c>
      <c r="F1350" s="381">
        <f t="shared" si="21"/>
        <v>18.67727535907062</v>
      </c>
      <c r="G1350" s="239">
        <v>535.41</v>
      </c>
      <c r="H1350" s="361" t="s">
        <v>123</v>
      </c>
      <c r="I1350" s="361" t="s">
        <v>1123</v>
      </c>
      <c r="J1350" s="170" t="s">
        <v>96</v>
      </c>
      <c r="K1350" s="170" t="s">
        <v>343</v>
      </c>
      <c r="L1350" s="170" t="s">
        <v>113</v>
      </c>
      <c r="M1350" s="313"/>
      <c r="N1350" s="313"/>
      <c r="O1350" s="75"/>
    </row>
    <row r="1351" spans="1:15" ht="15.6">
      <c r="A1351" s="451">
        <v>46128</v>
      </c>
      <c r="B1351" s="375" t="s">
        <v>1590</v>
      </c>
      <c r="C1351" s="375" t="s">
        <v>522</v>
      </c>
      <c r="D1351" s="375" t="s">
        <v>257</v>
      </c>
      <c r="E1351" s="375">
        <v>1000</v>
      </c>
      <c r="F1351" s="381">
        <f t="shared" si="21"/>
        <v>1.867727535907062</v>
      </c>
      <c r="G1351" s="239">
        <v>535.41</v>
      </c>
      <c r="H1351" s="242" t="s">
        <v>122</v>
      </c>
      <c r="I1351" s="375" t="s">
        <v>1166</v>
      </c>
      <c r="J1351" s="170" t="s">
        <v>96</v>
      </c>
      <c r="K1351" s="170" t="s">
        <v>343</v>
      </c>
      <c r="L1351" s="170" t="s">
        <v>113</v>
      </c>
      <c r="M1351" s="313"/>
      <c r="N1351" s="313"/>
      <c r="O1351" s="75"/>
    </row>
    <row r="1352" spans="1:15" ht="15.6">
      <c r="A1352" s="451">
        <v>46128</v>
      </c>
      <c r="B1352" s="375" t="s">
        <v>1590</v>
      </c>
      <c r="C1352" s="375" t="s">
        <v>522</v>
      </c>
      <c r="D1352" s="375" t="s">
        <v>257</v>
      </c>
      <c r="E1352" s="375">
        <v>1000</v>
      </c>
      <c r="F1352" s="381">
        <f t="shared" si="21"/>
        <v>1.867727535907062</v>
      </c>
      <c r="G1352" s="239">
        <v>535.41</v>
      </c>
      <c r="H1352" s="242" t="s">
        <v>122</v>
      </c>
      <c r="I1352" s="375" t="s">
        <v>1166</v>
      </c>
      <c r="J1352" s="170" t="s">
        <v>96</v>
      </c>
      <c r="K1352" s="170" t="s">
        <v>343</v>
      </c>
      <c r="L1352" s="170" t="s">
        <v>113</v>
      </c>
      <c r="M1352" s="313"/>
      <c r="N1352" s="313"/>
      <c r="O1352" s="75"/>
    </row>
    <row r="1353" spans="1:15" ht="15.6">
      <c r="A1353" s="451">
        <v>46128</v>
      </c>
      <c r="B1353" s="375" t="s">
        <v>1590</v>
      </c>
      <c r="C1353" s="375" t="s">
        <v>522</v>
      </c>
      <c r="D1353" s="375" t="s">
        <v>257</v>
      </c>
      <c r="E1353" s="375">
        <v>1000</v>
      </c>
      <c r="F1353" s="381">
        <f t="shared" si="21"/>
        <v>1.867727535907062</v>
      </c>
      <c r="G1353" s="239">
        <v>535.41</v>
      </c>
      <c r="H1353" s="242" t="s">
        <v>122</v>
      </c>
      <c r="I1353" s="375" t="s">
        <v>1166</v>
      </c>
      <c r="J1353" s="170" t="s">
        <v>96</v>
      </c>
      <c r="K1353" s="170" t="s">
        <v>343</v>
      </c>
      <c r="L1353" s="170" t="s">
        <v>113</v>
      </c>
      <c r="M1353" s="313"/>
      <c r="N1353" s="313"/>
      <c r="O1353" s="75"/>
    </row>
    <row r="1354" spans="1:15" ht="15.6">
      <c r="A1354" s="451">
        <v>46128</v>
      </c>
      <c r="B1354" s="375" t="s">
        <v>1667</v>
      </c>
      <c r="C1354" s="375" t="s">
        <v>522</v>
      </c>
      <c r="D1354" s="375" t="s">
        <v>257</v>
      </c>
      <c r="E1354" s="375">
        <v>1000</v>
      </c>
      <c r="F1354" s="381">
        <f t="shared" si="21"/>
        <v>1.867727535907062</v>
      </c>
      <c r="G1354" s="239">
        <v>535.41</v>
      </c>
      <c r="H1354" s="242" t="s">
        <v>122</v>
      </c>
      <c r="I1354" s="375" t="s">
        <v>1166</v>
      </c>
      <c r="J1354" s="170" t="s">
        <v>96</v>
      </c>
      <c r="K1354" s="170" t="s">
        <v>343</v>
      </c>
      <c r="L1354" s="170" t="s">
        <v>113</v>
      </c>
      <c r="M1354" s="310"/>
      <c r="N1354" s="310"/>
      <c r="O1354" s="271"/>
    </row>
    <row r="1355" spans="1:15" ht="15.6">
      <c r="A1355" s="451">
        <v>46128</v>
      </c>
      <c r="B1355" s="375" t="s">
        <v>1590</v>
      </c>
      <c r="C1355" s="375" t="s">
        <v>522</v>
      </c>
      <c r="D1355" s="375" t="s">
        <v>257</v>
      </c>
      <c r="E1355" s="375">
        <v>1000</v>
      </c>
      <c r="F1355" s="381">
        <f t="shared" si="21"/>
        <v>1.867727535907062</v>
      </c>
      <c r="G1355" s="239">
        <v>535.41</v>
      </c>
      <c r="H1355" s="242" t="s">
        <v>122</v>
      </c>
      <c r="I1355" s="375" t="s">
        <v>1166</v>
      </c>
      <c r="J1355" s="170" t="s">
        <v>96</v>
      </c>
      <c r="K1355" s="170" t="s">
        <v>343</v>
      </c>
      <c r="L1355" s="170" t="s">
        <v>113</v>
      </c>
      <c r="M1355" s="75"/>
      <c r="N1355" s="75"/>
      <c r="O1355" s="75"/>
    </row>
    <row r="1356" spans="1:15" ht="15.6">
      <c r="A1356" s="451">
        <v>46128</v>
      </c>
      <c r="B1356" s="375" t="s">
        <v>523</v>
      </c>
      <c r="C1356" s="375" t="s">
        <v>524</v>
      </c>
      <c r="D1356" s="375" t="s">
        <v>257</v>
      </c>
      <c r="E1356" s="375">
        <v>2000</v>
      </c>
      <c r="F1356" s="381">
        <f t="shared" si="21"/>
        <v>3.735455071814124</v>
      </c>
      <c r="G1356" s="239">
        <v>535.41</v>
      </c>
      <c r="H1356" s="242" t="s">
        <v>122</v>
      </c>
      <c r="I1356" s="375" t="s">
        <v>1170</v>
      </c>
      <c r="J1356" s="170" t="s">
        <v>96</v>
      </c>
      <c r="K1356" s="170" t="s">
        <v>343</v>
      </c>
      <c r="L1356" s="170" t="s">
        <v>113</v>
      </c>
      <c r="M1356" s="75"/>
      <c r="N1356" s="75"/>
      <c r="O1356" s="75"/>
    </row>
    <row r="1357" spans="1:15" ht="15.6">
      <c r="A1357" s="451">
        <v>46129</v>
      </c>
      <c r="B1357" s="375" t="s">
        <v>186</v>
      </c>
      <c r="C1357" s="375" t="s">
        <v>335</v>
      </c>
      <c r="D1357" s="385" t="s">
        <v>99</v>
      </c>
      <c r="E1357" s="375">
        <v>1000</v>
      </c>
      <c r="F1357" s="381">
        <f t="shared" si="21"/>
        <v>1.867727535907062</v>
      </c>
      <c r="G1357" s="239">
        <v>535.41</v>
      </c>
      <c r="H1357" s="386" t="s">
        <v>111</v>
      </c>
      <c r="I1357" s="452" t="s">
        <v>910</v>
      </c>
      <c r="J1357" s="170" t="s">
        <v>96</v>
      </c>
      <c r="K1357" s="170" t="s">
        <v>343</v>
      </c>
      <c r="L1357" s="170" t="s">
        <v>113</v>
      </c>
      <c r="M1357" s="75"/>
      <c r="N1357" s="75"/>
      <c r="O1357" s="75"/>
    </row>
    <row r="1358" spans="1:15" ht="15.6">
      <c r="A1358" s="451">
        <v>46129</v>
      </c>
      <c r="B1358" s="375" t="s">
        <v>192</v>
      </c>
      <c r="C1358" s="375" t="s">
        <v>335</v>
      </c>
      <c r="D1358" s="385" t="s">
        <v>99</v>
      </c>
      <c r="E1358" s="375">
        <v>1000</v>
      </c>
      <c r="F1358" s="381">
        <f t="shared" si="21"/>
        <v>1.867727535907062</v>
      </c>
      <c r="G1358" s="239">
        <v>535.41</v>
      </c>
      <c r="H1358" s="386" t="s">
        <v>111</v>
      </c>
      <c r="I1358" s="452" t="s">
        <v>910</v>
      </c>
      <c r="J1358" s="170" t="s">
        <v>96</v>
      </c>
      <c r="K1358" s="170" t="s">
        <v>343</v>
      </c>
      <c r="L1358" s="170" t="s">
        <v>113</v>
      </c>
      <c r="M1358" s="75"/>
      <c r="N1358" s="75"/>
      <c r="O1358" s="75"/>
    </row>
    <row r="1359" spans="1:15" ht="15.6">
      <c r="A1359" s="460">
        <v>46129</v>
      </c>
      <c r="B1359" s="453" t="s">
        <v>1061</v>
      </c>
      <c r="C1359" s="453" t="s">
        <v>240</v>
      </c>
      <c r="D1359" s="453" t="s">
        <v>98</v>
      </c>
      <c r="E1359" s="461">
        <v>45050</v>
      </c>
      <c r="F1359" s="381">
        <f t="shared" si="21"/>
        <v>84.141125492613142</v>
      </c>
      <c r="G1359" s="239">
        <v>535.41</v>
      </c>
      <c r="H1359" s="453" t="s">
        <v>168</v>
      </c>
      <c r="I1359" s="453" t="s">
        <v>1096</v>
      </c>
      <c r="J1359" s="170" t="s">
        <v>96</v>
      </c>
      <c r="K1359" s="170" t="s">
        <v>343</v>
      </c>
      <c r="L1359" s="170" t="s">
        <v>113</v>
      </c>
      <c r="M1359" s="75"/>
      <c r="N1359" s="75"/>
      <c r="O1359" s="75"/>
    </row>
    <row r="1360" spans="1:15" ht="15.6">
      <c r="A1360" s="394">
        <v>46129</v>
      </c>
      <c r="B1360" s="375" t="s">
        <v>1062</v>
      </c>
      <c r="C1360" s="458" t="s">
        <v>335</v>
      </c>
      <c r="D1360" s="375" t="s">
        <v>98</v>
      </c>
      <c r="E1360" s="459">
        <v>1000</v>
      </c>
      <c r="F1360" s="381">
        <f t="shared" si="21"/>
        <v>1.867727535907062</v>
      </c>
      <c r="G1360" s="239">
        <v>535.41</v>
      </c>
      <c r="H1360" s="375" t="s">
        <v>168</v>
      </c>
      <c r="I1360" s="375" t="s">
        <v>1080</v>
      </c>
      <c r="J1360" s="170" t="s">
        <v>96</v>
      </c>
      <c r="K1360" s="170" t="s">
        <v>343</v>
      </c>
      <c r="L1360" s="170" t="s">
        <v>113</v>
      </c>
      <c r="M1360" s="75"/>
      <c r="N1360" s="75"/>
      <c r="O1360" s="75"/>
    </row>
    <row r="1361" spans="1:15" ht="15.6">
      <c r="A1361" s="394">
        <v>46129</v>
      </c>
      <c r="B1361" s="375" t="s">
        <v>1063</v>
      </c>
      <c r="C1361" s="458" t="s">
        <v>335</v>
      </c>
      <c r="D1361" s="375" t="s">
        <v>98</v>
      </c>
      <c r="E1361" s="459">
        <v>1000</v>
      </c>
      <c r="F1361" s="381">
        <f t="shared" si="21"/>
        <v>1.867727535907062</v>
      </c>
      <c r="G1361" s="239">
        <v>535.41</v>
      </c>
      <c r="H1361" s="375" t="s">
        <v>168</v>
      </c>
      <c r="I1361" s="375" t="s">
        <v>1080</v>
      </c>
      <c r="J1361" s="170" t="s">
        <v>96</v>
      </c>
      <c r="K1361" s="170" t="s">
        <v>343</v>
      </c>
      <c r="L1361" s="170" t="s">
        <v>113</v>
      </c>
      <c r="M1361" s="75"/>
      <c r="N1361" s="75"/>
      <c r="O1361" s="75"/>
    </row>
    <row r="1362" spans="1:15" ht="15.6">
      <c r="A1362" s="360">
        <v>46129</v>
      </c>
      <c r="B1362" s="361" t="s">
        <v>1622</v>
      </c>
      <c r="C1362" s="361" t="s">
        <v>525</v>
      </c>
      <c r="D1362" s="361" t="s">
        <v>257</v>
      </c>
      <c r="E1362" s="361">
        <v>10000</v>
      </c>
      <c r="F1362" s="381">
        <f t="shared" si="21"/>
        <v>18.67727535907062</v>
      </c>
      <c r="G1362" s="239">
        <v>535.41</v>
      </c>
      <c r="H1362" s="361" t="s">
        <v>123</v>
      </c>
      <c r="I1362" s="361" t="s">
        <v>1123</v>
      </c>
      <c r="J1362" s="170" t="s">
        <v>96</v>
      </c>
      <c r="K1362" s="170" t="s">
        <v>343</v>
      </c>
      <c r="L1362" s="170" t="s">
        <v>113</v>
      </c>
      <c r="M1362" s="313"/>
      <c r="N1362" s="313"/>
      <c r="O1362" s="75"/>
    </row>
    <row r="1363" spans="1:15" ht="15.6">
      <c r="A1363" s="360">
        <v>46129</v>
      </c>
      <c r="B1363" s="361" t="s">
        <v>1593</v>
      </c>
      <c r="C1363" s="361" t="s">
        <v>392</v>
      </c>
      <c r="D1363" s="361" t="s">
        <v>257</v>
      </c>
      <c r="E1363" s="361">
        <v>12000</v>
      </c>
      <c r="F1363" s="381">
        <f t="shared" si="21"/>
        <v>22.412730430884743</v>
      </c>
      <c r="G1363" s="239">
        <v>535.41</v>
      </c>
      <c r="H1363" s="361" t="s">
        <v>123</v>
      </c>
      <c r="I1363" s="361" t="s">
        <v>1140</v>
      </c>
      <c r="J1363" s="170" t="s">
        <v>96</v>
      </c>
      <c r="K1363" s="170" t="s">
        <v>343</v>
      </c>
      <c r="L1363" s="170" t="s">
        <v>113</v>
      </c>
      <c r="M1363" s="75"/>
      <c r="N1363" s="75"/>
      <c r="O1363" s="75"/>
    </row>
    <row r="1364" spans="1:15" ht="15.6">
      <c r="A1364" s="360">
        <v>46129</v>
      </c>
      <c r="B1364" s="361" t="s">
        <v>1611</v>
      </c>
      <c r="C1364" s="361" t="s">
        <v>525</v>
      </c>
      <c r="D1364" s="361" t="s">
        <v>257</v>
      </c>
      <c r="E1364" s="361">
        <v>30000</v>
      </c>
      <c r="F1364" s="381">
        <f t="shared" si="21"/>
        <v>56.031826077211861</v>
      </c>
      <c r="G1364" s="239">
        <v>535.41</v>
      </c>
      <c r="H1364" s="361" t="s">
        <v>123</v>
      </c>
      <c r="I1364" s="361" t="s">
        <v>1141</v>
      </c>
      <c r="J1364" s="170" t="s">
        <v>96</v>
      </c>
      <c r="K1364" s="170" t="s">
        <v>343</v>
      </c>
      <c r="L1364" s="170" t="s">
        <v>113</v>
      </c>
      <c r="M1364" s="75"/>
      <c r="N1364" s="75"/>
      <c r="O1364" s="75"/>
    </row>
    <row r="1365" spans="1:15" ht="15.6">
      <c r="A1365" s="360">
        <v>46129</v>
      </c>
      <c r="B1365" s="361" t="s">
        <v>1601</v>
      </c>
      <c r="C1365" s="361" t="s">
        <v>522</v>
      </c>
      <c r="D1365" s="361" t="s">
        <v>257</v>
      </c>
      <c r="E1365" s="361">
        <v>500</v>
      </c>
      <c r="F1365" s="381">
        <f t="shared" si="21"/>
        <v>0.93386376795353099</v>
      </c>
      <c r="G1365" s="239">
        <v>535.41</v>
      </c>
      <c r="H1365" s="361" t="s">
        <v>123</v>
      </c>
      <c r="I1365" s="361" t="s">
        <v>1121</v>
      </c>
      <c r="J1365" s="170" t="s">
        <v>96</v>
      </c>
      <c r="K1365" s="170" t="s">
        <v>343</v>
      </c>
      <c r="L1365" s="170" t="s">
        <v>113</v>
      </c>
      <c r="M1365" s="75"/>
      <c r="N1365" s="75"/>
      <c r="O1365" s="75"/>
    </row>
    <row r="1366" spans="1:15" ht="15.6">
      <c r="A1366" s="360">
        <v>46129</v>
      </c>
      <c r="B1366" s="361" t="s">
        <v>1597</v>
      </c>
      <c r="C1366" s="361" t="s">
        <v>522</v>
      </c>
      <c r="D1366" s="361" t="s">
        <v>257</v>
      </c>
      <c r="E1366" s="361">
        <v>1500</v>
      </c>
      <c r="F1366" s="381">
        <f t="shared" si="21"/>
        <v>2.8015913038605929</v>
      </c>
      <c r="G1366" s="239">
        <v>535.41</v>
      </c>
      <c r="H1366" s="361" t="s">
        <v>123</v>
      </c>
      <c r="I1366" s="361" t="s">
        <v>1121</v>
      </c>
      <c r="J1366" s="170" t="s">
        <v>96</v>
      </c>
      <c r="K1366" s="170" t="s">
        <v>343</v>
      </c>
      <c r="L1366" s="170" t="s">
        <v>113</v>
      </c>
      <c r="M1366" s="75"/>
      <c r="N1366" s="75"/>
      <c r="O1366" s="75"/>
    </row>
    <row r="1367" spans="1:15" ht="15.6">
      <c r="A1367" s="451">
        <v>46129</v>
      </c>
      <c r="B1367" s="242" t="s">
        <v>1643</v>
      </c>
      <c r="C1367" s="375" t="s">
        <v>396</v>
      </c>
      <c r="D1367" s="375" t="s">
        <v>257</v>
      </c>
      <c r="E1367" s="375">
        <v>20000</v>
      </c>
      <c r="F1367" s="381">
        <f t="shared" si="21"/>
        <v>37.35455071814124</v>
      </c>
      <c r="G1367" s="239">
        <v>535.41</v>
      </c>
      <c r="H1367" s="242" t="s">
        <v>122</v>
      </c>
      <c r="I1367" s="375" t="s">
        <v>1180</v>
      </c>
      <c r="J1367" s="170" t="s">
        <v>96</v>
      </c>
      <c r="K1367" s="170" t="s">
        <v>343</v>
      </c>
      <c r="L1367" s="170" t="s">
        <v>113</v>
      </c>
      <c r="M1367" s="75"/>
      <c r="N1367" s="75"/>
      <c r="O1367" s="75"/>
    </row>
    <row r="1368" spans="1:15" ht="15.6">
      <c r="A1368" s="451">
        <v>46129</v>
      </c>
      <c r="B1368" s="375" t="s">
        <v>1590</v>
      </c>
      <c r="C1368" s="375" t="s">
        <v>522</v>
      </c>
      <c r="D1368" s="375" t="s">
        <v>257</v>
      </c>
      <c r="E1368" s="375">
        <v>1000</v>
      </c>
      <c r="F1368" s="381">
        <f t="shared" si="21"/>
        <v>1.867727535907062</v>
      </c>
      <c r="G1368" s="239">
        <v>535.41</v>
      </c>
      <c r="H1368" s="242" t="s">
        <v>122</v>
      </c>
      <c r="I1368" s="375" t="s">
        <v>1166</v>
      </c>
      <c r="J1368" s="170" t="s">
        <v>96</v>
      </c>
      <c r="K1368" s="170" t="s">
        <v>343</v>
      </c>
      <c r="L1368" s="170" t="s">
        <v>113</v>
      </c>
      <c r="M1368" s="75"/>
      <c r="N1368" s="75"/>
      <c r="O1368" s="75"/>
    </row>
    <row r="1369" spans="1:15" ht="15.6">
      <c r="A1369" s="451">
        <v>46129</v>
      </c>
      <c r="B1369" s="375" t="s">
        <v>1590</v>
      </c>
      <c r="C1369" s="375" t="s">
        <v>522</v>
      </c>
      <c r="D1369" s="375" t="s">
        <v>257</v>
      </c>
      <c r="E1369" s="375">
        <v>1000</v>
      </c>
      <c r="F1369" s="381">
        <f t="shared" si="21"/>
        <v>1.867727535907062</v>
      </c>
      <c r="G1369" s="239">
        <v>535.41</v>
      </c>
      <c r="H1369" s="242" t="s">
        <v>122</v>
      </c>
      <c r="I1369" s="375" t="s">
        <v>1166</v>
      </c>
      <c r="J1369" s="170" t="s">
        <v>96</v>
      </c>
      <c r="K1369" s="170" t="s">
        <v>343</v>
      </c>
      <c r="L1369" s="170" t="s">
        <v>113</v>
      </c>
      <c r="M1369" s="75"/>
      <c r="N1369" s="75"/>
      <c r="O1369" s="75"/>
    </row>
    <row r="1370" spans="1:15" ht="15.6">
      <c r="A1370" s="460">
        <v>46129</v>
      </c>
      <c r="B1370" s="453" t="s">
        <v>1624</v>
      </c>
      <c r="C1370" s="375" t="s">
        <v>392</v>
      </c>
      <c r="D1370" s="453" t="s">
        <v>257</v>
      </c>
      <c r="E1370" s="453">
        <v>3000</v>
      </c>
      <c r="F1370" s="381">
        <f t="shared" si="21"/>
        <v>5.6031826077211857</v>
      </c>
      <c r="G1370" s="239">
        <v>535.41</v>
      </c>
      <c r="H1370" s="170" t="s">
        <v>122</v>
      </c>
      <c r="I1370" s="375" t="s">
        <v>1178</v>
      </c>
      <c r="J1370" s="170" t="s">
        <v>96</v>
      </c>
      <c r="K1370" s="170" t="s">
        <v>343</v>
      </c>
      <c r="L1370" s="170" t="s">
        <v>113</v>
      </c>
      <c r="M1370" s="75"/>
      <c r="N1370" s="75"/>
      <c r="O1370" s="75"/>
    </row>
    <row r="1371" spans="1:15" ht="15.6">
      <c r="A1371" s="451">
        <v>46129</v>
      </c>
      <c r="B1371" s="375" t="s">
        <v>1617</v>
      </c>
      <c r="C1371" s="375" t="s">
        <v>522</v>
      </c>
      <c r="D1371" s="375" t="s">
        <v>257</v>
      </c>
      <c r="E1371" s="375">
        <v>500</v>
      </c>
      <c r="F1371" s="381">
        <f t="shared" si="21"/>
        <v>0.93386376795353099</v>
      </c>
      <c r="G1371" s="239">
        <v>535.41</v>
      </c>
      <c r="H1371" s="242" t="s">
        <v>122</v>
      </c>
      <c r="I1371" s="375" t="s">
        <v>1166</v>
      </c>
      <c r="J1371" s="170" t="s">
        <v>96</v>
      </c>
      <c r="K1371" s="170" t="s">
        <v>343</v>
      </c>
      <c r="L1371" s="170" t="s">
        <v>113</v>
      </c>
      <c r="M1371" s="75"/>
      <c r="N1371" s="75"/>
      <c r="O1371" s="75"/>
    </row>
    <row r="1372" spans="1:15" ht="15.6">
      <c r="A1372" s="466">
        <v>46129</v>
      </c>
      <c r="B1372" s="468" t="s">
        <v>1339</v>
      </c>
      <c r="C1372" s="396" t="s">
        <v>335</v>
      </c>
      <c r="D1372" s="468" t="s">
        <v>100</v>
      </c>
      <c r="E1372" s="467">
        <v>1000</v>
      </c>
      <c r="F1372" s="381">
        <f t="shared" si="21"/>
        <v>1.867727535907062</v>
      </c>
      <c r="G1372" s="239">
        <v>535.41</v>
      </c>
      <c r="H1372" s="468" t="s">
        <v>129</v>
      </c>
      <c r="I1372" s="468" t="s">
        <v>1362</v>
      </c>
      <c r="J1372" s="170" t="s">
        <v>96</v>
      </c>
      <c r="K1372" s="170" t="s">
        <v>343</v>
      </c>
      <c r="L1372" s="170" t="s">
        <v>113</v>
      </c>
      <c r="M1372" s="75"/>
      <c r="N1372" s="75"/>
      <c r="O1372" s="75"/>
    </row>
    <row r="1373" spans="1:15" ht="15.6">
      <c r="A1373" s="466">
        <v>46129</v>
      </c>
      <c r="B1373" s="468" t="s">
        <v>1340</v>
      </c>
      <c r="C1373" s="396" t="s">
        <v>335</v>
      </c>
      <c r="D1373" s="468" t="s">
        <v>100</v>
      </c>
      <c r="E1373" s="467">
        <v>1000</v>
      </c>
      <c r="F1373" s="381">
        <f t="shared" si="21"/>
        <v>1.867727535907062</v>
      </c>
      <c r="G1373" s="239">
        <v>535.41</v>
      </c>
      <c r="H1373" s="468" t="s">
        <v>129</v>
      </c>
      <c r="I1373" s="468" t="s">
        <v>1362</v>
      </c>
      <c r="J1373" s="170" t="s">
        <v>96</v>
      </c>
      <c r="K1373" s="170" t="s">
        <v>343</v>
      </c>
      <c r="L1373" s="170" t="s">
        <v>113</v>
      </c>
      <c r="M1373" s="75"/>
      <c r="N1373" s="75"/>
      <c r="O1373" s="75"/>
    </row>
    <row r="1374" spans="1:15" ht="15.6">
      <c r="A1374" s="466">
        <v>46129</v>
      </c>
      <c r="B1374" s="468" t="s">
        <v>1341</v>
      </c>
      <c r="C1374" s="396" t="s">
        <v>335</v>
      </c>
      <c r="D1374" s="468" t="s">
        <v>100</v>
      </c>
      <c r="E1374" s="467">
        <v>1000</v>
      </c>
      <c r="F1374" s="381">
        <f t="shared" si="21"/>
        <v>1.867727535907062</v>
      </c>
      <c r="G1374" s="239">
        <v>535.41</v>
      </c>
      <c r="H1374" s="468" t="s">
        <v>129</v>
      </c>
      <c r="I1374" s="468" t="s">
        <v>1362</v>
      </c>
      <c r="J1374" s="170" t="s">
        <v>96</v>
      </c>
      <c r="K1374" s="170" t="s">
        <v>343</v>
      </c>
      <c r="L1374" s="170" t="s">
        <v>113</v>
      </c>
      <c r="M1374" s="75"/>
      <c r="N1374" s="75"/>
      <c r="O1374" s="75"/>
    </row>
    <row r="1375" spans="1:15" ht="15.6">
      <c r="A1375" s="451">
        <v>46130</v>
      </c>
      <c r="B1375" s="375" t="s">
        <v>1633</v>
      </c>
      <c r="C1375" s="375" t="s">
        <v>522</v>
      </c>
      <c r="D1375" s="375" t="s">
        <v>257</v>
      </c>
      <c r="E1375" s="375">
        <v>500</v>
      </c>
      <c r="F1375" s="381">
        <f t="shared" si="21"/>
        <v>0.93386376795353099</v>
      </c>
      <c r="G1375" s="239">
        <v>535.41</v>
      </c>
      <c r="H1375" s="242" t="s">
        <v>122</v>
      </c>
      <c r="I1375" s="375" t="s">
        <v>1166</v>
      </c>
      <c r="J1375" s="170" t="s">
        <v>96</v>
      </c>
      <c r="K1375" s="170" t="s">
        <v>343</v>
      </c>
      <c r="L1375" s="170" t="s">
        <v>113</v>
      </c>
      <c r="M1375" s="75"/>
      <c r="N1375" s="75"/>
      <c r="O1375" s="75"/>
    </row>
    <row r="1376" spans="1:15" ht="15.6">
      <c r="A1376" s="451">
        <v>46130</v>
      </c>
      <c r="B1376" s="375" t="s">
        <v>1617</v>
      </c>
      <c r="C1376" s="375" t="s">
        <v>522</v>
      </c>
      <c r="D1376" s="375" t="s">
        <v>257</v>
      </c>
      <c r="E1376" s="375">
        <v>500</v>
      </c>
      <c r="F1376" s="381">
        <f t="shared" si="21"/>
        <v>0.93386376795353099</v>
      </c>
      <c r="G1376" s="239">
        <v>535.41</v>
      </c>
      <c r="H1376" s="242" t="s">
        <v>122</v>
      </c>
      <c r="I1376" s="375" t="s">
        <v>1166</v>
      </c>
      <c r="J1376" s="170" t="s">
        <v>96</v>
      </c>
      <c r="K1376" s="170" t="s">
        <v>343</v>
      </c>
      <c r="L1376" s="170" t="s">
        <v>113</v>
      </c>
      <c r="M1376" s="75"/>
      <c r="N1376" s="75"/>
      <c r="O1376" s="75"/>
    </row>
    <row r="1377" spans="1:15" ht="15.6">
      <c r="A1377" s="451">
        <v>46130</v>
      </c>
      <c r="B1377" s="375" t="s">
        <v>1633</v>
      </c>
      <c r="C1377" s="375" t="s">
        <v>522</v>
      </c>
      <c r="D1377" s="375" t="s">
        <v>257</v>
      </c>
      <c r="E1377" s="375">
        <v>500</v>
      </c>
      <c r="F1377" s="381">
        <f t="shared" si="21"/>
        <v>0.93386376795353099</v>
      </c>
      <c r="G1377" s="239">
        <v>535.41</v>
      </c>
      <c r="H1377" s="242" t="s">
        <v>122</v>
      </c>
      <c r="I1377" s="375" t="s">
        <v>1166</v>
      </c>
      <c r="J1377" s="170" t="s">
        <v>96</v>
      </c>
      <c r="K1377" s="170" t="s">
        <v>343</v>
      </c>
      <c r="L1377" s="170" t="s">
        <v>113</v>
      </c>
      <c r="M1377" s="75"/>
      <c r="N1377" s="75"/>
      <c r="O1377" s="75"/>
    </row>
    <row r="1378" spans="1:15" ht="15.6">
      <c r="A1378" s="451">
        <v>46130</v>
      </c>
      <c r="B1378" s="375" t="s">
        <v>1617</v>
      </c>
      <c r="C1378" s="375" t="s">
        <v>522</v>
      </c>
      <c r="D1378" s="375" t="s">
        <v>257</v>
      </c>
      <c r="E1378" s="375">
        <v>500</v>
      </c>
      <c r="F1378" s="381">
        <f t="shared" si="21"/>
        <v>0.93386376795353099</v>
      </c>
      <c r="G1378" s="239">
        <v>535.41</v>
      </c>
      <c r="H1378" s="242" t="s">
        <v>122</v>
      </c>
      <c r="I1378" s="375" t="s">
        <v>1166</v>
      </c>
      <c r="J1378" s="170" t="s">
        <v>96</v>
      </c>
      <c r="K1378" s="170" t="s">
        <v>343</v>
      </c>
      <c r="L1378" s="170" t="s">
        <v>113</v>
      </c>
      <c r="M1378" s="75"/>
      <c r="N1378" s="75"/>
      <c r="O1378" s="75"/>
    </row>
    <row r="1379" spans="1:15" ht="15.6">
      <c r="A1379" s="451">
        <v>46130</v>
      </c>
      <c r="B1379" s="375" t="s">
        <v>1617</v>
      </c>
      <c r="C1379" s="375" t="s">
        <v>522</v>
      </c>
      <c r="D1379" s="375" t="s">
        <v>257</v>
      </c>
      <c r="E1379" s="375">
        <v>500</v>
      </c>
      <c r="F1379" s="381">
        <f t="shared" si="21"/>
        <v>0.93386376795353099</v>
      </c>
      <c r="G1379" s="239">
        <v>535.41</v>
      </c>
      <c r="H1379" s="242" t="s">
        <v>122</v>
      </c>
      <c r="I1379" s="375" t="s">
        <v>1166</v>
      </c>
      <c r="J1379" s="170" t="s">
        <v>96</v>
      </c>
      <c r="K1379" s="170" t="s">
        <v>343</v>
      </c>
      <c r="L1379" s="170" t="s">
        <v>113</v>
      </c>
      <c r="M1379" s="75"/>
      <c r="N1379" s="75"/>
      <c r="O1379" s="75"/>
    </row>
    <row r="1380" spans="1:15" ht="15.6">
      <c r="A1380" s="451">
        <v>46130</v>
      </c>
      <c r="B1380" s="375" t="s">
        <v>1617</v>
      </c>
      <c r="C1380" s="375" t="s">
        <v>522</v>
      </c>
      <c r="D1380" s="375" t="s">
        <v>257</v>
      </c>
      <c r="E1380" s="375">
        <v>500</v>
      </c>
      <c r="F1380" s="381">
        <f t="shared" si="21"/>
        <v>0.93386376795353099</v>
      </c>
      <c r="G1380" s="239">
        <v>535.41</v>
      </c>
      <c r="H1380" s="242" t="s">
        <v>122</v>
      </c>
      <c r="I1380" s="375" t="s">
        <v>1166</v>
      </c>
      <c r="J1380" s="170" t="s">
        <v>96</v>
      </c>
      <c r="K1380" s="170" t="s">
        <v>343</v>
      </c>
      <c r="L1380" s="170" t="s">
        <v>113</v>
      </c>
      <c r="M1380" s="75"/>
      <c r="N1380" s="75"/>
      <c r="O1380" s="75"/>
    </row>
    <row r="1381" spans="1:15" ht="15.6">
      <c r="A1381" s="451">
        <v>46130</v>
      </c>
      <c r="B1381" s="375" t="s">
        <v>1617</v>
      </c>
      <c r="C1381" s="375" t="s">
        <v>522</v>
      </c>
      <c r="D1381" s="375" t="s">
        <v>257</v>
      </c>
      <c r="E1381" s="375">
        <v>500</v>
      </c>
      <c r="F1381" s="381">
        <f t="shared" si="21"/>
        <v>0.93386376795353099</v>
      </c>
      <c r="G1381" s="239">
        <v>535.41</v>
      </c>
      <c r="H1381" s="242" t="s">
        <v>122</v>
      </c>
      <c r="I1381" s="375" t="s">
        <v>1166</v>
      </c>
      <c r="J1381" s="170" t="s">
        <v>96</v>
      </c>
      <c r="K1381" s="170" t="s">
        <v>343</v>
      </c>
      <c r="L1381" s="170" t="s">
        <v>113</v>
      </c>
      <c r="M1381" s="75"/>
      <c r="N1381" s="75"/>
      <c r="O1381" s="75"/>
    </row>
    <row r="1382" spans="1:15" ht="15.6">
      <c r="A1382" s="451">
        <v>46130</v>
      </c>
      <c r="B1382" s="375" t="s">
        <v>1665</v>
      </c>
      <c r="C1382" s="375" t="s">
        <v>524</v>
      </c>
      <c r="D1382" s="375" t="s">
        <v>257</v>
      </c>
      <c r="E1382" s="375">
        <v>4000</v>
      </c>
      <c r="F1382" s="381">
        <f t="shared" si="21"/>
        <v>7.4709101436282479</v>
      </c>
      <c r="G1382" s="239">
        <v>535.41</v>
      </c>
      <c r="H1382" s="242" t="s">
        <v>122</v>
      </c>
      <c r="I1382" s="375" t="s">
        <v>1170</v>
      </c>
      <c r="J1382" s="170" t="s">
        <v>96</v>
      </c>
      <c r="K1382" s="170" t="s">
        <v>343</v>
      </c>
      <c r="L1382" s="170" t="s">
        <v>113</v>
      </c>
      <c r="M1382" s="75"/>
      <c r="N1382" s="75"/>
      <c r="O1382" s="75"/>
    </row>
    <row r="1383" spans="1:15" ht="15.6">
      <c r="A1383" s="460">
        <v>46131</v>
      </c>
      <c r="B1383" s="170" t="s">
        <v>1598</v>
      </c>
      <c r="C1383" s="453" t="s">
        <v>396</v>
      </c>
      <c r="D1383" s="453" t="s">
        <v>257</v>
      </c>
      <c r="E1383" s="453">
        <v>20000</v>
      </c>
      <c r="F1383" s="381">
        <f t="shared" si="21"/>
        <v>37.35455071814124</v>
      </c>
      <c r="G1383" s="239">
        <v>535.41</v>
      </c>
      <c r="H1383" s="170" t="s">
        <v>122</v>
      </c>
      <c r="I1383" s="375" t="s">
        <v>1181</v>
      </c>
      <c r="J1383" s="170" t="s">
        <v>96</v>
      </c>
      <c r="K1383" s="170" t="s">
        <v>343</v>
      </c>
      <c r="L1383" s="170" t="s">
        <v>113</v>
      </c>
      <c r="M1383" s="75"/>
      <c r="N1383" s="75"/>
      <c r="O1383" s="75"/>
    </row>
    <row r="1384" spans="1:15" ht="15.6">
      <c r="A1384" s="451">
        <v>46131</v>
      </c>
      <c r="B1384" s="375" t="s">
        <v>1592</v>
      </c>
      <c r="C1384" s="375" t="s">
        <v>522</v>
      </c>
      <c r="D1384" s="375" t="s">
        <v>257</v>
      </c>
      <c r="E1384" s="375">
        <v>500</v>
      </c>
      <c r="F1384" s="381">
        <f t="shared" si="21"/>
        <v>0.93386376795353099</v>
      </c>
      <c r="G1384" s="239">
        <v>535.41</v>
      </c>
      <c r="H1384" s="242" t="s">
        <v>122</v>
      </c>
      <c r="I1384" s="375" t="s">
        <v>1166</v>
      </c>
      <c r="J1384" s="170" t="s">
        <v>96</v>
      </c>
      <c r="K1384" s="170" t="s">
        <v>343</v>
      </c>
      <c r="L1384" s="170" t="s">
        <v>113</v>
      </c>
      <c r="M1384" s="75"/>
      <c r="N1384" s="75"/>
      <c r="O1384" s="75"/>
    </row>
    <row r="1385" spans="1:15" ht="15.6">
      <c r="A1385" s="460">
        <v>46131</v>
      </c>
      <c r="B1385" s="453" t="s">
        <v>1639</v>
      </c>
      <c r="C1385" s="375" t="s">
        <v>392</v>
      </c>
      <c r="D1385" s="453" t="s">
        <v>257</v>
      </c>
      <c r="E1385" s="453">
        <v>3000</v>
      </c>
      <c r="F1385" s="381">
        <f t="shared" si="21"/>
        <v>5.6031826077211857</v>
      </c>
      <c r="G1385" s="239">
        <v>535.41</v>
      </c>
      <c r="H1385" s="170" t="s">
        <v>122</v>
      </c>
      <c r="I1385" s="375" t="s">
        <v>1182</v>
      </c>
      <c r="J1385" s="170" t="s">
        <v>96</v>
      </c>
      <c r="K1385" s="170" t="s">
        <v>343</v>
      </c>
      <c r="L1385" s="170" t="s">
        <v>113</v>
      </c>
      <c r="M1385" s="75"/>
      <c r="N1385" s="75"/>
      <c r="O1385" s="75"/>
    </row>
    <row r="1386" spans="1:15" ht="15.6">
      <c r="A1386" s="451">
        <v>46131</v>
      </c>
      <c r="B1386" s="375" t="s">
        <v>1590</v>
      </c>
      <c r="C1386" s="375" t="s">
        <v>522</v>
      </c>
      <c r="D1386" s="375" t="s">
        <v>257</v>
      </c>
      <c r="E1386" s="375">
        <v>1000</v>
      </c>
      <c r="F1386" s="381">
        <f t="shared" si="21"/>
        <v>1.867727535907062</v>
      </c>
      <c r="G1386" s="239">
        <v>535.41</v>
      </c>
      <c r="H1386" s="242" t="s">
        <v>122</v>
      </c>
      <c r="I1386" s="375" t="s">
        <v>1166</v>
      </c>
      <c r="J1386" s="170" t="s">
        <v>96</v>
      </c>
      <c r="K1386" s="170" t="s">
        <v>343</v>
      </c>
      <c r="L1386" s="170" t="s">
        <v>113</v>
      </c>
      <c r="M1386" s="75"/>
      <c r="N1386" s="75"/>
      <c r="O1386" s="75"/>
    </row>
    <row r="1387" spans="1:15" ht="15.6">
      <c r="A1387" s="451">
        <v>46132</v>
      </c>
      <c r="B1387" s="375" t="s">
        <v>186</v>
      </c>
      <c r="C1387" s="375" t="s">
        <v>335</v>
      </c>
      <c r="D1387" s="385" t="s">
        <v>99</v>
      </c>
      <c r="E1387" s="375">
        <v>1000</v>
      </c>
      <c r="F1387" s="381">
        <f t="shared" si="21"/>
        <v>1.867727535907062</v>
      </c>
      <c r="G1387" s="239">
        <v>535.41</v>
      </c>
      <c r="H1387" s="386" t="s">
        <v>111</v>
      </c>
      <c r="I1387" s="452" t="s">
        <v>910</v>
      </c>
      <c r="J1387" s="170" t="s">
        <v>96</v>
      </c>
      <c r="K1387" s="170" t="s">
        <v>343</v>
      </c>
      <c r="L1387" s="170" t="s">
        <v>113</v>
      </c>
      <c r="M1387" s="75"/>
      <c r="N1387" s="75"/>
      <c r="O1387" s="75"/>
    </row>
    <row r="1388" spans="1:15" ht="15.6">
      <c r="A1388" s="451">
        <v>46132</v>
      </c>
      <c r="B1388" s="375" t="s">
        <v>187</v>
      </c>
      <c r="C1388" s="375" t="s">
        <v>335</v>
      </c>
      <c r="D1388" s="385" t="s">
        <v>99</v>
      </c>
      <c r="E1388" s="375">
        <v>1000</v>
      </c>
      <c r="F1388" s="381">
        <f t="shared" si="21"/>
        <v>1.867727535907062</v>
      </c>
      <c r="G1388" s="239">
        <v>535.41</v>
      </c>
      <c r="H1388" s="386" t="s">
        <v>111</v>
      </c>
      <c r="I1388" s="452" t="s">
        <v>910</v>
      </c>
      <c r="J1388" s="170" t="s">
        <v>96</v>
      </c>
      <c r="K1388" s="170" t="s">
        <v>343</v>
      </c>
      <c r="L1388" s="170" t="s">
        <v>113</v>
      </c>
      <c r="M1388" s="75"/>
      <c r="N1388" s="75"/>
      <c r="O1388" s="75"/>
    </row>
    <row r="1389" spans="1:15" ht="15.6">
      <c r="A1389" s="388">
        <v>46132</v>
      </c>
      <c r="B1389" s="391" t="s">
        <v>956</v>
      </c>
      <c r="C1389" s="391" t="s">
        <v>392</v>
      </c>
      <c r="D1389" s="390" t="s">
        <v>97</v>
      </c>
      <c r="E1389" s="391">
        <v>7000</v>
      </c>
      <c r="F1389" s="381">
        <f t="shared" si="21"/>
        <v>13.074092751349434</v>
      </c>
      <c r="G1389" s="239">
        <v>535.41</v>
      </c>
      <c r="H1389" s="165" t="s">
        <v>128</v>
      </c>
      <c r="I1389" s="391" t="s">
        <v>1006</v>
      </c>
      <c r="J1389" s="170" t="s">
        <v>96</v>
      </c>
      <c r="K1389" s="170" t="s">
        <v>343</v>
      </c>
      <c r="L1389" s="170" t="s">
        <v>113</v>
      </c>
      <c r="M1389" s="75"/>
      <c r="N1389" s="75"/>
      <c r="O1389" s="75"/>
    </row>
    <row r="1390" spans="1:15" ht="15.6">
      <c r="A1390" s="451">
        <v>46132</v>
      </c>
      <c r="B1390" s="375" t="s">
        <v>1408</v>
      </c>
      <c r="C1390" s="375" t="s">
        <v>335</v>
      </c>
      <c r="D1390" s="375" t="s">
        <v>97</v>
      </c>
      <c r="E1390" s="375">
        <v>1000</v>
      </c>
      <c r="F1390" s="381">
        <f t="shared" ref="F1390:F1453" si="22">E1390/G1390</f>
        <v>1.867727535907062</v>
      </c>
      <c r="G1390" s="239">
        <v>535.41</v>
      </c>
      <c r="H1390" s="375" t="s">
        <v>124</v>
      </c>
      <c r="I1390" s="375" t="s">
        <v>1436</v>
      </c>
      <c r="J1390" s="170" t="s">
        <v>96</v>
      </c>
      <c r="K1390" s="170" t="s">
        <v>343</v>
      </c>
      <c r="L1390" s="170" t="s">
        <v>113</v>
      </c>
      <c r="M1390" s="75"/>
      <c r="N1390" s="75"/>
      <c r="O1390" s="75"/>
    </row>
    <row r="1391" spans="1:15" ht="15.6">
      <c r="A1391" s="451">
        <v>46132</v>
      </c>
      <c r="B1391" s="242" t="s">
        <v>1409</v>
      </c>
      <c r="C1391" s="375" t="s">
        <v>767</v>
      </c>
      <c r="D1391" s="375" t="s">
        <v>97</v>
      </c>
      <c r="E1391" s="375">
        <v>8000</v>
      </c>
      <c r="F1391" s="381">
        <f t="shared" si="22"/>
        <v>14.941820287256496</v>
      </c>
      <c r="G1391" s="239">
        <v>535.41</v>
      </c>
      <c r="H1391" s="375" t="s">
        <v>124</v>
      </c>
      <c r="I1391" s="375" t="s">
        <v>1449</v>
      </c>
      <c r="J1391" s="170" t="s">
        <v>96</v>
      </c>
      <c r="K1391" s="170" t="s">
        <v>343</v>
      </c>
      <c r="L1391" s="170" t="s">
        <v>113</v>
      </c>
      <c r="M1391" s="75"/>
      <c r="N1391" s="75"/>
      <c r="O1391" s="75"/>
    </row>
    <row r="1392" spans="1:15" ht="15.6">
      <c r="A1392" s="451">
        <v>46132</v>
      </c>
      <c r="B1392" s="375" t="s">
        <v>1410</v>
      </c>
      <c r="C1392" s="375" t="s">
        <v>335</v>
      </c>
      <c r="D1392" s="375" t="s">
        <v>97</v>
      </c>
      <c r="E1392" s="375">
        <v>1000</v>
      </c>
      <c r="F1392" s="381">
        <f t="shared" si="22"/>
        <v>1.867727535907062</v>
      </c>
      <c r="G1392" s="239">
        <v>535.41</v>
      </c>
      <c r="H1392" s="375" t="s">
        <v>124</v>
      </c>
      <c r="I1392" s="375" t="s">
        <v>1436</v>
      </c>
      <c r="J1392" s="170" t="s">
        <v>96</v>
      </c>
      <c r="K1392" s="170" t="s">
        <v>343</v>
      </c>
      <c r="L1392" s="170" t="s">
        <v>113</v>
      </c>
      <c r="M1392" s="75"/>
      <c r="N1392" s="75"/>
      <c r="O1392" s="75"/>
    </row>
    <row r="1393" spans="1:15" ht="15.6">
      <c r="A1393" s="307">
        <v>46132</v>
      </c>
      <c r="B1393" s="292" t="s">
        <v>1469</v>
      </c>
      <c r="C1393" s="117" t="s">
        <v>104</v>
      </c>
      <c r="D1393" s="117" t="s">
        <v>257</v>
      </c>
      <c r="E1393" s="471">
        <v>370000</v>
      </c>
      <c r="F1393" s="381">
        <f t="shared" si="22"/>
        <v>712.42776319440281</v>
      </c>
      <c r="G1393" s="239">
        <v>519.35090000000002</v>
      </c>
      <c r="H1393" s="375" t="s">
        <v>107</v>
      </c>
      <c r="I1393" s="375" t="s">
        <v>1490</v>
      </c>
      <c r="J1393" s="170" t="s">
        <v>96</v>
      </c>
      <c r="K1393" s="170" t="s">
        <v>338</v>
      </c>
      <c r="L1393" s="170" t="s">
        <v>113</v>
      </c>
      <c r="M1393" s="75"/>
      <c r="N1393" s="75"/>
      <c r="O1393" s="75"/>
    </row>
    <row r="1394" spans="1:15" ht="15.6">
      <c r="A1394" s="447">
        <v>46132</v>
      </c>
      <c r="B1394" s="159" t="s">
        <v>1470</v>
      </c>
      <c r="C1394" s="123" t="s">
        <v>278</v>
      </c>
      <c r="D1394" s="301" t="s">
        <v>97</v>
      </c>
      <c r="E1394" s="471">
        <v>150000</v>
      </c>
      <c r="F1394" s="381">
        <f t="shared" si="22"/>
        <v>280.1591303860593</v>
      </c>
      <c r="G1394" s="239">
        <v>535.41</v>
      </c>
      <c r="H1394" s="453" t="s">
        <v>107</v>
      </c>
      <c r="I1394" s="453" t="s">
        <v>1491</v>
      </c>
      <c r="J1394" s="170" t="s">
        <v>96</v>
      </c>
      <c r="K1394" s="170" t="s">
        <v>343</v>
      </c>
      <c r="L1394" s="170" t="s">
        <v>113</v>
      </c>
      <c r="M1394" s="75"/>
      <c r="N1394" s="75"/>
      <c r="O1394" s="75"/>
    </row>
    <row r="1395" spans="1:15" ht="15.6">
      <c r="A1395" s="451">
        <v>46133</v>
      </c>
      <c r="B1395" s="375" t="s">
        <v>186</v>
      </c>
      <c r="C1395" s="375" t="s">
        <v>335</v>
      </c>
      <c r="D1395" s="385" t="s">
        <v>99</v>
      </c>
      <c r="E1395" s="375">
        <v>1000</v>
      </c>
      <c r="F1395" s="381">
        <f t="shared" si="22"/>
        <v>1.867727535907062</v>
      </c>
      <c r="G1395" s="239">
        <v>535.41</v>
      </c>
      <c r="H1395" s="386" t="s">
        <v>111</v>
      </c>
      <c r="I1395" s="452" t="s">
        <v>910</v>
      </c>
      <c r="J1395" s="170" t="s">
        <v>96</v>
      </c>
      <c r="K1395" s="170" t="s">
        <v>343</v>
      </c>
      <c r="L1395" s="170" t="s">
        <v>113</v>
      </c>
      <c r="M1395" s="310"/>
      <c r="N1395" s="310"/>
      <c r="O1395" s="247"/>
    </row>
    <row r="1396" spans="1:15" ht="15.6">
      <c r="A1396" s="451">
        <v>46133</v>
      </c>
      <c r="B1396" s="375" t="s">
        <v>204</v>
      </c>
      <c r="C1396" s="375" t="s">
        <v>335</v>
      </c>
      <c r="D1396" s="385" t="s">
        <v>99</v>
      </c>
      <c r="E1396" s="375">
        <v>1000</v>
      </c>
      <c r="F1396" s="381">
        <f t="shared" si="22"/>
        <v>1.867727535907062</v>
      </c>
      <c r="G1396" s="239">
        <v>535.41</v>
      </c>
      <c r="H1396" s="386" t="s">
        <v>111</v>
      </c>
      <c r="I1396" s="452" t="s">
        <v>910</v>
      </c>
      <c r="J1396" s="170" t="s">
        <v>96</v>
      </c>
      <c r="K1396" s="170" t="s">
        <v>343</v>
      </c>
      <c r="L1396" s="170" t="s">
        <v>113</v>
      </c>
      <c r="M1396" s="310"/>
      <c r="N1396" s="310"/>
      <c r="O1396" s="124"/>
    </row>
    <row r="1397" spans="1:15" ht="15.6">
      <c r="A1397" s="451">
        <v>46133</v>
      </c>
      <c r="B1397" s="375" t="s">
        <v>306</v>
      </c>
      <c r="C1397" s="375" t="s">
        <v>335</v>
      </c>
      <c r="D1397" s="385" t="s">
        <v>99</v>
      </c>
      <c r="E1397" s="375">
        <v>1000</v>
      </c>
      <c r="F1397" s="381">
        <f t="shared" si="22"/>
        <v>1.867727535907062</v>
      </c>
      <c r="G1397" s="239">
        <v>535.41</v>
      </c>
      <c r="H1397" s="386" t="s">
        <v>111</v>
      </c>
      <c r="I1397" s="452" t="s">
        <v>910</v>
      </c>
      <c r="J1397" s="170" t="s">
        <v>96</v>
      </c>
      <c r="K1397" s="170" t="s">
        <v>343</v>
      </c>
      <c r="L1397" s="170" t="s">
        <v>113</v>
      </c>
      <c r="M1397" s="310"/>
      <c r="N1397" s="310"/>
      <c r="O1397" s="124"/>
    </row>
    <row r="1398" spans="1:15" ht="15.6">
      <c r="A1398" s="451">
        <v>46133</v>
      </c>
      <c r="B1398" s="375" t="s">
        <v>187</v>
      </c>
      <c r="C1398" s="375" t="s">
        <v>335</v>
      </c>
      <c r="D1398" s="385" t="s">
        <v>99</v>
      </c>
      <c r="E1398" s="375">
        <v>1000</v>
      </c>
      <c r="F1398" s="381">
        <f t="shared" si="22"/>
        <v>1.867727535907062</v>
      </c>
      <c r="G1398" s="239">
        <v>535.41</v>
      </c>
      <c r="H1398" s="386" t="s">
        <v>111</v>
      </c>
      <c r="I1398" s="452" t="s">
        <v>910</v>
      </c>
      <c r="J1398" s="170" t="s">
        <v>96</v>
      </c>
      <c r="K1398" s="170" t="s">
        <v>343</v>
      </c>
      <c r="L1398" s="170" t="s">
        <v>113</v>
      </c>
      <c r="M1398" s="310"/>
      <c r="N1398" s="310"/>
      <c r="O1398" s="124"/>
    </row>
    <row r="1399" spans="1:15" ht="15.6">
      <c r="A1399" s="388">
        <v>46133</v>
      </c>
      <c r="B1399" s="391" t="s">
        <v>957</v>
      </c>
      <c r="C1399" s="391" t="s">
        <v>396</v>
      </c>
      <c r="D1399" s="390" t="s">
        <v>97</v>
      </c>
      <c r="E1399" s="391">
        <v>40000</v>
      </c>
      <c r="F1399" s="381">
        <f t="shared" si="22"/>
        <v>74.709101436282481</v>
      </c>
      <c r="G1399" s="239">
        <v>535.41</v>
      </c>
      <c r="H1399" s="165" t="s">
        <v>128</v>
      </c>
      <c r="I1399" s="391" t="s">
        <v>1007</v>
      </c>
      <c r="J1399" s="170" t="s">
        <v>96</v>
      </c>
      <c r="K1399" s="170" t="s">
        <v>343</v>
      </c>
      <c r="L1399" s="170" t="s">
        <v>113</v>
      </c>
      <c r="M1399" s="75"/>
      <c r="N1399" s="75"/>
      <c r="O1399" s="75"/>
    </row>
    <row r="1400" spans="1:15" ht="15.6">
      <c r="A1400" s="388">
        <v>46133</v>
      </c>
      <c r="B1400" s="391" t="s">
        <v>958</v>
      </c>
      <c r="C1400" s="391" t="s">
        <v>522</v>
      </c>
      <c r="D1400" s="390" t="s">
        <v>97</v>
      </c>
      <c r="E1400" s="391">
        <v>1000</v>
      </c>
      <c r="F1400" s="381">
        <f t="shared" si="22"/>
        <v>1.867727535907062</v>
      </c>
      <c r="G1400" s="239">
        <v>535.41</v>
      </c>
      <c r="H1400" s="165" t="s">
        <v>128</v>
      </c>
      <c r="I1400" s="391" t="s">
        <v>991</v>
      </c>
      <c r="J1400" s="170" t="s">
        <v>96</v>
      </c>
      <c r="K1400" s="170" t="s">
        <v>343</v>
      </c>
      <c r="L1400" s="170" t="s">
        <v>113</v>
      </c>
      <c r="M1400" s="75"/>
      <c r="N1400" s="75"/>
      <c r="O1400" s="75"/>
    </row>
    <row r="1401" spans="1:15" ht="15.6">
      <c r="A1401" s="388">
        <v>46133</v>
      </c>
      <c r="B1401" s="391" t="s">
        <v>959</v>
      </c>
      <c r="C1401" s="391" t="s">
        <v>522</v>
      </c>
      <c r="D1401" s="390" t="s">
        <v>97</v>
      </c>
      <c r="E1401" s="391">
        <v>500</v>
      </c>
      <c r="F1401" s="381">
        <f t="shared" si="22"/>
        <v>0.93386376795353099</v>
      </c>
      <c r="G1401" s="239">
        <v>535.41</v>
      </c>
      <c r="H1401" s="165" t="s">
        <v>128</v>
      </c>
      <c r="I1401" s="391" t="s">
        <v>991</v>
      </c>
      <c r="J1401" s="170" t="s">
        <v>96</v>
      </c>
      <c r="K1401" s="170" t="s">
        <v>343</v>
      </c>
      <c r="L1401" s="170" t="s">
        <v>113</v>
      </c>
      <c r="M1401" s="75"/>
      <c r="N1401" s="75"/>
      <c r="O1401" s="75"/>
    </row>
    <row r="1402" spans="1:15" ht="15.6">
      <c r="A1402" s="388">
        <v>46133</v>
      </c>
      <c r="B1402" s="391" t="s">
        <v>960</v>
      </c>
      <c r="C1402" s="391" t="s">
        <v>961</v>
      </c>
      <c r="D1402" s="390" t="s">
        <v>97</v>
      </c>
      <c r="E1402" s="391">
        <v>1500</v>
      </c>
      <c r="F1402" s="381">
        <f t="shared" si="22"/>
        <v>2.8015913038605929</v>
      </c>
      <c r="G1402" s="239">
        <v>535.41</v>
      </c>
      <c r="H1402" s="165" t="s">
        <v>128</v>
      </c>
      <c r="I1402" s="391" t="s">
        <v>1008</v>
      </c>
      <c r="J1402" s="170" t="s">
        <v>96</v>
      </c>
      <c r="K1402" s="170" t="s">
        <v>343</v>
      </c>
      <c r="L1402" s="170" t="s">
        <v>113</v>
      </c>
      <c r="M1402" s="75"/>
      <c r="N1402" s="75"/>
      <c r="O1402" s="75"/>
    </row>
    <row r="1403" spans="1:15" ht="15.6">
      <c r="A1403" s="388">
        <v>46133</v>
      </c>
      <c r="B1403" s="391" t="s">
        <v>962</v>
      </c>
      <c r="C1403" s="391" t="s">
        <v>522</v>
      </c>
      <c r="D1403" s="390" t="s">
        <v>97</v>
      </c>
      <c r="E1403" s="391">
        <v>500</v>
      </c>
      <c r="F1403" s="381">
        <f t="shared" si="22"/>
        <v>0.93386376795353099</v>
      </c>
      <c r="G1403" s="239">
        <v>535.41</v>
      </c>
      <c r="H1403" s="165" t="s">
        <v>128</v>
      </c>
      <c r="I1403" s="391" t="s">
        <v>991</v>
      </c>
      <c r="J1403" s="170" t="s">
        <v>96</v>
      </c>
      <c r="K1403" s="170" t="s">
        <v>343</v>
      </c>
      <c r="L1403" s="170" t="s">
        <v>113</v>
      </c>
      <c r="M1403" s="75"/>
      <c r="N1403" s="75"/>
      <c r="O1403" s="75"/>
    </row>
    <row r="1404" spans="1:15" ht="15.6">
      <c r="A1404" s="388">
        <v>46133</v>
      </c>
      <c r="B1404" s="391" t="s">
        <v>963</v>
      </c>
      <c r="C1404" s="391" t="s">
        <v>522</v>
      </c>
      <c r="D1404" s="390" t="s">
        <v>97</v>
      </c>
      <c r="E1404" s="391">
        <v>500</v>
      </c>
      <c r="F1404" s="381">
        <f t="shared" si="22"/>
        <v>0.93386376795353099</v>
      </c>
      <c r="G1404" s="239">
        <v>535.41</v>
      </c>
      <c r="H1404" s="165" t="s">
        <v>128</v>
      </c>
      <c r="I1404" s="391" t="s">
        <v>991</v>
      </c>
      <c r="J1404" s="170" t="s">
        <v>96</v>
      </c>
      <c r="K1404" s="170" t="s">
        <v>343</v>
      </c>
      <c r="L1404" s="170" t="s">
        <v>113</v>
      </c>
      <c r="M1404" s="75"/>
      <c r="N1404" s="75"/>
      <c r="O1404" s="75"/>
    </row>
    <row r="1405" spans="1:15" ht="15.6">
      <c r="A1405" s="360">
        <v>46133</v>
      </c>
      <c r="B1405" s="361" t="s">
        <v>1597</v>
      </c>
      <c r="C1405" s="361" t="s">
        <v>522</v>
      </c>
      <c r="D1405" s="361" t="s">
        <v>257</v>
      </c>
      <c r="E1405" s="361">
        <v>1000</v>
      </c>
      <c r="F1405" s="381">
        <f t="shared" si="22"/>
        <v>1.867727535907062</v>
      </c>
      <c r="G1405" s="239">
        <v>535.41</v>
      </c>
      <c r="H1405" s="361" t="s">
        <v>123</v>
      </c>
      <c r="I1405" s="361" t="s">
        <v>1121</v>
      </c>
      <c r="J1405" s="170" t="s">
        <v>96</v>
      </c>
      <c r="K1405" s="170" t="s">
        <v>343</v>
      </c>
      <c r="L1405" s="170" t="s">
        <v>113</v>
      </c>
      <c r="M1405" s="75"/>
      <c r="N1405" s="75"/>
      <c r="O1405" s="75"/>
    </row>
    <row r="1406" spans="1:15" ht="15.6">
      <c r="A1406" s="360">
        <v>46133</v>
      </c>
      <c r="B1406" s="361" t="s">
        <v>1601</v>
      </c>
      <c r="C1406" s="361" t="s">
        <v>522</v>
      </c>
      <c r="D1406" s="361" t="s">
        <v>257</v>
      </c>
      <c r="E1406" s="361">
        <v>1000</v>
      </c>
      <c r="F1406" s="381">
        <f t="shared" si="22"/>
        <v>1.867727535907062</v>
      </c>
      <c r="G1406" s="239">
        <v>535.41</v>
      </c>
      <c r="H1406" s="361" t="s">
        <v>123</v>
      </c>
      <c r="I1406" s="361" t="s">
        <v>1121</v>
      </c>
      <c r="J1406" s="170" t="s">
        <v>96</v>
      </c>
      <c r="K1406" s="170" t="s">
        <v>343</v>
      </c>
      <c r="L1406" s="170" t="s">
        <v>113</v>
      </c>
      <c r="M1406" s="75"/>
      <c r="N1406" s="75"/>
      <c r="O1406" s="75"/>
    </row>
    <row r="1407" spans="1:15" ht="15.6">
      <c r="A1407" s="360">
        <v>46133</v>
      </c>
      <c r="B1407" s="361" t="s">
        <v>1593</v>
      </c>
      <c r="C1407" s="361" t="s">
        <v>392</v>
      </c>
      <c r="D1407" s="361" t="s">
        <v>257</v>
      </c>
      <c r="E1407" s="361">
        <v>9000</v>
      </c>
      <c r="F1407" s="381">
        <f t="shared" si="22"/>
        <v>16.809547823163559</v>
      </c>
      <c r="G1407" s="239">
        <v>535.41</v>
      </c>
      <c r="H1407" s="361" t="s">
        <v>123</v>
      </c>
      <c r="I1407" s="361" t="s">
        <v>1144</v>
      </c>
      <c r="J1407" s="170" t="s">
        <v>96</v>
      </c>
      <c r="K1407" s="170" t="s">
        <v>343</v>
      </c>
      <c r="L1407" s="170" t="s">
        <v>113</v>
      </c>
      <c r="M1407" s="75"/>
      <c r="N1407" s="75"/>
      <c r="O1407" s="75"/>
    </row>
    <row r="1408" spans="1:15" ht="15.6">
      <c r="A1408" s="451">
        <v>46133</v>
      </c>
      <c r="B1408" s="375" t="s">
        <v>1590</v>
      </c>
      <c r="C1408" s="375" t="s">
        <v>522</v>
      </c>
      <c r="D1408" s="375" t="s">
        <v>257</v>
      </c>
      <c r="E1408" s="375">
        <v>1000</v>
      </c>
      <c r="F1408" s="381">
        <f t="shared" si="22"/>
        <v>1.867727535907062</v>
      </c>
      <c r="G1408" s="239">
        <v>535.41</v>
      </c>
      <c r="H1408" s="242" t="s">
        <v>122</v>
      </c>
      <c r="I1408" s="375" t="s">
        <v>1166</v>
      </c>
      <c r="J1408" s="170" t="s">
        <v>96</v>
      </c>
      <c r="K1408" s="170" t="s">
        <v>343</v>
      </c>
      <c r="L1408" s="170" t="s">
        <v>113</v>
      </c>
      <c r="M1408" s="75"/>
      <c r="N1408" s="75"/>
      <c r="O1408" s="75"/>
    </row>
    <row r="1409" spans="1:15" ht="15.6">
      <c r="A1409" s="451">
        <v>46133</v>
      </c>
      <c r="B1409" s="375" t="s">
        <v>1590</v>
      </c>
      <c r="C1409" s="375" t="s">
        <v>522</v>
      </c>
      <c r="D1409" s="375" t="s">
        <v>257</v>
      </c>
      <c r="E1409" s="375">
        <v>1000</v>
      </c>
      <c r="F1409" s="381">
        <f t="shared" si="22"/>
        <v>1.867727535907062</v>
      </c>
      <c r="G1409" s="239">
        <v>535.41</v>
      </c>
      <c r="H1409" s="242" t="s">
        <v>122</v>
      </c>
      <c r="I1409" s="375" t="s">
        <v>1166</v>
      </c>
      <c r="J1409" s="170" t="s">
        <v>96</v>
      </c>
      <c r="K1409" s="170" t="s">
        <v>343</v>
      </c>
      <c r="L1409" s="170" t="s">
        <v>113</v>
      </c>
      <c r="M1409" s="75"/>
      <c r="N1409" s="75"/>
      <c r="O1409" s="75"/>
    </row>
    <row r="1410" spans="1:15" ht="15.6">
      <c r="A1410" s="451">
        <v>46133</v>
      </c>
      <c r="B1410" s="375" t="s">
        <v>1590</v>
      </c>
      <c r="C1410" s="375" t="s">
        <v>522</v>
      </c>
      <c r="D1410" s="375" t="s">
        <v>257</v>
      </c>
      <c r="E1410" s="375">
        <v>1000</v>
      </c>
      <c r="F1410" s="381">
        <f t="shared" si="22"/>
        <v>1.867727535907062</v>
      </c>
      <c r="G1410" s="239">
        <v>535.41</v>
      </c>
      <c r="H1410" s="242" t="s">
        <v>122</v>
      </c>
      <c r="I1410" s="375" t="s">
        <v>1166</v>
      </c>
      <c r="J1410" s="170" t="s">
        <v>96</v>
      </c>
      <c r="K1410" s="170" t="s">
        <v>343</v>
      </c>
      <c r="L1410" s="170" t="s">
        <v>113</v>
      </c>
      <c r="M1410" s="75"/>
      <c r="N1410" s="75"/>
      <c r="O1410" s="75"/>
    </row>
    <row r="1411" spans="1:15" ht="15.6">
      <c r="A1411" s="451">
        <v>46133</v>
      </c>
      <c r="B1411" s="375" t="s">
        <v>1599</v>
      </c>
      <c r="C1411" s="375" t="s">
        <v>392</v>
      </c>
      <c r="D1411" s="375" t="s">
        <v>257</v>
      </c>
      <c r="E1411" s="375">
        <v>12000</v>
      </c>
      <c r="F1411" s="381">
        <f t="shared" si="22"/>
        <v>22.412730430884743</v>
      </c>
      <c r="G1411" s="239">
        <v>535.41</v>
      </c>
      <c r="H1411" s="242" t="s">
        <v>122</v>
      </c>
      <c r="I1411" s="375" t="s">
        <v>1183</v>
      </c>
      <c r="J1411" s="170" t="s">
        <v>96</v>
      </c>
      <c r="K1411" s="170" t="s">
        <v>343</v>
      </c>
      <c r="L1411" s="170" t="s">
        <v>113</v>
      </c>
      <c r="M1411" s="75"/>
      <c r="N1411" s="75"/>
      <c r="O1411" s="75"/>
    </row>
    <row r="1412" spans="1:15" ht="15.6">
      <c r="A1412" s="451">
        <v>46133</v>
      </c>
      <c r="B1412" s="375" t="s">
        <v>1590</v>
      </c>
      <c r="C1412" s="375" t="s">
        <v>522</v>
      </c>
      <c r="D1412" s="375" t="s">
        <v>257</v>
      </c>
      <c r="E1412" s="375">
        <v>1000</v>
      </c>
      <c r="F1412" s="381">
        <f t="shared" si="22"/>
        <v>1.867727535907062</v>
      </c>
      <c r="G1412" s="239">
        <v>535.41</v>
      </c>
      <c r="H1412" s="242" t="s">
        <v>122</v>
      </c>
      <c r="I1412" s="375" t="s">
        <v>1166</v>
      </c>
      <c r="J1412" s="170" t="s">
        <v>96</v>
      </c>
      <c r="K1412" s="170" t="s">
        <v>343</v>
      </c>
      <c r="L1412" s="170" t="s">
        <v>113</v>
      </c>
      <c r="M1412" s="75"/>
      <c r="N1412" s="75"/>
      <c r="O1412" s="75"/>
    </row>
    <row r="1413" spans="1:15" ht="15.6">
      <c r="A1413" s="451">
        <v>46133</v>
      </c>
      <c r="B1413" s="375" t="s">
        <v>1590</v>
      </c>
      <c r="C1413" s="375" t="s">
        <v>522</v>
      </c>
      <c r="D1413" s="375" t="s">
        <v>257</v>
      </c>
      <c r="E1413" s="375">
        <v>1000</v>
      </c>
      <c r="F1413" s="381">
        <f t="shared" si="22"/>
        <v>1.867727535907062</v>
      </c>
      <c r="G1413" s="239">
        <v>535.41</v>
      </c>
      <c r="H1413" s="375" t="s">
        <v>131</v>
      </c>
      <c r="I1413" s="375" t="s">
        <v>1206</v>
      </c>
      <c r="J1413" s="170" t="s">
        <v>96</v>
      </c>
      <c r="K1413" s="170" t="s">
        <v>343</v>
      </c>
      <c r="L1413" s="170" t="s">
        <v>113</v>
      </c>
      <c r="M1413" s="75"/>
      <c r="N1413" s="75"/>
      <c r="O1413" s="75"/>
    </row>
    <row r="1414" spans="1:15" ht="15.6">
      <c r="A1414" s="451">
        <v>46133</v>
      </c>
      <c r="B1414" s="375" t="s">
        <v>1593</v>
      </c>
      <c r="C1414" s="375" t="s">
        <v>392</v>
      </c>
      <c r="D1414" s="375" t="s">
        <v>257</v>
      </c>
      <c r="E1414" s="375">
        <v>12000</v>
      </c>
      <c r="F1414" s="381">
        <f t="shared" si="22"/>
        <v>22.412730430884743</v>
      </c>
      <c r="G1414" s="239">
        <v>535.41</v>
      </c>
      <c r="H1414" s="375" t="s">
        <v>131</v>
      </c>
      <c r="I1414" s="375" t="s">
        <v>1218</v>
      </c>
      <c r="J1414" s="170" t="s">
        <v>96</v>
      </c>
      <c r="K1414" s="170" t="s">
        <v>343</v>
      </c>
      <c r="L1414" s="170" t="s">
        <v>113</v>
      </c>
      <c r="M1414" s="75"/>
      <c r="N1414" s="75"/>
      <c r="O1414" s="75"/>
    </row>
    <row r="1415" spans="1:15" ht="15.6">
      <c r="A1415" s="451">
        <v>46133</v>
      </c>
      <c r="B1415" s="375" t="s">
        <v>1590</v>
      </c>
      <c r="C1415" s="375" t="s">
        <v>522</v>
      </c>
      <c r="D1415" s="375" t="s">
        <v>257</v>
      </c>
      <c r="E1415" s="375">
        <v>2000</v>
      </c>
      <c r="F1415" s="381">
        <f t="shared" si="22"/>
        <v>3.735455071814124</v>
      </c>
      <c r="G1415" s="239">
        <v>535.41</v>
      </c>
      <c r="H1415" s="375" t="s">
        <v>131</v>
      </c>
      <c r="I1415" s="375" t="s">
        <v>1206</v>
      </c>
      <c r="J1415" s="170" t="s">
        <v>96</v>
      </c>
      <c r="K1415" s="170" t="s">
        <v>343</v>
      </c>
      <c r="L1415" s="170" t="s">
        <v>113</v>
      </c>
      <c r="M1415" s="75"/>
      <c r="N1415" s="75"/>
      <c r="O1415" s="75"/>
    </row>
    <row r="1416" spans="1:15" ht="15.6">
      <c r="A1416" s="395">
        <v>46133</v>
      </c>
      <c r="B1416" s="453" t="s">
        <v>1258</v>
      </c>
      <c r="C1416" s="383" t="s">
        <v>335</v>
      </c>
      <c r="D1416" s="383" t="s">
        <v>97</v>
      </c>
      <c r="E1416" s="465">
        <v>1000</v>
      </c>
      <c r="F1416" s="381">
        <f t="shared" si="22"/>
        <v>1.867727535907062</v>
      </c>
      <c r="G1416" s="239">
        <v>535.41</v>
      </c>
      <c r="H1416" s="383" t="s">
        <v>127</v>
      </c>
      <c r="I1416" s="170" t="s">
        <v>1295</v>
      </c>
      <c r="J1416" s="170" t="s">
        <v>96</v>
      </c>
      <c r="K1416" s="170" t="s">
        <v>343</v>
      </c>
      <c r="L1416" s="170" t="s">
        <v>113</v>
      </c>
      <c r="M1416" s="75"/>
      <c r="N1416" s="75"/>
      <c r="O1416" s="75"/>
    </row>
    <row r="1417" spans="1:15" ht="15.6">
      <c r="A1417" s="395">
        <v>46133</v>
      </c>
      <c r="B1417" s="453" t="s">
        <v>1259</v>
      </c>
      <c r="C1417" s="383" t="s">
        <v>335</v>
      </c>
      <c r="D1417" s="383" t="s">
        <v>97</v>
      </c>
      <c r="E1417" s="465">
        <v>1000</v>
      </c>
      <c r="F1417" s="381">
        <f t="shared" si="22"/>
        <v>1.867727535907062</v>
      </c>
      <c r="G1417" s="239">
        <v>535.41</v>
      </c>
      <c r="H1417" s="383" t="s">
        <v>127</v>
      </c>
      <c r="I1417" s="170" t="s">
        <v>1295</v>
      </c>
      <c r="J1417" s="170" t="s">
        <v>96</v>
      </c>
      <c r="K1417" s="170" t="s">
        <v>343</v>
      </c>
      <c r="L1417" s="170" t="s">
        <v>113</v>
      </c>
      <c r="M1417" s="75"/>
      <c r="N1417" s="75"/>
      <c r="O1417" s="75"/>
    </row>
    <row r="1418" spans="1:15" ht="15.6">
      <c r="A1418" s="451">
        <v>46133</v>
      </c>
      <c r="B1418" s="375" t="s">
        <v>1411</v>
      </c>
      <c r="C1418" s="375" t="s">
        <v>335</v>
      </c>
      <c r="D1418" s="375" t="s">
        <v>97</v>
      </c>
      <c r="E1418" s="375">
        <v>2500</v>
      </c>
      <c r="F1418" s="381">
        <f t="shared" si="22"/>
        <v>4.669318839767655</v>
      </c>
      <c r="G1418" s="239">
        <v>535.41</v>
      </c>
      <c r="H1418" s="375" t="s">
        <v>124</v>
      </c>
      <c r="I1418" s="375" t="s">
        <v>1436</v>
      </c>
      <c r="J1418" s="170" t="s">
        <v>96</v>
      </c>
      <c r="K1418" s="170" t="s">
        <v>343</v>
      </c>
      <c r="L1418" s="170" t="s">
        <v>113</v>
      </c>
      <c r="M1418" s="75"/>
      <c r="N1418" s="75"/>
      <c r="O1418" s="75"/>
    </row>
    <row r="1419" spans="1:15" ht="15.6">
      <c r="A1419" s="451">
        <v>46133</v>
      </c>
      <c r="B1419" s="375" t="s">
        <v>1412</v>
      </c>
      <c r="C1419" s="375" t="s">
        <v>335</v>
      </c>
      <c r="D1419" s="375" t="s">
        <v>97</v>
      </c>
      <c r="E1419" s="375">
        <v>300</v>
      </c>
      <c r="F1419" s="381">
        <f t="shared" si="22"/>
        <v>0.56031826077211855</v>
      </c>
      <c r="G1419" s="239">
        <v>535.41</v>
      </c>
      <c r="H1419" s="375" t="s">
        <v>124</v>
      </c>
      <c r="I1419" s="375" t="s">
        <v>1436</v>
      </c>
      <c r="J1419" s="170" t="s">
        <v>96</v>
      </c>
      <c r="K1419" s="170" t="s">
        <v>343</v>
      </c>
      <c r="L1419" s="170" t="s">
        <v>113</v>
      </c>
      <c r="M1419" s="75"/>
      <c r="N1419" s="75"/>
      <c r="O1419" s="75"/>
    </row>
    <row r="1420" spans="1:15" ht="15.6">
      <c r="A1420" s="451">
        <v>46133</v>
      </c>
      <c r="B1420" s="375" t="s">
        <v>1413</v>
      </c>
      <c r="C1420" s="375" t="s">
        <v>335</v>
      </c>
      <c r="D1420" s="375" t="s">
        <v>97</v>
      </c>
      <c r="E1420" s="375">
        <v>300</v>
      </c>
      <c r="F1420" s="381">
        <f t="shared" si="22"/>
        <v>0.56031826077211855</v>
      </c>
      <c r="G1420" s="239">
        <v>535.41</v>
      </c>
      <c r="H1420" s="375" t="s">
        <v>124</v>
      </c>
      <c r="I1420" s="375" t="s">
        <v>1436</v>
      </c>
      <c r="J1420" s="170" t="s">
        <v>96</v>
      </c>
      <c r="K1420" s="170" t="s">
        <v>343</v>
      </c>
      <c r="L1420" s="170" t="s">
        <v>113</v>
      </c>
      <c r="M1420" s="75"/>
      <c r="N1420" s="75"/>
      <c r="O1420" s="75"/>
    </row>
    <row r="1421" spans="1:15" ht="15.6">
      <c r="A1421" s="451">
        <v>46133</v>
      </c>
      <c r="B1421" s="375" t="s">
        <v>1414</v>
      </c>
      <c r="C1421" s="375" t="s">
        <v>335</v>
      </c>
      <c r="D1421" s="375" t="s">
        <v>97</v>
      </c>
      <c r="E1421" s="375">
        <v>300</v>
      </c>
      <c r="F1421" s="381">
        <f t="shared" si="22"/>
        <v>0.56031826077211855</v>
      </c>
      <c r="G1421" s="239">
        <v>535.41</v>
      </c>
      <c r="H1421" s="375" t="s">
        <v>124</v>
      </c>
      <c r="I1421" s="375" t="s">
        <v>1436</v>
      </c>
      <c r="J1421" s="170" t="s">
        <v>96</v>
      </c>
      <c r="K1421" s="170" t="s">
        <v>343</v>
      </c>
      <c r="L1421" s="170" t="s">
        <v>113</v>
      </c>
      <c r="M1421" s="75"/>
      <c r="N1421" s="75"/>
      <c r="O1421" s="75"/>
    </row>
    <row r="1422" spans="1:15" ht="15.6">
      <c r="A1422" s="451">
        <v>46133</v>
      </c>
      <c r="B1422" s="375" t="s">
        <v>1415</v>
      </c>
      <c r="C1422" s="375" t="s">
        <v>773</v>
      </c>
      <c r="D1422" s="375" t="s">
        <v>97</v>
      </c>
      <c r="E1422" s="375">
        <v>3000</v>
      </c>
      <c r="F1422" s="381">
        <f t="shared" si="22"/>
        <v>5.6031826077211857</v>
      </c>
      <c r="G1422" s="239">
        <v>535.41</v>
      </c>
      <c r="H1422" s="375" t="s">
        <v>124</v>
      </c>
      <c r="I1422" s="375" t="s">
        <v>1450</v>
      </c>
      <c r="J1422" s="170" t="s">
        <v>96</v>
      </c>
      <c r="K1422" s="170" t="s">
        <v>343</v>
      </c>
      <c r="L1422" s="170" t="s">
        <v>113</v>
      </c>
      <c r="M1422" s="75"/>
      <c r="N1422" s="75"/>
      <c r="O1422" s="75"/>
    </row>
    <row r="1423" spans="1:15" ht="15.6">
      <c r="A1423" s="451">
        <v>46133</v>
      </c>
      <c r="B1423" s="375" t="s">
        <v>1416</v>
      </c>
      <c r="C1423" s="375" t="s">
        <v>335</v>
      </c>
      <c r="D1423" s="375" t="s">
        <v>97</v>
      </c>
      <c r="E1423" s="375">
        <v>300</v>
      </c>
      <c r="F1423" s="381">
        <f t="shared" si="22"/>
        <v>0.56031826077211855</v>
      </c>
      <c r="G1423" s="239">
        <v>535.41</v>
      </c>
      <c r="H1423" s="375" t="s">
        <v>124</v>
      </c>
      <c r="I1423" s="375" t="s">
        <v>1436</v>
      </c>
      <c r="J1423" s="170" t="s">
        <v>96</v>
      </c>
      <c r="K1423" s="170" t="s">
        <v>343</v>
      </c>
      <c r="L1423" s="170" t="s">
        <v>113</v>
      </c>
      <c r="M1423" s="75"/>
      <c r="N1423" s="75"/>
      <c r="O1423" s="75"/>
    </row>
    <row r="1424" spans="1:15" ht="15.6">
      <c r="A1424" s="451">
        <v>46133</v>
      </c>
      <c r="B1424" s="375" t="s">
        <v>1417</v>
      </c>
      <c r="C1424" s="375" t="s">
        <v>335</v>
      </c>
      <c r="D1424" s="375" t="s">
        <v>97</v>
      </c>
      <c r="E1424" s="375">
        <v>300</v>
      </c>
      <c r="F1424" s="381">
        <f t="shared" si="22"/>
        <v>0.56031826077211855</v>
      </c>
      <c r="G1424" s="239">
        <v>535.41</v>
      </c>
      <c r="H1424" s="375" t="s">
        <v>124</v>
      </c>
      <c r="I1424" s="375" t="s">
        <v>1436</v>
      </c>
      <c r="J1424" s="170" t="s">
        <v>96</v>
      </c>
      <c r="K1424" s="170" t="s">
        <v>343</v>
      </c>
      <c r="L1424" s="170" t="s">
        <v>113</v>
      </c>
      <c r="M1424" s="75"/>
      <c r="N1424" s="75"/>
      <c r="O1424" s="75"/>
    </row>
    <row r="1425" spans="1:15" ht="15.6">
      <c r="A1425" s="451">
        <v>46133</v>
      </c>
      <c r="B1425" s="375" t="s">
        <v>1418</v>
      </c>
      <c r="C1425" s="375" t="s">
        <v>525</v>
      </c>
      <c r="D1425" s="375" t="s">
        <v>97</v>
      </c>
      <c r="E1425" s="375">
        <v>20000</v>
      </c>
      <c r="F1425" s="381">
        <f t="shared" si="22"/>
        <v>37.35455071814124</v>
      </c>
      <c r="G1425" s="239">
        <v>535.41</v>
      </c>
      <c r="H1425" s="375" t="s">
        <v>124</v>
      </c>
      <c r="I1425" s="375" t="s">
        <v>1451</v>
      </c>
      <c r="J1425" s="170" t="s">
        <v>96</v>
      </c>
      <c r="K1425" s="170" t="s">
        <v>343</v>
      </c>
      <c r="L1425" s="170" t="s">
        <v>113</v>
      </c>
      <c r="M1425" s="75"/>
      <c r="N1425" s="75"/>
      <c r="O1425" s="75"/>
    </row>
    <row r="1426" spans="1:15" ht="15.6">
      <c r="A1426" s="451">
        <v>46134</v>
      </c>
      <c r="B1426" s="375" t="s">
        <v>186</v>
      </c>
      <c r="C1426" s="375" t="s">
        <v>335</v>
      </c>
      <c r="D1426" s="385" t="s">
        <v>99</v>
      </c>
      <c r="E1426" s="375">
        <v>1000</v>
      </c>
      <c r="F1426" s="381">
        <f t="shared" si="22"/>
        <v>1.867727535907062</v>
      </c>
      <c r="G1426" s="239">
        <v>535.41</v>
      </c>
      <c r="H1426" s="386" t="s">
        <v>111</v>
      </c>
      <c r="I1426" s="452" t="s">
        <v>910</v>
      </c>
      <c r="J1426" s="170" t="s">
        <v>96</v>
      </c>
      <c r="K1426" s="170" t="s">
        <v>343</v>
      </c>
      <c r="L1426" s="170" t="s">
        <v>113</v>
      </c>
      <c r="M1426" s="75"/>
      <c r="N1426" s="75"/>
      <c r="O1426" s="75"/>
    </row>
    <row r="1427" spans="1:15" ht="15.6">
      <c r="A1427" s="451">
        <v>46134</v>
      </c>
      <c r="B1427" s="375" t="s">
        <v>187</v>
      </c>
      <c r="C1427" s="375" t="s">
        <v>335</v>
      </c>
      <c r="D1427" s="385" t="s">
        <v>99</v>
      </c>
      <c r="E1427" s="375">
        <v>1000</v>
      </c>
      <c r="F1427" s="381">
        <f t="shared" si="22"/>
        <v>1.867727535907062</v>
      </c>
      <c r="G1427" s="239">
        <v>535.41</v>
      </c>
      <c r="H1427" s="386" t="s">
        <v>111</v>
      </c>
      <c r="I1427" s="452" t="s">
        <v>910</v>
      </c>
      <c r="J1427" s="170" t="s">
        <v>96</v>
      </c>
      <c r="K1427" s="170" t="s">
        <v>343</v>
      </c>
      <c r="L1427" s="170" t="s">
        <v>113</v>
      </c>
      <c r="M1427" s="75"/>
      <c r="N1427" s="75"/>
      <c r="O1427" s="75"/>
    </row>
    <row r="1428" spans="1:15" ht="15.6">
      <c r="A1428" s="451">
        <v>46134</v>
      </c>
      <c r="B1428" s="383" t="s">
        <v>904</v>
      </c>
      <c r="C1428" s="453" t="s">
        <v>110</v>
      </c>
      <c r="D1428" s="232" t="s">
        <v>99</v>
      </c>
      <c r="E1428" s="375">
        <v>10000</v>
      </c>
      <c r="F1428" s="381">
        <f t="shared" si="22"/>
        <v>18.67727535907062</v>
      </c>
      <c r="G1428" s="239">
        <v>535.41</v>
      </c>
      <c r="H1428" s="386" t="s">
        <v>111</v>
      </c>
      <c r="I1428" s="452" t="s">
        <v>917</v>
      </c>
      <c r="J1428" s="170" t="s">
        <v>96</v>
      </c>
      <c r="K1428" s="170" t="s">
        <v>343</v>
      </c>
      <c r="L1428" s="170" t="s">
        <v>113</v>
      </c>
      <c r="M1428" s="75"/>
      <c r="N1428" s="75"/>
      <c r="O1428" s="75"/>
    </row>
    <row r="1429" spans="1:15" ht="15.6">
      <c r="A1429" s="388">
        <v>46134</v>
      </c>
      <c r="B1429" s="391" t="s">
        <v>965</v>
      </c>
      <c r="C1429" s="391" t="s">
        <v>961</v>
      </c>
      <c r="D1429" s="390" t="s">
        <v>97</v>
      </c>
      <c r="E1429" s="391">
        <v>1500</v>
      </c>
      <c r="F1429" s="381">
        <f t="shared" si="22"/>
        <v>2.8015913038605929</v>
      </c>
      <c r="G1429" s="239">
        <v>535.41</v>
      </c>
      <c r="H1429" s="165" t="s">
        <v>128</v>
      </c>
      <c r="I1429" s="391" t="s">
        <v>1008</v>
      </c>
      <c r="J1429" s="170" t="s">
        <v>96</v>
      </c>
      <c r="K1429" s="170" t="s">
        <v>343</v>
      </c>
      <c r="L1429" s="170" t="s">
        <v>113</v>
      </c>
      <c r="M1429" s="75"/>
      <c r="N1429" s="75"/>
      <c r="O1429" s="75"/>
    </row>
    <row r="1430" spans="1:15" ht="15.6">
      <c r="A1430" s="388">
        <v>46134</v>
      </c>
      <c r="B1430" s="391" t="s">
        <v>962</v>
      </c>
      <c r="C1430" s="391" t="s">
        <v>522</v>
      </c>
      <c r="D1430" s="390" t="s">
        <v>97</v>
      </c>
      <c r="E1430" s="391">
        <v>500</v>
      </c>
      <c r="F1430" s="381">
        <f t="shared" si="22"/>
        <v>0.93386376795353099</v>
      </c>
      <c r="G1430" s="239">
        <v>535.41</v>
      </c>
      <c r="H1430" s="165" t="s">
        <v>128</v>
      </c>
      <c r="I1430" s="391" t="s">
        <v>991</v>
      </c>
      <c r="J1430" s="170" t="s">
        <v>96</v>
      </c>
      <c r="K1430" s="170" t="s">
        <v>343</v>
      </c>
      <c r="L1430" s="170" t="s">
        <v>113</v>
      </c>
      <c r="M1430" s="75"/>
      <c r="N1430" s="75"/>
      <c r="O1430" s="75"/>
    </row>
    <row r="1431" spans="1:15" ht="15.6">
      <c r="A1431" s="388">
        <v>46134</v>
      </c>
      <c r="B1431" s="391" t="s">
        <v>966</v>
      </c>
      <c r="C1431" s="391" t="s">
        <v>522</v>
      </c>
      <c r="D1431" s="390" t="s">
        <v>97</v>
      </c>
      <c r="E1431" s="391">
        <v>500</v>
      </c>
      <c r="F1431" s="381">
        <f t="shared" si="22"/>
        <v>0.93386376795353099</v>
      </c>
      <c r="G1431" s="239">
        <v>535.41</v>
      </c>
      <c r="H1431" s="165" t="s">
        <v>128</v>
      </c>
      <c r="I1431" s="391" t="s">
        <v>991</v>
      </c>
      <c r="J1431" s="170" t="s">
        <v>96</v>
      </c>
      <c r="K1431" s="170" t="s">
        <v>343</v>
      </c>
      <c r="L1431" s="170" t="s">
        <v>113</v>
      </c>
      <c r="M1431" s="75"/>
      <c r="N1431" s="75"/>
      <c r="O1431" s="75"/>
    </row>
    <row r="1432" spans="1:15" ht="15.6">
      <c r="A1432" s="388">
        <v>46134</v>
      </c>
      <c r="B1432" s="391" t="s">
        <v>967</v>
      </c>
      <c r="C1432" s="391" t="s">
        <v>522</v>
      </c>
      <c r="D1432" s="390" t="s">
        <v>97</v>
      </c>
      <c r="E1432" s="391">
        <v>500</v>
      </c>
      <c r="F1432" s="381">
        <f t="shared" si="22"/>
        <v>0.93386376795353099</v>
      </c>
      <c r="G1432" s="239">
        <v>535.41</v>
      </c>
      <c r="H1432" s="165" t="s">
        <v>128</v>
      </c>
      <c r="I1432" s="391" t="s">
        <v>991</v>
      </c>
      <c r="J1432" s="170" t="s">
        <v>96</v>
      </c>
      <c r="K1432" s="170" t="s">
        <v>343</v>
      </c>
      <c r="L1432" s="170" t="s">
        <v>113</v>
      </c>
      <c r="M1432" s="75"/>
      <c r="N1432" s="75"/>
      <c r="O1432" s="75"/>
    </row>
    <row r="1433" spans="1:15" ht="15.6">
      <c r="A1433" s="388">
        <v>46134</v>
      </c>
      <c r="B1433" s="391" t="s">
        <v>968</v>
      </c>
      <c r="C1433" s="391" t="s">
        <v>522</v>
      </c>
      <c r="D1433" s="390" t="s">
        <v>97</v>
      </c>
      <c r="E1433" s="391">
        <v>500</v>
      </c>
      <c r="F1433" s="381">
        <f t="shared" si="22"/>
        <v>0.93386376795353099</v>
      </c>
      <c r="G1433" s="239">
        <v>535.41</v>
      </c>
      <c r="H1433" s="165" t="s">
        <v>128</v>
      </c>
      <c r="I1433" s="391" t="s">
        <v>991</v>
      </c>
      <c r="J1433" s="170" t="s">
        <v>96</v>
      </c>
      <c r="K1433" s="170" t="s">
        <v>343</v>
      </c>
      <c r="L1433" s="170" t="s">
        <v>113</v>
      </c>
      <c r="M1433" s="75"/>
      <c r="N1433" s="75"/>
      <c r="O1433" s="75"/>
    </row>
    <row r="1434" spans="1:15" ht="15.6">
      <c r="A1434" s="388">
        <v>46134</v>
      </c>
      <c r="B1434" s="391" t="s">
        <v>969</v>
      </c>
      <c r="C1434" s="391" t="s">
        <v>961</v>
      </c>
      <c r="D1434" s="390" t="s">
        <v>97</v>
      </c>
      <c r="E1434" s="391">
        <v>1500</v>
      </c>
      <c r="F1434" s="381">
        <f t="shared" si="22"/>
        <v>2.8015913038605929</v>
      </c>
      <c r="G1434" s="239">
        <v>535.41</v>
      </c>
      <c r="H1434" s="165" t="s">
        <v>128</v>
      </c>
      <c r="I1434" s="391" t="s">
        <v>1008</v>
      </c>
      <c r="J1434" s="170" t="s">
        <v>96</v>
      </c>
      <c r="K1434" s="170" t="s">
        <v>343</v>
      </c>
      <c r="L1434" s="170" t="s">
        <v>113</v>
      </c>
      <c r="M1434" s="75"/>
      <c r="N1434" s="75"/>
      <c r="O1434" s="75"/>
    </row>
    <row r="1435" spans="1:15" ht="15.6">
      <c r="A1435" s="388">
        <v>46134</v>
      </c>
      <c r="B1435" s="391" t="s">
        <v>962</v>
      </c>
      <c r="C1435" s="391" t="s">
        <v>522</v>
      </c>
      <c r="D1435" s="390" t="s">
        <v>97</v>
      </c>
      <c r="E1435" s="391">
        <v>500</v>
      </c>
      <c r="F1435" s="381">
        <f t="shared" si="22"/>
        <v>0.93386376795353099</v>
      </c>
      <c r="G1435" s="239">
        <v>535.41</v>
      </c>
      <c r="H1435" s="165" t="s">
        <v>128</v>
      </c>
      <c r="I1435" s="391" t="s">
        <v>991</v>
      </c>
      <c r="J1435" s="170" t="s">
        <v>96</v>
      </c>
      <c r="K1435" s="170" t="s">
        <v>343</v>
      </c>
      <c r="L1435" s="170" t="s">
        <v>113</v>
      </c>
      <c r="M1435" s="75"/>
      <c r="N1435" s="75"/>
      <c r="O1435" s="75"/>
    </row>
    <row r="1436" spans="1:15" ht="15.6">
      <c r="A1436" s="388">
        <v>46134</v>
      </c>
      <c r="B1436" s="391" t="s">
        <v>963</v>
      </c>
      <c r="C1436" s="391" t="s">
        <v>522</v>
      </c>
      <c r="D1436" s="390" t="s">
        <v>97</v>
      </c>
      <c r="E1436" s="391">
        <v>500</v>
      </c>
      <c r="F1436" s="381">
        <f t="shared" si="22"/>
        <v>0.93386376795353099</v>
      </c>
      <c r="G1436" s="239">
        <v>535.41</v>
      </c>
      <c r="H1436" s="165" t="s">
        <v>128</v>
      </c>
      <c r="I1436" s="391" t="s">
        <v>991</v>
      </c>
      <c r="J1436" s="170" t="s">
        <v>96</v>
      </c>
      <c r="K1436" s="170" t="s">
        <v>343</v>
      </c>
      <c r="L1436" s="170" t="s">
        <v>113</v>
      </c>
      <c r="M1436" s="75"/>
      <c r="N1436" s="75"/>
      <c r="O1436" s="75"/>
    </row>
    <row r="1437" spans="1:15" ht="15.6">
      <c r="A1437" s="388">
        <v>46134</v>
      </c>
      <c r="B1437" s="389" t="s">
        <v>970</v>
      </c>
      <c r="C1437" s="389" t="s">
        <v>110</v>
      </c>
      <c r="D1437" s="390" t="s">
        <v>97</v>
      </c>
      <c r="E1437" s="391">
        <v>7500</v>
      </c>
      <c r="F1437" s="381">
        <f t="shared" si="22"/>
        <v>14.007956519302965</v>
      </c>
      <c r="G1437" s="239">
        <v>535.41</v>
      </c>
      <c r="H1437" s="165" t="s">
        <v>128</v>
      </c>
      <c r="I1437" s="391" t="s">
        <v>1009</v>
      </c>
      <c r="J1437" s="170" t="s">
        <v>96</v>
      </c>
      <c r="K1437" s="170" t="s">
        <v>343</v>
      </c>
      <c r="L1437" s="170" t="s">
        <v>113</v>
      </c>
      <c r="M1437" s="75"/>
      <c r="N1437" s="75"/>
      <c r="O1437" s="75"/>
    </row>
    <row r="1438" spans="1:15" ht="15.6">
      <c r="A1438" s="460">
        <v>46134</v>
      </c>
      <c r="B1438" s="170" t="s">
        <v>1064</v>
      </c>
      <c r="C1438" s="170" t="s">
        <v>104</v>
      </c>
      <c r="D1438" s="170" t="s">
        <v>98</v>
      </c>
      <c r="E1438" s="461">
        <v>10500</v>
      </c>
      <c r="F1438" s="381">
        <f t="shared" si="22"/>
        <v>20.217544631192514</v>
      </c>
      <c r="G1438" s="239">
        <v>519.35090000000002</v>
      </c>
      <c r="H1438" s="453" t="s">
        <v>168</v>
      </c>
      <c r="I1438" s="453" t="s">
        <v>1097</v>
      </c>
      <c r="J1438" s="170" t="s">
        <v>96</v>
      </c>
      <c r="K1438" s="170" t="s">
        <v>338</v>
      </c>
      <c r="L1438" s="170" t="s">
        <v>113</v>
      </c>
      <c r="M1438" s="75"/>
      <c r="N1438" s="75"/>
      <c r="O1438" s="75"/>
    </row>
    <row r="1439" spans="1:15" ht="15.6">
      <c r="A1439" s="394">
        <v>46134</v>
      </c>
      <c r="B1439" s="375" t="s">
        <v>1036</v>
      </c>
      <c r="C1439" s="458" t="s">
        <v>335</v>
      </c>
      <c r="D1439" s="375" t="s">
        <v>98</v>
      </c>
      <c r="E1439" s="459">
        <v>1000</v>
      </c>
      <c r="F1439" s="381">
        <f t="shared" si="22"/>
        <v>1.867727535907062</v>
      </c>
      <c r="G1439" s="239">
        <v>535.41</v>
      </c>
      <c r="H1439" s="375" t="s">
        <v>168</v>
      </c>
      <c r="I1439" s="375" t="s">
        <v>1080</v>
      </c>
      <c r="J1439" s="170" t="s">
        <v>96</v>
      </c>
      <c r="K1439" s="170" t="s">
        <v>343</v>
      </c>
      <c r="L1439" s="170" t="s">
        <v>113</v>
      </c>
      <c r="M1439" s="75"/>
      <c r="N1439" s="75"/>
      <c r="O1439" s="75"/>
    </row>
    <row r="1440" spans="1:15" ht="15.6">
      <c r="A1440" s="394">
        <v>46134</v>
      </c>
      <c r="B1440" s="375" t="s">
        <v>1037</v>
      </c>
      <c r="C1440" s="458" t="s">
        <v>335</v>
      </c>
      <c r="D1440" s="375" t="s">
        <v>98</v>
      </c>
      <c r="E1440" s="459">
        <v>1000</v>
      </c>
      <c r="F1440" s="381">
        <f t="shared" si="22"/>
        <v>1.867727535907062</v>
      </c>
      <c r="G1440" s="239">
        <v>535.41</v>
      </c>
      <c r="H1440" s="375" t="s">
        <v>168</v>
      </c>
      <c r="I1440" s="375" t="s">
        <v>1080</v>
      </c>
      <c r="J1440" s="170" t="s">
        <v>96</v>
      </c>
      <c r="K1440" s="170" t="s">
        <v>343</v>
      </c>
      <c r="L1440" s="170" t="s">
        <v>113</v>
      </c>
      <c r="M1440" s="124"/>
      <c r="N1440" s="124"/>
      <c r="O1440" s="124"/>
    </row>
    <row r="1441" spans="1:15" ht="15.6">
      <c r="A1441" s="394">
        <v>46134</v>
      </c>
      <c r="B1441" s="375" t="s">
        <v>1065</v>
      </c>
      <c r="C1441" s="458" t="s">
        <v>335</v>
      </c>
      <c r="D1441" s="375" t="s">
        <v>98</v>
      </c>
      <c r="E1441" s="459">
        <v>1000</v>
      </c>
      <c r="F1441" s="381">
        <f t="shared" si="22"/>
        <v>1.867727535907062</v>
      </c>
      <c r="G1441" s="239">
        <v>535.41</v>
      </c>
      <c r="H1441" s="375" t="s">
        <v>168</v>
      </c>
      <c r="I1441" s="375" t="s">
        <v>1080</v>
      </c>
      <c r="J1441" s="170" t="s">
        <v>96</v>
      </c>
      <c r="K1441" s="170" t="s">
        <v>343</v>
      </c>
      <c r="L1441" s="170" t="s">
        <v>113</v>
      </c>
      <c r="M1441" s="124"/>
      <c r="N1441" s="124"/>
      <c r="O1441" s="124"/>
    </row>
    <row r="1442" spans="1:15" ht="15.6">
      <c r="A1442" s="394">
        <v>46134</v>
      </c>
      <c r="B1442" s="375" t="s">
        <v>1066</v>
      </c>
      <c r="C1442" s="458" t="s">
        <v>335</v>
      </c>
      <c r="D1442" s="375" t="s">
        <v>98</v>
      </c>
      <c r="E1442" s="459">
        <v>1000</v>
      </c>
      <c r="F1442" s="381">
        <f t="shared" si="22"/>
        <v>1.867727535907062</v>
      </c>
      <c r="G1442" s="239">
        <v>535.41</v>
      </c>
      <c r="H1442" s="375" t="s">
        <v>168</v>
      </c>
      <c r="I1442" s="375" t="s">
        <v>1080</v>
      </c>
      <c r="J1442" s="170" t="s">
        <v>96</v>
      </c>
      <c r="K1442" s="170" t="s">
        <v>343</v>
      </c>
      <c r="L1442" s="170" t="s">
        <v>113</v>
      </c>
      <c r="M1442" s="124"/>
      <c r="N1442" s="124"/>
      <c r="O1442" s="124"/>
    </row>
    <row r="1443" spans="1:15" ht="15.6">
      <c r="A1443" s="394">
        <v>46134</v>
      </c>
      <c r="B1443" s="375" t="s">
        <v>1067</v>
      </c>
      <c r="C1443" s="458" t="s">
        <v>335</v>
      </c>
      <c r="D1443" s="375" t="s">
        <v>98</v>
      </c>
      <c r="E1443" s="459">
        <v>1000</v>
      </c>
      <c r="F1443" s="381">
        <f t="shared" si="22"/>
        <v>1.867727535907062</v>
      </c>
      <c r="G1443" s="239">
        <v>535.41</v>
      </c>
      <c r="H1443" s="375" t="s">
        <v>168</v>
      </c>
      <c r="I1443" s="375" t="s">
        <v>1080</v>
      </c>
      <c r="J1443" s="170" t="s">
        <v>96</v>
      </c>
      <c r="K1443" s="170" t="s">
        <v>343</v>
      </c>
      <c r="L1443" s="170" t="s">
        <v>113</v>
      </c>
      <c r="M1443" s="124"/>
      <c r="N1443" s="124"/>
      <c r="O1443" s="124"/>
    </row>
    <row r="1444" spans="1:15" ht="15.6">
      <c r="A1444" s="394">
        <v>46134</v>
      </c>
      <c r="B1444" s="375" t="s">
        <v>496</v>
      </c>
      <c r="C1444" s="458" t="s">
        <v>335</v>
      </c>
      <c r="D1444" s="375" t="s">
        <v>98</v>
      </c>
      <c r="E1444" s="459">
        <v>1000</v>
      </c>
      <c r="F1444" s="381">
        <f t="shared" si="22"/>
        <v>1.867727535907062</v>
      </c>
      <c r="G1444" s="239">
        <v>535.41</v>
      </c>
      <c r="H1444" s="375" t="s">
        <v>168</v>
      </c>
      <c r="I1444" s="375" t="s">
        <v>1080</v>
      </c>
      <c r="J1444" s="170" t="s">
        <v>96</v>
      </c>
      <c r="K1444" s="170" t="s">
        <v>343</v>
      </c>
      <c r="L1444" s="170" t="s">
        <v>113</v>
      </c>
      <c r="M1444" s="124"/>
      <c r="N1444" s="124"/>
      <c r="O1444" s="124"/>
    </row>
    <row r="1445" spans="1:15" ht="15.6">
      <c r="A1445" s="394">
        <v>46134</v>
      </c>
      <c r="B1445" s="242" t="s">
        <v>1068</v>
      </c>
      <c r="C1445" s="375" t="s">
        <v>110</v>
      </c>
      <c r="D1445" s="242" t="s">
        <v>99</v>
      </c>
      <c r="E1445" s="459">
        <v>5000</v>
      </c>
      <c r="F1445" s="381">
        <f t="shared" si="22"/>
        <v>9.3386376795353101</v>
      </c>
      <c r="G1445" s="239">
        <v>535.41</v>
      </c>
      <c r="H1445" s="375" t="s">
        <v>168</v>
      </c>
      <c r="I1445" s="375" t="s">
        <v>1098</v>
      </c>
      <c r="J1445" s="170" t="s">
        <v>96</v>
      </c>
      <c r="K1445" s="170" t="s">
        <v>343</v>
      </c>
      <c r="L1445" s="170" t="s">
        <v>113</v>
      </c>
      <c r="M1445" s="124"/>
      <c r="N1445" s="124"/>
      <c r="O1445" s="124"/>
    </row>
    <row r="1446" spans="1:15" ht="15.6">
      <c r="A1446" s="360">
        <v>46134</v>
      </c>
      <c r="B1446" s="361" t="s">
        <v>1622</v>
      </c>
      <c r="C1446" s="361" t="s">
        <v>525</v>
      </c>
      <c r="D1446" s="361" t="s">
        <v>257</v>
      </c>
      <c r="E1446" s="361">
        <v>10000</v>
      </c>
      <c r="F1446" s="381">
        <f t="shared" si="22"/>
        <v>18.67727535907062</v>
      </c>
      <c r="G1446" s="239">
        <v>535.41</v>
      </c>
      <c r="H1446" s="361" t="s">
        <v>123</v>
      </c>
      <c r="I1446" s="361" t="s">
        <v>1145</v>
      </c>
      <c r="J1446" s="170" t="s">
        <v>96</v>
      </c>
      <c r="K1446" s="170" t="s">
        <v>343</v>
      </c>
      <c r="L1446" s="170" t="s">
        <v>113</v>
      </c>
      <c r="M1446" s="75"/>
      <c r="N1446" s="75"/>
      <c r="O1446" s="75"/>
    </row>
    <row r="1447" spans="1:15" ht="15.6">
      <c r="A1447" s="360">
        <v>46134</v>
      </c>
      <c r="B1447" s="361" t="s">
        <v>1597</v>
      </c>
      <c r="C1447" s="361" t="s">
        <v>522</v>
      </c>
      <c r="D1447" s="361" t="s">
        <v>257</v>
      </c>
      <c r="E1447" s="361">
        <v>1500</v>
      </c>
      <c r="F1447" s="381">
        <f t="shared" si="22"/>
        <v>2.8015913038605929</v>
      </c>
      <c r="G1447" s="239">
        <v>535.41</v>
      </c>
      <c r="H1447" s="361" t="s">
        <v>123</v>
      </c>
      <c r="I1447" s="361" t="s">
        <v>1121</v>
      </c>
      <c r="J1447" s="170" t="s">
        <v>96</v>
      </c>
      <c r="K1447" s="170" t="s">
        <v>343</v>
      </c>
      <c r="L1447" s="170" t="s">
        <v>113</v>
      </c>
      <c r="M1447" s="75"/>
      <c r="N1447" s="75"/>
      <c r="O1447" s="75"/>
    </row>
    <row r="1448" spans="1:15" ht="15.6">
      <c r="A1448" s="360">
        <v>46134</v>
      </c>
      <c r="B1448" s="361" t="s">
        <v>1597</v>
      </c>
      <c r="C1448" s="361" t="s">
        <v>522</v>
      </c>
      <c r="D1448" s="361" t="s">
        <v>257</v>
      </c>
      <c r="E1448" s="361">
        <v>1000</v>
      </c>
      <c r="F1448" s="381">
        <f t="shared" si="22"/>
        <v>1.867727535907062</v>
      </c>
      <c r="G1448" s="239">
        <v>535.41</v>
      </c>
      <c r="H1448" s="361" t="s">
        <v>123</v>
      </c>
      <c r="I1448" s="361" t="s">
        <v>1121</v>
      </c>
      <c r="J1448" s="170" t="s">
        <v>96</v>
      </c>
      <c r="K1448" s="170" t="s">
        <v>343</v>
      </c>
      <c r="L1448" s="170" t="s">
        <v>113</v>
      </c>
      <c r="M1448" s="75"/>
      <c r="N1448" s="75"/>
      <c r="O1448" s="75"/>
    </row>
    <row r="1449" spans="1:15" ht="15.6">
      <c r="A1449" s="360">
        <v>46134</v>
      </c>
      <c r="B1449" s="165" t="s">
        <v>1114</v>
      </c>
      <c r="C1449" s="165" t="s">
        <v>110</v>
      </c>
      <c r="D1449" s="165" t="s">
        <v>527</v>
      </c>
      <c r="E1449" s="361">
        <v>7500</v>
      </c>
      <c r="F1449" s="381">
        <f t="shared" si="22"/>
        <v>14.007956519302965</v>
      </c>
      <c r="G1449" s="239">
        <v>535.41</v>
      </c>
      <c r="H1449" s="361" t="s">
        <v>123</v>
      </c>
      <c r="I1449" s="361" t="s">
        <v>1146</v>
      </c>
      <c r="J1449" s="170" t="s">
        <v>96</v>
      </c>
      <c r="K1449" s="170" t="s">
        <v>343</v>
      </c>
      <c r="L1449" s="170" t="s">
        <v>113</v>
      </c>
      <c r="M1449" s="75"/>
      <c r="N1449" s="75"/>
      <c r="O1449" s="75"/>
    </row>
    <row r="1450" spans="1:15" ht="15.6">
      <c r="A1450" s="451">
        <v>46134</v>
      </c>
      <c r="B1450" s="242" t="s">
        <v>1668</v>
      </c>
      <c r="C1450" s="375" t="s">
        <v>396</v>
      </c>
      <c r="D1450" s="375" t="s">
        <v>257</v>
      </c>
      <c r="E1450" s="375">
        <v>10000</v>
      </c>
      <c r="F1450" s="381">
        <f t="shared" si="22"/>
        <v>18.67727535907062</v>
      </c>
      <c r="G1450" s="239">
        <v>535.41</v>
      </c>
      <c r="H1450" s="242" t="s">
        <v>122</v>
      </c>
      <c r="I1450" s="375" t="s">
        <v>1186</v>
      </c>
      <c r="J1450" s="170" t="s">
        <v>96</v>
      </c>
      <c r="K1450" s="170" t="s">
        <v>343</v>
      </c>
      <c r="L1450" s="170" t="s">
        <v>113</v>
      </c>
      <c r="M1450" s="75"/>
      <c r="N1450" s="75"/>
      <c r="O1450" s="75"/>
    </row>
    <row r="1451" spans="1:15" ht="15.6">
      <c r="A1451" s="451">
        <v>46134</v>
      </c>
      <c r="B1451" s="375" t="s">
        <v>1590</v>
      </c>
      <c r="C1451" s="375" t="s">
        <v>522</v>
      </c>
      <c r="D1451" s="375" t="s">
        <v>257</v>
      </c>
      <c r="E1451" s="375">
        <v>1000</v>
      </c>
      <c r="F1451" s="381">
        <f t="shared" si="22"/>
        <v>1.867727535907062</v>
      </c>
      <c r="G1451" s="239">
        <v>535.41</v>
      </c>
      <c r="H1451" s="242" t="s">
        <v>122</v>
      </c>
      <c r="I1451" s="375" t="s">
        <v>1166</v>
      </c>
      <c r="J1451" s="170" t="s">
        <v>96</v>
      </c>
      <c r="K1451" s="170" t="s">
        <v>343</v>
      </c>
      <c r="L1451" s="170" t="s">
        <v>113</v>
      </c>
      <c r="M1451" s="313"/>
      <c r="N1451" s="313"/>
      <c r="O1451" s="75"/>
    </row>
    <row r="1452" spans="1:15" ht="15.6">
      <c r="A1452" s="451">
        <v>46134</v>
      </c>
      <c r="B1452" s="375" t="s">
        <v>1590</v>
      </c>
      <c r="C1452" s="375" t="s">
        <v>522</v>
      </c>
      <c r="D1452" s="375" t="s">
        <v>257</v>
      </c>
      <c r="E1452" s="375">
        <v>500</v>
      </c>
      <c r="F1452" s="381">
        <f t="shared" si="22"/>
        <v>0.93386376795353099</v>
      </c>
      <c r="G1452" s="239">
        <v>535.41</v>
      </c>
      <c r="H1452" s="242" t="s">
        <v>122</v>
      </c>
      <c r="I1452" s="375" t="s">
        <v>1166</v>
      </c>
      <c r="J1452" s="170" t="s">
        <v>96</v>
      </c>
      <c r="K1452" s="170" t="s">
        <v>343</v>
      </c>
      <c r="L1452" s="170" t="s">
        <v>113</v>
      </c>
      <c r="M1452" s="313"/>
      <c r="N1452" s="313"/>
      <c r="O1452" s="75"/>
    </row>
    <row r="1453" spans="1:15" ht="15.6">
      <c r="A1453" s="451">
        <v>46134</v>
      </c>
      <c r="B1453" s="165" t="s">
        <v>1163</v>
      </c>
      <c r="C1453" s="165" t="s">
        <v>110</v>
      </c>
      <c r="D1453" s="242" t="s">
        <v>257</v>
      </c>
      <c r="E1453" s="375">
        <v>7500</v>
      </c>
      <c r="F1453" s="381">
        <f t="shared" si="22"/>
        <v>14.007956519302965</v>
      </c>
      <c r="G1453" s="239">
        <v>535.41</v>
      </c>
      <c r="H1453" s="242" t="s">
        <v>122</v>
      </c>
      <c r="I1453" s="375" t="s">
        <v>1185</v>
      </c>
      <c r="J1453" s="170" t="s">
        <v>96</v>
      </c>
      <c r="K1453" s="170" t="s">
        <v>343</v>
      </c>
      <c r="L1453" s="170" t="s">
        <v>113</v>
      </c>
      <c r="M1453" s="75"/>
      <c r="N1453" s="75"/>
      <c r="O1453" s="75"/>
    </row>
    <row r="1454" spans="1:15" ht="15.6">
      <c r="A1454" s="451">
        <v>46134</v>
      </c>
      <c r="B1454" s="375" t="s">
        <v>1647</v>
      </c>
      <c r="C1454" s="375" t="s">
        <v>525</v>
      </c>
      <c r="D1454" s="375" t="s">
        <v>257</v>
      </c>
      <c r="E1454" s="375">
        <v>10000</v>
      </c>
      <c r="F1454" s="381">
        <f t="shared" ref="F1454:F1517" si="23">E1454/G1454</f>
        <v>18.67727535907062</v>
      </c>
      <c r="G1454" s="239">
        <v>535.41</v>
      </c>
      <c r="H1454" s="375" t="s">
        <v>131</v>
      </c>
      <c r="I1454" s="375" t="s">
        <v>1219</v>
      </c>
      <c r="J1454" s="170" t="s">
        <v>96</v>
      </c>
      <c r="K1454" s="170" t="s">
        <v>343</v>
      </c>
      <c r="L1454" s="170" t="s">
        <v>113</v>
      </c>
      <c r="M1454" s="75"/>
      <c r="N1454" s="75"/>
      <c r="O1454" s="75"/>
    </row>
    <row r="1455" spans="1:15" ht="15.6">
      <c r="A1455" s="451">
        <v>46134</v>
      </c>
      <c r="B1455" s="375" t="s">
        <v>1590</v>
      </c>
      <c r="C1455" s="375" t="s">
        <v>522</v>
      </c>
      <c r="D1455" s="375" t="s">
        <v>257</v>
      </c>
      <c r="E1455" s="375">
        <v>2000</v>
      </c>
      <c r="F1455" s="381">
        <f t="shared" si="23"/>
        <v>3.735455071814124</v>
      </c>
      <c r="G1455" s="239">
        <v>535.41</v>
      </c>
      <c r="H1455" s="375" t="s">
        <v>131</v>
      </c>
      <c r="I1455" s="375" t="s">
        <v>1206</v>
      </c>
      <c r="J1455" s="170" t="s">
        <v>96</v>
      </c>
      <c r="K1455" s="170" t="s">
        <v>343</v>
      </c>
      <c r="L1455" s="170" t="s">
        <v>113</v>
      </c>
      <c r="M1455" s="124"/>
      <c r="N1455" s="124"/>
      <c r="O1455" s="124"/>
    </row>
    <row r="1456" spans="1:15" ht="15.6">
      <c r="A1456" s="451">
        <v>46134</v>
      </c>
      <c r="B1456" s="375" t="s">
        <v>1596</v>
      </c>
      <c r="C1456" s="375" t="s">
        <v>522</v>
      </c>
      <c r="D1456" s="375" t="s">
        <v>257</v>
      </c>
      <c r="E1456" s="375">
        <v>600</v>
      </c>
      <c r="F1456" s="381">
        <f t="shared" si="23"/>
        <v>1.1206365215442371</v>
      </c>
      <c r="G1456" s="239">
        <v>535.41</v>
      </c>
      <c r="H1456" s="375" t="s">
        <v>131</v>
      </c>
      <c r="I1456" s="375" t="s">
        <v>1206</v>
      </c>
      <c r="J1456" s="170" t="s">
        <v>96</v>
      </c>
      <c r="K1456" s="170" t="s">
        <v>343</v>
      </c>
      <c r="L1456" s="170" t="s">
        <v>113</v>
      </c>
      <c r="M1456" s="75"/>
      <c r="N1456" s="75"/>
      <c r="O1456" s="75"/>
    </row>
    <row r="1457" spans="1:15" ht="15.6">
      <c r="A1457" s="451">
        <v>46134</v>
      </c>
      <c r="B1457" s="170" t="s">
        <v>1198</v>
      </c>
      <c r="C1457" s="170" t="s">
        <v>110</v>
      </c>
      <c r="D1457" s="170" t="s">
        <v>257</v>
      </c>
      <c r="E1457" s="375">
        <v>7500</v>
      </c>
      <c r="F1457" s="381">
        <f t="shared" si="23"/>
        <v>14.007956519302965</v>
      </c>
      <c r="G1457" s="239">
        <v>535.41</v>
      </c>
      <c r="H1457" s="375" t="s">
        <v>131</v>
      </c>
      <c r="I1457" s="375" t="s">
        <v>1220</v>
      </c>
      <c r="J1457" s="170" t="s">
        <v>96</v>
      </c>
      <c r="K1457" s="170" t="s">
        <v>343</v>
      </c>
      <c r="L1457" s="170" t="s">
        <v>113</v>
      </c>
      <c r="M1457" s="75"/>
      <c r="N1457" s="75"/>
      <c r="O1457" s="75"/>
    </row>
    <row r="1458" spans="1:15" ht="15.6">
      <c r="A1458" s="395">
        <v>46134</v>
      </c>
      <c r="B1458" s="453" t="s">
        <v>1260</v>
      </c>
      <c r="C1458" s="383" t="s">
        <v>335</v>
      </c>
      <c r="D1458" s="383" t="s">
        <v>97</v>
      </c>
      <c r="E1458" s="465">
        <v>1500</v>
      </c>
      <c r="F1458" s="381">
        <f t="shared" si="23"/>
        <v>2.8015913038605929</v>
      </c>
      <c r="G1458" s="239">
        <v>535.41</v>
      </c>
      <c r="H1458" s="383" t="s">
        <v>127</v>
      </c>
      <c r="I1458" s="170" t="s">
        <v>1295</v>
      </c>
      <c r="J1458" s="170" t="s">
        <v>96</v>
      </c>
      <c r="K1458" s="170" t="s">
        <v>343</v>
      </c>
      <c r="L1458" s="170" t="s">
        <v>113</v>
      </c>
      <c r="M1458" s="75"/>
      <c r="N1458" s="75"/>
      <c r="O1458" s="75"/>
    </row>
    <row r="1459" spans="1:15" ht="15.6">
      <c r="A1459" s="395">
        <v>46134</v>
      </c>
      <c r="B1459" s="453" t="s">
        <v>1261</v>
      </c>
      <c r="C1459" s="383" t="s">
        <v>335</v>
      </c>
      <c r="D1459" s="383" t="s">
        <v>97</v>
      </c>
      <c r="E1459" s="465">
        <v>1500</v>
      </c>
      <c r="F1459" s="381">
        <f t="shared" si="23"/>
        <v>2.8015913038605929</v>
      </c>
      <c r="G1459" s="239">
        <v>535.41</v>
      </c>
      <c r="H1459" s="383" t="s">
        <v>127</v>
      </c>
      <c r="I1459" s="170" t="s">
        <v>1295</v>
      </c>
      <c r="J1459" s="170" t="s">
        <v>96</v>
      </c>
      <c r="K1459" s="170" t="s">
        <v>343</v>
      </c>
      <c r="L1459" s="170" t="s">
        <v>113</v>
      </c>
      <c r="M1459" s="75"/>
      <c r="N1459" s="75"/>
      <c r="O1459" s="75"/>
    </row>
    <row r="1460" spans="1:15" ht="15.6">
      <c r="A1460" s="395">
        <v>46134</v>
      </c>
      <c r="B1460" s="170" t="s">
        <v>1262</v>
      </c>
      <c r="C1460" s="383" t="s">
        <v>110</v>
      </c>
      <c r="D1460" s="383" t="s">
        <v>97</v>
      </c>
      <c r="E1460" s="465">
        <v>7500</v>
      </c>
      <c r="F1460" s="381">
        <f t="shared" si="23"/>
        <v>14.007956519302965</v>
      </c>
      <c r="G1460" s="239">
        <v>535.41</v>
      </c>
      <c r="H1460" s="383" t="s">
        <v>127</v>
      </c>
      <c r="I1460" s="453" t="s">
        <v>1310</v>
      </c>
      <c r="J1460" s="170" t="s">
        <v>96</v>
      </c>
      <c r="K1460" s="170" t="s">
        <v>343</v>
      </c>
      <c r="L1460" s="170" t="s">
        <v>113</v>
      </c>
      <c r="M1460" s="75"/>
      <c r="N1460" s="75"/>
      <c r="O1460" s="75"/>
    </row>
    <row r="1461" spans="1:15" ht="15.6">
      <c r="A1461" s="466">
        <v>46134</v>
      </c>
      <c r="B1461" s="389" t="s">
        <v>1342</v>
      </c>
      <c r="C1461" s="389" t="s">
        <v>110</v>
      </c>
      <c r="D1461" s="396" t="s">
        <v>100</v>
      </c>
      <c r="E1461" s="467">
        <v>7500</v>
      </c>
      <c r="F1461" s="381">
        <f t="shared" si="23"/>
        <v>14.007956519302965</v>
      </c>
      <c r="G1461" s="239">
        <v>535.41</v>
      </c>
      <c r="H1461" s="468" t="s">
        <v>129</v>
      </c>
      <c r="I1461" s="468" t="s">
        <v>1372</v>
      </c>
      <c r="J1461" s="170" t="s">
        <v>96</v>
      </c>
      <c r="K1461" s="170" t="s">
        <v>343</v>
      </c>
      <c r="L1461" s="170" t="s">
        <v>113</v>
      </c>
      <c r="M1461" s="75"/>
      <c r="N1461" s="75"/>
      <c r="O1461" s="75"/>
    </row>
    <row r="1462" spans="1:15" ht="15.6">
      <c r="A1462" s="451">
        <v>46134</v>
      </c>
      <c r="B1462" s="375" t="s">
        <v>1419</v>
      </c>
      <c r="C1462" s="375" t="s">
        <v>335</v>
      </c>
      <c r="D1462" s="375" t="s">
        <v>97</v>
      </c>
      <c r="E1462" s="375">
        <v>300</v>
      </c>
      <c r="F1462" s="381">
        <f t="shared" si="23"/>
        <v>0.56031826077211855</v>
      </c>
      <c r="G1462" s="239">
        <v>535.41</v>
      </c>
      <c r="H1462" s="375" t="s">
        <v>124</v>
      </c>
      <c r="I1462" s="375" t="s">
        <v>1436</v>
      </c>
      <c r="J1462" s="170" t="s">
        <v>96</v>
      </c>
      <c r="K1462" s="170" t="s">
        <v>343</v>
      </c>
      <c r="L1462" s="170" t="s">
        <v>113</v>
      </c>
      <c r="M1462" s="75"/>
      <c r="N1462" s="75"/>
      <c r="O1462" s="75"/>
    </row>
    <row r="1463" spans="1:15" ht="15.6">
      <c r="A1463" s="451">
        <v>46134</v>
      </c>
      <c r="B1463" s="375" t="s">
        <v>1415</v>
      </c>
      <c r="C1463" s="375" t="s">
        <v>773</v>
      </c>
      <c r="D1463" s="375" t="s">
        <v>97</v>
      </c>
      <c r="E1463" s="375">
        <v>3000</v>
      </c>
      <c r="F1463" s="381">
        <f t="shared" si="23"/>
        <v>5.6031826077211857</v>
      </c>
      <c r="G1463" s="239">
        <v>535.41</v>
      </c>
      <c r="H1463" s="375" t="s">
        <v>124</v>
      </c>
      <c r="I1463" s="375" t="s">
        <v>1450</v>
      </c>
      <c r="J1463" s="170" t="s">
        <v>96</v>
      </c>
      <c r="K1463" s="170" t="s">
        <v>343</v>
      </c>
      <c r="L1463" s="170" t="s">
        <v>113</v>
      </c>
      <c r="M1463" s="75"/>
      <c r="N1463" s="75"/>
      <c r="O1463" s="75"/>
    </row>
    <row r="1464" spans="1:15" ht="15.6">
      <c r="A1464" s="451">
        <v>46134</v>
      </c>
      <c r="B1464" s="375" t="s">
        <v>1420</v>
      </c>
      <c r="C1464" s="375" t="s">
        <v>335</v>
      </c>
      <c r="D1464" s="375" t="s">
        <v>97</v>
      </c>
      <c r="E1464" s="375">
        <v>300</v>
      </c>
      <c r="F1464" s="381">
        <f t="shared" si="23"/>
        <v>0.56031826077211855</v>
      </c>
      <c r="G1464" s="239">
        <v>535.41</v>
      </c>
      <c r="H1464" s="375" t="s">
        <v>124</v>
      </c>
      <c r="I1464" s="375" t="s">
        <v>1436</v>
      </c>
      <c r="J1464" s="170" t="s">
        <v>96</v>
      </c>
      <c r="K1464" s="170" t="s">
        <v>343</v>
      </c>
      <c r="L1464" s="170" t="s">
        <v>113</v>
      </c>
      <c r="M1464" s="75"/>
      <c r="N1464" s="75"/>
      <c r="O1464" s="75"/>
    </row>
    <row r="1465" spans="1:15" ht="15.6">
      <c r="A1465" s="451">
        <v>46134</v>
      </c>
      <c r="B1465" s="375" t="s">
        <v>1421</v>
      </c>
      <c r="C1465" s="375" t="s">
        <v>335</v>
      </c>
      <c r="D1465" s="375" t="s">
        <v>97</v>
      </c>
      <c r="E1465" s="375">
        <v>300</v>
      </c>
      <c r="F1465" s="381">
        <f t="shared" si="23"/>
        <v>0.56031826077211855</v>
      </c>
      <c r="G1465" s="239">
        <v>535.41</v>
      </c>
      <c r="H1465" s="375" t="s">
        <v>124</v>
      </c>
      <c r="I1465" s="375" t="s">
        <v>1436</v>
      </c>
      <c r="J1465" s="170" t="s">
        <v>96</v>
      </c>
      <c r="K1465" s="170" t="s">
        <v>343</v>
      </c>
      <c r="L1465" s="170" t="s">
        <v>113</v>
      </c>
      <c r="M1465" s="75"/>
      <c r="N1465" s="75"/>
      <c r="O1465" s="75"/>
    </row>
    <row r="1466" spans="1:15" ht="15.6">
      <c r="A1466" s="451">
        <v>46134</v>
      </c>
      <c r="B1466" s="375" t="s">
        <v>1422</v>
      </c>
      <c r="C1466" s="375" t="s">
        <v>335</v>
      </c>
      <c r="D1466" s="375" t="s">
        <v>97</v>
      </c>
      <c r="E1466" s="375">
        <v>300</v>
      </c>
      <c r="F1466" s="381">
        <f t="shared" si="23"/>
        <v>0.56031826077211855</v>
      </c>
      <c r="G1466" s="239">
        <v>535.41</v>
      </c>
      <c r="H1466" s="375" t="s">
        <v>124</v>
      </c>
      <c r="I1466" s="375" t="s">
        <v>1436</v>
      </c>
      <c r="J1466" s="170" t="s">
        <v>96</v>
      </c>
      <c r="K1466" s="170" t="s">
        <v>343</v>
      </c>
      <c r="L1466" s="170" t="s">
        <v>113</v>
      </c>
      <c r="M1466" s="75"/>
      <c r="N1466" s="75"/>
      <c r="O1466" s="75"/>
    </row>
    <row r="1467" spans="1:15" ht="15.6">
      <c r="A1467" s="451">
        <v>46134</v>
      </c>
      <c r="B1467" s="375" t="s">
        <v>1423</v>
      </c>
      <c r="C1467" s="375" t="s">
        <v>335</v>
      </c>
      <c r="D1467" s="375" t="s">
        <v>97</v>
      </c>
      <c r="E1467" s="375">
        <v>300</v>
      </c>
      <c r="F1467" s="381">
        <f t="shared" si="23"/>
        <v>0.56031826077211855</v>
      </c>
      <c r="G1467" s="239">
        <v>535.41</v>
      </c>
      <c r="H1467" s="375" t="s">
        <v>124</v>
      </c>
      <c r="I1467" s="375" t="s">
        <v>1436</v>
      </c>
      <c r="J1467" s="170" t="s">
        <v>96</v>
      </c>
      <c r="K1467" s="170" t="s">
        <v>343</v>
      </c>
      <c r="L1467" s="170" t="s">
        <v>113</v>
      </c>
      <c r="M1467" s="75"/>
      <c r="N1467" s="75"/>
      <c r="O1467" s="75"/>
    </row>
    <row r="1468" spans="1:15" ht="15.6">
      <c r="A1468" s="451">
        <v>46134</v>
      </c>
      <c r="B1468" s="375" t="s">
        <v>1424</v>
      </c>
      <c r="C1468" s="375" t="s">
        <v>335</v>
      </c>
      <c r="D1468" s="375" t="s">
        <v>97</v>
      </c>
      <c r="E1468" s="375">
        <v>300</v>
      </c>
      <c r="F1468" s="381">
        <f t="shared" si="23"/>
        <v>0.56031826077211855</v>
      </c>
      <c r="G1468" s="239">
        <v>535.41</v>
      </c>
      <c r="H1468" s="375" t="s">
        <v>124</v>
      </c>
      <c r="I1468" s="375" t="s">
        <v>1436</v>
      </c>
      <c r="J1468" s="170" t="s">
        <v>96</v>
      </c>
      <c r="K1468" s="170" t="s">
        <v>343</v>
      </c>
      <c r="L1468" s="170" t="s">
        <v>113</v>
      </c>
      <c r="M1468" s="75"/>
      <c r="N1468" s="75"/>
      <c r="O1468" s="75"/>
    </row>
    <row r="1469" spans="1:15" ht="15.6">
      <c r="A1469" s="451">
        <v>46134</v>
      </c>
      <c r="B1469" s="242" t="s">
        <v>1425</v>
      </c>
      <c r="C1469" s="375" t="s">
        <v>767</v>
      </c>
      <c r="D1469" s="375" t="s">
        <v>97</v>
      </c>
      <c r="E1469" s="375">
        <v>7000</v>
      </c>
      <c r="F1469" s="381">
        <f t="shared" si="23"/>
        <v>13.074092751349434</v>
      </c>
      <c r="G1469" s="239">
        <v>535.41</v>
      </c>
      <c r="H1469" s="375" t="s">
        <v>124</v>
      </c>
      <c r="I1469" s="375" t="s">
        <v>1452</v>
      </c>
      <c r="J1469" s="170" t="s">
        <v>96</v>
      </c>
      <c r="K1469" s="170" t="s">
        <v>343</v>
      </c>
      <c r="L1469" s="170" t="s">
        <v>113</v>
      </c>
      <c r="M1469" s="75"/>
      <c r="N1469" s="75"/>
      <c r="O1469" s="75"/>
    </row>
    <row r="1470" spans="1:15" ht="15.6">
      <c r="A1470" s="451">
        <v>46134</v>
      </c>
      <c r="B1470" s="375" t="s">
        <v>1426</v>
      </c>
      <c r="C1470" s="375" t="s">
        <v>335</v>
      </c>
      <c r="D1470" s="375" t="s">
        <v>97</v>
      </c>
      <c r="E1470" s="375">
        <v>300</v>
      </c>
      <c r="F1470" s="381">
        <f t="shared" si="23"/>
        <v>0.56031826077211855</v>
      </c>
      <c r="G1470" s="239">
        <v>535.41</v>
      </c>
      <c r="H1470" s="375" t="s">
        <v>124</v>
      </c>
      <c r="I1470" s="375" t="s">
        <v>1436</v>
      </c>
      <c r="J1470" s="170" t="s">
        <v>96</v>
      </c>
      <c r="K1470" s="170" t="s">
        <v>343</v>
      </c>
      <c r="L1470" s="170" t="s">
        <v>113</v>
      </c>
      <c r="M1470" s="75"/>
      <c r="N1470" s="75"/>
      <c r="O1470" s="75"/>
    </row>
    <row r="1471" spans="1:15" ht="15.6">
      <c r="A1471" s="451">
        <v>46134</v>
      </c>
      <c r="B1471" s="375" t="s">
        <v>1414</v>
      </c>
      <c r="C1471" s="375" t="s">
        <v>335</v>
      </c>
      <c r="D1471" s="375" t="s">
        <v>97</v>
      </c>
      <c r="E1471" s="375">
        <v>300</v>
      </c>
      <c r="F1471" s="381">
        <f t="shared" si="23"/>
        <v>0.56031826077211855</v>
      </c>
      <c r="G1471" s="239">
        <v>535.41</v>
      </c>
      <c r="H1471" s="375" t="s">
        <v>124</v>
      </c>
      <c r="I1471" s="375" t="s">
        <v>1436</v>
      </c>
      <c r="J1471" s="170" t="s">
        <v>96</v>
      </c>
      <c r="K1471" s="170" t="s">
        <v>343</v>
      </c>
      <c r="L1471" s="170" t="s">
        <v>113</v>
      </c>
      <c r="M1471" s="75"/>
      <c r="N1471" s="75"/>
      <c r="O1471" s="75"/>
    </row>
    <row r="1472" spans="1:15" ht="15.6">
      <c r="A1472" s="451">
        <v>46134</v>
      </c>
      <c r="B1472" s="375" t="s">
        <v>1415</v>
      </c>
      <c r="C1472" s="375" t="s">
        <v>773</v>
      </c>
      <c r="D1472" s="375" t="s">
        <v>97</v>
      </c>
      <c r="E1472" s="375">
        <v>3000</v>
      </c>
      <c r="F1472" s="381">
        <f t="shared" si="23"/>
        <v>5.6031826077211857</v>
      </c>
      <c r="G1472" s="239">
        <v>535.41</v>
      </c>
      <c r="H1472" s="375" t="s">
        <v>124</v>
      </c>
      <c r="I1472" s="375" t="s">
        <v>1450</v>
      </c>
      <c r="J1472" s="170" t="s">
        <v>96</v>
      </c>
      <c r="K1472" s="170" t="s">
        <v>343</v>
      </c>
      <c r="L1472" s="170" t="s">
        <v>113</v>
      </c>
      <c r="M1472" s="75"/>
      <c r="N1472" s="75"/>
      <c r="O1472" s="75"/>
    </row>
    <row r="1473" spans="1:15" ht="15.6">
      <c r="A1473" s="451">
        <v>46134</v>
      </c>
      <c r="B1473" s="375" t="s">
        <v>1427</v>
      </c>
      <c r="C1473" s="375" t="s">
        <v>335</v>
      </c>
      <c r="D1473" s="375" t="s">
        <v>97</v>
      </c>
      <c r="E1473" s="375">
        <v>300</v>
      </c>
      <c r="F1473" s="381">
        <f t="shared" si="23"/>
        <v>0.56031826077211855</v>
      </c>
      <c r="G1473" s="239">
        <v>535.41</v>
      </c>
      <c r="H1473" s="375" t="s">
        <v>124</v>
      </c>
      <c r="I1473" s="375" t="s">
        <v>1436</v>
      </c>
      <c r="J1473" s="170" t="s">
        <v>96</v>
      </c>
      <c r="K1473" s="170" t="s">
        <v>343</v>
      </c>
      <c r="L1473" s="170" t="s">
        <v>113</v>
      </c>
      <c r="M1473" s="75"/>
      <c r="N1473" s="75"/>
      <c r="O1473" s="75"/>
    </row>
    <row r="1474" spans="1:15" ht="15.6">
      <c r="A1474" s="451">
        <v>46134</v>
      </c>
      <c r="B1474" s="375" t="s">
        <v>1428</v>
      </c>
      <c r="C1474" s="375" t="s">
        <v>335</v>
      </c>
      <c r="D1474" s="375" t="s">
        <v>97</v>
      </c>
      <c r="E1474" s="375">
        <v>300</v>
      </c>
      <c r="F1474" s="381">
        <f t="shared" si="23"/>
        <v>0.56031826077211855</v>
      </c>
      <c r="G1474" s="239">
        <v>535.41</v>
      </c>
      <c r="H1474" s="375" t="s">
        <v>124</v>
      </c>
      <c r="I1474" s="375" t="s">
        <v>1436</v>
      </c>
      <c r="J1474" s="170" t="s">
        <v>96</v>
      </c>
      <c r="K1474" s="170" t="s">
        <v>343</v>
      </c>
      <c r="L1474" s="170" t="s">
        <v>113</v>
      </c>
      <c r="M1474" s="75"/>
      <c r="N1474" s="75"/>
      <c r="O1474" s="75"/>
    </row>
    <row r="1475" spans="1:15" ht="15.6">
      <c r="A1475" s="451">
        <v>46134</v>
      </c>
      <c r="B1475" s="242" t="s">
        <v>1429</v>
      </c>
      <c r="C1475" s="242" t="s">
        <v>110</v>
      </c>
      <c r="D1475" s="375" t="s">
        <v>97</v>
      </c>
      <c r="E1475" s="375">
        <v>5000</v>
      </c>
      <c r="F1475" s="381">
        <f t="shared" si="23"/>
        <v>9.3386376795353101</v>
      </c>
      <c r="G1475" s="239">
        <v>535.41</v>
      </c>
      <c r="H1475" s="375" t="s">
        <v>124</v>
      </c>
      <c r="I1475" s="375" t="s">
        <v>1453</v>
      </c>
      <c r="J1475" s="170" t="s">
        <v>96</v>
      </c>
      <c r="K1475" s="170" t="s">
        <v>343</v>
      </c>
      <c r="L1475" s="170" t="s">
        <v>113</v>
      </c>
      <c r="M1475" s="75"/>
      <c r="N1475" s="75"/>
      <c r="O1475" s="75"/>
    </row>
    <row r="1476" spans="1:15" ht="15.6">
      <c r="A1476" s="448">
        <v>46134</v>
      </c>
      <c r="B1476" s="124" t="s">
        <v>1506</v>
      </c>
      <c r="C1476" s="124" t="s">
        <v>121</v>
      </c>
      <c r="D1476" s="364" t="s">
        <v>97</v>
      </c>
      <c r="E1476" s="372">
        <v>20000</v>
      </c>
      <c r="F1476" s="381">
        <f t="shared" si="23"/>
        <v>37.35455071814124</v>
      </c>
      <c r="G1476" s="239">
        <v>535.41</v>
      </c>
      <c r="H1476" s="383" t="s">
        <v>127</v>
      </c>
      <c r="I1476" s="124" t="s">
        <v>1549</v>
      </c>
      <c r="J1476" s="170" t="s">
        <v>96</v>
      </c>
      <c r="K1476" s="170" t="s">
        <v>343</v>
      </c>
      <c r="L1476" s="170" t="s">
        <v>113</v>
      </c>
      <c r="M1476" s="75"/>
      <c r="N1476" s="75"/>
      <c r="O1476" s="75"/>
    </row>
    <row r="1477" spans="1:15" ht="15.6">
      <c r="A1477" s="448">
        <v>46134</v>
      </c>
      <c r="B1477" s="124" t="s">
        <v>1507</v>
      </c>
      <c r="C1477" s="124" t="s">
        <v>525</v>
      </c>
      <c r="D1477" s="364" t="s">
        <v>97</v>
      </c>
      <c r="E1477" s="372">
        <v>40000</v>
      </c>
      <c r="F1477" s="381">
        <f t="shared" si="23"/>
        <v>74.709101436282481</v>
      </c>
      <c r="G1477" s="239">
        <v>535.41</v>
      </c>
      <c r="H1477" s="383" t="s">
        <v>127</v>
      </c>
      <c r="I1477" s="124" t="s">
        <v>1550</v>
      </c>
      <c r="J1477" s="170" t="s">
        <v>96</v>
      </c>
      <c r="K1477" s="170" t="s">
        <v>343</v>
      </c>
      <c r="L1477" s="170" t="s">
        <v>113</v>
      </c>
      <c r="M1477" s="75"/>
      <c r="N1477" s="75"/>
      <c r="O1477" s="75"/>
    </row>
    <row r="1478" spans="1:15" ht="15.6">
      <c r="A1478" s="451">
        <v>46135</v>
      </c>
      <c r="B1478" s="375" t="s">
        <v>186</v>
      </c>
      <c r="C1478" s="375" t="s">
        <v>335</v>
      </c>
      <c r="D1478" s="385" t="s">
        <v>99</v>
      </c>
      <c r="E1478" s="375">
        <v>1000</v>
      </c>
      <c r="F1478" s="381">
        <f t="shared" si="23"/>
        <v>1.867727535907062</v>
      </c>
      <c r="G1478" s="239">
        <v>535.41</v>
      </c>
      <c r="H1478" s="386" t="s">
        <v>111</v>
      </c>
      <c r="I1478" s="452" t="s">
        <v>910</v>
      </c>
      <c r="J1478" s="170" t="s">
        <v>96</v>
      </c>
      <c r="K1478" s="170" t="s">
        <v>343</v>
      </c>
      <c r="L1478" s="170" t="s">
        <v>113</v>
      </c>
      <c r="M1478" s="75"/>
      <c r="N1478" s="75"/>
      <c r="O1478" s="75"/>
    </row>
    <row r="1479" spans="1:15" ht="15.6">
      <c r="A1479" s="451">
        <v>46135</v>
      </c>
      <c r="B1479" s="375" t="s">
        <v>187</v>
      </c>
      <c r="C1479" s="375" t="s">
        <v>335</v>
      </c>
      <c r="D1479" s="385" t="s">
        <v>99</v>
      </c>
      <c r="E1479" s="375">
        <v>1000</v>
      </c>
      <c r="F1479" s="381">
        <f t="shared" si="23"/>
        <v>1.867727535907062</v>
      </c>
      <c r="G1479" s="239">
        <v>535.41</v>
      </c>
      <c r="H1479" s="386" t="s">
        <v>111</v>
      </c>
      <c r="I1479" s="452" t="s">
        <v>910</v>
      </c>
      <c r="J1479" s="170" t="s">
        <v>96</v>
      </c>
      <c r="K1479" s="170" t="s">
        <v>343</v>
      </c>
      <c r="L1479" s="170" t="s">
        <v>113</v>
      </c>
      <c r="M1479" s="75"/>
      <c r="N1479" s="75"/>
      <c r="O1479" s="75"/>
    </row>
    <row r="1480" spans="1:15" ht="15.6">
      <c r="A1480" s="388">
        <v>46135</v>
      </c>
      <c r="B1480" s="391" t="s">
        <v>972</v>
      </c>
      <c r="C1480" s="391" t="s">
        <v>961</v>
      </c>
      <c r="D1480" s="390" t="s">
        <v>97</v>
      </c>
      <c r="E1480" s="391">
        <v>1500</v>
      </c>
      <c r="F1480" s="381">
        <f t="shared" si="23"/>
        <v>2.8015913038605929</v>
      </c>
      <c r="G1480" s="239">
        <v>535.41</v>
      </c>
      <c r="H1480" s="165" t="s">
        <v>128</v>
      </c>
      <c r="I1480" s="391" t="s">
        <v>1008</v>
      </c>
      <c r="J1480" s="170" t="s">
        <v>96</v>
      </c>
      <c r="K1480" s="170" t="s">
        <v>343</v>
      </c>
      <c r="L1480" s="170" t="s">
        <v>113</v>
      </c>
      <c r="M1480" s="75"/>
      <c r="N1480" s="75"/>
      <c r="O1480" s="75"/>
    </row>
    <row r="1481" spans="1:15" ht="15.6">
      <c r="A1481" s="388">
        <v>46135</v>
      </c>
      <c r="B1481" s="391" t="s">
        <v>962</v>
      </c>
      <c r="C1481" s="391" t="s">
        <v>522</v>
      </c>
      <c r="D1481" s="390" t="s">
        <v>97</v>
      </c>
      <c r="E1481" s="391">
        <v>500</v>
      </c>
      <c r="F1481" s="381">
        <f t="shared" si="23"/>
        <v>0.93386376795353099</v>
      </c>
      <c r="G1481" s="239">
        <v>535.41</v>
      </c>
      <c r="H1481" s="165" t="s">
        <v>128</v>
      </c>
      <c r="I1481" s="391" t="s">
        <v>991</v>
      </c>
      <c r="J1481" s="170" t="s">
        <v>96</v>
      </c>
      <c r="K1481" s="170" t="s">
        <v>343</v>
      </c>
      <c r="L1481" s="170" t="s">
        <v>113</v>
      </c>
      <c r="M1481" s="75"/>
      <c r="N1481" s="75"/>
      <c r="O1481" s="75"/>
    </row>
    <row r="1482" spans="1:15" ht="15.6">
      <c r="A1482" s="388">
        <v>46135</v>
      </c>
      <c r="B1482" s="391" t="s">
        <v>973</v>
      </c>
      <c r="C1482" s="391" t="s">
        <v>522</v>
      </c>
      <c r="D1482" s="390" t="s">
        <v>97</v>
      </c>
      <c r="E1482" s="391">
        <v>500</v>
      </c>
      <c r="F1482" s="381">
        <f t="shared" si="23"/>
        <v>0.93386376795353099</v>
      </c>
      <c r="G1482" s="239">
        <v>535.41</v>
      </c>
      <c r="H1482" s="165" t="s">
        <v>128</v>
      </c>
      <c r="I1482" s="391" t="s">
        <v>991</v>
      </c>
      <c r="J1482" s="170" t="s">
        <v>96</v>
      </c>
      <c r="K1482" s="170" t="s">
        <v>343</v>
      </c>
      <c r="L1482" s="170" t="s">
        <v>113</v>
      </c>
      <c r="M1482" s="75"/>
      <c r="N1482" s="75"/>
      <c r="O1482" s="75"/>
    </row>
    <row r="1483" spans="1:15" ht="15.6">
      <c r="A1483" s="388">
        <v>46135</v>
      </c>
      <c r="B1483" s="391" t="s">
        <v>960</v>
      </c>
      <c r="C1483" s="391" t="s">
        <v>961</v>
      </c>
      <c r="D1483" s="390" t="s">
        <v>97</v>
      </c>
      <c r="E1483" s="391">
        <v>1500</v>
      </c>
      <c r="F1483" s="381">
        <f t="shared" si="23"/>
        <v>2.8015913038605929</v>
      </c>
      <c r="G1483" s="239">
        <v>535.41</v>
      </c>
      <c r="H1483" s="165" t="s">
        <v>128</v>
      </c>
      <c r="I1483" s="391" t="s">
        <v>1008</v>
      </c>
      <c r="J1483" s="170" t="s">
        <v>96</v>
      </c>
      <c r="K1483" s="170" t="s">
        <v>343</v>
      </c>
      <c r="L1483" s="170" t="s">
        <v>113</v>
      </c>
      <c r="M1483" s="75"/>
      <c r="N1483" s="75"/>
      <c r="O1483" s="75"/>
    </row>
    <row r="1484" spans="1:15" ht="15.6">
      <c r="A1484" s="388">
        <v>46135</v>
      </c>
      <c r="B1484" s="391" t="s">
        <v>962</v>
      </c>
      <c r="C1484" s="391" t="s">
        <v>522</v>
      </c>
      <c r="D1484" s="390" t="s">
        <v>97</v>
      </c>
      <c r="E1484" s="391">
        <v>500</v>
      </c>
      <c r="F1484" s="381">
        <f t="shared" si="23"/>
        <v>0.93386376795353099</v>
      </c>
      <c r="G1484" s="239">
        <v>535.41</v>
      </c>
      <c r="H1484" s="165" t="s">
        <v>128</v>
      </c>
      <c r="I1484" s="391" t="s">
        <v>991</v>
      </c>
      <c r="J1484" s="170" t="s">
        <v>96</v>
      </c>
      <c r="K1484" s="170" t="s">
        <v>343</v>
      </c>
      <c r="L1484" s="170" t="s">
        <v>113</v>
      </c>
      <c r="M1484" s="75"/>
      <c r="N1484" s="75"/>
      <c r="O1484" s="75"/>
    </row>
    <row r="1485" spans="1:15" ht="15.6">
      <c r="A1485" s="388">
        <v>46135</v>
      </c>
      <c r="B1485" s="391" t="s">
        <v>973</v>
      </c>
      <c r="C1485" s="391" t="s">
        <v>522</v>
      </c>
      <c r="D1485" s="390" t="s">
        <v>97</v>
      </c>
      <c r="E1485" s="391">
        <v>500</v>
      </c>
      <c r="F1485" s="381">
        <f t="shared" si="23"/>
        <v>0.93386376795353099</v>
      </c>
      <c r="G1485" s="239">
        <v>535.41</v>
      </c>
      <c r="H1485" s="165" t="s">
        <v>128</v>
      </c>
      <c r="I1485" s="391" t="s">
        <v>991</v>
      </c>
      <c r="J1485" s="170" t="s">
        <v>96</v>
      </c>
      <c r="K1485" s="170" t="s">
        <v>343</v>
      </c>
      <c r="L1485" s="170" t="s">
        <v>113</v>
      </c>
      <c r="M1485" s="75"/>
      <c r="N1485" s="75"/>
      <c r="O1485" s="75"/>
    </row>
    <row r="1486" spans="1:15" ht="15.6">
      <c r="A1486" s="460">
        <v>46135</v>
      </c>
      <c r="B1486" s="453" t="s">
        <v>1069</v>
      </c>
      <c r="C1486" s="453" t="s">
        <v>450</v>
      </c>
      <c r="D1486" s="453" t="s">
        <v>98</v>
      </c>
      <c r="E1486" s="461">
        <v>14880</v>
      </c>
      <c r="F1486" s="381">
        <f t="shared" si="23"/>
        <v>27.791785734297083</v>
      </c>
      <c r="G1486" s="239">
        <v>535.41</v>
      </c>
      <c r="H1486" s="453" t="s">
        <v>168</v>
      </c>
      <c r="I1486" s="453" t="s">
        <v>1099</v>
      </c>
      <c r="J1486" s="170" t="s">
        <v>96</v>
      </c>
      <c r="K1486" s="170" t="s">
        <v>343</v>
      </c>
      <c r="L1486" s="170" t="s">
        <v>113</v>
      </c>
      <c r="M1486" s="124"/>
      <c r="N1486" s="124"/>
      <c r="O1486" s="124"/>
    </row>
    <row r="1487" spans="1:15" ht="15.6">
      <c r="A1487" s="460">
        <v>46135</v>
      </c>
      <c r="B1487" s="453" t="s">
        <v>1070</v>
      </c>
      <c r="C1487" s="453" t="s">
        <v>450</v>
      </c>
      <c r="D1487" s="453" t="s">
        <v>98</v>
      </c>
      <c r="E1487" s="461">
        <v>1768</v>
      </c>
      <c r="F1487" s="381">
        <f t="shared" si="23"/>
        <v>3.3021422834836858</v>
      </c>
      <c r="G1487" s="239">
        <v>535.41</v>
      </c>
      <c r="H1487" s="453" t="s">
        <v>168</v>
      </c>
      <c r="I1487" s="453" t="s">
        <v>1100</v>
      </c>
      <c r="J1487" s="170" t="s">
        <v>96</v>
      </c>
      <c r="K1487" s="170" t="s">
        <v>343</v>
      </c>
      <c r="L1487" s="170" t="s">
        <v>113</v>
      </c>
      <c r="M1487" s="124"/>
      <c r="N1487" s="124"/>
      <c r="O1487" s="124"/>
    </row>
    <row r="1488" spans="1:15" ht="15.6">
      <c r="A1488" s="460">
        <v>46135</v>
      </c>
      <c r="B1488" s="453" t="s">
        <v>1071</v>
      </c>
      <c r="C1488" s="453" t="s">
        <v>130</v>
      </c>
      <c r="D1488" s="453" t="s">
        <v>98</v>
      </c>
      <c r="E1488" s="461">
        <v>30000</v>
      </c>
      <c r="F1488" s="381">
        <f t="shared" si="23"/>
        <v>56.031826077211861</v>
      </c>
      <c r="G1488" s="239">
        <v>535.41</v>
      </c>
      <c r="H1488" s="453" t="s">
        <v>168</v>
      </c>
      <c r="I1488" s="453" t="s">
        <v>1101</v>
      </c>
      <c r="J1488" s="170" t="s">
        <v>96</v>
      </c>
      <c r="K1488" s="170" t="s">
        <v>343</v>
      </c>
      <c r="L1488" s="170" t="s">
        <v>113</v>
      </c>
      <c r="M1488" s="124"/>
      <c r="N1488" s="124"/>
      <c r="O1488" s="124"/>
    </row>
    <row r="1489" spans="1:15" ht="15.6">
      <c r="A1489" s="394">
        <v>46135</v>
      </c>
      <c r="B1489" s="242" t="s">
        <v>472</v>
      </c>
      <c r="C1489" s="458" t="s">
        <v>335</v>
      </c>
      <c r="D1489" s="375" t="s">
        <v>98</v>
      </c>
      <c r="E1489" s="459">
        <v>1000</v>
      </c>
      <c r="F1489" s="381">
        <f t="shared" si="23"/>
        <v>1.867727535907062</v>
      </c>
      <c r="G1489" s="239">
        <v>535.41</v>
      </c>
      <c r="H1489" s="375" t="s">
        <v>168</v>
      </c>
      <c r="I1489" s="375" t="s">
        <v>1080</v>
      </c>
      <c r="J1489" s="170" t="s">
        <v>96</v>
      </c>
      <c r="K1489" s="170" t="s">
        <v>343</v>
      </c>
      <c r="L1489" s="170" t="s">
        <v>113</v>
      </c>
      <c r="M1489" s="124"/>
      <c r="N1489" s="124"/>
      <c r="O1489" s="124"/>
    </row>
    <row r="1490" spans="1:15" ht="15.6">
      <c r="A1490" s="394">
        <v>46135</v>
      </c>
      <c r="B1490" s="242" t="s">
        <v>197</v>
      </c>
      <c r="C1490" s="458" t="s">
        <v>335</v>
      </c>
      <c r="D1490" s="375" t="s">
        <v>98</v>
      </c>
      <c r="E1490" s="459">
        <v>1000</v>
      </c>
      <c r="F1490" s="381">
        <f t="shared" si="23"/>
        <v>1.867727535907062</v>
      </c>
      <c r="G1490" s="239">
        <v>535.41</v>
      </c>
      <c r="H1490" s="375" t="s">
        <v>168</v>
      </c>
      <c r="I1490" s="375" t="s">
        <v>1080</v>
      </c>
      <c r="J1490" s="170" t="s">
        <v>96</v>
      </c>
      <c r="K1490" s="170" t="s">
        <v>343</v>
      </c>
      <c r="L1490" s="170" t="s">
        <v>113</v>
      </c>
      <c r="M1490" s="124"/>
      <c r="N1490" s="124"/>
      <c r="O1490" s="124"/>
    </row>
    <row r="1491" spans="1:15" ht="15.6">
      <c r="A1491" s="394">
        <v>46135</v>
      </c>
      <c r="B1491" s="242" t="s">
        <v>452</v>
      </c>
      <c r="C1491" s="458" t="s">
        <v>335</v>
      </c>
      <c r="D1491" s="375" t="s">
        <v>98</v>
      </c>
      <c r="E1491" s="459">
        <v>500</v>
      </c>
      <c r="F1491" s="381">
        <f t="shared" si="23"/>
        <v>0.93386376795353099</v>
      </c>
      <c r="G1491" s="239">
        <v>535.41</v>
      </c>
      <c r="H1491" s="375" t="s">
        <v>168</v>
      </c>
      <c r="I1491" s="375" t="s">
        <v>1080</v>
      </c>
      <c r="J1491" s="170" t="s">
        <v>96</v>
      </c>
      <c r="K1491" s="170" t="s">
        <v>343</v>
      </c>
      <c r="L1491" s="170" t="s">
        <v>113</v>
      </c>
      <c r="M1491" s="124"/>
      <c r="N1491" s="124"/>
      <c r="O1491" s="124"/>
    </row>
    <row r="1492" spans="1:15" ht="15.6">
      <c r="A1492" s="394">
        <v>46135</v>
      </c>
      <c r="B1492" s="242" t="s">
        <v>453</v>
      </c>
      <c r="C1492" s="458" t="s">
        <v>335</v>
      </c>
      <c r="D1492" s="375" t="s">
        <v>98</v>
      </c>
      <c r="E1492" s="459">
        <v>500</v>
      </c>
      <c r="F1492" s="381">
        <f t="shared" si="23"/>
        <v>0.93386376795353099</v>
      </c>
      <c r="G1492" s="239">
        <v>535.41</v>
      </c>
      <c r="H1492" s="375" t="s">
        <v>168</v>
      </c>
      <c r="I1492" s="375" t="s">
        <v>1080</v>
      </c>
      <c r="J1492" s="170" t="s">
        <v>96</v>
      </c>
      <c r="K1492" s="170" t="s">
        <v>343</v>
      </c>
      <c r="L1492" s="170" t="s">
        <v>113</v>
      </c>
      <c r="M1492" s="124"/>
      <c r="N1492" s="124"/>
      <c r="O1492" s="124"/>
    </row>
    <row r="1493" spans="1:15" ht="15.6">
      <c r="A1493" s="394">
        <v>46135</v>
      </c>
      <c r="B1493" s="375" t="s">
        <v>1072</v>
      </c>
      <c r="C1493" s="458" t="s">
        <v>335</v>
      </c>
      <c r="D1493" s="375" t="s">
        <v>98</v>
      </c>
      <c r="E1493" s="459">
        <v>1000</v>
      </c>
      <c r="F1493" s="381">
        <f t="shared" si="23"/>
        <v>1.867727535907062</v>
      </c>
      <c r="G1493" s="239">
        <v>535.41</v>
      </c>
      <c r="H1493" s="375" t="s">
        <v>168</v>
      </c>
      <c r="I1493" s="375" t="s">
        <v>1080</v>
      </c>
      <c r="J1493" s="170" t="s">
        <v>96</v>
      </c>
      <c r="K1493" s="170" t="s">
        <v>343</v>
      </c>
      <c r="L1493" s="170" t="s">
        <v>113</v>
      </c>
      <c r="M1493" s="124"/>
      <c r="N1493" s="124"/>
      <c r="O1493" s="124"/>
    </row>
    <row r="1494" spans="1:15" ht="15.6">
      <c r="A1494" s="394">
        <v>46135</v>
      </c>
      <c r="B1494" s="375" t="s">
        <v>1040</v>
      </c>
      <c r="C1494" s="458" t="s">
        <v>335</v>
      </c>
      <c r="D1494" s="375" t="s">
        <v>98</v>
      </c>
      <c r="E1494" s="459">
        <v>1000</v>
      </c>
      <c r="F1494" s="381">
        <f t="shared" si="23"/>
        <v>1.867727535907062</v>
      </c>
      <c r="G1494" s="239">
        <v>535.41</v>
      </c>
      <c r="H1494" s="375" t="s">
        <v>168</v>
      </c>
      <c r="I1494" s="375" t="s">
        <v>1080</v>
      </c>
      <c r="J1494" s="170" t="s">
        <v>96</v>
      </c>
      <c r="K1494" s="170" t="s">
        <v>343</v>
      </c>
      <c r="L1494" s="170" t="s">
        <v>113</v>
      </c>
      <c r="M1494" s="124"/>
      <c r="N1494" s="124"/>
      <c r="O1494" s="124"/>
    </row>
    <row r="1495" spans="1:15" ht="15.6">
      <c r="A1495" s="360">
        <v>46135</v>
      </c>
      <c r="B1495" s="361" t="s">
        <v>1631</v>
      </c>
      <c r="C1495" s="361" t="s">
        <v>525</v>
      </c>
      <c r="D1495" s="361" t="s">
        <v>257</v>
      </c>
      <c r="E1495" s="361">
        <v>10000</v>
      </c>
      <c r="F1495" s="381">
        <f t="shared" si="23"/>
        <v>18.67727535907062</v>
      </c>
      <c r="G1495" s="239">
        <v>535.41</v>
      </c>
      <c r="H1495" s="361" t="s">
        <v>123</v>
      </c>
      <c r="I1495" s="361" t="s">
        <v>1145</v>
      </c>
      <c r="J1495" s="170" t="s">
        <v>96</v>
      </c>
      <c r="K1495" s="170" t="s">
        <v>343</v>
      </c>
      <c r="L1495" s="170" t="s">
        <v>113</v>
      </c>
      <c r="M1495" s="75"/>
      <c r="N1495" s="75"/>
      <c r="O1495" s="75"/>
    </row>
    <row r="1496" spans="1:15" ht="15.6">
      <c r="A1496" s="360">
        <v>46135</v>
      </c>
      <c r="B1496" s="361" t="s">
        <v>1597</v>
      </c>
      <c r="C1496" s="361" t="s">
        <v>522</v>
      </c>
      <c r="D1496" s="361" t="s">
        <v>257</v>
      </c>
      <c r="E1496" s="361">
        <v>1000</v>
      </c>
      <c r="F1496" s="381">
        <f t="shared" si="23"/>
        <v>1.867727535907062</v>
      </c>
      <c r="G1496" s="239">
        <v>535.41</v>
      </c>
      <c r="H1496" s="361" t="s">
        <v>123</v>
      </c>
      <c r="I1496" s="361" t="s">
        <v>1121</v>
      </c>
      <c r="J1496" s="170" t="s">
        <v>96</v>
      </c>
      <c r="K1496" s="170" t="s">
        <v>343</v>
      </c>
      <c r="L1496" s="170" t="s">
        <v>113</v>
      </c>
      <c r="M1496" s="75"/>
      <c r="N1496" s="75"/>
      <c r="O1496" s="75"/>
    </row>
    <row r="1497" spans="1:15" ht="15.6">
      <c r="A1497" s="360">
        <v>46135</v>
      </c>
      <c r="B1497" s="361" t="s">
        <v>1597</v>
      </c>
      <c r="C1497" s="361" t="s">
        <v>522</v>
      </c>
      <c r="D1497" s="361" t="s">
        <v>257</v>
      </c>
      <c r="E1497" s="361">
        <v>1500</v>
      </c>
      <c r="F1497" s="381">
        <f t="shared" si="23"/>
        <v>2.8015913038605929</v>
      </c>
      <c r="G1497" s="239">
        <v>535.41</v>
      </c>
      <c r="H1497" s="361" t="s">
        <v>123</v>
      </c>
      <c r="I1497" s="361" t="s">
        <v>1121</v>
      </c>
      <c r="J1497" s="170" t="s">
        <v>96</v>
      </c>
      <c r="K1497" s="170" t="s">
        <v>343</v>
      </c>
      <c r="L1497" s="170" t="s">
        <v>113</v>
      </c>
      <c r="M1497" s="75"/>
      <c r="N1497" s="75"/>
      <c r="O1497" s="75"/>
    </row>
    <row r="1498" spans="1:15" ht="15.6">
      <c r="A1498" s="360">
        <v>46135</v>
      </c>
      <c r="B1498" s="361" t="s">
        <v>1597</v>
      </c>
      <c r="C1498" s="361" t="s">
        <v>522</v>
      </c>
      <c r="D1498" s="361" t="s">
        <v>257</v>
      </c>
      <c r="E1498" s="361">
        <v>1000</v>
      </c>
      <c r="F1498" s="381">
        <f t="shared" si="23"/>
        <v>1.867727535907062</v>
      </c>
      <c r="G1498" s="239">
        <v>535.41</v>
      </c>
      <c r="H1498" s="361" t="s">
        <v>123</v>
      </c>
      <c r="I1498" s="361" t="s">
        <v>1121</v>
      </c>
      <c r="J1498" s="170" t="s">
        <v>96</v>
      </c>
      <c r="K1498" s="170" t="s">
        <v>343</v>
      </c>
      <c r="L1498" s="170" t="s">
        <v>113</v>
      </c>
      <c r="M1498" s="75"/>
      <c r="N1498" s="75"/>
      <c r="O1498" s="75"/>
    </row>
    <row r="1499" spans="1:15" ht="15.6">
      <c r="A1499" s="360">
        <v>46135</v>
      </c>
      <c r="B1499" s="361" t="s">
        <v>1597</v>
      </c>
      <c r="C1499" s="361" t="s">
        <v>522</v>
      </c>
      <c r="D1499" s="361" t="s">
        <v>257</v>
      </c>
      <c r="E1499" s="361">
        <v>1000</v>
      </c>
      <c r="F1499" s="381">
        <f t="shared" si="23"/>
        <v>1.867727535907062</v>
      </c>
      <c r="G1499" s="239">
        <v>535.41</v>
      </c>
      <c r="H1499" s="361" t="s">
        <v>123</v>
      </c>
      <c r="I1499" s="361" t="s">
        <v>1121</v>
      </c>
      <c r="J1499" s="170" t="s">
        <v>96</v>
      </c>
      <c r="K1499" s="170" t="s">
        <v>343</v>
      </c>
      <c r="L1499" s="170" t="s">
        <v>113</v>
      </c>
      <c r="M1499" s="75"/>
      <c r="N1499" s="75"/>
      <c r="O1499" s="75"/>
    </row>
    <row r="1500" spans="1:15" ht="15.6">
      <c r="A1500" s="360">
        <v>46135</v>
      </c>
      <c r="B1500" s="361" t="s">
        <v>1597</v>
      </c>
      <c r="C1500" s="361" t="s">
        <v>522</v>
      </c>
      <c r="D1500" s="361" t="s">
        <v>257</v>
      </c>
      <c r="E1500" s="361">
        <v>1000</v>
      </c>
      <c r="F1500" s="381">
        <f t="shared" si="23"/>
        <v>1.867727535907062</v>
      </c>
      <c r="G1500" s="239">
        <v>535.41</v>
      </c>
      <c r="H1500" s="361" t="s">
        <v>123</v>
      </c>
      <c r="I1500" s="361" t="s">
        <v>1121</v>
      </c>
      <c r="J1500" s="170" t="s">
        <v>96</v>
      </c>
      <c r="K1500" s="170" t="s">
        <v>343</v>
      </c>
      <c r="L1500" s="170" t="s">
        <v>113</v>
      </c>
      <c r="M1500" s="75"/>
      <c r="N1500" s="75"/>
      <c r="O1500" s="75"/>
    </row>
    <row r="1501" spans="1:15" ht="15.6">
      <c r="A1501" s="360">
        <v>46135</v>
      </c>
      <c r="B1501" s="361" t="s">
        <v>1597</v>
      </c>
      <c r="C1501" s="361" t="s">
        <v>522</v>
      </c>
      <c r="D1501" s="361" t="s">
        <v>257</v>
      </c>
      <c r="E1501" s="361">
        <v>1000</v>
      </c>
      <c r="F1501" s="381">
        <f t="shared" si="23"/>
        <v>1.867727535907062</v>
      </c>
      <c r="G1501" s="239">
        <v>535.41</v>
      </c>
      <c r="H1501" s="361" t="s">
        <v>123</v>
      </c>
      <c r="I1501" s="361" t="s">
        <v>1121</v>
      </c>
      <c r="J1501" s="170" t="s">
        <v>96</v>
      </c>
      <c r="K1501" s="170" t="s">
        <v>343</v>
      </c>
      <c r="L1501" s="170" t="s">
        <v>113</v>
      </c>
      <c r="M1501" s="75"/>
      <c r="N1501" s="75"/>
      <c r="O1501" s="75"/>
    </row>
    <row r="1502" spans="1:15" ht="15.6">
      <c r="A1502" s="360">
        <v>46135</v>
      </c>
      <c r="B1502" s="361" t="s">
        <v>1666</v>
      </c>
      <c r="C1502" s="361" t="s">
        <v>524</v>
      </c>
      <c r="D1502" s="361" t="s">
        <v>257</v>
      </c>
      <c r="E1502" s="361">
        <v>2000</v>
      </c>
      <c r="F1502" s="381">
        <f t="shared" si="23"/>
        <v>3.735455071814124</v>
      </c>
      <c r="G1502" s="239">
        <v>535.41</v>
      </c>
      <c r="H1502" s="361" t="s">
        <v>123</v>
      </c>
      <c r="I1502" s="361" t="s">
        <v>1132</v>
      </c>
      <c r="J1502" s="170" t="s">
        <v>96</v>
      </c>
      <c r="K1502" s="170" t="s">
        <v>343</v>
      </c>
      <c r="L1502" s="170" t="s">
        <v>113</v>
      </c>
      <c r="M1502" s="75"/>
      <c r="N1502" s="75"/>
      <c r="O1502" s="75"/>
    </row>
    <row r="1503" spans="1:15" ht="15.6">
      <c r="A1503" s="451">
        <v>46135</v>
      </c>
      <c r="B1503" s="242" t="s">
        <v>1668</v>
      </c>
      <c r="C1503" s="375" t="s">
        <v>396</v>
      </c>
      <c r="D1503" s="375" t="s">
        <v>257</v>
      </c>
      <c r="E1503" s="375">
        <v>10000</v>
      </c>
      <c r="F1503" s="381">
        <f t="shared" si="23"/>
        <v>18.67727535907062</v>
      </c>
      <c r="G1503" s="239">
        <v>535.41</v>
      </c>
      <c r="H1503" s="242" t="s">
        <v>122</v>
      </c>
      <c r="I1503" s="375" t="s">
        <v>1186</v>
      </c>
      <c r="J1503" s="170" t="s">
        <v>96</v>
      </c>
      <c r="K1503" s="170" t="s">
        <v>343</v>
      </c>
      <c r="L1503" s="170" t="s">
        <v>113</v>
      </c>
      <c r="M1503" s="75"/>
      <c r="N1503" s="75"/>
      <c r="O1503" s="75"/>
    </row>
    <row r="1504" spans="1:15" ht="15.6">
      <c r="A1504" s="451">
        <v>46135</v>
      </c>
      <c r="B1504" s="375" t="s">
        <v>1594</v>
      </c>
      <c r="C1504" s="375" t="s">
        <v>522</v>
      </c>
      <c r="D1504" s="375" t="s">
        <v>257</v>
      </c>
      <c r="E1504" s="375">
        <v>500</v>
      </c>
      <c r="F1504" s="381">
        <f t="shared" si="23"/>
        <v>0.93386376795353099</v>
      </c>
      <c r="G1504" s="239">
        <v>535.41</v>
      </c>
      <c r="H1504" s="242" t="s">
        <v>122</v>
      </c>
      <c r="I1504" s="375" t="s">
        <v>1166</v>
      </c>
      <c r="J1504" s="170" t="s">
        <v>96</v>
      </c>
      <c r="K1504" s="170" t="s">
        <v>343</v>
      </c>
      <c r="L1504" s="170" t="s">
        <v>113</v>
      </c>
      <c r="M1504" s="75"/>
      <c r="N1504" s="75"/>
      <c r="O1504" s="75"/>
    </row>
    <row r="1505" spans="1:15" ht="15.6">
      <c r="A1505" s="451">
        <v>46135</v>
      </c>
      <c r="B1505" s="375" t="s">
        <v>1590</v>
      </c>
      <c r="C1505" s="375" t="s">
        <v>522</v>
      </c>
      <c r="D1505" s="375" t="s">
        <v>257</v>
      </c>
      <c r="E1505" s="375">
        <v>500</v>
      </c>
      <c r="F1505" s="381">
        <f t="shared" si="23"/>
        <v>0.93386376795353099</v>
      </c>
      <c r="G1505" s="239">
        <v>535.41</v>
      </c>
      <c r="H1505" s="242" t="s">
        <v>122</v>
      </c>
      <c r="I1505" s="375" t="s">
        <v>1166</v>
      </c>
      <c r="J1505" s="170" t="s">
        <v>96</v>
      </c>
      <c r="K1505" s="170" t="s">
        <v>343</v>
      </c>
      <c r="L1505" s="170" t="s">
        <v>113</v>
      </c>
      <c r="M1505" s="75"/>
      <c r="N1505" s="75"/>
      <c r="O1505" s="75"/>
    </row>
    <row r="1506" spans="1:15" ht="15.6">
      <c r="A1506" s="451">
        <v>46135</v>
      </c>
      <c r="B1506" s="375" t="s">
        <v>1590</v>
      </c>
      <c r="C1506" s="375" t="s">
        <v>522</v>
      </c>
      <c r="D1506" s="375" t="s">
        <v>257</v>
      </c>
      <c r="E1506" s="375">
        <v>500</v>
      </c>
      <c r="F1506" s="381">
        <f t="shared" si="23"/>
        <v>0.93386376795353099</v>
      </c>
      <c r="G1506" s="239">
        <v>535.41</v>
      </c>
      <c r="H1506" s="242" t="s">
        <v>122</v>
      </c>
      <c r="I1506" s="375" t="s">
        <v>1166</v>
      </c>
      <c r="J1506" s="170" t="s">
        <v>96</v>
      </c>
      <c r="K1506" s="170" t="s">
        <v>343</v>
      </c>
      <c r="L1506" s="170" t="s">
        <v>113</v>
      </c>
      <c r="M1506" s="75"/>
      <c r="N1506" s="75"/>
      <c r="O1506" s="75"/>
    </row>
    <row r="1507" spans="1:15" ht="15.6">
      <c r="A1507" s="451">
        <v>46135</v>
      </c>
      <c r="B1507" s="375" t="s">
        <v>1590</v>
      </c>
      <c r="C1507" s="375" t="s">
        <v>522</v>
      </c>
      <c r="D1507" s="375" t="s">
        <v>257</v>
      </c>
      <c r="E1507" s="375">
        <v>500</v>
      </c>
      <c r="F1507" s="381">
        <f t="shared" si="23"/>
        <v>0.93386376795353099</v>
      </c>
      <c r="G1507" s="239">
        <v>535.41</v>
      </c>
      <c r="H1507" s="242" t="s">
        <v>122</v>
      </c>
      <c r="I1507" s="375" t="s">
        <v>1166</v>
      </c>
      <c r="J1507" s="170" t="s">
        <v>96</v>
      </c>
      <c r="K1507" s="170" t="s">
        <v>343</v>
      </c>
      <c r="L1507" s="170" t="s">
        <v>113</v>
      </c>
      <c r="M1507" s="124"/>
      <c r="N1507" s="124"/>
      <c r="O1507" s="124"/>
    </row>
    <row r="1508" spans="1:15" ht="15.6">
      <c r="A1508" s="451">
        <v>46135</v>
      </c>
      <c r="B1508" s="375" t="s">
        <v>1590</v>
      </c>
      <c r="C1508" s="375" t="s">
        <v>522</v>
      </c>
      <c r="D1508" s="375" t="s">
        <v>257</v>
      </c>
      <c r="E1508" s="375">
        <v>500</v>
      </c>
      <c r="F1508" s="381">
        <f t="shared" si="23"/>
        <v>0.93386376795353099</v>
      </c>
      <c r="G1508" s="239">
        <v>535.41</v>
      </c>
      <c r="H1508" s="242" t="s">
        <v>122</v>
      </c>
      <c r="I1508" s="375" t="s">
        <v>1166</v>
      </c>
      <c r="J1508" s="170" t="s">
        <v>96</v>
      </c>
      <c r="K1508" s="170" t="s">
        <v>343</v>
      </c>
      <c r="L1508" s="170" t="s">
        <v>113</v>
      </c>
      <c r="M1508" s="124"/>
      <c r="N1508" s="124"/>
      <c r="O1508" s="124"/>
    </row>
    <row r="1509" spans="1:15" ht="15.6">
      <c r="A1509" s="451">
        <v>46135</v>
      </c>
      <c r="B1509" s="375" t="s">
        <v>1669</v>
      </c>
      <c r="C1509" s="375" t="s">
        <v>524</v>
      </c>
      <c r="D1509" s="375" t="s">
        <v>257</v>
      </c>
      <c r="E1509" s="375">
        <v>2000</v>
      </c>
      <c r="F1509" s="381">
        <f t="shared" si="23"/>
        <v>3.735455071814124</v>
      </c>
      <c r="G1509" s="239">
        <v>535.41</v>
      </c>
      <c r="H1509" s="242" t="s">
        <v>122</v>
      </c>
      <c r="I1509" s="375" t="s">
        <v>1170</v>
      </c>
      <c r="J1509" s="170" t="s">
        <v>96</v>
      </c>
      <c r="K1509" s="170" t="s">
        <v>343</v>
      </c>
      <c r="L1509" s="170" t="s">
        <v>113</v>
      </c>
      <c r="M1509" s="124"/>
      <c r="N1509" s="124"/>
      <c r="O1509" s="124"/>
    </row>
    <row r="1510" spans="1:15" ht="15.6">
      <c r="A1510" s="451">
        <v>46135</v>
      </c>
      <c r="B1510" s="375" t="s">
        <v>1647</v>
      </c>
      <c r="C1510" s="375" t="s">
        <v>525</v>
      </c>
      <c r="D1510" s="375" t="s">
        <v>257</v>
      </c>
      <c r="E1510" s="375">
        <v>10000</v>
      </c>
      <c r="F1510" s="381">
        <f t="shared" si="23"/>
        <v>18.67727535907062</v>
      </c>
      <c r="G1510" s="239">
        <v>535.41</v>
      </c>
      <c r="H1510" s="375" t="s">
        <v>131</v>
      </c>
      <c r="I1510" s="375" t="s">
        <v>1219</v>
      </c>
      <c r="J1510" s="170" t="s">
        <v>96</v>
      </c>
      <c r="K1510" s="170" t="s">
        <v>343</v>
      </c>
      <c r="L1510" s="170" t="s">
        <v>113</v>
      </c>
      <c r="M1510" s="75"/>
      <c r="N1510" s="75"/>
      <c r="O1510" s="75"/>
    </row>
    <row r="1511" spans="1:15" ht="15.6">
      <c r="A1511" s="451">
        <v>46135</v>
      </c>
      <c r="B1511" s="375" t="s">
        <v>1592</v>
      </c>
      <c r="C1511" s="375" t="s">
        <v>522</v>
      </c>
      <c r="D1511" s="375" t="s">
        <v>257</v>
      </c>
      <c r="E1511" s="375">
        <v>500</v>
      </c>
      <c r="F1511" s="381">
        <f t="shared" si="23"/>
        <v>0.93386376795353099</v>
      </c>
      <c r="G1511" s="239">
        <v>535.41</v>
      </c>
      <c r="H1511" s="375" t="s">
        <v>131</v>
      </c>
      <c r="I1511" s="375" t="s">
        <v>1206</v>
      </c>
      <c r="J1511" s="170" t="s">
        <v>96</v>
      </c>
      <c r="K1511" s="170" t="s">
        <v>343</v>
      </c>
      <c r="L1511" s="170" t="s">
        <v>113</v>
      </c>
      <c r="M1511" s="75"/>
      <c r="N1511" s="75"/>
      <c r="O1511" s="75"/>
    </row>
    <row r="1512" spans="1:15" ht="15.6">
      <c r="A1512" s="451">
        <v>46135</v>
      </c>
      <c r="B1512" s="375" t="s">
        <v>1658</v>
      </c>
      <c r="C1512" s="375" t="s">
        <v>618</v>
      </c>
      <c r="D1512" s="375" t="s">
        <v>257</v>
      </c>
      <c r="E1512" s="375">
        <v>3000</v>
      </c>
      <c r="F1512" s="381">
        <f t="shared" si="23"/>
        <v>5.6031826077211857</v>
      </c>
      <c r="G1512" s="239">
        <v>535.41</v>
      </c>
      <c r="H1512" s="375" t="s">
        <v>131</v>
      </c>
      <c r="I1512" s="375" t="s">
        <v>1210</v>
      </c>
      <c r="J1512" s="170" t="s">
        <v>96</v>
      </c>
      <c r="K1512" s="170" t="s">
        <v>343</v>
      </c>
      <c r="L1512" s="170" t="s">
        <v>113</v>
      </c>
      <c r="M1512" s="75"/>
      <c r="N1512" s="75"/>
      <c r="O1512" s="75"/>
    </row>
    <row r="1513" spans="1:15" ht="15.6">
      <c r="A1513" s="451">
        <v>46135</v>
      </c>
      <c r="B1513" s="375" t="s">
        <v>1596</v>
      </c>
      <c r="C1513" s="375" t="s">
        <v>522</v>
      </c>
      <c r="D1513" s="375" t="s">
        <v>257</v>
      </c>
      <c r="E1513" s="375">
        <v>350</v>
      </c>
      <c r="F1513" s="381">
        <f t="shared" si="23"/>
        <v>0.65370463756747166</v>
      </c>
      <c r="G1513" s="239">
        <v>535.41</v>
      </c>
      <c r="H1513" s="375" t="s">
        <v>131</v>
      </c>
      <c r="I1513" s="375" t="s">
        <v>1206</v>
      </c>
      <c r="J1513" s="170" t="s">
        <v>96</v>
      </c>
      <c r="K1513" s="170" t="s">
        <v>343</v>
      </c>
      <c r="L1513" s="170" t="s">
        <v>113</v>
      </c>
      <c r="M1513" s="75"/>
      <c r="N1513" s="75"/>
      <c r="O1513" s="75"/>
    </row>
    <row r="1514" spans="1:15" ht="15.6">
      <c r="A1514" s="451">
        <v>46135</v>
      </c>
      <c r="B1514" s="375" t="s">
        <v>1592</v>
      </c>
      <c r="C1514" s="375" t="s">
        <v>522</v>
      </c>
      <c r="D1514" s="375" t="s">
        <v>257</v>
      </c>
      <c r="E1514" s="375">
        <v>350</v>
      </c>
      <c r="F1514" s="381">
        <f t="shared" si="23"/>
        <v>0.65370463756747166</v>
      </c>
      <c r="G1514" s="239">
        <v>535.41</v>
      </c>
      <c r="H1514" s="375" t="s">
        <v>131</v>
      </c>
      <c r="I1514" s="375" t="s">
        <v>1206</v>
      </c>
      <c r="J1514" s="170" t="s">
        <v>96</v>
      </c>
      <c r="K1514" s="170" t="s">
        <v>343</v>
      </c>
      <c r="L1514" s="170" t="s">
        <v>113</v>
      </c>
      <c r="M1514" s="75"/>
      <c r="N1514" s="75"/>
      <c r="O1514" s="75"/>
    </row>
    <row r="1515" spans="1:15" ht="15.6">
      <c r="A1515" s="451">
        <v>46135</v>
      </c>
      <c r="B1515" s="375" t="s">
        <v>1666</v>
      </c>
      <c r="C1515" s="375" t="s">
        <v>618</v>
      </c>
      <c r="D1515" s="375" t="s">
        <v>257</v>
      </c>
      <c r="E1515" s="375">
        <v>1600</v>
      </c>
      <c r="F1515" s="381">
        <f t="shared" si="23"/>
        <v>2.9883640574512991</v>
      </c>
      <c r="G1515" s="239">
        <v>535.41</v>
      </c>
      <c r="H1515" s="375" t="s">
        <v>131</v>
      </c>
      <c r="I1515" s="375" t="s">
        <v>1210</v>
      </c>
      <c r="J1515" s="170" t="s">
        <v>96</v>
      </c>
      <c r="K1515" s="170" t="s">
        <v>343</v>
      </c>
      <c r="L1515" s="170" t="s">
        <v>113</v>
      </c>
      <c r="M1515" s="310"/>
      <c r="N1515" s="310"/>
      <c r="O1515" s="271"/>
    </row>
    <row r="1516" spans="1:15" ht="15.6">
      <c r="A1516" s="451">
        <v>46135</v>
      </c>
      <c r="B1516" s="375" t="s">
        <v>1592</v>
      </c>
      <c r="C1516" s="375" t="s">
        <v>522</v>
      </c>
      <c r="D1516" s="375" t="s">
        <v>257</v>
      </c>
      <c r="E1516" s="375">
        <v>500</v>
      </c>
      <c r="F1516" s="381">
        <f t="shared" si="23"/>
        <v>0.93386376795353099</v>
      </c>
      <c r="G1516" s="239">
        <v>535.41</v>
      </c>
      <c r="H1516" s="375" t="s">
        <v>131</v>
      </c>
      <c r="I1516" s="375" t="s">
        <v>1206</v>
      </c>
      <c r="J1516" s="170" t="s">
        <v>96</v>
      </c>
      <c r="K1516" s="170" t="s">
        <v>343</v>
      </c>
      <c r="L1516" s="170" t="s">
        <v>113</v>
      </c>
      <c r="M1516" s="310"/>
      <c r="N1516" s="310"/>
      <c r="O1516" s="271"/>
    </row>
    <row r="1517" spans="1:15" ht="15.6">
      <c r="A1517" s="451">
        <v>46135</v>
      </c>
      <c r="B1517" s="375" t="s">
        <v>1430</v>
      </c>
      <c r="C1517" s="375" t="s">
        <v>525</v>
      </c>
      <c r="D1517" s="375" t="s">
        <v>97</v>
      </c>
      <c r="E1517" s="375">
        <v>20000</v>
      </c>
      <c r="F1517" s="381">
        <f t="shared" si="23"/>
        <v>37.35455071814124</v>
      </c>
      <c r="G1517" s="239">
        <v>535.41</v>
      </c>
      <c r="H1517" s="375" t="s">
        <v>124</v>
      </c>
      <c r="I1517" s="375" t="s">
        <v>1454</v>
      </c>
      <c r="J1517" s="170" t="s">
        <v>96</v>
      </c>
      <c r="K1517" s="170" t="s">
        <v>343</v>
      </c>
      <c r="L1517" s="170" t="s">
        <v>113</v>
      </c>
      <c r="M1517" s="75"/>
      <c r="N1517" s="75"/>
      <c r="O1517" s="75"/>
    </row>
    <row r="1518" spans="1:15" ht="15.6">
      <c r="A1518" s="451">
        <v>46135</v>
      </c>
      <c r="B1518" s="375" t="s">
        <v>1431</v>
      </c>
      <c r="C1518" s="375" t="s">
        <v>335</v>
      </c>
      <c r="D1518" s="375" t="s">
        <v>97</v>
      </c>
      <c r="E1518" s="375">
        <v>300</v>
      </c>
      <c r="F1518" s="381">
        <f t="shared" ref="F1518:F1581" si="24">E1518/G1518</f>
        <v>0.56031826077211855</v>
      </c>
      <c r="G1518" s="239">
        <v>535.41</v>
      </c>
      <c r="H1518" s="375" t="s">
        <v>124</v>
      </c>
      <c r="I1518" s="375" t="s">
        <v>1436</v>
      </c>
      <c r="J1518" s="170" t="s">
        <v>96</v>
      </c>
      <c r="K1518" s="170" t="s">
        <v>343</v>
      </c>
      <c r="L1518" s="170" t="s">
        <v>113</v>
      </c>
      <c r="M1518" s="75"/>
      <c r="N1518" s="75"/>
      <c r="O1518" s="75"/>
    </row>
    <row r="1519" spans="1:15" ht="15.6">
      <c r="A1519" s="451">
        <v>46135</v>
      </c>
      <c r="B1519" s="375" t="s">
        <v>1406</v>
      </c>
      <c r="C1519" s="375" t="s">
        <v>335</v>
      </c>
      <c r="D1519" s="375" t="s">
        <v>97</v>
      </c>
      <c r="E1519" s="375">
        <v>2500</v>
      </c>
      <c r="F1519" s="381">
        <f t="shared" si="24"/>
        <v>4.669318839767655</v>
      </c>
      <c r="G1519" s="239">
        <v>535.41</v>
      </c>
      <c r="H1519" s="375" t="s">
        <v>124</v>
      </c>
      <c r="I1519" s="375" t="s">
        <v>1436</v>
      </c>
      <c r="J1519" s="170" t="s">
        <v>96</v>
      </c>
      <c r="K1519" s="170" t="s">
        <v>343</v>
      </c>
      <c r="L1519" s="170" t="s">
        <v>113</v>
      </c>
      <c r="M1519" s="75"/>
      <c r="N1519" s="75"/>
      <c r="O1519" s="75"/>
    </row>
    <row r="1520" spans="1:15" ht="15.6">
      <c r="A1520" s="451">
        <v>46136</v>
      </c>
      <c r="B1520" s="375" t="s">
        <v>186</v>
      </c>
      <c r="C1520" s="375" t="s">
        <v>335</v>
      </c>
      <c r="D1520" s="385" t="s">
        <v>99</v>
      </c>
      <c r="E1520" s="375">
        <v>1000</v>
      </c>
      <c r="F1520" s="381">
        <f t="shared" si="24"/>
        <v>1.867727535907062</v>
      </c>
      <c r="G1520" s="239">
        <v>535.41</v>
      </c>
      <c r="H1520" s="386" t="s">
        <v>111</v>
      </c>
      <c r="I1520" s="452" t="s">
        <v>910</v>
      </c>
      <c r="J1520" s="170" t="s">
        <v>96</v>
      </c>
      <c r="K1520" s="170" t="s">
        <v>343</v>
      </c>
      <c r="L1520" s="170" t="s">
        <v>113</v>
      </c>
      <c r="M1520" s="75"/>
      <c r="N1520" s="75"/>
      <c r="O1520" s="75"/>
    </row>
    <row r="1521" spans="1:15" ht="15.6">
      <c r="A1521" s="451">
        <v>46136</v>
      </c>
      <c r="B1521" s="375" t="s">
        <v>905</v>
      </c>
      <c r="C1521" s="375" t="s">
        <v>335</v>
      </c>
      <c r="D1521" s="385" t="s">
        <v>99</v>
      </c>
      <c r="E1521" s="375">
        <v>1000</v>
      </c>
      <c r="F1521" s="381">
        <f t="shared" si="24"/>
        <v>1.867727535907062</v>
      </c>
      <c r="G1521" s="239">
        <v>535.41</v>
      </c>
      <c r="H1521" s="386" t="s">
        <v>111</v>
      </c>
      <c r="I1521" s="452" t="s">
        <v>910</v>
      </c>
      <c r="J1521" s="170" t="s">
        <v>96</v>
      </c>
      <c r="K1521" s="170" t="s">
        <v>343</v>
      </c>
      <c r="L1521" s="170" t="s">
        <v>113</v>
      </c>
      <c r="M1521" s="75"/>
      <c r="N1521" s="75"/>
      <c r="O1521" s="75"/>
    </row>
    <row r="1522" spans="1:15" ht="15.6">
      <c r="A1522" s="451">
        <v>46136</v>
      </c>
      <c r="B1522" s="375" t="s">
        <v>906</v>
      </c>
      <c r="C1522" s="375" t="s">
        <v>335</v>
      </c>
      <c r="D1522" s="385" t="s">
        <v>99</v>
      </c>
      <c r="E1522" s="375">
        <v>1000</v>
      </c>
      <c r="F1522" s="381">
        <f t="shared" si="24"/>
        <v>1.867727535907062</v>
      </c>
      <c r="G1522" s="239">
        <v>535.41</v>
      </c>
      <c r="H1522" s="386" t="s">
        <v>111</v>
      </c>
      <c r="I1522" s="452" t="s">
        <v>910</v>
      </c>
      <c r="J1522" s="170" t="s">
        <v>96</v>
      </c>
      <c r="K1522" s="170" t="s">
        <v>343</v>
      </c>
      <c r="L1522" s="170" t="s">
        <v>113</v>
      </c>
      <c r="M1522" s="75"/>
      <c r="N1522" s="75"/>
      <c r="O1522" s="75"/>
    </row>
    <row r="1523" spans="1:15" ht="15.6">
      <c r="A1523" s="451">
        <v>46136</v>
      </c>
      <c r="B1523" s="375" t="s">
        <v>192</v>
      </c>
      <c r="C1523" s="375" t="s">
        <v>335</v>
      </c>
      <c r="D1523" s="385" t="s">
        <v>99</v>
      </c>
      <c r="E1523" s="375">
        <v>1000</v>
      </c>
      <c r="F1523" s="381">
        <f t="shared" si="24"/>
        <v>1.867727535907062</v>
      </c>
      <c r="G1523" s="239">
        <v>535.41</v>
      </c>
      <c r="H1523" s="386" t="s">
        <v>111</v>
      </c>
      <c r="I1523" s="452" t="s">
        <v>910</v>
      </c>
      <c r="J1523" s="170" t="s">
        <v>96</v>
      </c>
      <c r="K1523" s="170" t="s">
        <v>343</v>
      </c>
      <c r="L1523" s="170" t="s">
        <v>113</v>
      </c>
      <c r="M1523" s="75"/>
      <c r="N1523" s="75"/>
      <c r="O1523" s="75"/>
    </row>
    <row r="1524" spans="1:15" ht="15.6">
      <c r="A1524" s="388">
        <v>46136</v>
      </c>
      <c r="B1524" s="391" t="s">
        <v>972</v>
      </c>
      <c r="C1524" s="391" t="s">
        <v>961</v>
      </c>
      <c r="D1524" s="390" t="s">
        <v>97</v>
      </c>
      <c r="E1524" s="391">
        <v>1500</v>
      </c>
      <c r="F1524" s="381">
        <f t="shared" si="24"/>
        <v>2.8015913038605929</v>
      </c>
      <c r="G1524" s="239">
        <v>535.41</v>
      </c>
      <c r="H1524" s="165" t="s">
        <v>128</v>
      </c>
      <c r="I1524" s="391" t="s">
        <v>1008</v>
      </c>
      <c r="J1524" s="170" t="s">
        <v>96</v>
      </c>
      <c r="K1524" s="170" t="s">
        <v>343</v>
      </c>
      <c r="L1524" s="170" t="s">
        <v>113</v>
      </c>
      <c r="M1524" s="75"/>
      <c r="N1524" s="75"/>
      <c r="O1524" s="75"/>
    </row>
    <row r="1525" spans="1:15" ht="15.6">
      <c r="A1525" s="388">
        <v>46136</v>
      </c>
      <c r="B1525" s="391" t="s">
        <v>962</v>
      </c>
      <c r="C1525" s="391" t="s">
        <v>522</v>
      </c>
      <c r="D1525" s="390" t="s">
        <v>97</v>
      </c>
      <c r="E1525" s="391">
        <v>500</v>
      </c>
      <c r="F1525" s="381">
        <f t="shared" si="24"/>
        <v>0.93386376795353099</v>
      </c>
      <c r="G1525" s="239">
        <v>535.41</v>
      </c>
      <c r="H1525" s="165" t="s">
        <v>128</v>
      </c>
      <c r="I1525" s="391" t="s">
        <v>991</v>
      </c>
      <c r="J1525" s="170" t="s">
        <v>96</v>
      </c>
      <c r="K1525" s="170" t="s">
        <v>343</v>
      </c>
      <c r="L1525" s="170" t="s">
        <v>113</v>
      </c>
      <c r="M1525" s="124"/>
      <c r="N1525" s="124"/>
      <c r="O1525" s="124"/>
    </row>
    <row r="1526" spans="1:15" ht="15.6">
      <c r="A1526" s="388">
        <v>46136</v>
      </c>
      <c r="B1526" s="391" t="s">
        <v>975</v>
      </c>
      <c r="C1526" s="391" t="s">
        <v>522</v>
      </c>
      <c r="D1526" s="390" t="s">
        <v>97</v>
      </c>
      <c r="E1526" s="391">
        <v>500</v>
      </c>
      <c r="F1526" s="381">
        <f t="shared" si="24"/>
        <v>0.93386376795353099</v>
      </c>
      <c r="G1526" s="239">
        <v>535.41</v>
      </c>
      <c r="H1526" s="165" t="s">
        <v>128</v>
      </c>
      <c r="I1526" s="391" t="s">
        <v>991</v>
      </c>
      <c r="J1526" s="170" t="s">
        <v>96</v>
      </c>
      <c r="K1526" s="170" t="s">
        <v>343</v>
      </c>
      <c r="L1526" s="170" t="s">
        <v>113</v>
      </c>
      <c r="M1526" s="75"/>
      <c r="N1526" s="75"/>
      <c r="O1526" s="75"/>
    </row>
    <row r="1527" spans="1:15" ht="15.6">
      <c r="A1527" s="388">
        <v>46136</v>
      </c>
      <c r="B1527" s="391" t="s">
        <v>976</v>
      </c>
      <c r="C1527" s="391" t="s">
        <v>392</v>
      </c>
      <c r="D1527" s="390" t="s">
        <v>97</v>
      </c>
      <c r="E1527" s="391">
        <v>7000</v>
      </c>
      <c r="F1527" s="381">
        <f t="shared" si="24"/>
        <v>13.074092751349434</v>
      </c>
      <c r="G1527" s="239">
        <v>535.41</v>
      </c>
      <c r="H1527" s="165" t="s">
        <v>128</v>
      </c>
      <c r="I1527" s="391" t="s">
        <v>1011</v>
      </c>
      <c r="J1527" s="170" t="s">
        <v>96</v>
      </c>
      <c r="K1527" s="170" t="s">
        <v>343</v>
      </c>
      <c r="L1527" s="170" t="s">
        <v>113</v>
      </c>
      <c r="M1527" s="75"/>
      <c r="N1527" s="75"/>
      <c r="O1527" s="75"/>
    </row>
    <row r="1528" spans="1:15" ht="15.6">
      <c r="A1528" s="388">
        <v>46136</v>
      </c>
      <c r="B1528" s="391" t="s">
        <v>977</v>
      </c>
      <c r="C1528" s="391" t="s">
        <v>522</v>
      </c>
      <c r="D1528" s="390" t="s">
        <v>97</v>
      </c>
      <c r="E1528" s="391">
        <v>500</v>
      </c>
      <c r="F1528" s="381">
        <f t="shared" si="24"/>
        <v>0.93386376795353099</v>
      </c>
      <c r="G1528" s="239">
        <v>535.41</v>
      </c>
      <c r="H1528" s="165" t="s">
        <v>128</v>
      </c>
      <c r="I1528" s="391" t="s">
        <v>991</v>
      </c>
      <c r="J1528" s="170" t="s">
        <v>96</v>
      </c>
      <c r="K1528" s="170" t="s">
        <v>343</v>
      </c>
      <c r="L1528" s="170" t="s">
        <v>113</v>
      </c>
      <c r="M1528" s="75"/>
      <c r="N1528" s="75"/>
      <c r="O1528" s="75"/>
    </row>
    <row r="1529" spans="1:15" ht="15.6">
      <c r="A1529" s="388">
        <v>46136</v>
      </c>
      <c r="B1529" s="391" t="s">
        <v>960</v>
      </c>
      <c r="C1529" s="391" t="s">
        <v>961</v>
      </c>
      <c r="D1529" s="390" t="s">
        <v>97</v>
      </c>
      <c r="E1529" s="391">
        <v>1500</v>
      </c>
      <c r="F1529" s="381">
        <f t="shared" si="24"/>
        <v>2.8015913038605929</v>
      </c>
      <c r="G1529" s="239">
        <v>535.41</v>
      </c>
      <c r="H1529" s="165" t="s">
        <v>128</v>
      </c>
      <c r="I1529" s="391" t="s">
        <v>1008</v>
      </c>
      <c r="J1529" s="170" t="s">
        <v>96</v>
      </c>
      <c r="K1529" s="170" t="s">
        <v>343</v>
      </c>
      <c r="L1529" s="170" t="s">
        <v>113</v>
      </c>
      <c r="M1529" s="75"/>
      <c r="N1529" s="75"/>
      <c r="O1529" s="75"/>
    </row>
    <row r="1530" spans="1:15" ht="15.6">
      <c r="A1530" s="388">
        <v>46136</v>
      </c>
      <c r="B1530" s="391" t="s">
        <v>962</v>
      </c>
      <c r="C1530" s="391" t="s">
        <v>522</v>
      </c>
      <c r="D1530" s="390" t="s">
        <v>97</v>
      </c>
      <c r="E1530" s="391">
        <v>500</v>
      </c>
      <c r="F1530" s="381">
        <f t="shared" si="24"/>
        <v>0.93386376795353099</v>
      </c>
      <c r="G1530" s="239">
        <v>535.41</v>
      </c>
      <c r="H1530" s="165" t="s">
        <v>128</v>
      </c>
      <c r="I1530" s="391" t="s">
        <v>991</v>
      </c>
      <c r="J1530" s="170" t="s">
        <v>96</v>
      </c>
      <c r="K1530" s="170" t="s">
        <v>343</v>
      </c>
      <c r="L1530" s="170" t="s">
        <v>113</v>
      </c>
      <c r="M1530" s="75"/>
      <c r="N1530" s="75"/>
      <c r="O1530" s="75"/>
    </row>
    <row r="1531" spans="1:15" ht="15.6">
      <c r="A1531" s="388">
        <v>46136</v>
      </c>
      <c r="B1531" s="391" t="s">
        <v>973</v>
      </c>
      <c r="C1531" s="391" t="s">
        <v>522</v>
      </c>
      <c r="D1531" s="390" t="s">
        <v>97</v>
      </c>
      <c r="E1531" s="391">
        <v>500</v>
      </c>
      <c r="F1531" s="381">
        <f t="shared" si="24"/>
        <v>0.93386376795353099</v>
      </c>
      <c r="G1531" s="239">
        <v>535.41</v>
      </c>
      <c r="H1531" s="165" t="s">
        <v>128</v>
      </c>
      <c r="I1531" s="391" t="s">
        <v>991</v>
      </c>
      <c r="J1531" s="170" t="s">
        <v>96</v>
      </c>
      <c r="K1531" s="170" t="s">
        <v>343</v>
      </c>
      <c r="L1531" s="170" t="s">
        <v>113</v>
      </c>
      <c r="M1531" s="75"/>
      <c r="N1531" s="75"/>
      <c r="O1531" s="75"/>
    </row>
    <row r="1532" spans="1:15" ht="15.6">
      <c r="A1532" s="360">
        <v>46136</v>
      </c>
      <c r="B1532" s="361" t="s">
        <v>1631</v>
      </c>
      <c r="C1532" s="361" t="s">
        <v>525</v>
      </c>
      <c r="D1532" s="361" t="s">
        <v>257</v>
      </c>
      <c r="E1532" s="361">
        <v>10000</v>
      </c>
      <c r="F1532" s="381">
        <f t="shared" si="24"/>
        <v>18.67727535907062</v>
      </c>
      <c r="G1532" s="239">
        <v>535.41</v>
      </c>
      <c r="H1532" s="361" t="s">
        <v>123</v>
      </c>
      <c r="I1532" s="361" t="s">
        <v>1145</v>
      </c>
      <c r="J1532" s="170" t="s">
        <v>96</v>
      </c>
      <c r="K1532" s="170" t="s">
        <v>343</v>
      </c>
      <c r="L1532" s="170" t="s">
        <v>113</v>
      </c>
      <c r="M1532" s="75"/>
      <c r="N1532" s="75"/>
      <c r="O1532" s="75"/>
    </row>
    <row r="1533" spans="1:15" ht="15.6">
      <c r="A1533" s="360">
        <v>46136</v>
      </c>
      <c r="B1533" s="361" t="s">
        <v>1597</v>
      </c>
      <c r="C1533" s="361" t="s">
        <v>522</v>
      </c>
      <c r="D1533" s="361" t="s">
        <v>257</v>
      </c>
      <c r="E1533" s="361">
        <v>1500</v>
      </c>
      <c r="F1533" s="381">
        <f t="shared" si="24"/>
        <v>2.8015913038605929</v>
      </c>
      <c r="G1533" s="239">
        <v>535.41</v>
      </c>
      <c r="H1533" s="361" t="s">
        <v>123</v>
      </c>
      <c r="I1533" s="361" t="s">
        <v>1121</v>
      </c>
      <c r="J1533" s="170" t="s">
        <v>96</v>
      </c>
      <c r="K1533" s="170" t="s">
        <v>343</v>
      </c>
      <c r="L1533" s="170" t="s">
        <v>113</v>
      </c>
      <c r="M1533" s="75"/>
      <c r="N1533" s="75"/>
      <c r="O1533" s="75"/>
    </row>
    <row r="1534" spans="1:15" ht="15.6">
      <c r="A1534" s="360">
        <v>46136</v>
      </c>
      <c r="B1534" s="361" t="s">
        <v>1606</v>
      </c>
      <c r="C1534" s="361" t="s">
        <v>392</v>
      </c>
      <c r="D1534" s="361" t="s">
        <v>257</v>
      </c>
      <c r="E1534" s="361">
        <v>13000</v>
      </c>
      <c r="F1534" s="381">
        <f t="shared" si="24"/>
        <v>24.280457966791804</v>
      </c>
      <c r="G1534" s="239">
        <v>535.41</v>
      </c>
      <c r="H1534" s="361" t="s">
        <v>123</v>
      </c>
      <c r="I1534" s="361" t="s">
        <v>1148</v>
      </c>
      <c r="J1534" s="170" t="s">
        <v>96</v>
      </c>
      <c r="K1534" s="170" t="s">
        <v>343</v>
      </c>
      <c r="L1534" s="170" t="s">
        <v>113</v>
      </c>
      <c r="M1534" s="313"/>
      <c r="N1534" s="313"/>
      <c r="O1534" s="75"/>
    </row>
    <row r="1535" spans="1:15" ht="15.6">
      <c r="A1535" s="360">
        <v>46136</v>
      </c>
      <c r="B1535" s="361" t="s">
        <v>1613</v>
      </c>
      <c r="C1535" s="361" t="s">
        <v>522</v>
      </c>
      <c r="D1535" s="361" t="s">
        <v>257</v>
      </c>
      <c r="E1535" s="361">
        <v>500</v>
      </c>
      <c r="F1535" s="381">
        <f t="shared" si="24"/>
        <v>0.93386376795353099</v>
      </c>
      <c r="G1535" s="239">
        <v>535.41</v>
      </c>
      <c r="H1535" s="361" t="s">
        <v>123</v>
      </c>
      <c r="I1535" s="361" t="s">
        <v>1121</v>
      </c>
      <c r="J1535" s="170" t="s">
        <v>96</v>
      </c>
      <c r="K1535" s="170" t="s">
        <v>343</v>
      </c>
      <c r="L1535" s="170" t="s">
        <v>113</v>
      </c>
      <c r="M1535" s="313"/>
      <c r="N1535" s="313"/>
      <c r="O1535" s="75"/>
    </row>
    <row r="1536" spans="1:15" ht="15.6">
      <c r="A1536" s="360">
        <v>46136</v>
      </c>
      <c r="B1536" s="361" t="s">
        <v>1611</v>
      </c>
      <c r="C1536" s="361" t="s">
        <v>525</v>
      </c>
      <c r="D1536" s="361" t="s">
        <v>257</v>
      </c>
      <c r="E1536" s="361">
        <v>20000</v>
      </c>
      <c r="F1536" s="381">
        <f t="shared" si="24"/>
        <v>37.35455071814124</v>
      </c>
      <c r="G1536" s="239">
        <v>535.41</v>
      </c>
      <c r="H1536" s="361" t="s">
        <v>123</v>
      </c>
      <c r="I1536" s="361" t="s">
        <v>1149</v>
      </c>
      <c r="J1536" s="170" t="s">
        <v>96</v>
      </c>
      <c r="K1536" s="170" t="s">
        <v>343</v>
      </c>
      <c r="L1536" s="170" t="s">
        <v>113</v>
      </c>
      <c r="M1536" s="313"/>
      <c r="N1536" s="313"/>
      <c r="O1536" s="75"/>
    </row>
    <row r="1537" spans="1:15" ht="15.6">
      <c r="A1537" s="451">
        <v>46136</v>
      </c>
      <c r="B1537" s="242" t="s">
        <v>1670</v>
      </c>
      <c r="C1537" s="375" t="s">
        <v>396</v>
      </c>
      <c r="D1537" s="375" t="s">
        <v>257</v>
      </c>
      <c r="E1537" s="375">
        <v>10000</v>
      </c>
      <c r="F1537" s="381">
        <f t="shared" si="24"/>
        <v>18.67727535907062</v>
      </c>
      <c r="G1537" s="239">
        <v>535.41</v>
      </c>
      <c r="H1537" s="242" t="s">
        <v>122</v>
      </c>
      <c r="I1537" s="375" t="s">
        <v>1186</v>
      </c>
      <c r="J1537" s="170" t="s">
        <v>96</v>
      </c>
      <c r="K1537" s="170" t="s">
        <v>343</v>
      </c>
      <c r="L1537" s="170" t="s">
        <v>113</v>
      </c>
      <c r="M1537" s="75"/>
      <c r="N1537" s="75"/>
      <c r="O1537" s="75"/>
    </row>
    <row r="1538" spans="1:15" ht="15.6">
      <c r="A1538" s="451">
        <v>46136</v>
      </c>
      <c r="B1538" s="170" t="s">
        <v>1608</v>
      </c>
      <c r="C1538" s="375" t="s">
        <v>396</v>
      </c>
      <c r="D1538" s="375" t="s">
        <v>257</v>
      </c>
      <c r="E1538" s="375">
        <v>20000</v>
      </c>
      <c r="F1538" s="381">
        <f t="shared" si="24"/>
        <v>37.35455071814124</v>
      </c>
      <c r="G1538" s="239">
        <v>535.41</v>
      </c>
      <c r="H1538" s="242" t="s">
        <v>122</v>
      </c>
      <c r="I1538" s="375" t="s">
        <v>1187</v>
      </c>
      <c r="J1538" s="170" t="s">
        <v>96</v>
      </c>
      <c r="K1538" s="170" t="s">
        <v>343</v>
      </c>
      <c r="L1538" s="170" t="s">
        <v>113</v>
      </c>
      <c r="M1538" s="124"/>
      <c r="N1538" s="124"/>
      <c r="O1538" s="124"/>
    </row>
    <row r="1539" spans="1:15" ht="15.6">
      <c r="A1539" s="451">
        <v>46136</v>
      </c>
      <c r="B1539" s="375" t="s">
        <v>1594</v>
      </c>
      <c r="C1539" s="375" t="s">
        <v>522</v>
      </c>
      <c r="D1539" s="375" t="s">
        <v>257</v>
      </c>
      <c r="E1539" s="375">
        <v>500</v>
      </c>
      <c r="F1539" s="381">
        <f t="shared" si="24"/>
        <v>0.93386376795353099</v>
      </c>
      <c r="G1539" s="239">
        <v>535.41</v>
      </c>
      <c r="H1539" s="242" t="s">
        <v>122</v>
      </c>
      <c r="I1539" s="375" t="s">
        <v>1166</v>
      </c>
      <c r="J1539" s="170" t="s">
        <v>96</v>
      </c>
      <c r="K1539" s="170" t="s">
        <v>343</v>
      </c>
      <c r="L1539" s="170" t="s">
        <v>113</v>
      </c>
      <c r="M1539" s="124"/>
      <c r="N1539" s="124"/>
      <c r="O1539" s="124"/>
    </row>
    <row r="1540" spans="1:15" ht="15.6">
      <c r="A1540" s="451">
        <v>46136</v>
      </c>
      <c r="B1540" s="375" t="s">
        <v>1624</v>
      </c>
      <c r="C1540" s="375" t="s">
        <v>392</v>
      </c>
      <c r="D1540" s="375" t="s">
        <v>257</v>
      </c>
      <c r="E1540" s="375">
        <v>8000</v>
      </c>
      <c r="F1540" s="381">
        <f t="shared" si="24"/>
        <v>14.941820287256496</v>
      </c>
      <c r="G1540" s="239">
        <v>535.41</v>
      </c>
      <c r="H1540" s="242" t="s">
        <v>122</v>
      </c>
      <c r="I1540" s="375" t="s">
        <v>1188</v>
      </c>
      <c r="J1540" s="170" t="s">
        <v>96</v>
      </c>
      <c r="K1540" s="170" t="s">
        <v>343</v>
      </c>
      <c r="L1540" s="170" t="s">
        <v>113</v>
      </c>
      <c r="M1540" s="124"/>
      <c r="N1540" s="124"/>
      <c r="O1540" s="124"/>
    </row>
    <row r="1541" spans="1:15" ht="15.6">
      <c r="A1541" s="451">
        <v>46136</v>
      </c>
      <c r="B1541" s="375" t="s">
        <v>1592</v>
      </c>
      <c r="C1541" s="375" t="s">
        <v>522</v>
      </c>
      <c r="D1541" s="375" t="s">
        <v>257</v>
      </c>
      <c r="E1541" s="375">
        <v>500</v>
      </c>
      <c r="F1541" s="381">
        <f t="shared" si="24"/>
        <v>0.93386376795353099</v>
      </c>
      <c r="G1541" s="239">
        <v>535.41</v>
      </c>
      <c r="H1541" s="242" t="s">
        <v>122</v>
      </c>
      <c r="I1541" s="375" t="s">
        <v>1166</v>
      </c>
      <c r="J1541" s="170" t="s">
        <v>96</v>
      </c>
      <c r="K1541" s="170" t="s">
        <v>343</v>
      </c>
      <c r="L1541" s="170" t="s">
        <v>113</v>
      </c>
      <c r="M1541" s="124"/>
      <c r="N1541" s="124"/>
      <c r="O1541" s="124"/>
    </row>
    <row r="1542" spans="1:15" ht="15.6">
      <c r="A1542" s="451">
        <v>46136</v>
      </c>
      <c r="B1542" s="375" t="s">
        <v>1592</v>
      </c>
      <c r="C1542" s="375" t="s">
        <v>522</v>
      </c>
      <c r="D1542" s="375" t="s">
        <v>257</v>
      </c>
      <c r="E1542" s="375">
        <v>500</v>
      </c>
      <c r="F1542" s="381">
        <f t="shared" si="24"/>
        <v>0.93386376795353099</v>
      </c>
      <c r="G1542" s="239">
        <v>535.41</v>
      </c>
      <c r="H1542" s="242" t="s">
        <v>122</v>
      </c>
      <c r="I1542" s="375" t="s">
        <v>1166</v>
      </c>
      <c r="J1542" s="170" t="s">
        <v>96</v>
      </c>
      <c r="K1542" s="170" t="s">
        <v>343</v>
      </c>
      <c r="L1542" s="170" t="s">
        <v>113</v>
      </c>
      <c r="M1542" s="124"/>
      <c r="N1542" s="124"/>
      <c r="O1542" s="124"/>
    </row>
    <row r="1543" spans="1:15" ht="15.6">
      <c r="A1543" s="451">
        <v>46136</v>
      </c>
      <c r="B1543" s="375" t="s">
        <v>1592</v>
      </c>
      <c r="C1543" s="375" t="s">
        <v>522</v>
      </c>
      <c r="D1543" s="375" t="s">
        <v>257</v>
      </c>
      <c r="E1543" s="375">
        <v>500</v>
      </c>
      <c r="F1543" s="381">
        <f t="shared" si="24"/>
        <v>0.93386376795353099</v>
      </c>
      <c r="G1543" s="239">
        <v>535.41</v>
      </c>
      <c r="H1543" s="242" t="s">
        <v>122</v>
      </c>
      <c r="I1543" s="375" t="s">
        <v>1166</v>
      </c>
      <c r="J1543" s="170" t="s">
        <v>96</v>
      </c>
      <c r="K1543" s="170" t="s">
        <v>343</v>
      </c>
      <c r="L1543" s="170" t="s">
        <v>113</v>
      </c>
      <c r="M1543" s="124"/>
      <c r="N1543" s="124"/>
      <c r="O1543" s="124"/>
    </row>
    <row r="1544" spans="1:15" ht="15.6">
      <c r="A1544" s="451">
        <v>46136</v>
      </c>
      <c r="B1544" s="375" t="s">
        <v>1592</v>
      </c>
      <c r="C1544" s="375" t="s">
        <v>522</v>
      </c>
      <c r="D1544" s="375" t="s">
        <v>257</v>
      </c>
      <c r="E1544" s="375">
        <v>500</v>
      </c>
      <c r="F1544" s="381">
        <f t="shared" si="24"/>
        <v>0.93386376795353099</v>
      </c>
      <c r="G1544" s="239">
        <v>535.41</v>
      </c>
      <c r="H1544" s="242" t="s">
        <v>122</v>
      </c>
      <c r="I1544" s="375" t="s">
        <v>1166</v>
      </c>
      <c r="J1544" s="170" t="s">
        <v>96</v>
      </c>
      <c r="K1544" s="170" t="s">
        <v>343</v>
      </c>
      <c r="L1544" s="170" t="s">
        <v>113</v>
      </c>
      <c r="M1544" s="124"/>
      <c r="N1544" s="124"/>
      <c r="O1544" s="124"/>
    </row>
    <row r="1545" spans="1:15" ht="15.6">
      <c r="A1545" s="451">
        <v>46136</v>
      </c>
      <c r="B1545" s="375" t="s">
        <v>1661</v>
      </c>
      <c r="C1545" s="375" t="s">
        <v>525</v>
      </c>
      <c r="D1545" s="375" t="s">
        <v>257</v>
      </c>
      <c r="E1545" s="375">
        <v>10000</v>
      </c>
      <c r="F1545" s="381">
        <f t="shared" si="24"/>
        <v>18.67727535907062</v>
      </c>
      <c r="G1545" s="239">
        <v>535.41</v>
      </c>
      <c r="H1545" s="375" t="s">
        <v>131</v>
      </c>
      <c r="I1545" s="375" t="s">
        <v>1219</v>
      </c>
      <c r="J1545" s="170" t="s">
        <v>96</v>
      </c>
      <c r="K1545" s="170" t="s">
        <v>343</v>
      </c>
      <c r="L1545" s="170" t="s">
        <v>113</v>
      </c>
      <c r="M1545" s="313"/>
      <c r="N1545" s="313"/>
      <c r="O1545" s="75"/>
    </row>
    <row r="1546" spans="1:15" ht="15.6">
      <c r="A1546" s="451">
        <v>46136</v>
      </c>
      <c r="B1546" s="375" t="s">
        <v>1596</v>
      </c>
      <c r="C1546" s="375" t="s">
        <v>522</v>
      </c>
      <c r="D1546" s="375" t="s">
        <v>257</v>
      </c>
      <c r="E1546" s="375">
        <v>500</v>
      </c>
      <c r="F1546" s="381">
        <f t="shared" si="24"/>
        <v>0.93386376795353099</v>
      </c>
      <c r="G1546" s="239">
        <v>535.41</v>
      </c>
      <c r="H1546" s="375" t="s">
        <v>131</v>
      </c>
      <c r="I1546" s="375" t="s">
        <v>1206</v>
      </c>
      <c r="J1546" s="170" t="s">
        <v>96</v>
      </c>
      <c r="K1546" s="170" t="s">
        <v>343</v>
      </c>
      <c r="L1546" s="170" t="s">
        <v>113</v>
      </c>
      <c r="M1546" s="310"/>
      <c r="N1546" s="310"/>
      <c r="O1546" s="271"/>
    </row>
    <row r="1547" spans="1:15" ht="15.6">
      <c r="A1547" s="451">
        <v>46136</v>
      </c>
      <c r="B1547" s="375" t="s">
        <v>1596</v>
      </c>
      <c r="C1547" s="375" t="s">
        <v>522</v>
      </c>
      <c r="D1547" s="375" t="s">
        <v>257</v>
      </c>
      <c r="E1547" s="375">
        <v>800</v>
      </c>
      <c r="F1547" s="381">
        <f t="shared" si="24"/>
        <v>1.4941820287256495</v>
      </c>
      <c r="G1547" s="239">
        <v>535.41</v>
      </c>
      <c r="H1547" s="375" t="s">
        <v>131</v>
      </c>
      <c r="I1547" s="375" t="s">
        <v>1206</v>
      </c>
      <c r="J1547" s="170" t="s">
        <v>96</v>
      </c>
      <c r="K1547" s="170" t="s">
        <v>343</v>
      </c>
      <c r="L1547" s="170" t="s">
        <v>113</v>
      </c>
      <c r="M1547" s="75"/>
      <c r="N1547" s="75"/>
      <c r="O1547" s="75"/>
    </row>
    <row r="1548" spans="1:15" ht="15.6">
      <c r="A1548" s="451">
        <v>46136</v>
      </c>
      <c r="B1548" s="375" t="s">
        <v>1596</v>
      </c>
      <c r="C1548" s="375" t="s">
        <v>522</v>
      </c>
      <c r="D1548" s="375" t="s">
        <v>257</v>
      </c>
      <c r="E1548" s="375">
        <v>800</v>
      </c>
      <c r="F1548" s="381">
        <f t="shared" si="24"/>
        <v>1.4941820287256495</v>
      </c>
      <c r="G1548" s="239">
        <v>535.41</v>
      </c>
      <c r="H1548" s="375" t="s">
        <v>131</v>
      </c>
      <c r="I1548" s="375" t="s">
        <v>1206</v>
      </c>
      <c r="J1548" s="170" t="s">
        <v>96</v>
      </c>
      <c r="K1548" s="170" t="s">
        <v>343</v>
      </c>
      <c r="L1548" s="170" t="s">
        <v>113</v>
      </c>
      <c r="M1548" s="75"/>
      <c r="N1548" s="75"/>
      <c r="O1548" s="75"/>
    </row>
    <row r="1549" spans="1:15" ht="15.6">
      <c r="A1549" s="451">
        <v>46136</v>
      </c>
      <c r="B1549" s="375" t="s">
        <v>1596</v>
      </c>
      <c r="C1549" s="375" t="s">
        <v>522</v>
      </c>
      <c r="D1549" s="375" t="s">
        <v>257</v>
      </c>
      <c r="E1549" s="375">
        <v>300</v>
      </c>
      <c r="F1549" s="381">
        <f t="shared" si="24"/>
        <v>0.56031826077211855</v>
      </c>
      <c r="G1549" s="239">
        <v>535.41</v>
      </c>
      <c r="H1549" s="375" t="s">
        <v>131</v>
      </c>
      <c r="I1549" s="375" t="s">
        <v>1206</v>
      </c>
      <c r="J1549" s="170" t="s">
        <v>96</v>
      </c>
      <c r="K1549" s="170" t="s">
        <v>343</v>
      </c>
      <c r="L1549" s="170" t="s">
        <v>113</v>
      </c>
      <c r="M1549" s="75"/>
      <c r="N1549" s="75"/>
      <c r="O1549" s="75"/>
    </row>
    <row r="1550" spans="1:15" ht="15.6">
      <c r="A1550" s="451">
        <v>46136</v>
      </c>
      <c r="B1550" s="375" t="s">
        <v>1610</v>
      </c>
      <c r="C1550" s="375" t="s">
        <v>618</v>
      </c>
      <c r="D1550" s="375" t="s">
        <v>257</v>
      </c>
      <c r="E1550" s="375">
        <v>1800</v>
      </c>
      <c r="F1550" s="381">
        <f t="shared" si="24"/>
        <v>3.3619095646327115</v>
      </c>
      <c r="G1550" s="239">
        <v>535.41</v>
      </c>
      <c r="H1550" s="375" t="s">
        <v>131</v>
      </c>
      <c r="I1550" s="375" t="s">
        <v>1210</v>
      </c>
      <c r="J1550" s="170" t="s">
        <v>96</v>
      </c>
      <c r="K1550" s="170" t="s">
        <v>343</v>
      </c>
      <c r="L1550" s="170" t="s">
        <v>113</v>
      </c>
      <c r="M1550" s="75"/>
      <c r="N1550" s="75"/>
      <c r="O1550" s="75"/>
    </row>
    <row r="1551" spans="1:15" ht="15.6">
      <c r="A1551" s="451">
        <v>46136</v>
      </c>
      <c r="B1551" s="375" t="s">
        <v>1596</v>
      </c>
      <c r="C1551" s="375" t="s">
        <v>522</v>
      </c>
      <c r="D1551" s="375" t="s">
        <v>257</v>
      </c>
      <c r="E1551" s="375">
        <v>500</v>
      </c>
      <c r="F1551" s="381">
        <f t="shared" si="24"/>
        <v>0.93386376795353099</v>
      </c>
      <c r="G1551" s="239">
        <v>535.41</v>
      </c>
      <c r="H1551" s="375" t="s">
        <v>131</v>
      </c>
      <c r="I1551" s="375" t="s">
        <v>1206</v>
      </c>
      <c r="J1551" s="170" t="s">
        <v>96</v>
      </c>
      <c r="K1551" s="170" t="s">
        <v>343</v>
      </c>
      <c r="L1551" s="170" t="s">
        <v>113</v>
      </c>
      <c r="M1551" s="75"/>
      <c r="N1551" s="75"/>
      <c r="O1551" s="75"/>
    </row>
    <row r="1552" spans="1:15" ht="15.6">
      <c r="A1552" s="451">
        <v>46136</v>
      </c>
      <c r="B1552" s="375" t="s">
        <v>1592</v>
      </c>
      <c r="C1552" s="375" t="s">
        <v>522</v>
      </c>
      <c r="D1552" s="375" t="s">
        <v>257</v>
      </c>
      <c r="E1552" s="375">
        <v>500</v>
      </c>
      <c r="F1552" s="381">
        <f t="shared" si="24"/>
        <v>0.93386376795353099</v>
      </c>
      <c r="G1552" s="239">
        <v>535.41</v>
      </c>
      <c r="H1552" s="375" t="s">
        <v>131</v>
      </c>
      <c r="I1552" s="375" t="s">
        <v>1206</v>
      </c>
      <c r="J1552" s="170" t="s">
        <v>96</v>
      </c>
      <c r="K1552" s="170" t="s">
        <v>343</v>
      </c>
      <c r="L1552" s="170" t="s">
        <v>113</v>
      </c>
      <c r="M1552" s="75"/>
      <c r="N1552" s="75"/>
      <c r="O1552" s="75"/>
    </row>
    <row r="1553" spans="1:15" ht="15.6">
      <c r="A1553" s="451">
        <v>46136</v>
      </c>
      <c r="B1553" s="375" t="s">
        <v>1592</v>
      </c>
      <c r="C1553" s="375" t="s">
        <v>522</v>
      </c>
      <c r="D1553" s="375" t="s">
        <v>257</v>
      </c>
      <c r="E1553" s="375">
        <v>500</v>
      </c>
      <c r="F1553" s="381">
        <f t="shared" si="24"/>
        <v>0.93386376795353099</v>
      </c>
      <c r="G1553" s="239">
        <v>535.41</v>
      </c>
      <c r="H1553" s="375" t="s">
        <v>131</v>
      </c>
      <c r="I1553" s="375" t="s">
        <v>1206</v>
      </c>
      <c r="J1553" s="170" t="s">
        <v>96</v>
      </c>
      <c r="K1553" s="170" t="s">
        <v>343</v>
      </c>
      <c r="L1553" s="170" t="s">
        <v>113</v>
      </c>
      <c r="M1553" s="75"/>
      <c r="N1553" s="75"/>
      <c r="O1553" s="75"/>
    </row>
    <row r="1554" spans="1:15" ht="15.6">
      <c r="A1554" s="395">
        <v>46136</v>
      </c>
      <c r="B1554" s="170" t="s">
        <v>1263</v>
      </c>
      <c r="C1554" s="383" t="s">
        <v>392</v>
      </c>
      <c r="D1554" s="383" t="s">
        <v>97</v>
      </c>
      <c r="E1554" s="316">
        <v>37000</v>
      </c>
      <c r="F1554" s="381">
        <f t="shared" si="24"/>
        <v>69.1059188285613</v>
      </c>
      <c r="G1554" s="239">
        <v>535.41</v>
      </c>
      <c r="H1554" s="383" t="s">
        <v>127</v>
      </c>
      <c r="I1554" s="453" t="s">
        <v>1312</v>
      </c>
      <c r="J1554" s="170" t="s">
        <v>96</v>
      </c>
      <c r="K1554" s="170" t="s">
        <v>343</v>
      </c>
      <c r="L1554" s="170" t="s">
        <v>113</v>
      </c>
      <c r="M1554" s="75"/>
      <c r="N1554" s="75"/>
      <c r="O1554" s="75"/>
    </row>
    <row r="1555" spans="1:15" ht="15.6">
      <c r="A1555" s="395">
        <v>46136</v>
      </c>
      <c r="B1555" s="453" t="s">
        <v>1264</v>
      </c>
      <c r="C1555" s="383" t="s">
        <v>335</v>
      </c>
      <c r="D1555" s="383" t="s">
        <v>97</v>
      </c>
      <c r="E1555" s="465">
        <v>1500</v>
      </c>
      <c r="F1555" s="381">
        <f t="shared" si="24"/>
        <v>2.8015913038605929</v>
      </c>
      <c r="G1555" s="239">
        <v>535.41</v>
      </c>
      <c r="H1555" s="383" t="s">
        <v>127</v>
      </c>
      <c r="I1555" s="170" t="s">
        <v>1295</v>
      </c>
      <c r="J1555" s="170" t="s">
        <v>96</v>
      </c>
      <c r="K1555" s="170" t="s">
        <v>343</v>
      </c>
      <c r="L1555" s="170" t="s">
        <v>113</v>
      </c>
      <c r="M1555" s="75"/>
      <c r="N1555" s="75"/>
      <c r="O1555" s="75"/>
    </row>
    <row r="1556" spans="1:15" ht="15.6">
      <c r="A1556" s="395">
        <v>46136</v>
      </c>
      <c r="B1556" s="453" t="s">
        <v>1265</v>
      </c>
      <c r="C1556" s="383" t="s">
        <v>335</v>
      </c>
      <c r="D1556" s="383" t="s">
        <v>97</v>
      </c>
      <c r="E1556" s="465">
        <v>1500</v>
      </c>
      <c r="F1556" s="381">
        <f t="shared" si="24"/>
        <v>2.8015913038605929</v>
      </c>
      <c r="G1556" s="239">
        <v>535.41</v>
      </c>
      <c r="H1556" s="383" t="s">
        <v>127</v>
      </c>
      <c r="I1556" s="170" t="s">
        <v>1295</v>
      </c>
      <c r="J1556" s="170" t="s">
        <v>96</v>
      </c>
      <c r="K1556" s="170" t="s">
        <v>343</v>
      </c>
      <c r="L1556" s="170" t="s">
        <v>113</v>
      </c>
      <c r="M1556" s="75"/>
      <c r="N1556" s="75"/>
      <c r="O1556" s="75"/>
    </row>
    <row r="1557" spans="1:15" ht="15.6">
      <c r="A1557" s="395">
        <v>46136</v>
      </c>
      <c r="B1557" s="453" t="s">
        <v>1266</v>
      </c>
      <c r="C1557" s="383" t="s">
        <v>335</v>
      </c>
      <c r="D1557" s="383" t="s">
        <v>97</v>
      </c>
      <c r="E1557" s="465">
        <v>1000</v>
      </c>
      <c r="F1557" s="381">
        <f t="shared" si="24"/>
        <v>1.867727535907062</v>
      </c>
      <c r="G1557" s="239">
        <v>535.41</v>
      </c>
      <c r="H1557" s="383" t="s">
        <v>127</v>
      </c>
      <c r="I1557" s="170" t="s">
        <v>1295</v>
      </c>
      <c r="J1557" s="170" t="s">
        <v>96</v>
      </c>
      <c r="K1557" s="170" t="s">
        <v>343</v>
      </c>
      <c r="L1557" s="170" t="s">
        <v>113</v>
      </c>
      <c r="M1557" s="75"/>
      <c r="N1557" s="75"/>
      <c r="O1557" s="75"/>
    </row>
    <row r="1558" spans="1:15" ht="15.6">
      <c r="A1558" s="395">
        <v>46136</v>
      </c>
      <c r="B1558" s="453" t="s">
        <v>1267</v>
      </c>
      <c r="C1558" s="383" t="s">
        <v>335</v>
      </c>
      <c r="D1558" s="383" t="s">
        <v>97</v>
      </c>
      <c r="E1558" s="465">
        <v>1000</v>
      </c>
      <c r="F1558" s="381">
        <f t="shared" si="24"/>
        <v>1.867727535907062</v>
      </c>
      <c r="G1558" s="239">
        <v>535.41</v>
      </c>
      <c r="H1558" s="383" t="s">
        <v>127</v>
      </c>
      <c r="I1558" s="170" t="s">
        <v>1295</v>
      </c>
      <c r="J1558" s="170" t="s">
        <v>96</v>
      </c>
      <c r="K1558" s="170" t="s">
        <v>343</v>
      </c>
      <c r="L1558" s="170" t="s">
        <v>113</v>
      </c>
      <c r="M1558" s="75"/>
      <c r="N1558" s="75"/>
      <c r="O1558" s="75"/>
    </row>
    <row r="1559" spans="1:15" ht="15.6">
      <c r="A1559" s="307">
        <v>46136</v>
      </c>
      <c r="B1559" s="302" t="s">
        <v>1472</v>
      </c>
      <c r="C1559" s="302" t="s">
        <v>103</v>
      </c>
      <c r="D1559" s="302" t="s">
        <v>98</v>
      </c>
      <c r="E1559" s="471">
        <v>500000</v>
      </c>
      <c r="F1559" s="381">
        <f t="shared" si="24"/>
        <v>933.86376795353101</v>
      </c>
      <c r="G1559" s="239">
        <v>535.41</v>
      </c>
      <c r="H1559" s="375" t="s">
        <v>107</v>
      </c>
      <c r="I1559" s="375" t="s">
        <v>1493</v>
      </c>
      <c r="J1559" s="170" t="s">
        <v>96</v>
      </c>
      <c r="K1559" s="170" t="s">
        <v>343</v>
      </c>
      <c r="L1559" s="170" t="s">
        <v>113</v>
      </c>
      <c r="M1559" s="75"/>
      <c r="N1559" s="75"/>
      <c r="O1559" s="75"/>
    </row>
    <row r="1560" spans="1:15" ht="15.6">
      <c r="A1560" s="388">
        <v>46137</v>
      </c>
      <c r="B1560" s="391" t="s">
        <v>978</v>
      </c>
      <c r="C1560" s="391" t="s">
        <v>396</v>
      </c>
      <c r="D1560" s="390" t="s">
        <v>97</v>
      </c>
      <c r="E1560" s="391">
        <v>40000</v>
      </c>
      <c r="F1560" s="381">
        <f t="shared" si="24"/>
        <v>74.709101436282481</v>
      </c>
      <c r="G1560" s="239">
        <v>535.41</v>
      </c>
      <c r="H1560" s="165" t="s">
        <v>128</v>
      </c>
      <c r="I1560" s="391" t="s">
        <v>1012</v>
      </c>
      <c r="J1560" s="170" t="s">
        <v>96</v>
      </c>
      <c r="K1560" s="170" t="s">
        <v>343</v>
      </c>
      <c r="L1560" s="170" t="s">
        <v>113</v>
      </c>
      <c r="M1560" s="310"/>
      <c r="N1560" s="310"/>
      <c r="O1560" s="271"/>
    </row>
    <row r="1561" spans="1:15" ht="15.6">
      <c r="A1561" s="388">
        <v>46137</v>
      </c>
      <c r="B1561" s="391" t="s">
        <v>979</v>
      </c>
      <c r="C1561" s="391" t="s">
        <v>522</v>
      </c>
      <c r="D1561" s="390" t="s">
        <v>97</v>
      </c>
      <c r="E1561" s="391">
        <v>500</v>
      </c>
      <c r="F1561" s="381">
        <f t="shared" si="24"/>
        <v>0.93386376795353099</v>
      </c>
      <c r="G1561" s="239">
        <v>535.41</v>
      </c>
      <c r="H1561" s="165" t="s">
        <v>128</v>
      </c>
      <c r="I1561" s="391" t="s">
        <v>991</v>
      </c>
      <c r="J1561" s="170" t="s">
        <v>96</v>
      </c>
      <c r="K1561" s="170" t="s">
        <v>343</v>
      </c>
      <c r="L1561" s="170" t="s">
        <v>113</v>
      </c>
      <c r="M1561" s="315"/>
      <c r="N1561" s="313"/>
      <c r="O1561" s="75"/>
    </row>
    <row r="1562" spans="1:15" ht="15.6">
      <c r="A1562" s="388">
        <v>46137</v>
      </c>
      <c r="B1562" s="391" t="s">
        <v>980</v>
      </c>
      <c r="C1562" s="391" t="s">
        <v>522</v>
      </c>
      <c r="D1562" s="390" t="s">
        <v>97</v>
      </c>
      <c r="E1562" s="391">
        <v>1500</v>
      </c>
      <c r="F1562" s="381">
        <f t="shared" si="24"/>
        <v>2.8015913038605929</v>
      </c>
      <c r="G1562" s="239">
        <v>535.41</v>
      </c>
      <c r="H1562" s="165" t="s">
        <v>128</v>
      </c>
      <c r="I1562" s="391" t="s">
        <v>991</v>
      </c>
      <c r="J1562" s="170" t="s">
        <v>96</v>
      </c>
      <c r="K1562" s="170" t="s">
        <v>343</v>
      </c>
      <c r="L1562" s="170" t="s">
        <v>113</v>
      </c>
      <c r="M1562" s="310"/>
      <c r="N1562" s="310"/>
      <c r="O1562" s="247"/>
    </row>
    <row r="1563" spans="1:15" ht="15.6">
      <c r="A1563" s="360">
        <v>46137</v>
      </c>
      <c r="B1563" s="361" t="s">
        <v>1631</v>
      </c>
      <c r="C1563" s="361" t="s">
        <v>525</v>
      </c>
      <c r="D1563" s="361" t="s">
        <v>257</v>
      </c>
      <c r="E1563" s="361">
        <v>10000</v>
      </c>
      <c r="F1563" s="381">
        <f t="shared" si="24"/>
        <v>18.67727535907062</v>
      </c>
      <c r="G1563" s="239">
        <v>535.41</v>
      </c>
      <c r="H1563" s="361" t="s">
        <v>123</v>
      </c>
      <c r="I1563" s="361" t="s">
        <v>1145</v>
      </c>
      <c r="J1563" s="170" t="s">
        <v>96</v>
      </c>
      <c r="K1563" s="170" t="s">
        <v>343</v>
      </c>
      <c r="L1563" s="170" t="s">
        <v>113</v>
      </c>
      <c r="M1563" s="313"/>
      <c r="N1563" s="313"/>
      <c r="O1563" s="75"/>
    </row>
    <row r="1564" spans="1:15" ht="15.6">
      <c r="A1564" s="360">
        <v>46137</v>
      </c>
      <c r="B1564" s="361" t="s">
        <v>523</v>
      </c>
      <c r="C1564" s="361" t="s">
        <v>524</v>
      </c>
      <c r="D1564" s="361" t="s">
        <v>257</v>
      </c>
      <c r="E1564" s="361">
        <v>2000</v>
      </c>
      <c r="F1564" s="381">
        <f t="shared" si="24"/>
        <v>3.735455071814124</v>
      </c>
      <c r="G1564" s="239">
        <v>535.41</v>
      </c>
      <c r="H1564" s="361" t="s">
        <v>123</v>
      </c>
      <c r="I1564" s="361" t="s">
        <v>1132</v>
      </c>
      <c r="J1564" s="170" t="s">
        <v>96</v>
      </c>
      <c r="K1564" s="170" t="s">
        <v>343</v>
      </c>
      <c r="L1564" s="170" t="s">
        <v>113</v>
      </c>
      <c r="M1564" s="75"/>
      <c r="N1564" s="75"/>
      <c r="O1564" s="75"/>
    </row>
    <row r="1565" spans="1:15" ht="15.6">
      <c r="A1565" s="360">
        <v>46137</v>
      </c>
      <c r="B1565" s="361" t="s">
        <v>1611</v>
      </c>
      <c r="C1565" s="361" t="s">
        <v>525</v>
      </c>
      <c r="D1565" s="361" t="s">
        <v>257</v>
      </c>
      <c r="E1565" s="361">
        <v>10000</v>
      </c>
      <c r="F1565" s="381">
        <f t="shared" si="24"/>
        <v>18.67727535907062</v>
      </c>
      <c r="G1565" s="239">
        <v>535.41</v>
      </c>
      <c r="H1565" s="361" t="s">
        <v>123</v>
      </c>
      <c r="I1565" s="361" t="s">
        <v>1150</v>
      </c>
      <c r="J1565" s="170" t="s">
        <v>96</v>
      </c>
      <c r="K1565" s="170" t="s">
        <v>343</v>
      </c>
      <c r="L1565" s="170" t="s">
        <v>113</v>
      </c>
      <c r="M1565" s="75"/>
      <c r="N1565" s="75"/>
      <c r="O1565" s="75"/>
    </row>
    <row r="1566" spans="1:15" ht="15.6">
      <c r="A1566" s="360">
        <v>46137</v>
      </c>
      <c r="B1566" s="361" t="s">
        <v>1606</v>
      </c>
      <c r="C1566" s="361" t="s">
        <v>392</v>
      </c>
      <c r="D1566" s="361" t="s">
        <v>257</v>
      </c>
      <c r="E1566" s="361">
        <v>8000</v>
      </c>
      <c r="F1566" s="381">
        <f t="shared" si="24"/>
        <v>14.941820287256496</v>
      </c>
      <c r="G1566" s="239">
        <v>535.41</v>
      </c>
      <c r="H1566" s="361" t="s">
        <v>123</v>
      </c>
      <c r="I1566" s="361" t="s">
        <v>1151</v>
      </c>
      <c r="J1566" s="170" t="s">
        <v>96</v>
      </c>
      <c r="K1566" s="170" t="s">
        <v>343</v>
      </c>
      <c r="L1566" s="170" t="s">
        <v>113</v>
      </c>
      <c r="M1566" s="75"/>
      <c r="N1566" s="75"/>
      <c r="O1566" s="75"/>
    </row>
    <row r="1567" spans="1:15" ht="15.6">
      <c r="A1567" s="451">
        <v>46137</v>
      </c>
      <c r="B1567" s="242" t="s">
        <v>1668</v>
      </c>
      <c r="C1567" s="375" t="s">
        <v>396</v>
      </c>
      <c r="D1567" s="375" t="s">
        <v>257</v>
      </c>
      <c r="E1567" s="375">
        <v>10000</v>
      </c>
      <c r="F1567" s="381">
        <f t="shared" si="24"/>
        <v>18.67727535907062</v>
      </c>
      <c r="G1567" s="239">
        <v>535.41</v>
      </c>
      <c r="H1567" s="242" t="s">
        <v>122</v>
      </c>
      <c r="I1567" s="375" t="s">
        <v>1186</v>
      </c>
      <c r="J1567" s="170" t="s">
        <v>96</v>
      </c>
      <c r="K1567" s="170" t="s">
        <v>343</v>
      </c>
      <c r="L1567" s="170" t="s">
        <v>113</v>
      </c>
      <c r="M1567" s="75"/>
      <c r="N1567" s="75"/>
      <c r="O1567" s="75"/>
    </row>
    <row r="1568" spans="1:15" ht="15.6">
      <c r="A1568" s="451">
        <v>46137</v>
      </c>
      <c r="B1568" s="375" t="s">
        <v>1592</v>
      </c>
      <c r="C1568" s="375" t="s">
        <v>522</v>
      </c>
      <c r="D1568" s="375" t="s">
        <v>257</v>
      </c>
      <c r="E1568" s="375">
        <v>500</v>
      </c>
      <c r="F1568" s="381">
        <f t="shared" si="24"/>
        <v>0.93386376795353099</v>
      </c>
      <c r="G1568" s="239">
        <v>535.41</v>
      </c>
      <c r="H1568" s="242" t="s">
        <v>122</v>
      </c>
      <c r="I1568" s="375" t="s">
        <v>1166</v>
      </c>
      <c r="J1568" s="170" t="s">
        <v>96</v>
      </c>
      <c r="K1568" s="170" t="s">
        <v>343</v>
      </c>
      <c r="L1568" s="170" t="s">
        <v>113</v>
      </c>
      <c r="M1568" s="124"/>
      <c r="N1568" s="124"/>
      <c r="O1568" s="124"/>
    </row>
    <row r="1569" spans="1:15" ht="15.6">
      <c r="A1569" s="451">
        <v>46137</v>
      </c>
      <c r="B1569" s="375" t="s">
        <v>1596</v>
      </c>
      <c r="C1569" s="375" t="s">
        <v>522</v>
      </c>
      <c r="D1569" s="375" t="s">
        <v>257</v>
      </c>
      <c r="E1569" s="375">
        <v>500</v>
      </c>
      <c r="F1569" s="381">
        <f t="shared" si="24"/>
        <v>0.93386376795353099</v>
      </c>
      <c r="G1569" s="239">
        <v>535.41</v>
      </c>
      <c r="H1569" s="242" t="s">
        <v>122</v>
      </c>
      <c r="I1569" s="375" t="s">
        <v>1166</v>
      </c>
      <c r="J1569" s="170" t="s">
        <v>96</v>
      </c>
      <c r="K1569" s="170" t="s">
        <v>343</v>
      </c>
      <c r="L1569" s="170" t="s">
        <v>113</v>
      </c>
      <c r="M1569" s="124"/>
      <c r="N1569" s="124"/>
      <c r="O1569" s="124"/>
    </row>
    <row r="1570" spans="1:15" ht="15.6">
      <c r="A1570" s="451">
        <v>46137</v>
      </c>
      <c r="B1570" s="375" t="s">
        <v>1592</v>
      </c>
      <c r="C1570" s="375" t="s">
        <v>522</v>
      </c>
      <c r="D1570" s="375" t="s">
        <v>257</v>
      </c>
      <c r="E1570" s="375">
        <v>500</v>
      </c>
      <c r="F1570" s="381">
        <f t="shared" si="24"/>
        <v>0.93386376795353099</v>
      </c>
      <c r="G1570" s="239">
        <v>535.41</v>
      </c>
      <c r="H1570" s="242" t="s">
        <v>122</v>
      </c>
      <c r="I1570" s="375" t="s">
        <v>1166</v>
      </c>
      <c r="J1570" s="170" t="s">
        <v>96</v>
      </c>
      <c r="K1570" s="170" t="s">
        <v>343</v>
      </c>
      <c r="L1570" s="170" t="s">
        <v>113</v>
      </c>
      <c r="M1570" s="75"/>
      <c r="N1570" s="75"/>
      <c r="O1570" s="75"/>
    </row>
    <row r="1571" spans="1:15" ht="15.6">
      <c r="A1571" s="451">
        <v>46137</v>
      </c>
      <c r="B1571" s="375" t="s">
        <v>1592</v>
      </c>
      <c r="C1571" s="375" t="s">
        <v>522</v>
      </c>
      <c r="D1571" s="375" t="s">
        <v>257</v>
      </c>
      <c r="E1571" s="375">
        <v>500</v>
      </c>
      <c r="F1571" s="381">
        <f t="shared" si="24"/>
        <v>0.93386376795353099</v>
      </c>
      <c r="G1571" s="239">
        <v>535.41</v>
      </c>
      <c r="H1571" s="242" t="s">
        <v>122</v>
      </c>
      <c r="I1571" s="375" t="s">
        <v>1166</v>
      </c>
      <c r="J1571" s="170" t="s">
        <v>96</v>
      </c>
      <c r="K1571" s="170" t="s">
        <v>343</v>
      </c>
      <c r="L1571" s="170" t="s">
        <v>113</v>
      </c>
      <c r="M1571" s="75"/>
      <c r="N1571" s="75"/>
      <c r="O1571" s="75"/>
    </row>
    <row r="1572" spans="1:15" ht="15.6">
      <c r="A1572" s="451">
        <v>46137</v>
      </c>
      <c r="B1572" s="375" t="s">
        <v>1592</v>
      </c>
      <c r="C1572" s="375" t="s">
        <v>522</v>
      </c>
      <c r="D1572" s="375" t="s">
        <v>257</v>
      </c>
      <c r="E1572" s="375">
        <v>500</v>
      </c>
      <c r="F1572" s="381">
        <f t="shared" si="24"/>
        <v>0.93386376795353099</v>
      </c>
      <c r="G1572" s="239">
        <v>535.41</v>
      </c>
      <c r="H1572" s="242" t="s">
        <v>122</v>
      </c>
      <c r="I1572" s="375" t="s">
        <v>1166</v>
      </c>
      <c r="J1572" s="170" t="s">
        <v>96</v>
      </c>
      <c r="K1572" s="170" t="s">
        <v>343</v>
      </c>
      <c r="L1572" s="170" t="s">
        <v>113</v>
      </c>
      <c r="M1572" s="75"/>
      <c r="N1572" s="75"/>
      <c r="O1572" s="75"/>
    </row>
    <row r="1573" spans="1:15" ht="15.6">
      <c r="A1573" s="451">
        <v>46137</v>
      </c>
      <c r="B1573" s="375" t="s">
        <v>1592</v>
      </c>
      <c r="C1573" s="375" t="s">
        <v>522</v>
      </c>
      <c r="D1573" s="375" t="s">
        <v>257</v>
      </c>
      <c r="E1573" s="375">
        <v>500</v>
      </c>
      <c r="F1573" s="381">
        <f t="shared" si="24"/>
        <v>0.93386376795353099</v>
      </c>
      <c r="G1573" s="239">
        <v>535.41</v>
      </c>
      <c r="H1573" s="242" t="s">
        <v>122</v>
      </c>
      <c r="I1573" s="375" t="s">
        <v>1166</v>
      </c>
      <c r="J1573" s="170" t="s">
        <v>96</v>
      </c>
      <c r="K1573" s="170" t="s">
        <v>343</v>
      </c>
      <c r="L1573" s="170" t="s">
        <v>113</v>
      </c>
      <c r="M1573" s="75"/>
      <c r="N1573" s="75"/>
      <c r="O1573" s="75"/>
    </row>
    <row r="1574" spans="1:15" ht="15.6">
      <c r="A1574" s="451">
        <v>46137</v>
      </c>
      <c r="B1574" s="375" t="s">
        <v>1671</v>
      </c>
      <c r="C1574" s="375" t="s">
        <v>524</v>
      </c>
      <c r="D1574" s="375" t="s">
        <v>257</v>
      </c>
      <c r="E1574" s="375">
        <v>2500</v>
      </c>
      <c r="F1574" s="381">
        <f t="shared" si="24"/>
        <v>4.669318839767655</v>
      </c>
      <c r="G1574" s="239">
        <v>535.41</v>
      </c>
      <c r="H1574" s="242" t="s">
        <v>122</v>
      </c>
      <c r="I1574" s="375" t="s">
        <v>1170</v>
      </c>
      <c r="J1574" s="170" t="s">
        <v>96</v>
      </c>
      <c r="K1574" s="170" t="s">
        <v>343</v>
      </c>
      <c r="L1574" s="170" t="s">
        <v>113</v>
      </c>
      <c r="M1574" s="75"/>
      <c r="N1574" s="75"/>
      <c r="O1574" s="75"/>
    </row>
    <row r="1575" spans="1:15" ht="15.6">
      <c r="A1575" s="451">
        <v>46137</v>
      </c>
      <c r="B1575" s="375" t="s">
        <v>1647</v>
      </c>
      <c r="C1575" s="375" t="s">
        <v>525</v>
      </c>
      <c r="D1575" s="375" t="s">
        <v>257</v>
      </c>
      <c r="E1575" s="375">
        <v>10000</v>
      </c>
      <c r="F1575" s="381">
        <f t="shared" si="24"/>
        <v>18.67727535907062</v>
      </c>
      <c r="G1575" s="239">
        <v>535.41</v>
      </c>
      <c r="H1575" s="375" t="s">
        <v>131</v>
      </c>
      <c r="I1575" s="375" t="s">
        <v>1219</v>
      </c>
      <c r="J1575" s="170" t="s">
        <v>96</v>
      </c>
      <c r="K1575" s="170" t="s">
        <v>343</v>
      </c>
      <c r="L1575" s="170" t="s">
        <v>113</v>
      </c>
      <c r="M1575" s="75"/>
      <c r="N1575" s="75"/>
      <c r="O1575" s="75"/>
    </row>
    <row r="1576" spans="1:15" ht="15.6">
      <c r="A1576" s="451">
        <v>46137</v>
      </c>
      <c r="B1576" s="375" t="s">
        <v>1592</v>
      </c>
      <c r="C1576" s="375" t="s">
        <v>522</v>
      </c>
      <c r="D1576" s="375" t="s">
        <v>257</v>
      </c>
      <c r="E1576" s="375">
        <v>500</v>
      </c>
      <c r="F1576" s="381">
        <f t="shared" si="24"/>
        <v>0.93386376795353099</v>
      </c>
      <c r="G1576" s="239">
        <v>535.41</v>
      </c>
      <c r="H1576" s="375" t="s">
        <v>131</v>
      </c>
      <c r="I1576" s="375" t="s">
        <v>1206</v>
      </c>
      <c r="J1576" s="170" t="s">
        <v>96</v>
      </c>
      <c r="K1576" s="170" t="s">
        <v>343</v>
      </c>
      <c r="L1576" s="170" t="s">
        <v>113</v>
      </c>
      <c r="M1576" s="75"/>
      <c r="N1576" s="75"/>
      <c r="O1576" s="75"/>
    </row>
    <row r="1577" spans="1:15" ht="15.6">
      <c r="A1577" s="451">
        <v>46137</v>
      </c>
      <c r="B1577" s="375" t="s">
        <v>1592</v>
      </c>
      <c r="C1577" s="375" t="s">
        <v>522</v>
      </c>
      <c r="D1577" s="375" t="s">
        <v>257</v>
      </c>
      <c r="E1577" s="375">
        <v>800</v>
      </c>
      <c r="F1577" s="381">
        <f t="shared" si="24"/>
        <v>1.4941820287256495</v>
      </c>
      <c r="G1577" s="239">
        <v>535.41</v>
      </c>
      <c r="H1577" s="375" t="s">
        <v>131</v>
      </c>
      <c r="I1577" s="375" t="s">
        <v>1206</v>
      </c>
      <c r="J1577" s="170" t="s">
        <v>96</v>
      </c>
      <c r="K1577" s="170" t="s">
        <v>343</v>
      </c>
      <c r="L1577" s="170" t="s">
        <v>113</v>
      </c>
      <c r="M1577" s="75"/>
      <c r="N1577" s="75"/>
      <c r="O1577" s="75"/>
    </row>
    <row r="1578" spans="1:15" ht="15.6">
      <c r="A1578" s="451">
        <v>46137</v>
      </c>
      <c r="B1578" s="375" t="s">
        <v>1592</v>
      </c>
      <c r="C1578" s="375" t="s">
        <v>522</v>
      </c>
      <c r="D1578" s="375" t="s">
        <v>257</v>
      </c>
      <c r="E1578" s="375">
        <v>1000</v>
      </c>
      <c r="F1578" s="381">
        <f t="shared" si="24"/>
        <v>1.867727535907062</v>
      </c>
      <c r="G1578" s="239">
        <v>535.41</v>
      </c>
      <c r="H1578" s="375" t="s">
        <v>131</v>
      </c>
      <c r="I1578" s="375" t="s">
        <v>1206</v>
      </c>
      <c r="J1578" s="170" t="s">
        <v>96</v>
      </c>
      <c r="K1578" s="170" t="s">
        <v>343</v>
      </c>
      <c r="L1578" s="170" t="s">
        <v>113</v>
      </c>
      <c r="M1578" s="75"/>
      <c r="N1578" s="75"/>
      <c r="O1578" s="75"/>
    </row>
    <row r="1579" spans="1:15" ht="15.6">
      <c r="A1579" s="451">
        <v>46137</v>
      </c>
      <c r="B1579" s="375" t="s">
        <v>1604</v>
      </c>
      <c r="C1579" s="375" t="s">
        <v>618</v>
      </c>
      <c r="D1579" s="375" t="s">
        <v>257</v>
      </c>
      <c r="E1579" s="375">
        <v>2500</v>
      </c>
      <c r="F1579" s="381">
        <f t="shared" si="24"/>
        <v>4.669318839767655</v>
      </c>
      <c r="G1579" s="239">
        <v>535.41</v>
      </c>
      <c r="H1579" s="375" t="s">
        <v>131</v>
      </c>
      <c r="I1579" s="375" t="s">
        <v>1210</v>
      </c>
      <c r="J1579" s="170" t="s">
        <v>96</v>
      </c>
      <c r="K1579" s="170" t="s">
        <v>343</v>
      </c>
      <c r="L1579" s="170" t="s">
        <v>113</v>
      </c>
      <c r="M1579" s="75"/>
      <c r="N1579" s="75"/>
      <c r="O1579" s="75"/>
    </row>
    <row r="1580" spans="1:15" ht="15.6">
      <c r="A1580" s="451">
        <v>46137</v>
      </c>
      <c r="B1580" s="375" t="s">
        <v>1596</v>
      </c>
      <c r="C1580" s="375" t="s">
        <v>522</v>
      </c>
      <c r="D1580" s="375" t="s">
        <v>257</v>
      </c>
      <c r="E1580" s="375">
        <v>600</v>
      </c>
      <c r="F1580" s="381">
        <f t="shared" si="24"/>
        <v>1.1206365215442371</v>
      </c>
      <c r="G1580" s="239">
        <v>535.41</v>
      </c>
      <c r="H1580" s="375" t="s">
        <v>131</v>
      </c>
      <c r="I1580" s="375" t="s">
        <v>1206</v>
      </c>
      <c r="J1580" s="170" t="s">
        <v>96</v>
      </c>
      <c r="K1580" s="170" t="s">
        <v>343</v>
      </c>
      <c r="L1580" s="170" t="s">
        <v>113</v>
      </c>
      <c r="M1580" s="75"/>
      <c r="N1580" s="75"/>
      <c r="O1580" s="75"/>
    </row>
    <row r="1581" spans="1:15" ht="15.6">
      <c r="A1581" s="451">
        <v>46137</v>
      </c>
      <c r="B1581" s="375" t="s">
        <v>1596</v>
      </c>
      <c r="C1581" s="375" t="s">
        <v>522</v>
      </c>
      <c r="D1581" s="375" t="s">
        <v>257</v>
      </c>
      <c r="E1581" s="375">
        <v>500</v>
      </c>
      <c r="F1581" s="381">
        <f t="shared" si="24"/>
        <v>0.93386376795353099</v>
      </c>
      <c r="G1581" s="239">
        <v>535.41</v>
      </c>
      <c r="H1581" s="375" t="s">
        <v>131</v>
      </c>
      <c r="I1581" s="375" t="s">
        <v>1206</v>
      </c>
      <c r="J1581" s="170" t="s">
        <v>96</v>
      </c>
      <c r="K1581" s="170" t="s">
        <v>343</v>
      </c>
      <c r="L1581" s="170" t="s">
        <v>113</v>
      </c>
      <c r="M1581" s="75"/>
      <c r="N1581" s="75"/>
      <c r="O1581" s="75"/>
    </row>
    <row r="1582" spans="1:15" ht="15.6">
      <c r="A1582" s="451">
        <v>46137</v>
      </c>
      <c r="B1582" s="375" t="s">
        <v>1592</v>
      </c>
      <c r="C1582" s="375" t="s">
        <v>522</v>
      </c>
      <c r="D1582" s="375" t="s">
        <v>257</v>
      </c>
      <c r="E1582" s="375">
        <v>500</v>
      </c>
      <c r="F1582" s="381">
        <f t="shared" ref="F1582:F1645" si="25">E1582/G1582</f>
        <v>0.93386376795353099</v>
      </c>
      <c r="G1582" s="239">
        <v>535.41</v>
      </c>
      <c r="H1582" s="375" t="s">
        <v>131</v>
      </c>
      <c r="I1582" s="375" t="s">
        <v>1206</v>
      </c>
      <c r="J1582" s="170" t="s">
        <v>96</v>
      </c>
      <c r="K1582" s="170" t="s">
        <v>343</v>
      </c>
      <c r="L1582" s="170" t="s">
        <v>113</v>
      </c>
      <c r="M1582" s="75"/>
      <c r="N1582" s="75"/>
      <c r="O1582" s="75"/>
    </row>
    <row r="1583" spans="1:15" ht="15.6">
      <c r="A1583" s="360">
        <v>46138</v>
      </c>
      <c r="B1583" s="361" t="s">
        <v>1622</v>
      </c>
      <c r="C1583" s="361" t="s">
        <v>525</v>
      </c>
      <c r="D1583" s="361" t="s">
        <v>257</v>
      </c>
      <c r="E1583" s="361">
        <v>10000</v>
      </c>
      <c r="F1583" s="381">
        <f t="shared" si="25"/>
        <v>18.67727535907062</v>
      </c>
      <c r="G1583" s="239">
        <v>535.41</v>
      </c>
      <c r="H1583" s="361" t="s">
        <v>123</v>
      </c>
      <c r="I1583" s="361" t="s">
        <v>1145</v>
      </c>
      <c r="J1583" s="170" t="s">
        <v>96</v>
      </c>
      <c r="K1583" s="170" t="s">
        <v>343</v>
      </c>
      <c r="L1583" s="170" t="s">
        <v>113</v>
      </c>
      <c r="M1583" s="75"/>
      <c r="N1583" s="75"/>
      <c r="O1583" s="75"/>
    </row>
    <row r="1584" spans="1:15" ht="15.6">
      <c r="A1584" s="360">
        <v>46138</v>
      </c>
      <c r="B1584" s="361" t="s">
        <v>533</v>
      </c>
      <c r="C1584" s="361" t="s">
        <v>524</v>
      </c>
      <c r="D1584" s="361" t="s">
        <v>257</v>
      </c>
      <c r="E1584" s="361">
        <v>3500</v>
      </c>
      <c r="F1584" s="381">
        <f t="shared" si="25"/>
        <v>6.5370463756747172</v>
      </c>
      <c r="G1584" s="239">
        <v>535.41</v>
      </c>
      <c r="H1584" s="361" t="s">
        <v>123</v>
      </c>
      <c r="I1584" s="361" t="s">
        <v>1132</v>
      </c>
      <c r="J1584" s="170" t="s">
        <v>96</v>
      </c>
      <c r="K1584" s="170" t="s">
        <v>343</v>
      </c>
      <c r="L1584" s="170" t="s">
        <v>113</v>
      </c>
      <c r="M1584" s="75"/>
      <c r="N1584" s="75"/>
      <c r="O1584" s="75"/>
    </row>
    <row r="1585" spans="1:15" ht="15.6">
      <c r="A1585" s="451">
        <v>46138</v>
      </c>
      <c r="B1585" s="242" t="s">
        <v>1672</v>
      </c>
      <c r="C1585" s="375" t="s">
        <v>396</v>
      </c>
      <c r="D1585" s="375" t="s">
        <v>257</v>
      </c>
      <c r="E1585" s="375">
        <v>10000</v>
      </c>
      <c r="F1585" s="381">
        <f t="shared" si="25"/>
        <v>18.67727535907062</v>
      </c>
      <c r="G1585" s="239">
        <v>535.41</v>
      </c>
      <c r="H1585" s="242" t="s">
        <v>122</v>
      </c>
      <c r="I1585" s="375" t="s">
        <v>1186</v>
      </c>
      <c r="J1585" s="170" t="s">
        <v>96</v>
      </c>
      <c r="K1585" s="170" t="s">
        <v>343</v>
      </c>
      <c r="L1585" s="170" t="s">
        <v>113</v>
      </c>
      <c r="M1585" s="75"/>
      <c r="N1585" s="75"/>
      <c r="O1585" s="75"/>
    </row>
    <row r="1586" spans="1:15" ht="15.6">
      <c r="A1586" s="451">
        <v>46138</v>
      </c>
      <c r="B1586" s="170" t="s">
        <v>1598</v>
      </c>
      <c r="C1586" s="375" t="s">
        <v>396</v>
      </c>
      <c r="D1586" s="375" t="s">
        <v>257</v>
      </c>
      <c r="E1586" s="375">
        <v>20000</v>
      </c>
      <c r="F1586" s="381">
        <f t="shared" si="25"/>
        <v>37.35455071814124</v>
      </c>
      <c r="G1586" s="239">
        <v>535.41</v>
      </c>
      <c r="H1586" s="242" t="s">
        <v>122</v>
      </c>
      <c r="I1586" s="375" t="s">
        <v>1190</v>
      </c>
      <c r="J1586" s="170" t="s">
        <v>96</v>
      </c>
      <c r="K1586" s="170" t="s">
        <v>343</v>
      </c>
      <c r="L1586" s="170" t="s">
        <v>113</v>
      </c>
      <c r="M1586" s="313"/>
      <c r="N1586" s="313"/>
      <c r="O1586" s="75"/>
    </row>
    <row r="1587" spans="1:15" ht="15.6">
      <c r="A1587" s="451">
        <v>46138</v>
      </c>
      <c r="B1587" s="375" t="s">
        <v>1596</v>
      </c>
      <c r="C1587" s="375" t="s">
        <v>522</v>
      </c>
      <c r="D1587" s="375" t="s">
        <v>257</v>
      </c>
      <c r="E1587" s="375">
        <v>500</v>
      </c>
      <c r="F1587" s="381">
        <f t="shared" si="25"/>
        <v>0.93386376795353099</v>
      </c>
      <c r="G1587" s="239">
        <v>535.41</v>
      </c>
      <c r="H1587" s="242" t="s">
        <v>122</v>
      </c>
      <c r="I1587" s="375" t="s">
        <v>1166</v>
      </c>
      <c r="J1587" s="170" t="s">
        <v>96</v>
      </c>
      <c r="K1587" s="170" t="s">
        <v>343</v>
      </c>
      <c r="L1587" s="170" t="s">
        <v>113</v>
      </c>
      <c r="M1587" s="313"/>
      <c r="N1587" s="313"/>
      <c r="O1587" s="75"/>
    </row>
    <row r="1588" spans="1:15" ht="15.6">
      <c r="A1588" s="451">
        <v>46138</v>
      </c>
      <c r="B1588" s="375" t="s">
        <v>1599</v>
      </c>
      <c r="C1588" s="375" t="s">
        <v>392</v>
      </c>
      <c r="D1588" s="375" t="s">
        <v>257</v>
      </c>
      <c r="E1588" s="375">
        <v>5000</v>
      </c>
      <c r="F1588" s="381">
        <f t="shared" si="25"/>
        <v>9.3386376795353101</v>
      </c>
      <c r="G1588" s="239">
        <v>535.41</v>
      </c>
      <c r="H1588" s="242" t="s">
        <v>122</v>
      </c>
      <c r="I1588" s="375" t="s">
        <v>1191</v>
      </c>
      <c r="J1588" s="170" t="s">
        <v>96</v>
      </c>
      <c r="K1588" s="170" t="s">
        <v>343</v>
      </c>
      <c r="L1588" s="170" t="s">
        <v>113</v>
      </c>
      <c r="M1588" s="75"/>
      <c r="N1588" s="75"/>
      <c r="O1588" s="75"/>
    </row>
    <row r="1589" spans="1:15" ht="15.6">
      <c r="A1589" s="451">
        <v>46138</v>
      </c>
      <c r="B1589" s="375" t="s">
        <v>1592</v>
      </c>
      <c r="C1589" s="375" t="s">
        <v>522</v>
      </c>
      <c r="D1589" s="375" t="s">
        <v>257</v>
      </c>
      <c r="E1589" s="375">
        <v>500</v>
      </c>
      <c r="F1589" s="381">
        <f t="shared" si="25"/>
        <v>0.93386376795353099</v>
      </c>
      <c r="G1589" s="239">
        <v>535.41</v>
      </c>
      <c r="H1589" s="242" t="s">
        <v>122</v>
      </c>
      <c r="I1589" s="375" t="s">
        <v>1166</v>
      </c>
      <c r="J1589" s="170" t="s">
        <v>96</v>
      </c>
      <c r="K1589" s="170" t="s">
        <v>343</v>
      </c>
      <c r="L1589" s="170" t="s">
        <v>113</v>
      </c>
      <c r="M1589" s="75"/>
      <c r="N1589" s="75"/>
      <c r="O1589" s="75"/>
    </row>
    <row r="1590" spans="1:15" ht="15.6">
      <c r="A1590" s="451">
        <v>46138</v>
      </c>
      <c r="B1590" s="375" t="s">
        <v>1592</v>
      </c>
      <c r="C1590" s="375" t="s">
        <v>522</v>
      </c>
      <c r="D1590" s="375" t="s">
        <v>257</v>
      </c>
      <c r="E1590" s="375">
        <v>500</v>
      </c>
      <c r="F1590" s="381">
        <f t="shared" si="25"/>
        <v>0.93386376795353099</v>
      </c>
      <c r="G1590" s="239">
        <v>535.41</v>
      </c>
      <c r="H1590" s="242" t="s">
        <v>122</v>
      </c>
      <c r="I1590" s="375" t="s">
        <v>1166</v>
      </c>
      <c r="J1590" s="170" t="s">
        <v>96</v>
      </c>
      <c r="K1590" s="170" t="s">
        <v>343</v>
      </c>
      <c r="L1590" s="170" t="s">
        <v>113</v>
      </c>
      <c r="M1590" s="75"/>
      <c r="N1590" s="75"/>
      <c r="O1590" s="75"/>
    </row>
    <row r="1591" spans="1:15" ht="15.6">
      <c r="A1591" s="451">
        <v>46138</v>
      </c>
      <c r="B1591" s="375" t="s">
        <v>1592</v>
      </c>
      <c r="C1591" s="375" t="s">
        <v>522</v>
      </c>
      <c r="D1591" s="375" t="s">
        <v>257</v>
      </c>
      <c r="E1591" s="375">
        <v>500</v>
      </c>
      <c r="F1591" s="381">
        <f t="shared" si="25"/>
        <v>0.93386376795353099</v>
      </c>
      <c r="G1591" s="239">
        <v>535.41</v>
      </c>
      <c r="H1591" s="242" t="s">
        <v>122</v>
      </c>
      <c r="I1591" s="375" t="s">
        <v>1166</v>
      </c>
      <c r="J1591" s="170" t="s">
        <v>96</v>
      </c>
      <c r="K1591" s="170" t="s">
        <v>343</v>
      </c>
      <c r="L1591" s="170" t="s">
        <v>113</v>
      </c>
      <c r="M1591" s="75"/>
      <c r="N1591" s="75"/>
      <c r="O1591" s="75"/>
    </row>
    <row r="1592" spans="1:15" ht="15.6">
      <c r="A1592" s="451">
        <v>46138</v>
      </c>
      <c r="B1592" s="375" t="s">
        <v>1592</v>
      </c>
      <c r="C1592" s="375" t="s">
        <v>522</v>
      </c>
      <c r="D1592" s="375" t="s">
        <v>257</v>
      </c>
      <c r="E1592" s="375">
        <v>500</v>
      </c>
      <c r="F1592" s="381">
        <f t="shared" si="25"/>
        <v>0.93386376795353099</v>
      </c>
      <c r="G1592" s="239">
        <v>535.41</v>
      </c>
      <c r="H1592" s="242" t="s">
        <v>122</v>
      </c>
      <c r="I1592" s="375" t="s">
        <v>1166</v>
      </c>
      <c r="J1592" s="170" t="s">
        <v>96</v>
      </c>
      <c r="K1592" s="170" t="s">
        <v>343</v>
      </c>
      <c r="L1592" s="170" t="s">
        <v>113</v>
      </c>
      <c r="M1592" s="75"/>
      <c r="N1592" s="75"/>
      <c r="O1592" s="75"/>
    </row>
    <row r="1593" spans="1:15" ht="15.6">
      <c r="A1593" s="451">
        <v>46138</v>
      </c>
      <c r="B1593" s="375" t="s">
        <v>1661</v>
      </c>
      <c r="C1593" s="375" t="s">
        <v>525</v>
      </c>
      <c r="D1593" s="375" t="s">
        <v>257</v>
      </c>
      <c r="E1593" s="375">
        <v>10000</v>
      </c>
      <c r="F1593" s="381">
        <f t="shared" si="25"/>
        <v>18.67727535907062</v>
      </c>
      <c r="G1593" s="239">
        <v>535.41</v>
      </c>
      <c r="H1593" s="375" t="s">
        <v>131</v>
      </c>
      <c r="I1593" s="375" t="s">
        <v>1219</v>
      </c>
      <c r="J1593" s="170" t="s">
        <v>96</v>
      </c>
      <c r="K1593" s="170" t="s">
        <v>343</v>
      </c>
      <c r="L1593" s="170" t="s">
        <v>113</v>
      </c>
      <c r="M1593" s="75"/>
      <c r="N1593" s="75"/>
      <c r="O1593" s="75"/>
    </row>
    <row r="1594" spans="1:15" ht="15.6">
      <c r="A1594" s="451">
        <v>46138</v>
      </c>
      <c r="B1594" s="375" t="s">
        <v>1662</v>
      </c>
      <c r="C1594" s="375" t="s">
        <v>525</v>
      </c>
      <c r="D1594" s="375" t="s">
        <v>257</v>
      </c>
      <c r="E1594" s="375">
        <v>40000</v>
      </c>
      <c r="F1594" s="381">
        <f t="shared" si="25"/>
        <v>74.709101436282481</v>
      </c>
      <c r="G1594" s="239">
        <v>535.41</v>
      </c>
      <c r="H1594" s="375" t="s">
        <v>131</v>
      </c>
      <c r="I1594" s="375" t="s">
        <v>1221</v>
      </c>
      <c r="J1594" s="170" t="s">
        <v>96</v>
      </c>
      <c r="K1594" s="170" t="s">
        <v>343</v>
      </c>
      <c r="L1594" s="170" t="s">
        <v>113</v>
      </c>
      <c r="M1594" s="75"/>
      <c r="N1594" s="75"/>
      <c r="O1594" s="75"/>
    </row>
    <row r="1595" spans="1:15" ht="15.6">
      <c r="A1595" s="451">
        <v>46138</v>
      </c>
      <c r="B1595" s="375" t="s">
        <v>1592</v>
      </c>
      <c r="C1595" s="375" t="s">
        <v>522</v>
      </c>
      <c r="D1595" s="375" t="s">
        <v>257</v>
      </c>
      <c r="E1595" s="375">
        <v>500</v>
      </c>
      <c r="F1595" s="381">
        <f t="shared" si="25"/>
        <v>0.93386376795353099</v>
      </c>
      <c r="G1595" s="239">
        <v>535.41</v>
      </c>
      <c r="H1595" s="375" t="s">
        <v>131</v>
      </c>
      <c r="I1595" s="375" t="s">
        <v>1206</v>
      </c>
      <c r="J1595" s="170" t="s">
        <v>96</v>
      </c>
      <c r="K1595" s="170" t="s">
        <v>343</v>
      </c>
      <c r="L1595" s="170" t="s">
        <v>113</v>
      </c>
      <c r="M1595" s="75"/>
      <c r="N1595" s="75"/>
      <c r="O1595" s="75"/>
    </row>
    <row r="1596" spans="1:15" ht="15.6">
      <c r="A1596" s="451">
        <v>46138</v>
      </c>
      <c r="B1596" s="375" t="s">
        <v>1606</v>
      </c>
      <c r="C1596" s="375" t="s">
        <v>392</v>
      </c>
      <c r="D1596" s="375" t="s">
        <v>257</v>
      </c>
      <c r="E1596" s="375">
        <v>5000</v>
      </c>
      <c r="F1596" s="381">
        <f t="shared" si="25"/>
        <v>9.3386376795353101</v>
      </c>
      <c r="G1596" s="239">
        <v>535.41</v>
      </c>
      <c r="H1596" s="375" t="s">
        <v>131</v>
      </c>
      <c r="I1596" s="375" t="s">
        <v>1222</v>
      </c>
      <c r="J1596" s="170" t="s">
        <v>96</v>
      </c>
      <c r="K1596" s="170" t="s">
        <v>343</v>
      </c>
      <c r="L1596" s="170" t="s">
        <v>113</v>
      </c>
      <c r="M1596" s="75"/>
      <c r="N1596" s="75"/>
      <c r="O1596" s="75"/>
    </row>
    <row r="1597" spans="1:15" ht="15.6">
      <c r="A1597" s="451">
        <v>46138</v>
      </c>
      <c r="B1597" s="375" t="s">
        <v>1592</v>
      </c>
      <c r="C1597" s="375" t="s">
        <v>522</v>
      </c>
      <c r="D1597" s="375" t="s">
        <v>257</v>
      </c>
      <c r="E1597" s="375">
        <v>500</v>
      </c>
      <c r="F1597" s="381">
        <f t="shared" si="25"/>
        <v>0.93386376795353099</v>
      </c>
      <c r="G1597" s="239">
        <v>535.41</v>
      </c>
      <c r="H1597" s="375" t="s">
        <v>131</v>
      </c>
      <c r="I1597" s="375" t="s">
        <v>1206</v>
      </c>
      <c r="J1597" s="170" t="s">
        <v>96</v>
      </c>
      <c r="K1597" s="170" t="s">
        <v>343</v>
      </c>
      <c r="L1597" s="170" t="s">
        <v>113</v>
      </c>
      <c r="M1597" s="75"/>
      <c r="N1597" s="75"/>
      <c r="O1597" s="75"/>
    </row>
    <row r="1598" spans="1:15" ht="15.6">
      <c r="A1598" s="451">
        <v>46138</v>
      </c>
      <c r="B1598" s="375" t="s">
        <v>1592</v>
      </c>
      <c r="C1598" s="375" t="s">
        <v>522</v>
      </c>
      <c r="D1598" s="375" t="s">
        <v>257</v>
      </c>
      <c r="E1598" s="375">
        <v>500</v>
      </c>
      <c r="F1598" s="381">
        <f t="shared" si="25"/>
        <v>0.93386376795353099</v>
      </c>
      <c r="G1598" s="239">
        <v>535.41</v>
      </c>
      <c r="H1598" s="375" t="s">
        <v>131</v>
      </c>
      <c r="I1598" s="375" t="s">
        <v>1206</v>
      </c>
      <c r="J1598" s="170" t="s">
        <v>96</v>
      </c>
      <c r="K1598" s="170" t="s">
        <v>343</v>
      </c>
      <c r="L1598" s="170" t="s">
        <v>113</v>
      </c>
      <c r="M1598" s="75"/>
      <c r="N1598" s="75"/>
      <c r="O1598" s="75"/>
    </row>
    <row r="1599" spans="1:15" ht="15.6">
      <c r="A1599" s="451">
        <v>46138</v>
      </c>
      <c r="B1599" s="375" t="s">
        <v>1610</v>
      </c>
      <c r="C1599" s="375" t="s">
        <v>618</v>
      </c>
      <c r="D1599" s="375" t="s">
        <v>257</v>
      </c>
      <c r="E1599" s="375">
        <v>1400</v>
      </c>
      <c r="F1599" s="381">
        <f t="shared" si="25"/>
        <v>2.6148185502698866</v>
      </c>
      <c r="G1599" s="239">
        <v>535.41</v>
      </c>
      <c r="H1599" s="375" t="s">
        <v>131</v>
      </c>
      <c r="I1599" s="375" t="s">
        <v>1210</v>
      </c>
      <c r="J1599" s="170" t="s">
        <v>96</v>
      </c>
      <c r="K1599" s="170" t="s">
        <v>343</v>
      </c>
      <c r="L1599" s="170" t="s">
        <v>113</v>
      </c>
      <c r="M1599" s="75"/>
      <c r="N1599" s="75"/>
      <c r="O1599" s="75"/>
    </row>
    <row r="1600" spans="1:15" ht="15.6">
      <c r="A1600" s="451">
        <v>46138</v>
      </c>
      <c r="B1600" s="375" t="s">
        <v>1592</v>
      </c>
      <c r="C1600" s="375" t="s">
        <v>522</v>
      </c>
      <c r="D1600" s="375" t="s">
        <v>257</v>
      </c>
      <c r="E1600" s="375">
        <v>500</v>
      </c>
      <c r="F1600" s="381">
        <f t="shared" si="25"/>
        <v>0.93386376795353099</v>
      </c>
      <c r="G1600" s="239">
        <v>535.41</v>
      </c>
      <c r="H1600" s="375" t="s">
        <v>131</v>
      </c>
      <c r="I1600" s="375" t="s">
        <v>1206</v>
      </c>
      <c r="J1600" s="170" t="s">
        <v>96</v>
      </c>
      <c r="K1600" s="170" t="s">
        <v>343</v>
      </c>
      <c r="L1600" s="170" t="s">
        <v>113</v>
      </c>
      <c r="M1600" s="75"/>
      <c r="N1600" s="75"/>
      <c r="O1600" s="75"/>
    </row>
    <row r="1601" spans="1:15" ht="15.6">
      <c r="A1601" s="451">
        <v>46138</v>
      </c>
      <c r="B1601" s="375" t="s">
        <v>1596</v>
      </c>
      <c r="C1601" s="375" t="s">
        <v>522</v>
      </c>
      <c r="D1601" s="375" t="s">
        <v>257</v>
      </c>
      <c r="E1601" s="375">
        <v>500</v>
      </c>
      <c r="F1601" s="381">
        <f t="shared" si="25"/>
        <v>0.93386376795353099</v>
      </c>
      <c r="G1601" s="239">
        <v>535.41</v>
      </c>
      <c r="H1601" s="375" t="s">
        <v>131</v>
      </c>
      <c r="I1601" s="375" t="s">
        <v>1206</v>
      </c>
      <c r="J1601" s="170" t="s">
        <v>96</v>
      </c>
      <c r="K1601" s="170" t="s">
        <v>343</v>
      </c>
      <c r="L1601" s="170" t="s">
        <v>113</v>
      </c>
      <c r="M1601" s="75"/>
      <c r="N1601" s="75"/>
      <c r="O1601" s="75"/>
    </row>
    <row r="1602" spans="1:15" ht="15.6">
      <c r="A1602" s="451">
        <v>46138</v>
      </c>
      <c r="B1602" s="375" t="s">
        <v>1596</v>
      </c>
      <c r="C1602" s="375" t="s">
        <v>522</v>
      </c>
      <c r="D1602" s="375" t="s">
        <v>257</v>
      </c>
      <c r="E1602" s="375">
        <v>500</v>
      </c>
      <c r="F1602" s="381">
        <f t="shared" si="25"/>
        <v>0.93386376795353099</v>
      </c>
      <c r="G1602" s="239">
        <v>535.41</v>
      </c>
      <c r="H1602" s="375" t="s">
        <v>131</v>
      </c>
      <c r="I1602" s="375" t="s">
        <v>1206</v>
      </c>
      <c r="J1602" s="170" t="s">
        <v>96</v>
      </c>
      <c r="K1602" s="170" t="s">
        <v>343</v>
      </c>
      <c r="L1602" s="170" t="s">
        <v>113</v>
      </c>
      <c r="M1602" s="75"/>
      <c r="N1602" s="75"/>
      <c r="O1602" s="75"/>
    </row>
    <row r="1603" spans="1:15" ht="15.6">
      <c r="A1603" s="395">
        <v>46138</v>
      </c>
      <c r="B1603" s="453" t="s">
        <v>1268</v>
      </c>
      <c r="C1603" s="383" t="s">
        <v>335</v>
      </c>
      <c r="D1603" s="383" t="s">
        <v>97</v>
      </c>
      <c r="E1603" s="465">
        <v>2500</v>
      </c>
      <c r="F1603" s="381">
        <f t="shared" si="25"/>
        <v>4.669318839767655</v>
      </c>
      <c r="G1603" s="239">
        <v>535.41</v>
      </c>
      <c r="H1603" s="383" t="s">
        <v>127</v>
      </c>
      <c r="I1603" s="170" t="s">
        <v>1295</v>
      </c>
      <c r="J1603" s="170" t="s">
        <v>96</v>
      </c>
      <c r="K1603" s="170" t="s">
        <v>343</v>
      </c>
      <c r="L1603" s="170" t="s">
        <v>113</v>
      </c>
      <c r="M1603" s="75"/>
      <c r="N1603" s="75"/>
      <c r="O1603" s="75"/>
    </row>
    <row r="1604" spans="1:15" ht="15.6">
      <c r="A1604" s="395">
        <v>46138</v>
      </c>
      <c r="B1604" s="170" t="s">
        <v>1269</v>
      </c>
      <c r="C1604" s="170" t="s">
        <v>525</v>
      </c>
      <c r="D1604" s="170" t="s">
        <v>97</v>
      </c>
      <c r="E1604" s="316">
        <v>10000</v>
      </c>
      <c r="F1604" s="381">
        <f t="shared" si="25"/>
        <v>18.67727535907062</v>
      </c>
      <c r="G1604" s="239">
        <v>535.41</v>
      </c>
      <c r="H1604" s="383" t="s">
        <v>127</v>
      </c>
      <c r="I1604" s="170" t="s">
        <v>1313</v>
      </c>
      <c r="J1604" s="170" t="s">
        <v>96</v>
      </c>
      <c r="K1604" s="170" t="s">
        <v>343</v>
      </c>
      <c r="L1604" s="170" t="s">
        <v>113</v>
      </c>
      <c r="M1604" s="75"/>
      <c r="N1604" s="75"/>
      <c r="O1604" s="75"/>
    </row>
    <row r="1605" spans="1:15" ht="15.6">
      <c r="A1605" s="395">
        <v>46138</v>
      </c>
      <c r="B1605" s="170" t="s">
        <v>1274</v>
      </c>
      <c r="C1605" s="383" t="s">
        <v>335</v>
      </c>
      <c r="D1605" s="383" t="s">
        <v>97</v>
      </c>
      <c r="E1605" s="465">
        <v>500</v>
      </c>
      <c r="F1605" s="381">
        <f t="shared" si="25"/>
        <v>0.93386376795353099</v>
      </c>
      <c r="G1605" s="239">
        <v>535.41</v>
      </c>
      <c r="H1605" s="383" t="s">
        <v>127</v>
      </c>
      <c r="I1605" s="170" t="s">
        <v>1295</v>
      </c>
      <c r="J1605" s="170" t="s">
        <v>96</v>
      </c>
      <c r="K1605" s="170" t="s">
        <v>343</v>
      </c>
      <c r="L1605" s="170" t="s">
        <v>113</v>
      </c>
      <c r="M1605" s="75"/>
      <c r="N1605" s="75"/>
      <c r="O1605" s="75"/>
    </row>
    <row r="1606" spans="1:15" ht="15.6">
      <c r="A1606" s="451">
        <v>46139</v>
      </c>
      <c r="B1606" s="375" t="s">
        <v>186</v>
      </c>
      <c r="C1606" s="375" t="s">
        <v>335</v>
      </c>
      <c r="D1606" s="385" t="s">
        <v>99</v>
      </c>
      <c r="E1606" s="375">
        <v>1000</v>
      </c>
      <c r="F1606" s="381">
        <f t="shared" si="25"/>
        <v>1.867727535907062</v>
      </c>
      <c r="G1606" s="239">
        <v>535.41</v>
      </c>
      <c r="H1606" s="386" t="s">
        <v>111</v>
      </c>
      <c r="I1606" s="452" t="s">
        <v>910</v>
      </c>
      <c r="J1606" s="170" t="s">
        <v>96</v>
      </c>
      <c r="K1606" s="170" t="s">
        <v>343</v>
      </c>
      <c r="L1606" s="170" t="s">
        <v>113</v>
      </c>
      <c r="M1606" s="75"/>
      <c r="N1606" s="75"/>
      <c r="O1606" s="75"/>
    </row>
    <row r="1607" spans="1:15" ht="15.6">
      <c r="A1607" s="451">
        <v>46139</v>
      </c>
      <c r="B1607" s="375" t="s">
        <v>907</v>
      </c>
      <c r="C1607" s="375" t="s">
        <v>335</v>
      </c>
      <c r="D1607" s="385" t="s">
        <v>99</v>
      </c>
      <c r="E1607" s="375">
        <v>1000</v>
      </c>
      <c r="F1607" s="381">
        <f t="shared" si="25"/>
        <v>1.867727535907062</v>
      </c>
      <c r="G1607" s="239">
        <v>535.41</v>
      </c>
      <c r="H1607" s="386" t="s">
        <v>111</v>
      </c>
      <c r="I1607" s="452" t="s">
        <v>910</v>
      </c>
      <c r="J1607" s="170" t="s">
        <v>96</v>
      </c>
      <c r="K1607" s="170" t="s">
        <v>343</v>
      </c>
      <c r="L1607" s="170" t="s">
        <v>113</v>
      </c>
      <c r="M1607" s="75"/>
      <c r="N1607" s="75"/>
      <c r="O1607" s="75"/>
    </row>
    <row r="1608" spans="1:15" ht="15.6">
      <c r="A1608" s="451">
        <v>46139</v>
      </c>
      <c r="B1608" s="375" t="s">
        <v>908</v>
      </c>
      <c r="C1608" s="375" t="s">
        <v>335</v>
      </c>
      <c r="D1608" s="385" t="s">
        <v>99</v>
      </c>
      <c r="E1608" s="375">
        <v>1000</v>
      </c>
      <c r="F1608" s="381">
        <f t="shared" si="25"/>
        <v>1.867727535907062</v>
      </c>
      <c r="G1608" s="239">
        <v>535.41</v>
      </c>
      <c r="H1608" s="386" t="s">
        <v>111</v>
      </c>
      <c r="I1608" s="452" t="s">
        <v>910</v>
      </c>
      <c r="J1608" s="170" t="s">
        <v>96</v>
      </c>
      <c r="K1608" s="170" t="s">
        <v>343</v>
      </c>
      <c r="L1608" s="170" t="s">
        <v>113</v>
      </c>
      <c r="M1608" s="75"/>
      <c r="N1608" s="75"/>
      <c r="O1608" s="75"/>
    </row>
    <row r="1609" spans="1:15" ht="15.6">
      <c r="A1609" s="451">
        <v>46139</v>
      </c>
      <c r="B1609" s="375" t="s">
        <v>187</v>
      </c>
      <c r="C1609" s="375" t="s">
        <v>335</v>
      </c>
      <c r="D1609" s="385" t="s">
        <v>99</v>
      </c>
      <c r="E1609" s="375">
        <v>1000</v>
      </c>
      <c r="F1609" s="381">
        <f t="shared" si="25"/>
        <v>1.867727535907062</v>
      </c>
      <c r="G1609" s="239">
        <v>535.41</v>
      </c>
      <c r="H1609" s="386" t="s">
        <v>111</v>
      </c>
      <c r="I1609" s="452" t="s">
        <v>910</v>
      </c>
      <c r="J1609" s="170" t="s">
        <v>96</v>
      </c>
      <c r="K1609" s="170" t="s">
        <v>343</v>
      </c>
      <c r="L1609" s="170" t="s">
        <v>113</v>
      </c>
      <c r="M1609" s="75"/>
      <c r="N1609" s="75"/>
      <c r="O1609" s="75"/>
    </row>
    <row r="1610" spans="1:15" ht="15.6">
      <c r="A1610" s="388">
        <v>46139</v>
      </c>
      <c r="B1610" s="391" t="s">
        <v>981</v>
      </c>
      <c r="C1610" s="391" t="s">
        <v>522</v>
      </c>
      <c r="D1610" s="390" t="s">
        <v>97</v>
      </c>
      <c r="E1610" s="391">
        <v>1000</v>
      </c>
      <c r="F1610" s="381">
        <f t="shared" si="25"/>
        <v>1.867727535907062</v>
      </c>
      <c r="G1610" s="239">
        <v>535.41</v>
      </c>
      <c r="H1610" s="165" t="s">
        <v>128</v>
      </c>
      <c r="I1610" s="391" t="s">
        <v>991</v>
      </c>
      <c r="J1610" s="170" t="s">
        <v>96</v>
      </c>
      <c r="K1610" s="170" t="s">
        <v>343</v>
      </c>
      <c r="L1610" s="170" t="s">
        <v>113</v>
      </c>
      <c r="M1610" s="310"/>
      <c r="N1610" s="310"/>
      <c r="O1610" s="271"/>
    </row>
    <row r="1611" spans="1:15" ht="15.6">
      <c r="A1611" s="388">
        <v>46139</v>
      </c>
      <c r="B1611" s="391" t="s">
        <v>982</v>
      </c>
      <c r="C1611" s="391" t="s">
        <v>522</v>
      </c>
      <c r="D1611" s="390" t="s">
        <v>97</v>
      </c>
      <c r="E1611" s="391">
        <v>1000</v>
      </c>
      <c r="F1611" s="381">
        <f t="shared" si="25"/>
        <v>1.867727535907062</v>
      </c>
      <c r="G1611" s="239">
        <v>535.41</v>
      </c>
      <c r="H1611" s="165" t="s">
        <v>128</v>
      </c>
      <c r="I1611" s="391" t="s">
        <v>991</v>
      </c>
      <c r="J1611" s="170" t="s">
        <v>96</v>
      </c>
      <c r="K1611" s="170" t="s">
        <v>343</v>
      </c>
      <c r="L1611" s="170" t="s">
        <v>113</v>
      </c>
      <c r="M1611" s="310"/>
      <c r="N1611" s="310"/>
      <c r="O1611" s="271"/>
    </row>
    <row r="1612" spans="1:15" ht="15.6">
      <c r="A1612" s="388">
        <v>46139</v>
      </c>
      <c r="B1612" s="391" t="s">
        <v>983</v>
      </c>
      <c r="C1612" s="391" t="s">
        <v>392</v>
      </c>
      <c r="D1612" s="390" t="s">
        <v>97</v>
      </c>
      <c r="E1612" s="391">
        <v>9000</v>
      </c>
      <c r="F1612" s="381">
        <f t="shared" si="25"/>
        <v>16.809547823163559</v>
      </c>
      <c r="G1612" s="239">
        <v>535.41</v>
      </c>
      <c r="H1612" s="165" t="s">
        <v>128</v>
      </c>
      <c r="I1612" s="391" t="s">
        <v>1014</v>
      </c>
      <c r="J1612" s="170" t="s">
        <v>96</v>
      </c>
      <c r="K1612" s="170" t="s">
        <v>343</v>
      </c>
      <c r="L1612" s="170" t="s">
        <v>113</v>
      </c>
      <c r="M1612" s="75"/>
      <c r="N1612" s="75"/>
      <c r="O1612" s="75"/>
    </row>
    <row r="1613" spans="1:15" ht="15.6">
      <c r="A1613" s="460">
        <v>46139</v>
      </c>
      <c r="B1613" s="375" t="s">
        <v>1073</v>
      </c>
      <c r="C1613" s="375" t="s">
        <v>130</v>
      </c>
      <c r="D1613" s="375" t="s">
        <v>98</v>
      </c>
      <c r="E1613" s="462">
        <v>80000</v>
      </c>
      <c r="F1613" s="381">
        <f t="shared" si="25"/>
        <v>149.41820287256496</v>
      </c>
      <c r="G1613" s="239">
        <v>535.41</v>
      </c>
      <c r="H1613" s="375" t="s">
        <v>168</v>
      </c>
      <c r="I1613" s="453" t="s">
        <v>1103</v>
      </c>
      <c r="J1613" s="170" t="s">
        <v>96</v>
      </c>
      <c r="K1613" s="170" t="s">
        <v>343</v>
      </c>
      <c r="L1613" s="170" t="s">
        <v>113</v>
      </c>
      <c r="M1613" s="75"/>
      <c r="N1613" s="75"/>
      <c r="O1613" s="75"/>
    </row>
    <row r="1614" spans="1:15" ht="15.6">
      <c r="A1614" s="460">
        <v>46139</v>
      </c>
      <c r="B1614" s="375" t="s">
        <v>1074</v>
      </c>
      <c r="C1614" s="375" t="s">
        <v>130</v>
      </c>
      <c r="D1614" s="375" t="s">
        <v>98</v>
      </c>
      <c r="E1614" s="462">
        <v>40000</v>
      </c>
      <c r="F1614" s="381">
        <f t="shared" si="25"/>
        <v>74.709101436282481</v>
      </c>
      <c r="G1614" s="239">
        <v>535.41</v>
      </c>
      <c r="H1614" s="375" t="s">
        <v>168</v>
      </c>
      <c r="I1614" s="453" t="s">
        <v>1104</v>
      </c>
      <c r="J1614" s="170" t="s">
        <v>96</v>
      </c>
      <c r="K1614" s="170" t="s">
        <v>343</v>
      </c>
      <c r="L1614" s="170" t="s">
        <v>113</v>
      </c>
      <c r="M1614" s="75"/>
      <c r="N1614" s="75"/>
      <c r="O1614" s="75"/>
    </row>
    <row r="1615" spans="1:15" ht="15.6">
      <c r="A1615" s="394">
        <v>46139</v>
      </c>
      <c r="B1615" s="242" t="s">
        <v>1075</v>
      </c>
      <c r="C1615" s="458" t="s">
        <v>335</v>
      </c>
      <c r="D1615" s="375" t="s">
        <v>98</v>
      </c>
      <c r="E1615" s="459">
        <v>1000</v>
      </c>
      <c r="F1615" s="381">
        <f t="shared" si="25"/>
        <v>1.867727535907062</v>
      </c>
      <c r="G1615" s="239">
        <v>535.41</v>
      </c>
      <c r="H1615" s="375" t="s">
        <v>168</v>
      </c>
      <c r="I1615" s="375" t="s">
        <v>1080</v>
      </c>
      <c r="J1615" s="170" t="s">
        <v>96</v>
      </c>
      <c r="K1615" s="170" t="s">
        <v>343</v>
      </c>
      <c r="L1615" s="170" t="s">
        <v>113</v>
      </c>
      <c r="M1615" s="75"/>
      <c r="N1615" s="75"/>
      <c r="O1615" s="75"/>
    </row>
    <row r="1616" spans="1:15" ht="15.6">
      <c r="A1616" s="394">
        <v>46139</v>
      </c>
      <c r="B1616" s="242" t="s">
        <v>197</v>
      </c>
      <c r="C1616" s="458" t="s">
        <v>335</v>
      </c>
      <c r="D1616" s="375" t="s">
        <v>98</v>
      </c>
      <c r="E1616" s="459">
        <v>1000</v>
      </c>
      <c r="F1616" s="381">
        <f t="shared" si="25"/>
        <v>1.867727535907062</v>
      </c>
      <c r="G1616" s="239">
        <v>535.41</v>
      </c>
      <c r="H1616" s="375" t="s">
        <v>168</v>
      </c>
      <c r="I1616" s="375" t="s">
        <v>1080</v>
      </c>
      <c r="J1616" s="170" t="s">
        <v>96</v>
      </c>
      <c r="K1616" s="170" t="s">
        <v>343</v>
      </c>
      <c r="L1616" s="170" t="s">
        <v>113</v>
      </c>
      <c r="M1616" s="75"/>
      <c r="N1616" s="75"/>
      <c r="O1616" s="75"/>
    </row>
    <row r="1617" spans="1:15" ht="15.6">
      <c r="A1617" s="360">
        <v>46139</v>
      </c>
      <c r="B1617" s="361" t="s">
        <v>1622</v>
      </c>
      <c r="C1617" s="361" t="s">
        <v>525</v>
      </c>
      <c r="D1617" s="361" t="s">
        <v>257</v>
      </c>
      <c r="E1617" s="361">
        <v>10000</v>
      </c>
      <c r="F1617" s="381">
        <f t="shared" si="25"/>
        <v>18.67727535907062</v>
      </c>
      <c r="G1617" s="239">
        <v>535.41</v>
      </c>
      <c r="H1617" s="361" t="s">
        <v>123</v>
      </c>
      <c r="I1617" s="361" t="s">
        <v>1145</v>
      </c>
      <c r="J1617" s="170" t="s">
        <v>96</v>
      </c>
      <c r="K1617" s="170" t="s">
        <v>343</v>
      </c>
      <c r="L1617" s="170" t="s">
        <v>113</v>
      </c>
      <c r="M1617" s="75"/>
      <c r="N1617" s="75"/>
      <c r="O1617" s="75"/>
    </row>
    <row r="1618" spans="1:15" ht="15.6">
      <c r="A1618" s="360">
        <v>46139</v>
      </c>
      <c r="B1618" s="361" t="s">
        <v>533</v>
      </c>
      <c r="C1618" s="361" t="s">
        <v>524</v>
      </c>
      <c r="D1618" s="361" t="s">
        <v>257</v>
      </c>
      <c r="E1618" s="361">
        <v>2000</v>
      </c>
      <c r="F1618" s="381">
        <f t="shared" si="25"/>
        <v>3.735455071814124</v>
      </c>
      <c r="G1618" s="239">
        <v>535.41</v>
      </c>
      <c r="H1618" s="361" t="s">
        <v>123</v>
      </c>
      <c r="I1618" s="361" t="s">
        <v>1132</v>
      </c>
      <c r="J1618" s="170" t="s">
        <v>96</v>
      </c>
      <c r="K1618" s="170" t="s">
        <v>343</v>
      </c>
      <c r="L1618" s="170" t="s">
        <v>113</v>
      </c>
      <c r="M1618" s="75"/>
      <c r="N1618" s="75"/>
      <c r="O1618" s="75"/>
    </row>
    <row r="1619" spans="1:15" ht="15.6">
      <c r="A1619" s="451">
        <v>46139</v>
      </c>
      <c r="B1619" s="242" t="s">
        <v>1668</v>
      </c>
      <c r="C1619" s="375" t="s">
        <v>396</v>
      </c>
      <c r="D1619" s="375" t="s">
        <v>257</v>
      </c>
      <c r="E1619" s="375">
        <v>10000</v>
      </c>
      <c r="F1619" s="381">
        <f t="shared" si="25"/>
        <v>18.67727535907062</v>
      </c>
      <c r="G1619" s="239">
        <v>535.41</v>
      </c>
      <c r="H1619" s="242" t="s">
        <v>122</v>
      </c>
      <c r="I1619" s="375" t="s">
        <v>1186</v>
      </c>
      <c r="J1619" s="170" t="s">
        <v>96</v>
      </c>
      <c r="K1619" s="170" t="s">
        <v>343</v>
      </c>
      <c r="L1619" s="170" t="s">
        <v>113</v>
      </c>
      <c r="M1619" s="75"/>
      <c r="N1619" s="75"/>
      <c r="O1619" s="75"/>
    </row>
    <row r="1620" spans="1:15" ht="15.6">
      <c r="A1620" s="451">
        <v>46139</v>
      </c>
      <c r="B1620" s="375" t="s">
        <v>1592</v>
      </c>
      <c r="C1620" s="375" t="s">
        <v>522</v>
      </c>
      <c r="D1620" s="375" t="s">
        <v>257</v>
      </c>
      <c r="E1620" s="375">
        <v>500</v>
      </c>
      <c r="F1620" s="381">
        <f t="shared" si="25"/>
        <v>0.93386376795353099</v>
      </c>
      <c r="G1620" s="239">
        <v>535.41</v>
      </c>
      <c r="H1620" s="242" t="s">
        <v>122</v>
      </c>
      <c r="I1620" s="375" t="s">
        <v>1166</v>
      </c>
      <c r="J1620" s="170" t="s">
        <v>96</v>
      </c>
      <c r="K1620" s="170" t="s">
        <v>343</v>
      </c>
      <c r="L1620" s="170" t="s">
        <v>113</v>
      </c>
      <c r="M1620" s="75"/>
      <c r="N1620" s="75"/>
      <c r="O1620" s="75"/>
    </row>
    <row r="1621" spans="1:15" ht="15.6">
      <c r="A1621" s="451">
        <v>46139</v>
      </c>
      <c r="B1621" s="375" t="s">
        <v>1592</v>
      </c>
      <c r="C1621" s="375" t="s">
        <v>522</v>
      </c>
      <c r="D1621" s="375" t="s">
        <v>257</v>
      </c>
      <c r="E1621" s="375">
        <v>500</v>
      </c>
      <c r="F1621" s="381">
        <f t="shared" si="25"/>
        <v>0.93386376795353099</v>
      </c>
      <c r="G1621" s="239">
        <v>535.41</v>
      </c>
      <c r="H1621" s="242" t="s">
        <v>122</v>
      </c>
      <c r="I1621" s="375" t="s">
        <v>1166</v>
      </c>
      <c r="J1621" s="170" t="s">
        <v>96</v>
      </c>
      <c r="K1621" s="170" t="s">
        <v>343</v>
      </c>
      <c r="L1621" s="170" t="s">
        <v>113</v>
      </c>
      <c r="M1621" s="75"/>
      <c r="N1621" s="75"/>
      <c r="O1621" s="75"/>
    </row>
    <row r="1622" spans="1:15" ht="15.6">
      <c r="A1622" s="451">
        <v>46139</v>
      </c>
      <c r="B1622" s="375" t="s">
        <v>1592</v>
      </c>
      <c r="C1622" s="375" t="s">
        <v>522</v>
      </c>
      <c r="D1622" s="375" t="s">
        <v>257</v>
      </c>
      <c r="E1622" s="375">
        <v>500</v>
      </c>
      <c r="F1622" s="381">
        <f t="shared" si="25"/>
        <v>0.93386376795353099</v>
      </c>
      <c r="G1622" s="239">
        <v>535.41</v>
      </c>
      <c r="H1622" s="242" t="s">
        <v>122</v>
      </c>
      <c r="I1622" s="375" t="s">
        <v>1166</v>
      </c>
      <c r="J1622" s="170" t="s">
        <v>96</v>
      </c>
      <c r="K1622" s="170" t="s">
        <v>343</v>
      </c>
      <c r="L1622" s="170" t="s">
        <v>113</v>
      </c>
      <c r="M1622" s="75"/>
      <c r="N1622" s="75"/>
      <c r="O1622" s="75"/>
    </row>
    <row r="1623" spans="1:15" ht="15.6">
      <c r="A1623" s="451">
        <v>46139</v>
      </c>
      <c r="B1623" s="375" t="s">
        <v>1592</v>
      </c>
      <c r="C1623" s="375" t="s">
        <v>522</v>
      </c>
      <c r="D1623" s="375" t="s">
        <v>257</v>
      </c>
      <c r="E1623" s="375">
        <v>500</v>
      </c>
      <c r="F1623" s="381">
        <f t="shared" si="25"/>
        <v>0.93386376795353099</v>
      </c>
      <c r="G1623" s="239">
        <v>535.41</v>
      </c>
      <c r="H1623" s="242" t="s">
        <v>122</v>
      </c>
      <c r="I1623" s="375" t="s">
        <v>1166</v>
      </c>
      <c r="J1623" s="170" t="s">
        <v>96</v>
      </c>
      <c r="K1623" s="170" t="s">
        <v>343</v>
      </c>
      <c r="L1623" s="170" t="s">
        <v>113</v>
      </c>
      <c r="M1623" s="75"/>
      <c r="N1623" s="75"/>
      <c r="O1623" s="75"/>
    </row>
    <row r="1624" spans="1:15" ht="15.6">
      <c r="A1624" s="451">
        <v>46139</v>
      </c>
      <c r="B1624" s="375" t="s">
        <v>1592</v>
      </c>
      <c r="C1624" s="375" t="s">
        <v>522</v>
      </c>
      <c r="D1624" s="375" t="s">
        <v>257</v>
      </c>
      <c r="E1624" s="375">
        <v>500</v>
      </c>
      <c r="F1624" s="381">
        <f t="shared" si="25"/>
        <v>0.93386376795353099</v>
      </c>
      <c r="G1624" s="239">
        <v>535.41</v>
      </c>
      <c r="H1624" s="242" t="s">
        <v>122</v>
      </c>
      <c r="I1624" s="375" t="s">
        <v>1166</v>
      </c>
      <c r="J1624" s="170" t="s">
        <v>96</v>
      </c>
      <c r="K1624" s="170" t="s">
        <v>343</v>
      </c>
      <c r="L1624" s="170" t="s">
        <v>113</v>
      </c>
      <c r="M1624" s="75"/>
      <c r="N1624" s="75"/>
      <c r="O1624" s="75"/>
    </row>
    <row r="1625" spans="1:15" ht="15.6">
      <c r="A1625" s="451">
        <v>46139</v>
      </c>
      <c r="B1625" s="375" t="s">
        <v>1592</v>
      </c>
      <c r="C1625" s="375" t="s">
        <v>522</v>
      </c>
      <c r="D1625" s="375" t="s">
        <v>257</v>
      </c>
      <c r="E1625" s="375">
        <v>500</v>
      </c>
      <c r="F1625" s="381">
        <f t="shared" si="25"/>
        <v>0.93386376795353099</v>
      </c>
      <c r="G1625" s="239">
        <v>535.41</v>
      </c>
      <c r="H1625" s="242" t="s">
        <v>122</v>
      </c>
      <c r="I1625" s="375" t="s">
        <v>1166</v>
      </c>
      <c r="J1625" s="170" t="s">
        <v>96</v>
      </c>
      <c r="K1625" s="170" t="s">
        <v>343</v>
      </c>
      <c r="L1625" s="170" t="s">
        <v>113</v>
      </c>
      <c r="M1625" s="75"/>
      <c r="N1625" s="75"/>
      <c r="O1625" s="75"/>
    </row>
    <row r="1626" spans="1:15" ht="15.6">
      <c r="A1626" s="451">
        <v>46139</v>
      </c>
      <c r="B1626" s="375" t="s">
        <v>1673</v>
      </c>
      <c r="C1626" s="375" t="s">
        <v>524</v>
      </c>
      <c r="D1626" s="375" t="s">
        <v>257</v>
      </c>
      <c r="E1626" s="375">
        <v>2000</v>
      </c>
      <c r="F1626" s="381">
        <f t="shared" si="25"/>
        <v>3.735455071814124</v>
      </c>
      <c r="G1626" s="239">
        <v>535.41</v>
      </c>
      <c r="H1626" s="242" t="s">
        <v>122</v>
      </c>
      <c r="I1626" s="375" t="s">
        <v>1170</v>
      </c>
      <c r="J1626" s="170" t="s">
        <v>96</v>
      </c>
      <c r="K1626" s="170" t="s">
        <v>343</v>
      </c>
      <c r="L1626" s="170" t="s">
        <v>113</v>
      </c>
      <c r="M1626" s="75"/>
      <c r="N1626" s="75"/>
      <c r="O1626" s="75"/>
    </row>
    <row r="1627" spans="1:15" ht="15.6">
      <c r="A1627" s="451">
        <v>46139</v>
      </c>
      <c r="B1627" s="170" t="s">
        <v>1598</v>
      </c>
      <c r="C1627" s="375" t="s">
        <v>396</v>
      </c>
      <c r="D1627" s="375" t="s">
        <v>257</v>
      </c>
      <c r="E1627" s="375">
        <v>10000</v>
      </c>
      <c r="F1627" s="381">
        <f t="shared" si="25"/>
        <v>18.67727535907062</v>
      </c>
      <c r="G1627" s="239">
        <v>535.41</v>
      </c>
      <c r="H1627" s="242" t="s">
        <v>122</v>
      </c>
      <c r="I1627" s="375" t="s">
        <v>1192</v>
      </c>
      <c r="J1627" s="170" t="s">
        <v>96</v>
      </c>
      <c r="K1627" s="170" t="s">
        <v>343</v>
      </c>
      <c r="L1627" s="170" t="s">
        <v>113</v>
      </c>
      <c r="M1627" s="75"/>
      <c r="N1627" s="75"/>
      <c r="O1627" s="75"/>
    </row>
    <row r="1628" spans="1:15" ht="15.6">
      <c r="A1628" s="451">
        <v>46139</v>
      </c>
      <c r="B1628" s="375" t="s">
        <v>1599</v>
      </c>
      <c r="C1628" s="375" t="s">
        <v>392</v>
      </c>
      <c r="D1628" s="375" t="s">
        <v>257</v>
      </c>
      <c r="E1628" s="375">
        <v>5000</v>
      </c>
      <c r="F1628" s="381">
        <f t="shared" si="25"/>
        <v>9.3386376795353101</v>
      </c>
      <c r="G1628" s="239">
        <v>535.41</v>
      </c>
      <c r="H1628" s="242" t="s">
        <v>122</v>
      </c>
      <c r="I1628" s="375" t="s">
        <v>1193</v>
      </c>
      <c r="J1628" s="170" t="s">
        <v>96</v>
      </c>
      <c r="K1628" s="170" t="s">
        <v>343</v>
      </c>
      <c r="L1628" s="170" t="s">
        <v>113</v>
      </c>
      <c r="M1628" s="75"/>
      <c r="N1628" s="75"/>
      <c r="O1628" s="75"/>
    </row>
    <row r="1629" spans="1:15" ht="15.6">
      <c r="A1629" s="451">
        <v>46139</v>
      </c>
      <c r="B1629" s="375" t="s">
        <v>1592</v>
      </c>
      <c r="C1629" s="375" t="s">
        <v>522</v>
      </c>
      <c r="D1629" s="375" t="s">
        <v>257</v>
      </c>
      <c r="E1629" s="375">
        <v>500</v>
      </c>
      <c r="F1629" s="381">
        <f t="shared" si="25"/>
        <v>0.93386376795353099</v>
      </c>
      <c r="G1629" s="239">
        <v>535.41</v>
      </c>
      <c r="H1629" s="242" t="s">
        <v>122</v>
      </c>
      <c r="I1629" s="375" t="s">
        <v>1166</v>
      </c>
      <c r="J1629" s="170" t="s">
        <v>96</v>
      </c>
      <c r="K1629" s="170" t="s">
        <v>343</v>
      </c>
      <c r="L1629" s="170" t="s">
        <v>113</v>
      </c>
      <c r="M1629" s="75"/>
      <c r="N1629" s="75"/>
      <c r="O1629" s="75"/>
    </row>
    <row r="1630" spans="1:15" ht="15.6">
      <c r="A1630" s="451">
        <v>46139</v>
      </c>
      <c r="B1630" s="375" t="s">
        <v>1661</v>
      </c>
      <c r="C1630" s="375" t="s">
        <v>525</v>
      </c>
      <c r="D1630" s="375" t="s">
        <v>257</v>
      </c>
      <c r="E1630" s="375">
        <v>10000</v>
      </c>
      <c r="F1630" s="381">
        <f t="shared" si="25"/>
        <v>18.67727535907062</v>
      </c>
      <c r="G1630" s="239">
        <v>535.41</v>
      </c>
      <c r="H1630" s="375" t="s">
        <v>131</v>
      </c>
      <c r="I1630" s="375" t="s">
        <v>1219</v>
      </c>
      <c r="J1630" s="170" t="s">
        <v>96</v>
      </c>
      <c r="K1630" s="170" t="s">
        <v>343</v>
      </c>
      <c r="L1630" s="170" t="s">
        <v>113</v>
      </c>
      <c r="M1630" s="75"/>
      <c r="N1630" s="75"/>
      <c r="O1630" s="75"/>
    </row>
    <row r="1631" spans="1:15" ht="15.6">
      <c r="A1631" s="451">
        <v>46139</v>
      </c>
      <c r="B1631" s="375" t="s">
        <v>1659</v>
      </c>
      <c r="C1631" s="375" t="s">
        <v>525</v>
      </c>
      <c r="D1631" s="375" t="s">
        <v>257</v>
      </c>
      <c r="E1631" s="375">
        <v>10000</v>
      </c>
      <c r="F1631" s="381">
        <f t="shared" si="25"/>
        <v>18.67727535907062</v>
      </c>
      <c r="G1631" s="239">
        <v>535.41</v>
      </c>
      <c r="H1631" s="375" t="s">
        <v>131</v>
      </c>
      <c r="I1631" s="375" t="s">
        <v>1223</v>
      </c>
      <c r="J1631" s="170" t="s">
        <v>96</v>
      </c>
      <c r="K1631" s="170" t="s">
        <v>343</v>
      </c>
      <c r="L1631" s="170" t="s">
        <v>113</v>
      </c>
      <c r="M1631" s="75"/>
      <c r="N1631" s="75"/>
      <c r="O1631" s="75"/>
    </row>
    <row r="1632" spans="1:15" ht="15.6">
      <c r="A1632" s="451">
        <v>46139</v>
      </c>
      <c r="B1632" s="375" t="s">
        <v>1592</v>
      </c>
      <c r="C1632" s="375" t="s">
        <v>522</v>
      </c>
      <c r="D1632" s="375" t="s">
        <v>257</v>
      </c>
      <c r="E1632" s="375">
        <v>500</v>
      </c>
      <c r="F1632" s="381">
        <f t="shared" si="25"/>
        <v>0.93386376795353099</v>
      </c>
      <c r="G1632" s="239">
        <v>535.41</v>
      </c>
      <c r="H1632" s="375" t="s">
        <v>131</v>
      </c>
      <c r="I1632" s="375" t="s">
        <v>1206</v>
      </c>
      <c r="J1632" s="170" t="s">
        <v>96</v>
      </c>
      <c r="K1632" s="170" t="s">
        <v>343</v>
      </c>
      <c r="L1632" s="170" t="s">
        <v>113</v>
      </c>
      <c r="M1632" s="310"/>
      <c r="N1632" s="310"/>
      <c r="O1632" s="271"/>
    </row>
    <row r="1633" spans="1:15" ht="15.6">
      <c r="A1633" s="451">
        <v>46139</v>
      </c>
      <c r="B1633" s="375" t="s">
        <v>1593</v>
      </c>
      <c r="C1633" s="375" t="s">
        <v>392</v>
      </c>
      <c r="D1633" s="375" t="s">
        <v>257</v>
      </c>
      <c r="E1633" s="375">
        <v>3000</v>
      </c>
      <c r="F1633" s="381">
        <f t="shared" si="25"/>
        <v>5.6031826077211857</v>
      </c>
      <c r="G1633" s="239">
        <v>535.41</v>
      </c>
      <c r="H1633" s="375" t="s">
        <v>131</v>
      </c>
      <c r="I1633" s="375" t="s">
        <v>1224</v>
      </c>
      <c r="J1633" s="170" t="s">
        <v>96</v>
      </c>
      <c r="K1633" s="170" t="s">
        <v>343</v>
      </c>
      <c r="L1633" s="170" t="s">
        <v>113</v>
      </c>
      <c r="M1633" s="313"/>
      <c r="N1633" s="313"/>
      <c r="O1633" s="75"/>
    </row>
    <row r="1634" spans="1:15" ht="15.6">
      <c r="A1634" s="451">
        <v>46139</v>
      </c>
      <c r="B1634" s="375" t="s">
        <v>1648</v>
      </c>
      <c r="C1634" s="375" t="s">
        <v>522</v>
      </c>
      <c r="D1634" s="375" t="s">
        <v>257</v>
      </c>
      <c r="E1634" s="375">
        <v>700</v>
      </c>
      <c r="F1634" s="381">
        <f t="shared" si="25"/>
        <v>1.3074092751349433</v>
      </c>
      <c r="G1634" s="239">
        <v>535.41</v>
      </c>
      <c r="H1634" s="375" t="s">
        <v>131</v>
      </c>
      <c r="I1634" s="375" t="s">
        <v>1206</v>
      </c>
      <c r="J1634" s="170" t="s">
        <v>96</v>
      </c>
      <c r="K1634" s="170" t="s">
        <v>343</v>
      </c>
      <c r="L1634" s="170" t="s">
        <v>113</v>
      </c>
      <c r="M1634" s="75"/>
      <c r="N1634" s="75"/>
      <c r="O1634" s="75"/>
    </row>
    <row r="1635" spans="1:15" ht="15.6">
      <c r="A1635" s="451">
        <v>46139</v>
      </c>
      <c r="B1635" s="375" t="s">
        <v>1590</v>
      </c>
      <c r="C1635" s="375" t="s">
        <v>522</v>
      </c>
      <c r="D1635" s="375" t="s">
        <v>257</v>
      </c>
      <c r="E1635" s="375">
        <v>1000</v>
      </c>
      <c r="F1635" s="381">
        <f t="shared" si="25"/>
        <v>1.867727535907062</v>
      </c>
      <c r="G1635" s="239">
        <v>535.41</v>
      </c>
      <c r="H1635" s="375" t="s">
        <v>131</v>
      </c>
      <c r="I1635" s="375" t="s">
        <v>1206</v>
      </c>
      <c r="J1635" s="170" t="s">
        <v>96</v>
      </c>
      <c r="K1635" s="170" t="s">
        <v>343</v>
      </c>
      <c r="L1635" s="170" t="s">
        <v>113</v>
      </c>
      <c r="M1635" s="75"/>
      <c r="N1635" s="75"/>
      <c r="O1635" s="75"/>
    </row>
    <row r="1636" spans="1:15" ht="15.6">
      <c r="A1636" s="451">
        <v>46139</v>
      </c>
      <c r="B1636" s="375" t="s">
        <v>1604</v>
      </c>
      <c r="C1636" s="375" t="s">
        <v>618</v>
      </c>
      <c r="D1636" s="375" t="s">
        <v>257</v>
      </c>
      <c r="E1636" s="375">
        <v>2000</v>
      </c>
      <c r="F1636" s="381">
        <f t="shared" si="25"/>
        <v>3.735455071814124</v>
      </c>
      <c r="G1636" s="239">
        <v>535.41</v>
      </c>
      <c r="H1636" s="375" t="s">
        <v>131</v>
      </c>
      <c r="I1636" s="375" t="s">
        <v>1210</v>
      </c>
      <c r="J1636" s="170" t="s">
        <v>96</v>
      </c>
      <c r="K1636" s="170" t="s">
        <v>343</v>
      </c>
      <c r="L1636" s="170" t="s">
        <v>113</v>
      </c>
      <c r="M1636" s="75"/>
      <c r="N1636" s="75"/>
      <c r="O1636" s="75"/>
    </row>
    <row r="1637" spans="1:15" ht="15.6">
      <c r="A1637" s="451">
        <v>46139</v>
      </c>
      <c r="B1637" s="375" t="s">
        <v>1594</v>
      </c>
      <c r="C1637" s="375" t="s">
        <v>522</v>
      </c>
      <c r="D1637" s="375" t="s">
        <v>257</v>
      </c>
      <c r="E1637" s="375">
        <v>1000</v>
      </c>
      <c r="F1637" s="381">
        <f t="shared" si="25"/>
        <v>1.867727535907062</v>
      </c>
      <c r="G1637" s="239">
        <v>535.41</v>
      </c>
      <c r="H1637" s="375" t="s">
        <v>131</v>
      </c>
      <c r="I1637" s="375" t="s">
        <v>1206</v>
      </c>
      <c r="J1637" s="170" t="s">
        <v>96</v>
      </c>
      <c r="K1637" s="170" t="s">
        <v>343</v>
      </c>
      <c r="L1637" s="170" t="s">
        <v>113</v>
      </c>
      <c r="M1637" s="75"/>
      <c r="N1637" s="75"/>
      <c r="O1637" s="75"/>
    </row>
    <row r="1638" spans="1:15" ht="15.6">
      <c r="A1638" s="451">
        <v>46139</v>
      </c>
      <c r="B1638" s="375" t="s">
        <v>1648</v>
      </c>
      <c r="C1638" s="375" t="s">
        <v>522</v>
      </c>
      <c r="D1638" s="375" t="s">
        <v>257</v>
      </c>
      <c r="E1638" s="375">
        <v>700</v>
      </c>
      <c r="F1638" s="381">
        <f t="shared" si="25"/>
        <v>1.3074092751349433</v>
      </c>
      <c r="G1638" s="239">
        <v>535.41</v>
      </c>
      <c r="H1638" s="375" t="s">
        <v>131</v>
      </c>
      <c r="I1638" s="375" t="s">
        <v>1206</v>
      </c>
      <c r="J1638" s="170" t="s">
        <v>96</v>
      </c>
      <c r="K1638" s="170" t="s">
        <v>343</v>
      </c>
      <c r="L1638" s="170" t="s">
        <v>113</v>
      </c>
      <c r="M1638" s="75"/>
      <c r="N1638" s="75"/>
      <c r="O1638" s="75"/>
    </row>
    <row r="1639" spans="1:15" ht="15.6">
      <c r="A1639" s="395">
        <v>46139</v>
      </c>
      <c r="B1639" s="170" t="s">
        <v>1270</v>
      </c>
      <c r="C1639" s="170" t="s">
        <v>525</v>
      </c>
      <c r="D1639" s="170" t="s">
        <v>97</v>
      </c>
      <c r="E1639" s="316">
        <v>10000</v>
      </c>
      <c r="F1639" s="381">
        <f t="shared" si="25"/>
        <v>18.67727535907062</v>
      </c>
      <c r="G1639" s="239">
        <v>535.41</v>
      </c>
      <c r="H1639" s="383" t="s">
        <v>127</v>
      </c>
      <c r="I1639" s="170" t="s">
        <v>1313</v>
      </c>
      <c r="J1639" s="170" t="s">
        <v>96</v>
      </c>
      <c r="K1639" s="170" t="s">
        <v>343</v>
      </c>
      <c r="L1639" s="170" t="s">
        <v>113</v>
      </c>
      <c r="M1639" s="313"/>
      <c r="N1639" s="313"/>
      <c r="O1639" s="75"/>
    </row>
    <row r="1640" spans="1:15" ht="15.6">
      <c r="A1640" s="395">
        <v>46139</v>
      </c>
      <c r="B1640" s="170" t="s">
        <v>1275</v>
      </c>
      <c r="C1640" s="383" t="s">
        <v>335</v>
      </c>
      <c r="D1640" s="383" t="s">
        <v>97</v>
      </c>
      <c r="E1640" s="465">
        <v>500</v>
      </c>
      <c r="F1640" s="381">
        <f t="shared" si="25"/>
        <v>0.93386376795353099</v>
      </c>
      <c r="G1640" s="239">
        <v>535.41</v>
      </c>
      <c r="H1640" s="383" t="s">
        <v>127</v>
      </c>
      <c r="I1640" s="170" t="s">
        <v>1295</v>
      </c>
      <c r="J1640" s="170" t="s">
        <v>96</v>
      </c>
      <c r="K1640" s="170" t="s">
        <v>343</v>
      </c>
      <c r="L1640" s="170" t="s">
        <v>113</v>
      </c>
      <c r="M1640" s="75"/>
      <c r="N1640" s="75"/>
      <c r="O1640" s="75"/>
    </row>
    <row r="1641" spans="1:15" ht="15.6">
      <c r="A1641" s="395">
        <v>46139</v>
      </c>
      <c r="B1641" s="170" t="s">
        <v>1276</v>
      </c>
      <c r="C1641" s="170" t="s">
        <v>525</v>
      </c>
      <c r="D1641" s="170" t="s">
        <v>97</v>
      </c>
      <c r="E1641" s="316">
        <v>10000</v>
      </c>
      <c r="F1641" s="381">
        <f t="shared" si="25"/>
        <v>18.67727535907062</v>
      </c>
      <c r="G1641" s="239">
        <v>535.41</v>
      </c>
      <c r="H1641" s="383" t="s">
        <v>127</v>
      </c>
      <c r="I1641" s="453" t="s">
        <v>1314</v>
      </c>
      <c r="J1641" s="170" t="s">
        <v>96</v>
      </c>
      <c r="K1641" s="170" t="s">
        <v>343</v>
      </c>
      <c r="L1641" s="170" t="s">
        <v>113</v>
      </c>
      <c r="M1641" s="75"/>
      <c r="N1641" s="75"/>
      <c r="O1641" s="75"/>
    </row>
    <row r="1642" spans="1:15" ht="15.6">
      <c r="A1642" s="395">
        <v>46139</v>
      </c>
      <c r="B1642" s="170" t="s">
        <v>1277</v>
      </c>
      <c r="C1642" s="383" t="s">
        <v>335</v>
      </c>
      <c r="D1642" s="383" t="s">
        <v>97</v>
      </c>
      <c r="E1642" s="316">
        <v>500</v>
      </c>
      <c r="F1642" s="381">
        <f t="shared" si="25"/>
        <v>0.93386376795353099</v>
      </c>
      <c r="G1642" s="239">
        <v>535.41</v>
      </c>
      <c r="H1642" s="383" t="s">
        <v>127</v>
      </c>
      <c r="I1642" s="170" t="s">
        <v>1295</v>
      </c>
      <c r="J1642" s="170" t="s">
        <v>96</v>
      </c>
      <c r="K1642" s="170" t="s">
        <v>343</v>
      </c>
      <c r="L1642" s="170" t="s">
        <v>113</v>
      </c>
      <c r="M1642" s="75"/>
      <c r="N1642" s="75"/>
      <c r="O1642" s="75"/>
    </row>
    <row r="1643" spans="1:15" ht="15.6">
      <c r="A1643" s="466">
        <v>46139</v>
      </c>
      <c r="B1643" s="468" t="s">
        <v>1343</v>
      </c>
      <c r="C1643" s="396" t="s">
        <v>335</v>
      </c>
      <c r="D1643" s="468" t="s">
        <v>100</v>
      </c>
      <c r="E1643" s="467">
        <v>1000</v>
      </c>
      <c r="F1643" s="381">
        <f t="shared" si="25"/>
        <v>1.867727535907062</v>
      </c>
      <c r="G1643" s="239">
        <v>535.41</v>
      </c>
      <c r="H1643" s="468" t="s">
        <v>129</v>
      </c>
      <c r="I1643" s="468" t="s">
        <v>1362</v>
      </c>
      <c r="J1643" s="170" t="s">
        <v>96</v>
      </c>
      <c r="K1643" s="170" t="s">
        <v>343</v>
      </c>
      <c r="L1643" s="170" t="s">
        <v>113</v>
      </c>
      <c r="M1643" s="75"/>
      <c r="N1643" s="75"/>
      <c r="O1643" s="75"/>
    </row>
    <row r="1644" spans="1:15" ht="15.6">
      <c r="A1644" s="466">
        <v>46139</v>
      </c>
      <c r="B1644" s="468" t="s">
        <v>1344</v>
      </c>
      <c r="C1644" s="396" t="s">
        <v>335</v>
      </c>
      <c r="D1644" s="468" t="s">
        <v>100</v>
      </c>
      <c r="E1644" s="467">
        <v>1000</v>
      </c>
      <c r="F1644" s="381">
        <f t="shared" si="25"/>
        <v>1.867727535907062</v>
      </c>
      <c r="G1644" s="239">
        <v>535.41</v>
      </c>
      <c r="H1644" s="468" t="s">
        <v>129</v>
      </c>
      <c r="I1644" s="468" t="s">
        <v>1362</v>
      </c>
      <c r="J1644" s="170" t="s">
        <v>96</v>
      </c>
      <c r="K1644" s="170" t="s">
        <v>343</v>
      </c>
      <c r="L1644" s="170" t="s">
        <v>113</v>
      </c>
      <c r="M1644" s="75"/>
      <c r="N1644" s="75"/>
      <c r="O1644" s="75"/>
    </row>
    <row r="1645" spans="1:15" ht="15.6">
      <c r="A1645" s="466">
        <v>46139</v>
      </c>
      <c r="B1645" s="468" t="s">
        <v>1345</v>
      </c>
      <c r="C1645" s="396" t="s">
        <v>1346</v>
      </c>
      <c r="D1645" s="468" t="s">
        <v>100</v>
      </c>
      <c r="E1645" s="467">
        <v>20000</v>
      </c>
      <c r="F1645" s="381">
        <f t="shared" si="25"/>
        <v>37.35455071814124</v>
      </c>
      <c r="G1645" s="239">
        <v>535.41</v>
      </c>
      <c r="H1645" s="468" t="s">
        <v>129</v>
      </c>
      <c r="I1645" s="468" t="s">
        <v>1374</v>
      </c>
      <c r="J1645" s="170" t="s">
        <v>96</v>
      </c>
      <c r="K1645" s="170" t="s">
        <v>343</v>
      </c>
      <c r="L1645" s="170" t="s">
        <v>113</v>
      </c>
      <c r="M1645" s="75"/>
      <c r="N1645" s="75"/>
      <c r="O1645" s="75"/>
    </row>
    <row r="1646" spans="1:15" ht="15.6">
      <c r="A1646" s="466">
        <v>46139</v>
      </c>
      <c r="B1646" s="468" t="s">
        <v>1347</v>
      </c>
      <c r="C1646" s="396" t="s">
        <v>335</v>
      </c>
      <c r="D1646" s="468" t="s">
        <v>100</v>
      </c>
      <c r="E1646" s="467">
        <v>1000</v>
      </c>
      <c r="F1646" s="381">
        <f t="shared" ref="F1646:F1709" si="26">E1646/G1646</f>
        <v>1.867727535907062</v>
      </c>
      <c r="G1646" s="239">
        <v>535.41</v>
      </c>
      <c r="H1646" s="468" t="s">
        <v>129</v>
      </c>
      <c r="I1646" s="468" t="s">
        <v>1362</v>
      </c>
      <c r="J1646" s="170" t="s">
        <v>96</v>
      </c>
      <c r="K1646" s="170" t="s">
        <v>343</v>
      </c>
      <c r="L1646" s="170" t="s">
        <v>113</v>
      </c>
      <c r="M1646" s="75"/>
      <c r="N1646" s="75"/>
      <c r="O1646" s="75"/>
    </row>
    <row r="1647" spans="1:15" ht="15.6">
      <c r="A1647" s="466">
        <v>46139</v>
      </c>
      <c r="B1647" s="468" t="s">
        <v>1348</v>
      </c>
      <c r="C1647" s="396" t="s">
        <v>335</v>
      </c>
      <c r="D1647" s="468" t="s">
        <v>100</v>
      </c>
      <c r="E1647" s="467">
        <v>1000</v>
      </c>
      <c r="F1647" s="381">
        <f t="shared" si="26"/>
        <v>1.867727535907062</v>
      </c>
      <c r="G1647" s="239">
        <v>535.41</v>
      </c>
      <c r="H1647" s="468" t="s">
        <v>129</v>
      </c>
      <c r="I1647" s="468" t="s">
        <v>1362</v>
      </c>
      <c r="J1647" s="170" t="s">
        <v>96</v>
      </c>
      <c r="K1647" s="170" t="s">
        <v>343</v>
      </c>
      <c r="L1647" s="170" t="s">
        <v>113</v>
      </c>
      <c r="M1647" s="75"/>
      <c r="N1647" s="75"/>
      <c r="O1647" s="75"/>
    </row>
    <row r="1648" spans="1:15" ht="15.6">
      <c r="A1648" s="466">
        <v>46139</v>
      </c>
      <c r="B1648" s="468" t="s">
        <v>1349</v>
      </c>
      <c r="C1648" s="396" t="s">
        <v>392</v>
      </c>
      <c r="D1648" s="468" t="s">
        <v>100</v>
      </c>
      <c r="E1648" s="467">
        <v>9000</v>
      </c>
      <c r="F1648" s="381">
        <f t="shared" si="26"/>
        <v>16.809547823163559</v>
      </c>
      <c r="G1648" s="239">
        <v>535.41</v>
      </c>
      <c r="H1648" s="468" t="s">
        <v>129</v>
      </c>
      <c r="I1648" s="468" t="s">
        <v>1376</v>
      </c>
      <c r="J1648" s="170" t="s">
        <v>96</v>
      </c>
      <c r="K1648" s="170" t="s">
        <v>343</v>
      </c>
      <c r="L1648" s="170" t="s">
        <v>113</v>
      </c>
      <c r="M1648" s="75"/>
      <c r="N1648" s="75"/>
      <c r="O1648" s="75"/>
    </row>
    <row r="1649" spans="1:15" ht="15.6">
      <c r="A1649" s="466">
        <v>46139</v>
      </c>
      <c r="B1649" s="468" t="s">
        <v>1350</v>
      </c>
      <c r="C1649" s="396" t="s">
        <v>1351</v>
      </c>
      <c r="D1649" s="468" t="s">
        <v>100</v>
      </c>
      <c r="E1649" s="467">
        <v>4000</v>
      </c>
      <c r="F1649" s="381">
        <f t="shared" si="26"/>
        <v>7.4709101436282479</v>
      </c>
      <c r="G1649" s="239">
        <v>535.41</v>
      </c>
      <c r="H1649" s="468" t="s">
        <v>129</v>
      </c>
      <c r="I1649" s="468" t="s">
        <v>1377</v>
      </c>
      <c r="J1649" s="170" t="s">
        <v>96</v>
      </c>
      <c r="K1649" s="170" t="s">
        <v>343</v>
      </c>
      <c r="L1649" s="170" t="s">
        <v>113</v>
      </c>
      <c r="M1649" s="75"/>
      <c r="N1649" s="75"/>
      <c r="O1649" s="75"/>
    </row>
    <row r="1650" spans="1:15" ht="15.6">
      <c r="A1650" s="307">
        <v>46139</v>
      </c>
      <c r="B1650" s="159" t="s">
        <v>1473</v>
      </c>
      <c r="C1650" s="299" t="s">
        <v>104</v>
      </c>
      <c r="D1650" s="299" t="s">
        <v>97</v>
      </c>
      <c r="E1650" s="471">
        <v>228800</v>
      </c>
      <c r="F1650" s="381">
        <f t="shared" si="26"/>
        <v>440.54992491589019</v>
      </c>
      <c r="G1650" s="239">
        <v>519.35090000000002</v>
      </c>
      <c r="H1650" s="375" t="s">
        <v>107</v>
      </c>
      <c r="I1650" s="375" t="s">
        <v>1494</v>
      </c>
      <c r="J1650" s="170" t="s">
        <v>96</v>
      </c>
      <c r="K1650" s="170" t="s">
        <v>338</v>
      </c>
      <c r="L1650" s="170" t="s">
        <v>113</v>
      </c>
      <c r="M1650" s="75"/>
      <c r="N1650" s="75"/>
      <c r="O1650" s="75"/>
    </row>
    <row r="1651" spans="1:15" ht="15.6">
      <c r="A1651" s="307">
        <v>46139</v>
      </c>
      <c r="B1651" s="292" t="s">
        <v>1474</v>
      </c>
      <c r="C1651" s="123" t="s">
        <v>104</v>
      </c>
      <c r="D1651" s="293" t="s">
        <v>97</v>
      </c>
      <c r="E1651" s="471">
        <v>581764</v>
      </c>
      <c r="F1651" s="381">
        <f t="shared" si="26"/>
        <v>1120.1752033162934</v>
      </c>
      <c r="G1651" s="239">
        <v>519.35090000000002</v>
      </c>
      <c r="H1651" s="375" t="s">
        <v>107</v>
      </c>
      <c r="I1651" s="375" t="s">
        <v>1495</v>
      </c>
      <c r="J1651" s="170" t="s">
        <v>96</v>
      </c>
      <c r="K1651" s="170" t="s">
        <v>338</v>
      </c>
      <c r="L1651" s="170" t="s">
        <v>113</v>
      </c>
      <c r="M1651" s="75"/>
      <c r="N1651" s="75"/>
      <c r="O1651" s="75"/>
    </row>
    <row r="1652" spans="1:15" ht="15.6">
      <c r="A1652" s="307">
        <v>46139</v>
      </c>
      <c r="B1652" s="159" t="s">
        <v>1475</v>
      </c>
      <c r="C1652" s="299" t="s">
        <v>104</v>
      </c>
      <c r="D1652" s="123" t="s">
        <v>97</v>
      </c>
      <c r="E1652" s="471">
        <v>332459</v>
      </c>
      <c r="F1652" s="381">
        <f t="shared" si="26"/>
        <v>640.14330195634591</v>
      </c>
      <c r="G1652" s="239">
        <v>519.35090000000002</v>
      </c>
      <c r="H1652" s="375" t="s">
        <v>107</v>
      </c>
      <c r="I1652" s="375" t="s">
        <v>1496</v>
      </c>
      <c r="J1652" s="170" t="s">
        <v>96</v>
      </c>
      <c r="K1652" s="170" t="s">
        <v>338</v>
      </c>
      <c r="L1652" s="170" t="s">
        <v>113</v>
      </c>
      <c r="M1652" s="75"/>
      <c r="N1652" s="75"/>
      <c r="O1652" s="75"/>
    </row>
    <row r="1653" spans="1:15" ht="15.6">
      <c r="A1653" s="307">
        <v>46139</v>
      </c>
      <c r="B1653" s="159" t="s">
        <v>1476</v>
      </c>
      <c r="C1653" s="299" t="s">
        <v>104</v>
      </c>
      <c r="D1653" s="123" t="s">
        <v>100</v>
      </c>
      <c r="E1653" s="471">
        <v>268210</v>
      </c>
      <c r="F1653" s="381">
        <f t="shared" si="26"/>
        <v>516.43310909829938</v>
      </c>
      <c r="G1653" s="239">
        <v>519.35090000000002</v>
      </c>
      <c r="H1653" s="375" t="s">
        <v>107</v>
      </c>
      <c r="I1653" s="375" t="s">
        <v>1497</v>
      </c>
      <c r="J1653" s="170" t="s">
        <v>96</v>
      </c>
      <c r="K1653" s="170" t="s">
        <v>338</v>
      </c>
      <c r="L1653" s="170" t="s">
        <v>113</v>
      </c>
      <c r="M1653" s="75"/>
      <c r="N1653" s="75"/>
      <c r="O1653" s="75"/>
    </row>
    <row r="1654" spans="1:15" ht="15.6">
      <c r="A1654" s="307">
        <v>46139</v>
      </c>
      <c r="B1654" s="159" t="s">
        <v>1477</v>
      </c>
      <c r="C1654" s="123" t="s">
        <v>104</v>
      </c>
      <c r="D1654" s="301" t="s">
        <v>99</v>
      </c>
      <c r="E1654" s="471">
        <v>1311000</v>
      </c>
      <c r="F1654" s="381">
        <f t="shared" si="26"/>
        <v>2524.3048582374649</v>
      </c>
      <c r="G1654" s="239">
        <v>519.35090000000002</v>
      </c>
      <c r="H1654" s="375" t="s">
        <v>107</v>
      </c>
      <c r="I1654" s="375" t="s">
        <v>1498</v>
      </c>
      <c r="J1654" s="170" t="s">
        <v>96</v>
      </c>
      <c r="K1654" s="170" t="s">
        <v>338</v>
      </c>
      <c r="L1654" s="170" t="s">
        <v>113</v>
      </c>
      <c r="M1654" s="75"/>
      <c r="N1654" s="75"/>
      <c r="O1654" s="75"/>
    </row>
    <row r="1655" spans="1:15" ht="15.6">
      <c r="A1655" s="307">
        <v>46139</v>
      </c>
      <c r="B1655" s="159" t="s">
        <v>1478</v>
      </c>
      <c r="C1655" s="299" t="s">
        <v>104</v>
      </c>
      <c r="D1655" s="299" t="s">
        <v>98</v>
      </c>
      <c r="E1655" s="471">
        <v>328800</v>
      </c>
      <c r="F1655" s="381">
        <f t="shared" si="26"/>
        <v>633.09796902248559</v>
      </c>
      <c r="G1655" s="239">
        <v>519.35090000000002</v>
      </c>
      <c r="H1655" s="375" t="s">
        <v>107</v>
      </c>
      <c r="I1655" s="375" t="s">
        <v>1499</v>
      </c>
      <c r="J1655" s="170" t="s">
        <v>96</v>
      </c>
      <c r="K1655" s="170" t="s">
        <v>338</v>
      </c>
      <c r="L1655" s="170" t="s">
        <v>113</v>
      </c>
      <c r="M1655" s="75"/>
      <c r="N1655" s="75"/>
      <c r="O1655" s="75"/>
    </row>
    <row r="1656" spans="1:15" ht="15.6">
      <c r="A1656" s="307">
        <v>46139</v>
      </c>
      <c r="B1656" s="159" t="s">
        <v>1479</v>
      </c>
      <c r="C1656" s="299" t="s">
        <v>276</v>
      </c>
      <c r="D1656" s="123" t="s">
        <v>98</v>
      </c>
      <c r="E1656" s="471">
        <v>10665</v>
      </c>
      <c r="F1656" s="381">
        <f t="shared" si="26"/>
        <v>19.919314170448818</v>
      </c>
      <c r="G1656" s="239">
        <v>535.41</v>
      </c>
      <c r="H1656" s="375" t="s">
        <v>107</v>
      </c>
      <c r="I1656" s="375" t="s">
        <v>1500</v>
      </c>
      <c r="J1656" s="170" t="s">
        <v>96</v>
      </c>
      <c r="K1656" s="170" t="s">
        <v>343</v>
      </c>
      <c r="L1656" s="170" t="s">
        <v>113</v>
      </c>
      <c r="M1656" s="75"/>
      <c r="N1656" s="75"/>
      <c r="O1656" s="75"/>
    </row>
    <row r="1657" spans="1:15" ht="15.6">
      <c r="A1657" s="451">
        <v>46140</v>
      </c>
      <c r="B1657" s="375" t="s">
        <v>186</v>
      </c>
      <c r="C1657" s="375" t="s">
        <v>335</v>
      </c>
      <c r="D1657" s="385" t="s">
        <v>99</v>
      </c>
      <c r="E1657" s="375">
        <v>1000</v>
      </c>
      <c r="F1657" s="381">
        <f t="shared" si="26"/>
        <v>1.867727535907062</v>
      </c>
      <c r="G1657" s="239">
        <v>535.41</v>
      </c>
      <c r="H1657" s="386" t="s">
        <v>111</v>
      </c>
      <c r="I1657" s="452" t="s">
        <v>910</v>
      </c>
      <c r="J1657" s="170" t="s">
        <v>96</v>
      </c>
      <c r="K1657" s="170" t="s">
        <v>343</v>
      </c>
      <c r="L1657" s="170" t="s">
        <v>113</v>
      </c>
      <c r="M1657" s="75"/>
      <c r="N1657" s="75"/>
      <c r="O1657" s="75"/>
    </row>
    <row r="1658" spans="1:15" ht="15.6">
      <c r="A1658" s="451">
        <v>46140</v>
      </c>
      <c r="B1658" s="375" t="s">
        <v>187</v>
      </c>
      <c r="C1658" s="375" t="s">
        <v>335</v>
      </c>
      <c r="D1658" s="385" t="s">
        <v>99</v>
      </c>
      <c r="E1658" s="375">
        <v>1000</v>
      </c>
      <c r="F1658" s="381">
        <f t="shared" si="26"/>
        <v>1.867727535907062</v>
      </c>
      <c r="G1658" s="239">
        <v>535.41</v>
      </c>
      <c r="H1658" s="386" t="s">
        <v>111</v>
      </c>
      <c r="I1658" s="452" t="s">
        <v>910</v>
      </c>
      <c r="J1658" s="170" t="s">
        <v>96</v>
      </c>
      <c r="K1658" s="170" t="s">
        <v>343</v>
      </c>
      <c r="L1658" s="170" t="s">
        <v>113</v>
      </c>
      <c r="M1658" s="75"/>
      <c r="N1658" s="75"/>
      <c r="O1658" s="75"/>
    </row>
    <row r="1659" spans="1:15" ht="15.6">
      <c r="A1659" s="451">
        <v>46140</v>
      </c>
      <c r="B1659" s="383" t="s">
        <v>909</v>
      </c>
      <c r="C1659" s="453" t="s">
        <v>110</v>
      </c>
      <c r="D1659" s="232" t="s">
        <v>99</v>
      </c>
      <c r="E1659" s="375">
        <v>10000</v>
      </c>
      <c r="F1659" s="381">
        <f t="shared" si="26"/>
        <v>18.67727535907062</v>
      </c>
      <c r="G1659" s="239">
        <v>535.41</v>
      </c>
      <c r="H1659" s="386" t="s">
        <v>111</v>
      </c>
      <c r="I1659" s="452" t="s">
        <v>918</v>
      </c>
      <c r="J1659" s="170" t="s">
        <v>96</v>
      </c>
      <c r="K1659" s="170" t="s">
        <v>343</v>
      </c>
      <c r="L1659" s="170" t="s">
        <v>113</v>
      </c>
      <c r="M1659" s="75"/>
      <c r="N1659" s="75"/>
      <c r="O1659" s="75"/>
    </row>
    <row r="1660" spans="1:15" ht="15.6">
      <c r="A1660" s="388">
        <v>46140</v>
      </c>
      <c r="B1660" s="391" t="s">
        <v>984</v>
      </c>
      <c r="C1660" s="391" t="s">
        <v>396</v>
      </c>
      <c r="D1660" s="390" t="s">
        <v>97</v>
      </c>
      <c r="E1660" s="391">
        <v>20000</v>
      </c>
      <c r="F1660" s="381">
        <f t="shared" si="26"/>
        <v>37.35455071814124</v>
      </c>
      <c r="G1660" s="239">
        <v>535.41</v>
      </c>
      <c r="H1660" s="165" t="s">
        <v>128</v>
      </c>
      <c r="I1660" s="391" t="s">
        <v>1015</v>
      </c>
      <c r="J1660" s="170" t="s">
        <v>96</v>
      </c>
      <c r="K1660" s="170" t="s">
        <v>343</v>
      </c>
      <c r="L1660" s="170" t="s">
        <v>113</v>
      </c>
      <c r="M1660" s="75"/>
      <c r="N1660" s="75"/>
      <c r="O1660" s="75"/>
    </row>
    <row r="1661" spans="1:15" ht="15.6">
      <c r="A1661" s="388">
        <v>46140</v>
      </c>
      <c r="B1661" s="391" t="s">
        <v>985</v>
      </c>
      <c r="C1661" s="391" t="s">
        <v>522</v>
      </c>
      <c r="D1661" s="390" t="s">
        <v>97</v>
      </c>
      <c r="E1661" s="391">
        <v>1500</v>
      </c>
      <c r="F1661" s="381">
        <f t="shared" si="26"/>
        <v>2.8015913038605929</v>
      </c>
      <c r="G1661" s="239">
        <v>535.41</v>
      </c>
      <c r="H1661" s="165" t="s">
        <v>128</v>
      </c>
      <c r="I1661" s="391" t="s">
        <v>991</v>
      </c>
      <c r="J1661" s="170" t="s">
        <v>96</v>
      </c>
      <c r="K1661" s="170" t="s">
        <v>343</v>
      </c>
      <c r="L1661" s="170" t="s">
        <v>113</v>
      </c>
      <c r="M1661" s="75"/>
      <c r="N1661" s="75"/>
      <c r="O1661" s="75"/>
    </row>
    <row r="1662" spans="1:15" ht="15.6">
      <c r="A1662" s="388">
        <v>46140</v>
      </c>
      <c r="B1662" s="389" t="s">
        <v>986</v>
      </c>
      <c r="C1662" s="389" t="s">
        <v>110</v>
      </c>
      <c r="D1662" s="390" t="s">
        <v>97</v>
      </c>
      <c r="E1662" s="391">
        <v>7500</v>
      </c>
      <c r="F1662" s="381">
        <f t="shared" si="26"/>
        <v>14.007956519302965</v>
      </c>
      <c r="G1662" s="239">
        <v>535.41</v>
      </c>
      <c r="H1662" s="165" t="s">
        <v>128</v>
      </c>
      <c r="I1662" s="391" t="s">
        <v>1016</v>
      </c>
      <c r="J1662" s="170" t="s">
        <v>96</v>
      </c>
      <c r="K1662" s="170" t="s">
        <v>343</v>
      </c>
      <c r="L1662" s="170" t="s">
        <v>113</v>
      </c>
      <c r="M1662" s="75"/>
      <c r="N1662" s="75"/>
      <c r="O1662" s="75"/>
    </row>
    <row r="1663" spans="1:15" ht="15.6">
      <c r="A1663" s="460">
        <v>46140</v>
      </c>
      <c r="B1663" s="453" t="s">
        <v>1047</v>
      </c>
      <c r="C1663" s="453" t="s">
        <v>450</v>
      </c>
      <c r="D1663" s="453" t="s">
        <v>98</v>
      </c>
      <c r="E1663" s="462">
        <v>2730</v>
      </c>
      <c r="F1663" s="381">
        <f t="shared" si="26"/>
        <v>5.0988961730262794</v>
      </c>
      <c r="G1663" s="239">
        <v>535.41</v>
      </c>
      <c r="H1663" s="375" t="s">
        <v>168</v>
      </c>
      <c r="I1663" s="453" t="s">
        <v>1105</v>
      </c>
      <c r="J1663" s="170" t="s">
        <v>96</v>
      </c>
      <c r="K1663" s="170" t="s">
        <v>343</v>
      </c>
      <c r="L1663" s="170" t="s">
        <v>113</v>
      </c>
      <c r="M1663" s="75"/>
      <c r="N1663" s="75"/>
      <c r="O1663" s="75"/>
    </row>
    <row r="1664" spans="1:15" ht="15.6">
      <c r="A1664" s="394">
        <v>46140</v>
      </c>
      <c r="B1664" s="375" t="s">
        <v>1076</v>
      </c>
      <c r="C1664" s="458" t="s">
        <v>335</v>
      </c>
      <c r="D1664" s="375" t="s">
        <v>98</v>
      </c>
      <c r="E1664" s="459">
        <v>1000</v>
      </c>
      <c r="F1664" s="381">
        <f t="shared" si="26"/>
        <v>1.867727535907062</v>
      </c>
      <c r="G1664" s="239">
        <v>535.41</v>
      </c>
      <c r="H1664" s="375" t="s">
        <v>168</v>
      </c>
      <c r="I1664" s="375" t="s">
        <v>1080</v>
      </c>
      <c r="J1664" s="170" t="s">
        <v>96</v>
      </c>
      <c r="K1664" s="170" t="s">
        <v>343</v>
      </c>
      <c r="L1664" s="170" t="s">
        <v>113</v>
      </c>
      <c r="M1664" s="75"/>
      <c r="N1664" s="75"/>
      <c r="O1664" s="75"/>
    </row>
    <row r="1665" spans="1:15" ht="15.6">
      <c r="A1665" s="394">
        <v>46140</v>
      </c>
      <c r="B1665" s="375" t="s">
        <v>1040</v>
      </c>
      <c r="C1665" s="458" t="s">
        <v>335</v>
      </c>
      <c r="D1665" s="375" t="s">
        <v>98</v>
      </c>
      <c r="E1665" s="459">
        <v>1000</v>
      </c>
      <c r="F1665" s="381">
        <f t="shared" si="26"/>
        <v>1.867727535907062</v>
      </c>
      <c r="G1665" s="239">
        <v>535.41</v>
      </c>
      <c r="H1665" s="375" t="s">
        <v>168</v>
      </c>
      <c r="I1665" s="375" t="s">
        <v>1080</v>
      </c>
      <c r="J1665" s="170" t="s">
        <v>96</v>
      </c>
      <c r="K1665" s="170" t="s">
        <v>343</v>
      </c>
      <c r="L1665" s="170" t="s">
        <v>113</v>
      </c>
      <c r="M1665" s="75"/>
      <c r="N1665" s="75"/>
      <c r="O1665" s="75"/>
    </row>
    <row r="1666" spans="1:15" ht="15.6">
      <c r="A1666" s="394">
        <v>46140</v>
      </c>
      <c r="B1666" s="375" t="s">
        <v>1036</v>
      </c>
      <c r="C1666" s="458" t="s">
        <v>335</v>
      </c>
      <c r="D1666" s="375" t="s">
        <v>98</v>
      </c>
      <c r="E1666" s="459">
        <v>1000</v>
      </c>
      <c r="F1666" s="381">
        <f t="shared" si="26"/>
        <v>1.867727535907062</v>
      </c>
      <c r="G1666" s="239">
        <v>535.41</v>
      </c>
      <c r="H1666" s="375" t="s">
        <v>168</v>
      </c>
      <c r="I1666" s="375" t="s">
        <v>1080</v>
      </c>
      <c r="J1666" s="170" t="s">
        <v>96</v>
      </c>
      <c r="K1666" s="170" t="s">
        <v>343</v>
      </c>
      <c r="L1666" s="170" t="s">
        <v>113</v>
      </c>
      <c r="M1666" s="75"/>
      <c r="N1666" s="75"/>
      <c r="O1666" s="75"/>
    </row>
    <row r="1667" spans="1:15" ht="15.6">
      <c r="A1667" s="394">
        <v>46140</v>
      </c>
      <c r="B1667" s="375" t="s">
        <v>1037</v>
      </c>
      <c r="C1667" s="458" t="s">
        <v>335</v>
      </c>
      <c r="D1667" s="375" t="s">
        <v>98</v>
      </c>
      <c r="E1667" s="459">
        <v>1000</v>
      </c>
      <c r="F1667" s="381">
        <f t="shared" si="26"/>
        <v>1.867727535907062</v>
      </c>
      <c r="G1667" s="239">
        <v>535.41</v>
      </c>
      <c r="H1667" s="375" t="s">
        <v>168</v>
      </c>
      <c r="I1667" s="375" t="s">
        <v>1080</v>
      </c>
      <c r="J1667" s="170" t="s">
        <v>96</v>
      </c>
      <c r="K1667" s="170" t="s">
        <v>343</v>
      </c>
      <c r="L1667" s="170" t="s">
        <v>113</v>
      </c>
      <c r="M1667" s="473"/>
      <c r="N1667" s="473"/>
      <c r="O1667" s="473"/>
    </row>
    <row r="1668" spans="1:15" ht="15.6">
      <c r="A1668" s="394">
        <v>46140</v>
      </c>
      <c r="B1668" s="242" t="s">
        <v>1077</v>
      </c>
      <c r="C1668" s="375" t="s">
        <v>110</v>
      </c>
      <c r="D1668" s="242" t="s">
        <v>99</v>
      </c>
      <c r="E1668" s="459">
        <v>5000</v>
      </c>
      <c r="F1668" s="381">
        <f t="shared" si="26"/>
        <v>9.3386376795353101</v>
      </c>
      <c r="G1668" s="239">
        <v>535.41</v>
      </c>
      <c r="H1668" s="375" t="s">
        <v>168</v>
      </c>
      <c r="I1668" s="375" t="s">
        <v>1106</v>
      </c>
      <c r="J1668" s="170" t="s">
        <v>96</v>
      </c>
      <c r="K1668" s="170" t="s">
        <v>343</v>
      </c>
      <c r="L1668" s="170" t="s">
        <v>113</v>
      </c>
      <c r="M1668" s="475"/>
      <c r="N1668" s="475"/>
      <c r="O1668" s="473"/>
    </row>
    <row r="1669" spans="1:15" ht="15.6">
      <c r="A1669" s="360">
        <v>46140</v>
      </c>
      <c r="B1669" s="361" t="s">
        <v>1631</v>
      </c>
      <c r="C1669" s="361" t="s">
        <v>525</v>
      </c>
      <c r="D1669" s="361" t="s">
        <v>257</v>
      </c>
      <c r="E1669" s="361">
        <v>10000</v>
      </c>
      <c r="F1669" s="381">
        <f t="shared" si="26"/>
        <v>18.67727535907062</v>
      </c>
      <c r="G1669" s="239">
        <v>535.41</v>
      </c>
      <c r="H1669" s="361" t="s">
        <v>123</v>
      </c>
      <c r="I1669" s="361" t="s">
        <v>1145</v>
      </c>
      <c r="J1669" s="170" t="s">
        <v>96</v>
      </c>
      <c r="K1669" s="170" t="s">
        <v>343</v>
      </c>
      <c r="L1669" s="170" t="s">
        <v>113</v>
      </c>
      <c r="M1669" s="473"/>
      <c r="N1669" s="473"/>
      <c r="O1669" s="473"/>
    </row>
    <row r="1670" spans="1:15" ht="15.6">
      <c r="A1670" s="360">
        <v>46140</v>
      </c>
      <c r="B1670" s="361" t="s">
        <v>1611</v>
      </c>
      <c r="C1670" s="361" t="s">
        <v>525</v>
      </c>
      <c r="D1670" s="361" t="s">
        <v>257</v>
      </c>
      <c r="E1670" s="361">
        <v>30000</v>
      </c>
      <c r="F1670" s="381">
        <f t="shared" si="26"/>
        <v>56.031826077211861</v>
      </c>
      <c r="G1670" s="239">
        <v>535.41</v>
      </c>
      <c r="H1670" s="361" t="s">
        <v>123</v>
      </c>
      <c r="I1670" s="361" t="s">
        <v>1152</v>
      </c>
      <c r="J1670" s="170" t="s">
        <v>96</v>
      </c>
      <c r="K1670" s="170" t="s">
        <v>343</v>
      </c>
      <c r="L1670" s="170" t="s">
        <v>113</v>
      </c>
      <c r="M1670" s="473"/>
      <c r="N1670" s="473"/>
      <c r="O1670" s="473"/>
    </row>
    <row r="1671" spans="1:15" ht="15.6">
      <c r="A1671" s="360">
        <v>46140</v>
      </c>
      <c r="B1671" s="361" t="s">
        <v>1593</v>
      </c>
      <c r="C1671" s="361" t="s">
        <v>392</v>
      </c>
      <c r="D1671" s="361" t="s">
        <v>257</v>
      </c>
      <c r="E1671" s="361">
        <v>9000</v>
      </c>
      <c r="F1671" s="381">
        <f t="shared" si="26"/>
        <v>16.809547823163559</v>
      </c>
      <c r="G1671" s="239">
        <v>535.41</v>
      </c>
      <c r="H1671" s="361" t="s">
        <v>123</v>
      </c>
      <c r="I1671" s="361" t="s">
        <v>1153</v>
      </c>
      <c r="J1671" s="170" t="s">
        <v>96</v>
      </c>
      <c r="K1671" s="170" t="s">
        <v>343</v>
      </c>
      <c r="L1671" s="170" t="s">
        <v>113</v>
      </c>
      <c r="M1671" s="473"/>
      <c r="N1671" s="473"/>
      <c r="O1671" s="473"/>
    </row>
    <row r="1672" spans="1:15" ht="15.6">
      <c r="A1672" s="360">
        <v>46140</v>
      </c>
      <c r="B1672" s="165" t="s">
        <v>1116</v>
      </c>
      <c r="C1672" s="165" t="s">
        <v>110</v>
      </c>
      <c r="D1672" s="165" t="s">
        <v>527</v>
      </c>
      <c r="E1672" s="361">
        <v>7500</v>
      </c>
      <c r="F1672" s="381">
        <f t="shared" si="26"/>
        <v>14.007956519302965</v>
      </c>
      <c r="G1672" s="239">
        <v>535.41</v>
      </c>
      <c r="H1672" s="361" t="s">
        <v>123</v>
      </c>
      <c r="I1672" s="361" t="s">
        <v>1155</v>
      </c>
      <c r="J1672" s="170" t="s">
        <v>96</v>
      </c>
      <c r="K1672" s="170" t="s">
        <v>343</v>
      </c>
      <c r="L1672" s="170" t="s">
        <v>113</v>
      </c>
      <c r="M1672" s="473"/>
      <c r="N1672" s="473"/>
      <c r="O1672" s="473"/>
    </row>
    <row r="1673" spans="1:15" ht="15.6">
      <c r="A1673" s="451">
        <v>46140</v>
      </c>
      <c r="B1673" s="242" t="s">
        <v>1672</v>
      </c>
      <c r="C1673" s="375" t="s">
        <v>396</v>
      </c>
      <c r="D1673" s="375" t="s">
        <v>257</v>
      </c>
      <c r="E1673" s="375">
        <v>10000</v>
      </c>
      <c r="F1673" s="381">
        <f t="shared" si="26"/>
        <v>18.67727535907062</v>
      </c>
      <c r="G1673" s="239">
        <v>535.41</v>
      </c>
      <c r="H1673" s="242" t="s">
        <v>122</v>
      </c>
      <c r="I1673" s="375" t="s">
        <v>1186</v>
      </c>
      <c r="J1673" s="170" t="s">
        <v>96</v>
      </c>
      <c r="K1673" s="170" t="s">
        <v>343</v>
      </c>
      <c r="L1673" s="170" t="s">
        <v>113</v>
      </c>
      <c r="M1673" s="475"/>
      <c r="N1673" s="475"/>
      <c r="O1673" s="477"/>
    </row>
    <row r="1674" spans="1:15" ht="15.6">
      <c r="A1674" s="451">
        <v>46140</v>
      </c>
      <c r="B1674" s="375" t="s">
        <v>1590</v>
      </c>
      <c r="C1674" s="375" t="s">
        <v>522</v>
      </c>
      <c r="D1674" s="375" t="s">
        <v>257</v>
      </c>
      <c r="E1674" s="375">
        <v>500</v>
      </c>
      <c r="F1674" s="381">
        <f t="shared" si="26"/>
        <v>0.93386376795353099</v>
      </c>
      <c r="G1674" s="239">
        <v>535.41</v>
      </c>
      <c r="H1674" s="242" t="s">
        <v>122</v>
      </c>
      <c r="I1674" s="375" t="s">
        <v>1166</v>
      </c>
      <c r="J1674" s="170" t="s">
        <v>96</v>
      </c>
      <c r="K1674" s="170" t="s">
        <v>343</v>
      </c>
      <c r="L1674" s="170" t="s">
        <v>113</v>
      </c>
      <c r="M1674" s="473"/>
      <c r="N1674" s="473"/>
      <c r="O1674" s="473"/>
    </row>
    <row r="1675" spans="1:15" ht="15.6">
      <c r="A1675" s="451">
        <v>46140</v>
      </c>
      <c r="B1675" s="375" t="s">
        <v>1590</v>
      </c>
      <c r="C1675" s="375" t="s">
        <v>522</v>
      </c>
      <c r="D1675" s="375" t="s">
        <v>257</v>
      </c>
      <c r="E1675" s="375">
        <v>500</v>
      </c>
      <c r="F1675" s="381">
        <f t="shared" si="26"/>
        <v>0.93386376795353099</v>
      </c>
      <c r="G1675" s="239">
        <v>535.41</v>
      </c>
      <c r="H1675" s="242" t="s">
        <v>122</v>
      </c>
      <c r="I1675" s="375" t="s">
        <v>1166</v>
      </c>
      <c r="J1675" s="170" t="s">
        <v>96</v>
      </c>
      <c r="K1675" s="170" t="s">
        <v>343</v>
      </c>
      <c r="L1675" s="170" t="s">
        <v>113</v>
      </c>
      <c r="M1675" s="473"/>
      <c r="N1675" s="473"/>
      <c r="O1675" s="473"/>
    </row>
    <row r="1676" spans="1:15" ht="15.6">
      <c r="A1676" s="451">
        <v>46140</v>
      </c>
      <c r="B1676" s="375" t="s">
        <v>1594</v>
      </c>
      <c r="C1676" s="375" t="s">
        <v>522</v>
      </c>
      <c r="D1676" s="375" t="s">
        <v>257</v>
      </c>
      <c r="E1676" s="375">
        <v>500</v>
      </c>
      <c r="F1676" s="381">
        <f t="shared" si="26"/>
        <v>0.93386376795353099</v>
      </c>
      <c r="G1676" s="239">
        <v>535.41</v>
      </c>
      <c r="H1676" s="242" t="s">
        <v>122</v>
      </c>
      <c r="I1676" s="375" t="s">
        <v>1166</v>
      </c>
      <c r="J1676" s="170" t="s">
        <v>96</v>
      </c>
      <c r="K1676" s="170" t="s">
        <v>343</v>
      </c>
      <c r="L1676" s="170" t="s">
        <v>113</v>
      </c>
      <c r="M1676" s="473"/>
      <c r="N1676" s="473"/>
      <c r="O1676" s="473"/>
    </row>
    <row r="1677" spans="1:15" ht="15.6">
      <c r="A1677" s="451">
        <v>46140</v>
      </c>
      <c r="B1677" s="375" t="s">
        <v>1594</v>
      </c>
      <c r="C1677" s="375" t="s">
        <v>522</v>
      </c>
      <c r="D1677" s="375" t="s">
        <v>257</v>
      </c>
      <c r="E1677" s="375">
        <v>500</v>
      </c>
      <c r="F1677" s="381">
        <f t="shared" si="26"/>
        <v>0.93386376795353099</v>
      </c>
      <c r="G1677" s="239">
        <v>535.41</v>
      </c>
      <c r="H1677" s="242" t="s">
        <v>122</v>
      </c>
      <c r="I1677" s="375" t="s">
        <v>1166</v>
      </c>
      <c r="J1677" s="170" t="s">
        <v>96</v>
      </c>
      <c r="K1677" s="170" t="s">
        <v>343</v>
      </c>
      <c r="L1677" s="170" t="s">
        <v>113</v>
      </c>
      <c r="M1677" s="473"/>
      <c r="N1677" s="473"/>
      <c r="O1677" s="473"/>
    </row>
    <row r="1678" spans="1:15" ht="15.6">
      <c r="A1678" s="451">
        <v>46140</v>
      </c>
      <c r="B1678" s="375" t="s">
        <v>1590</v>
      </c>
      <c r="C1678" s="375" t="s">
        <v>522</v>
      </c>
      <c r="D1678" s="375" t="s">
        <v>257</v>
      </c>
      <c r="E1678" s="375">
        <v>500</v>
      </c>
      <c r="F1678" s="381">
        <f t="shared" si="26"/>
        <v>0.93386376795353099</v>
      </c>
      <c r="G1678" s="239">
        <v>535.41</v>
      </c>
      <c r="H1678" s="242" t="s">
        <v>122</v>
      </c>
      <c r="I1678" s="375" t="s">
        <v>1166</v>
      </c>
      <c r="J1678" s="170" t="s">
        <v>96</v>
      </c>
      <c r="K1678" s="170" t="s">
        <v>343</v>
      </c>
      <c r="L1678" s="170" t="s">
        <v>113</v>
      </c>
      <c r="M1678" s="473"/>
      <c r="N1678" s="473"/>
      <c r="O1678" s="473"/>
    </row>
    <row r="1679" spans="1:15" ht="15.6">
      <c r="A1679" s="451">
        <v>46140</v>
      </c>
      <c r="B1679" s="375" t="s">
        <v>1590</v>
      </c>
      <c r="C1679" s="375" t="s">
        <v>522</v>
      </c>
      <c r="D1679" s="375" t="s">
        <v>257</v>
      </c>
      <c r="E1679" s="375">
        <v>500</v>
      </c>
      <c r="F1679" s="381">
        <f t="shared" si="26"/>
        <v>0.93386376795353099</v>
      </c>
      <c r="G1679" s="239">
        <v>535.41</v>
      </c>
      <c r="H1679" s="242" t="s">
        <v>122</v>
      </c>
      <c r="I1679" s="375" t="s">
        <v>1166</v>
      </c>
      <c r="J1679" s="170" t="s">
        <v>96</v>
      </c>
      <c r="K1679" s="170" t="s">
        <v>343</v>
      </c>
      <c r="L1679" s="170" t="s">
        <v>113</v>
      </c>
      <c r="M1679" s="473"/>
      <c r="N1679" s="473"/>
      <c r="O1679" s="473"/>
    </row>
    <row r="1680" spans="1:15" ht="15.6">
      <c r="A1680" s="451">
        <v>46140</v>
      </c>
      <c r="B1680" s="375" t="s">
        <v>1673</v>
      </c>
      <c r="C1680" s="375" t="s">
        <v>524</v>
      </c>
      <c r="D1680" s="375" t="s">
        <v>257</v>
      </c>
      <c r="E1680" s="375">
        <v>2000</v>
      </c>
      <c r="F1680" s="381">
        <f t="shared" si="26"/>
        <v>3.735455071814124</v>
      </c>
      <c r="G1680" s="239">
        <v>535.41</v>
      </c>
      <c r="H1680" s="242" t="s">
        <v>122</v>
      </c>
      <c r="I1680" s="375" t="s">
        <v>1170</v>
      </c>
      <c r="J1680" s="170" t="s">
        <v>96</v>
      </c>
      <c r="K1680" s="170" t="s">
        <v>343</v>
      </c>
      <c r="L1680" s="170" t="s">
        <v>113</v>
      </c>
      <c r="M1680" s="473"/>
      <c r="N1680" s="473"/>
      <c r="O1680" s="473"/>
    </row>
    <row r="1681" spans="1:15" ht="15.6">
      <c r="A1681" s="451">
        <v>46140</v>
      </c>
      <c r="B1681" s="165" t="s">
        <v>1164</v>
      </c>
      <c r="C1681" s="165" t="s">
        <v>110</v>
      </c>
      <c r="D1681" s="242" t="s">
        <v>257</v>
      </c>
      <c r="E1681" s="375">
        <v>7500</v>
      </c>
      <c r="F1681" s="381">
        <f t="shared" si="26"/>
        <v>14.007956519302965</v>
      </c>
      <c r="G1681" s="239">
        <v>535.41</v>
      </c>
      <c r="H1681" s="242" t="s">
        <v>122</v>
      </c>
      <c r="I1681" s="375" t="s">
        <v>1194</v>
      </c>
      <c r="J1681" s="170" t="s">
        <v>96</v>
      </c>
      <c r="K1681" s="170" t="s">
        <v>343</v>
      </c>
      <c r="L1681" s="170" t="s">
        <v>113</v>
      </c>
      <c r="M1681" s="473"/>
      <c r="N1681" s="473"/>
      <c r="O1681" s="473"/>
    </row>
    <row r="1682" spans="1:15" ht="15.6">
      <c r="A1682" s="451">
        <v>46140</v>
      </c>
      <c r="B1682" s="375" t="s">
        <v>1647</v>
      </c>
      <c r="C1682" s="375" t="s">
        <v>525</v>
      </c>
      <c r="D1682" s="375" t="s">
        <v>257</v>
      </c>
      <c r="E1682" s="375">
        <v>10000</v>
      </c>
      <c r="F1682" s="381">
        <f t="shared" si="26"/>
        <v>18.67727535907062</v>
      </c>
      <c r="G1682" s="239">
        <v>535.41</v>
      </c>
      <c r="H1682" s="375" t="s">
        <v>131</v>
      </c>
      <c r="I1682" s="375" t="s">
        <v>1219</v>
      </c>
      <c r="J1682" s="170" t="s">
        <v>96</v>
      </c>
      <c r="K1682" s="170" t="s">
        <v>343</v>
      </c>
      <c r="L1682" s="170" t="s">
        <v>113</v>
      </c>
      <c r="M1682" s="473"/>
      <c r="N1682" s="473"/>
      <c r="O1682" s="473"/>
    </row>
    <row r="1683" spans="1:15" ht="15.6">
      <c r="A1683" s="451">
        <v>46140</v>
      </c>
      <c r="B1683" s="375" t="s">
        <v>1648</v>
      </c>
      <c r="C1683" s="375" t="s">
        <v>522</v>
      </c>
      <c r="D1683" s="375" t="s">
        <v>257</v>
      </c>
      <c r="E1683" s="375">
        <v>700</v>
      </c>
      <c r="F1683" s="381">
        <f t="shared" si="26"/>
        <v>1.3074092751349433</v>
      </c>
      <c r="G1683" s="239">
        <v>535.41</v>
      </c>
      <c r="H1683" s="375" t="s">
        <v>131</v>
      </c>
      <c r="I1683" s="375" t="s">
        <v>1206</v>
      </c>
      <c r="J1683" s="170" t="s">
        <v>96</v>
      </c>
      <c r="K1683" s="170" t="s">
        <v>343</v>
      </c>
      <c r="L1683" s="170" t="s">
        <v>113</v>
      </c>
      <c r="M1683" s="473"/>
      <c r="N1683" s="473"/>
      <c r="O1683" s="473"/>
    </row>
    <row r="1684" spans="1:15" ht="15.6">
      <c r="A1684" s="451">
        <v>46140</v>
      </c>
      <c r="B1684" s="375" t="s">
        <v>1648</v>
      </c>
      <c r="C1684" s="375" t="s">
        <v>522</v>
      </c>
      <c r="D1684" s="375" t="s">
        <v>257</v>
      </c>
      <c r="E1684" s="375">
        <v>500</v>
      </c>
      <c r="F1684" s="381">
        <f t="shared" si="26"/>
        <v>0.93386376795353099</v>
      </c>
      <c r="G1684" s="239">
        <v>535.41</v>
      </c>
      <c r="H1684" s="375" t="s">
        <v>131</v>
      </c>
      <c r="I1684" s="375" t="s">
        <v>1206</v>
      </c>
      <c r="J1684" s="170" t="s">
        <v>96</v>
      </c>
      <c r="K1684" s="170" t="s">
        <v>343</v>
      </c>
      <c r="L1684" s="170" t="s">
        <v>113</v>
      </c>
      <c r="M1684" s="473"/>
      <c r="N1684" s="473"/>
      <c r="O1684" s="473"/>
    </row>
    <row r="1685" spans="1:15" ht="15.6">
      <c r="A1685" s="451">
        <v>46140</v>
      </c>
      <c r="B1685" s="375" t="s">
        <v>1652</v>
      </c>
      <c r="C1685" s="375" t="s">
        <v>522</v>
      </c>
      <c r="D1685" s="375" t="s">
        <v>257</v>
      </c>
      <c r="E1685" s="375">
        <v>500</v>
      </c>
      <c r="F1685" s="381">
        <f t="shared" si="26"/>
        <v>0.93386376795353099</v>
      </c>
      <c r="G1685" s="239">
        <v>535.41</v>
      </c>
      <c r="H1685" s="375" t="s">
        <v>131</v>
      </c>
      <c r="I1685" s="375" t="s">
        <v>1206</v>
      </c>
      <c r="J1685" s="170" t="s">
        <v>96</v>
      </c>
      <c r="K1685" s="170" t="s">
        <v>343</v>
      </c>
      <c r="L1685" s="170" t="s">
        <v>113</v>
      </c>
      <c r="M1685" s="473"/>
      <c r="N1685" s="473"/>
      <c r="O1685" s="473"/>
    </row>
    <row r="1686" spans="1:15" ht="15.6">
      <c r="A1686" s="451">
        <v>46140</v>
      </c>
      <c r="B1686" s="375" t="s">
        <v>1652</v>
      </c>
      <c r="C1686" s="375" t="s">
        <v>522</v>
      </c>
      <c r="D1686" s="375" t="s">
        <v>257</v>
      </c>
      <c r="E1686" s="375">
        <v>700</v>
      </c>
      <c r="F1686" s="381">
        <f t="shared" si="26"/>
        <v>1.3074092751349433</v>
      </c>
      <c r="G1686" s="239">
        <v>535.41</v>
      </c>
      <c r="H1686" s="375" t="s">
        <v>131</v>
      </c>
      <c r="I1686" s="375" t="s">
        <v>1206</v>
      </c>
      <c r="J1686" s="170" t="s">
        <v>96</v>
      </c>
      <c r="K1686" s="170" t="s">
        <v>343</v>
      </c>
      <c r="L1686" s="170" t="s">
        <v>113</v>
      </c>
      <c r="M1686" s="473"/>
      <c r="N1686" s="473"/>
      <c r="O1686" s="473"/>
    </row>
    <row r="1687" spans="1:15" ht="15.6">
      <c r="A1687" s="451">
        <v>46140</v>
      </c>
      <c r="B1687" s="375" t="s">
        <v>1674</v>
      </c>
      <c r="C1687" s="375" t="s">
        <v>522</v>
      </c>
      <c r="D1687" s="375" t="s">
        <v>257</v>
      </c>
      <c r="E1687" s="375">
        <v>700</v>
      </c>
      <c r="F1687" s="381">
        <f t="shared" si="26"/>
        <v>1.3074092751349433</v>
      </c>
      <c r="G1687" s="239">
        <v>535.41</v>
      </c>
      <c r="H1687" s="375" t="s">
        <v>131</v>
      </c>
      <c r="I1687" s="375" t="s">
        <v>1206</v>
      </c>
      <c r="J1687" s="170" t="s">
        <v>96</v>
      </c>
      <c r="K1687" s="170" t="s">
        <v>343</v>
      </c>
      <c r="L1687" s="170" t="s">
        <v>113</v>
      </c>
      <c r="M1687" s="473"/>
      <c r="N1687" s="473"/>
      <c r="O1687" s="473"/>
    </row>
    <row r="1688" spans="1:15" ht="15.6">
      <c r="A1688" s="451">
        <v>46140</v>
      </c>
      <c r="B1688" s="375" t="s">
        <v>1648</v>
      </c>
      <c r="C1688" s="375" t="s">
        <v>522</v>
      </c>
      <c r="D1688" s="375" t="s">
        <v>257</v>
      </c>
      <c r="E1688" s="375">
        <v>700</v>
      </c>
      <c r="F1688" s="381">
        <f t="shared" si="26"/>
        <v>1.3074092751349433</v>
      </c>
      <c r="G1688" s="239">
        <v>535.41</v>
      </c>
      <c r="H1688" s="375" t="s">
        <v>131</v>
      </c>
      <c r="I1688" s="375" t="s">
        <v>1206</v>
      </c>
      <c r="J1688" s="170" t="s">
        <v>96</v>
      </c>
      <c r="K1688" s="170" t="s">
        <v>343</v>
      </c>
      <c r="L1688" s="170" t="s">
        <v>113</v>
      </c>
      <c r="M1688" s="473"/>
      <c r="N1688" s="473"/>
      <c r="O1688" s="473"/>
    </row>
    <row r="1689" spans="1:15" ht="15.6">
      <c r="A1689" s="451">
        <v>46140</v>
      </c>
      <c r="B1689" s="170" t="s">
        <v>1203</v>
      </c>
      <c r="C1689" s="170" t="s">
        <v>110</v>
      </c>
      <c r="D1689" s="170" t="s">
        <v>257</v>
      </c>
      <c r="E1689" s="375">
        <v>7500</v>
      </c>
      <c r="F1689" s="381">
        <f t="shared" si="26"/>
        <v>14.007956519302965</v>
      </c>
      <c r="G1689" s="239">
        <v>535.41</v>
      </c>
      <c r="H1689" s="375" t="s">
        <v>131</v>
      </c>
      <c r="I1689" s="375" t="s">
        <v>1225</v>
      </c>
      <c r="J1689" s="170" t="s">
        <v>96</v>
      </c>
      <c r="K1689" s="170" t="s">
        <v>343</v>
      </c>
      <c r="L1689" s="170" t="s">
        <v>113</v>
      </c>
      <c r="M1689" s="473"/>
      <c r="N1689" s="473"/>
      <c r="O1689" s="473"/>
    </row>
    <row r="1690" spans="1:15" ht="15.6">
      <c r="A1690" s="395">
        <v>46140</v>
      </c>
      <c r="B1690" s="170" t="s">
        <v>1271</v>
      </c>
      <c r="C1690" s="170" t="s">
        <v>525</v>
      </c>
      <c r="D1690" s="170" t="s">
        <v>97</v>
      </c>
      <c r="E1690" s="316">
        <v>10000</v>
      </c>
      <c r="F1690" s="381">
        <f t="shared" si="26"/>
        <v>18.67727535907062</v>
      </c>
      <c r="G1690" s="239">
        <v>535.41</v>
      </c>
      <c r="H1690" s="383" t="s">
        <v>127</v>
      </c>
      <c r="I1690" s="170" t="s">
        <v>1313</v>
      </c>
      <c r="J1690" s="170" t="s">
        <v>96</v>
      </c>
      <c r="K1690" s="170" t="s">
        <v>343</v>
      </c>
      <c r="L1690" s="170" t="s">
        <v>113</v>
      </c>
      <c r="M1690" s="475"/>
      <c r="N1690" s="475"/>
      <c r="O1690" s="473"/>
    </row>
    <row r="1691" spans="1:15" ht="15.6">
      <c r="A1691" s="395">
        <v>46140</v>
      </c>
      <c r="B1691" s="170" t="s">
        <v>1278</v>
      </c>
      <c r="C1691" s="383" t="s">
        <v>335</v>
      </c>
      <c r="D1691" s="383" t="s">
        <v>97</v>
      </c>
      <c r="E1691" s="316">
        <v>500</v>
      </c>
      <c r="F1691" s="381">
        <f t="shared" si="26"/>
        <v>0.93386376795353099</v>
      </c>
      <c r="G1691" s="239">
        <v>535.41</v>
      </c>
      <c r="H1691" s="383" t="s">
        <v>127</v>
      </c>
      <c r="I1691" s="170" t="s">
        <v>1295</v>
      </c>
      <c r="J1691" s="170" t="s">
        <v>96</v>
      </c>
      <c r="K1691" s="170" t="s">
        <v>343</v>
      </c>
      <c r="L1691" s="170" t="s">
        <v>113</v>
      </c>
      <c r="M1691" s="473"/>
      <c r="N1691" s="473"/>
      <c r="O1691" s="473"/>
    </row>
    <row r="1692" spans="1:15" ht="15.6">
      <c r="A1692" s="395">
        <v>46140</v>
      </c>
      <c r="B1692" s="170" t="s">
        <v>1277</v>
      </c>
      <c r="C1692" s="383" t="s">
        <v>335</v>
      </c>
      <c r="D1692" s="383" t="s">
        <v>97</v>
      </c>
      <c r="E1692" s="316">
        <v>500</v>
      </c>
      <c r="F1692" s="381">
        <f t="shared" si="26"/>
        <v>0.93386376795353099</v>
      </c>
      <c r="G1692" s="239">
        <v>535.41</v>
      </c>
      <c r="H1692" s="383" t="s">
        <v>127</v>
      </c>
      <c r="I1692" s="170" t="s">
        <v>1295</v>
      </c>
      <c r="J1692" s="170" t="s">
        <v>96</v>
      </c>
      <c r="K1692" s="170" t="s">
        <v>343</v>
      </c>
      <c r="L1692" s="170" t="s">
        <v>113</v>
      </c>
      <c r="M1692" s="473"/>
      <c r="N1692" s="473"/>
      <c r="O1692" s="473"/>
    </row>
    <row r="1693" spans="1:15" ht="15.6">
      <c r="A1693" s="395">
        <v>46140</v>
      </c>
      <c r="B1693" s="170" t="s">
        <v>1279</v>
      </c>
      <c r="C1693" s="383" t="s">
        <v>335</v>
      </c>
      <c r="D1693" s="383" t="s">
        <v>97</v>
      </c>
      <c r="E1693" s="316">
        <v>500</v>
      </c>
      <c r="F1693" s="381">
        <f t="shared" si="26"/>
        <v>0.93386376795353099</v>
      </c>
      <c r="G1693" s="239">
        <v>535.41</v>
      </c>
      <c r="H1693" s="383" t="s">
        <v>127</v>
      </c>
      <c r="I1693" s="170" t="s">
        <v>1295</v>
      </c>
      <c r="J1693" s="170" t="s">
        <v>96</v>
      </c>
      <c r="K1693" s="170" t="s">
        <v>343</v>
      </c>
      <c r="L1693" s="170" t="s">
        <v>113</v>
      </c>
      <c r="M1693" s="473"/>
      <c r="N1693" s="473"/>
      <c r="O1693" s="473"/>
    </row>
    <row r="1694" spans="1:15" ht="15.6">
      <c r="A1694" s="395">
        <v>46140</v>
      </c>
      <c r="B1694" s="170" t="s">
        <v>1280</v>
      </c>
      <c r="C1694" s="170" t="s">
        <v>404</v>
      </c>
      <c r="D1694" s="383" t="s">
        <v>97</v>
      </c>
      <c r="E1694" s="316">
        <v>3000</v>
      </c>
      <c r="F1694" s="381">
        <f t="shared" si="26"/>
        <v>5.6031826077211857</v>
      </c>
      <c r="G1694" s="239">
        <v>535.41</v>
      </c>
      <c r="H1694" s="383" t="s">
        <v>127</v>
      </c>
      <c r="I1694" s="170" t="s">
        <v>1315</v>
      </c>
      <c r="J1694" s="170" t="s">
        <v>96</v>
      </c>
      <c r="K1694" s="170" t="s">
        <v>343</v>
      </c>
      <c r="L1694" s="170" t="s">
        <v>113</v>
      </c>
      <c r="M1694" s="473"/>
      <c r="N1694" s="473"/>
      <c r="O1694" s="473"/>
    </row>
    <row r="1695" spans="1:15" ht="15.6">
      <c r="A1695" s="395">
        <v>46140</v>
      </c>
      <c r="B1695" s="170" t="s">
        <v>1281</v>
      </c>
      <c r="C1695" s="383" t="s">
        <v>335</v>
      </c>
      <c r="D1695" s="383" t="s">
        <v>97</v>
      </c>
      <c r="E1695" s="316">
        <v>500</v>
      </c>
      <c r="F1695" s="381">
        <f t="shared" si="26"/>
        <v>0.93386376795353099</v>
      </c>
      <c r="G1695" s="239">
        <v>535.41</v>
      </c>
      <c r="H1695" s="383" t="s">
        <v>127</v>
      </c>
      <c r="I1695" s="170" t="s">
        <v>1295</v>
      </c>
      <c r="J1695" s="170" t="s">
        <v>96</v>
      </c>
      <c r="K1695" s="170" t="s">
        <v>343</v>
      </c>
      <c r="L1695" s="170" t="s">
        <v>113</v>
      </c>
      <c r="M1695" s="473"/>
      <c r="N1695" s="473"/>
      <c r="O1695" s="473"/>
    </row>
    <row r="1696" spans="1:15" ht="15.6">
      <c r="A1696" s="395">
        <v>46140</v>
      </c>
      <c r="B1696" s="170" t="s">
        <v>1282</v>
      </c>
      <c r="C1696" s="383" t="s">
        <v>335</v>
      </c>
      <c r="D1696" s="383" t="s">
        <v>97</v>
      </c>
      <c r="E1696" s="316">
        <v>500</v>
      </c>
      <c r="F1696" s="381">
        <f t="shared" si="26"/>
        <v>0.93386376795353099</v>
      </c>
      <c r="G1696" s="239">
        <v>535.41</v>
      </c>
      <c r="H1696" s="383" t="s">
        <v>127</v>
      </c>
      <c r="I1696" s="170" t="s">
        <v>1295</v>
      </c>
      <c r="J1696" s="170" t="s">
        <v>96</v>
      </c>
      <c r="K1696" s="170" t="s">
        <v>343</v>
      </c>
      <c r="L1696" s="170" t="s">
        <v>113</v>
      </c>
      <c r="M1696" s="473"/>
      <c r="N1696" s="473"/>
      <c r="O1696" s="473"/>
    </row>
    <row r="1697" spans="1:15" ht="15.6">
      <c r="A1697" s="395">
        <v>46140</v>
      </c>
      <c r="B1697" s="170" t="s">
        <v>1283</v>
      </c>
      <c r="C1697" s="383" t="s">
        <v>110</v>
      </c>
      <c r="D1697" s="383" t="s">
        <v>97</v>
      </c>
      <c r="E1697" s="465">
        <v>7500</v>
      </c>
      <c r="F1697" s="381">
        <f t="shared" si="26"/>
        <v>14.007956519302965</v>
      </c>
      <c r="G1697" s="239">
        <v>535.41</v>
      </c>
      <c r="H1697" s="383" t="s">
        <v>127</v>
      </c>
      <c r="I1697" s="453" t="s">
        <v>1317</v>
      </c>
      <c r="J1697" s="170" t="s">
        <v>96</v>
      </c>
      <c r="K1697" s="170" t="s">
        <v>343</v>
      </c>
      <c r="L1697" s="170" t="s">
        <v>113</v>
      </c>
      <c r="M1697" s="473"/>
      <c r="N1697" s="473"/>
      <c r="O1697" s="473"/>
    </row>
    <row r="1698" spans="1:15" ht="15.6">
      <c r="A1698" s="466">
        <v>46140</v>
      </c>
      <c r="B1698" s="468" t="s">
        <v>1352</v>
      </c>
      <c r="C1698" s="396" t="s">
        <v>335</v>
      </c>
      <c r="D1698" s="468" t="s">
        <v>100</v>
      </c>
      <c r="E1698" s="467">
        <v>1000</v>
      </c>
      <c r="F1698" s="381">
        <f t="shared" si="26"/>
        <v>1.867727535907062</v>
      </c>
      <c r="G1698" s="239">
        <v>535.41</v>
      </c>
      <c r="H1698" s="468" t="s">
        <v>129</v>
      </c>
      <c r="I1698" s="468" t="s">
        <v>1362</v>
      </c>
      <c r="J1698" s="170" t="s">
        <v>96</v>
      </c>
      <c r="K1698" s="170" t="s">
        <v>343</v>
      </c>
      <c r="L1698" s="170" t="s">
        <v>113</v>
      </c>
      <c r="M1698"/>
      <c r="N1698"/>
      <c r="O1698"/>
    </row>
    <row r="1699" spans="1:15" ht="15.6">
      <c r="A1699" s="466">
        <v>46140</v>
      </c>
      <c r="B1699" s="468" t="s">
        <v>1353</v>
      </c>
      <c r="C1699" s="396" t="s">
        <v>525</v>
      </c>
      <c r="D1699" s="468" t="s">
        <v>100</v>
      </c>
      <c r="E1699" s="467">
        <v>30000</v>
      </c>
      <c r="F1699" s="381">
        <f t="shared" si="26"/>
        <v>56.031826077211861</v>
      </c>
      <c r="G1699" s="239">
        <v>535.41</v>
      </c>
      <c r="H1699" s="468" t="s">
        <v>129</v>
      </c>
      <c r="I1699" s="468" t="s">
        <v>1378</v>
      </c>
      <c r="J1699" s="170" t="s">
        <v>96</v>
      </c>
      <c r="K1699" s="170" t="s">
        <v>343</v>
      </c>
      <c r="L1699" s="170" t="s">
        <v>113</v>
      </c>
      <c r="M1699"/>
      <c r="N1699"/>
      <c r="O1699"/>
    </row>
    <row r="1700" spans="1:15" ht="15.6">
      <c r="A1700" s="466">
        <v>46140</v>
      </c>
      <c r="B1700" s="468" t="s">
        <v>1354</v>
      </c>
      <c r="C1700" s="396" t="s">
        <v>335</v>
      </c>
      <c r="D1700" s="468" t="s">
        <v>100</v>
      </c>
      <c r="E1700" s="467">
        <v>1000</v>
      </c>
      <c r="F1700" s="381">
        <f t="shared" si="26"/>
        <v>1.867727535907062</v>
      </c>
      <c r="G1700" s="239">
        <v>535.41</v>
      </c>
      <c r="H1700" s="468" t="s">
        <v>129</v>
      </c>
      <c r="I1700" s="468" t="s">
        <v>1362</v>
      </c>
      <c r="J1700" s="170" t="s">
        <v>96</v>
      </c>
      <c r="K1700" s="170" t="s">
        <v>343</v>
      </c>
      <c r="L1700" s="170" t="s">
        <v>113</v>
      </c>
      <c r="M1700"/>
      <c r="N1700"/>
      <c r="O1700"/>
    </row>
    <row r="1701" spans="1:15" ht="15.6">
      <c r="A1701" s="466">
        <v>46140</v>
      </c>
      <c r="B1701" s="389" t="s">
        <v>1355</v>
      </c>
      <c r="C1701" s="389" t="s">
        <v>110</v>
      </c>
      <c r="D1701" s="396" t="s">
        <v>100</v>
      </c>
      <c r="E1701" s="467">
        <v>7500</v>
      </c>
      <c r="F1701" s="381">
        <f t="shared" si="26"/>
        <v>14.007956519302965</v>
      </c>
      <c r="G1701" s="239">
        <v>535.41</v>
      </c>
      <c r="H1701" s="468" t="s">
        <v>129</v>
      </c>
      <c r="I1701" s="468" t="s">
        <v>1379</v>
      </c>
      <c r="J1701" s="170" t="s">
        <v>96</v>
      </c>
      <c r="K1701" s="170" t="s">
        <v>343</v>
      </c>
      <c r="L1701" s="170" t="s">
        <v>113</v>
      </c>
      <c r="M1701"/>
      <c r="N1701"/>
      <c r="O1701"/>
    </row>
    <row r="1702" spans="1:15" ht="15.6">
      <c r="A1702" s="460">
        <v>46140</v>
      </c>
      <c r="B1702" s="453" t="s">
        <v>1432</v>
      </c>
      <c r="C1702" s="453" t="s">
        <v>450</v>
      </c>
      <c r="D1702" s="453" t="s">
        <v>98</v>
      </c>
      <c r="E1702" s="462">
        <v>3390</v>
      </c>
      <c r="F1702" s="381">
        <f t="shared" si="26"/>
        <v>6.3315963467249405</v>
      </c>
      <c r="G1702" s="239">
        <v>535.41</v>
      </c>
      <c r="H1702" s="375" t="s">
        <v>124</v>
      </c>
      <c r="I1702" s="453" t="s">
        <v>1456</v>
      </c>
      <c r="J1702" s="170" t="s">
        <v>96</v>
      </c>
      <c r="K1702" s="170" t="s">
        <v>343</v>
      </c>
      <c r="L1702" s="170" t="s">
        <v>113</v>
      </c>
      <c r="M1702"/>
      <c r="N1702"/>
      <c r="O1702"/>
    </row>
    <row r="1703" spans="1:15" ht="15.6">
      <c r="A1703" s="460">
        <v>46140</v>
      </c>
      <c r="B1703" s="375" t="s">
        <v>1044</v>
      </c>
      <c r="C1703" s="375" t="s">
        <v>120</v>
      </c>
      <c r="D1703" s="375" t="s">
        <v>98</v>
      </c>
      <c r="E1703" s="462">
        <v>62500</v>
      </c>
      <c r="F1703" s="381">
        <f t="shared" si="26"/>
        <v>116.73297099419138</v>
      </c>
      <c r="G1703" s="239">
        <v>535.41</v>
      </c>
      <c r="H1703" s="375" t="s">
        <v>124</v>
      </c>
      <c r="I1703" s="453" t="s">
        <v>1457</v>
      </c>
      <c r="J1703" s="170" t="s">
        <v>96</v>
      </c>
      <c r="K1703" s="170" t="s">
        <v>343</v>
      </c>
      <c r="L1703" s="170" t="s">
        <v>113</v>
      </c>
      <c r="M1703"/>
      <c r="N1703"/>
      <c r="O1703"/>
    </row>
    <row r="1704" spans="1:15" ht="15.6">
      <c r="A1704" s="451">
        <v>46140</v>
      </c>
      <c r="B1704" s="375" t="s">
        <v>753</v>
      </c>
      <c r="C1704" s="375" t="s">
        <v>335</v>
      </c>
      <c r="D1704" s="375" t="s">
        <v>97</v>
      </c>
      <c r="E1704" s="375">
        <v>500</v>
      </c>
      <c r="F1704" s="381">
        <f t="shared" si="26"/>
        <v>0.93386376795353099</v>
      </c>
      <c r="G1704" s="239">
        <v>535.41</v>
      </c>
      <c r="H1704" s="375" t="s">
        <v>124</v>
      </c>
      <c r="I1704" s="375" t="s">
        <v>1436</v>
      </c>
      <c r="J1704" s="170" t="s">
        <v>96</v>
      </c>
      <c r="K1704" s="170" t="s">
        <v>343</v>
      </c>
      <c r="L1704" s="170" t="s">
        <v>113</v>
      </c>
      <c r="M1704"/>
      <c r="N1704"/>
      <c r="O1704"/>
    </row>
    <row r="1705" spans="1:15" ht="15.6">
      <c r="A1705" s="451">
        <v>46140</v>
      </c>
      <c r="B1705" s="375" t="s">
        <v>453</v>
      </c>
      <c r="C1705" s="375" t="s">
        <v>335</v>
      </c>
      <c r="D1705" s="375" t="s">
        <v>97</v>
      </c>
      <c r="E1705" s="375">
        <v>500</v>
      </c>
      <c r="F1705" s="381">
        <f t="shared" si="26"/>
        <v>0.93386376795353099</v>
      </c>
      <c r="G1705" s="239">
        <v>535.41</v>
      </c>
      <c r="H1705" s="375" t="s">
        <v>124</v>
      </c>
      <c r="I1705" s="375" t="s">
        <v>1436</v>
      </c>
      <c r="J1705" s="170" t="s">
        <v>96</v>
      </c>
      <c r="K1705" s="170" t="s">
        <v>343</v>
      </c>
      <c r="L1705" s="170" t="s">
        <v>113</v>
      </c>
      <c r="M1705"/>
      <c r="N1705"/>
      <c r="O1705"/>
    </row>
    <row r="1706" spans="1:15" ht="15.6">
      <c r="A1706" s="451">
        <v>46140</v>
      </c>
      <c r="B1706" s="242" t="s">
        <v>1433</v>
      </c>
      <c r="C1706" s="242" t="s">
        <v>110</v>
      </c>
      <c r="D1706" s="375" t="s">
        <v>97</v>
      </c>
      <c r="E1706" s="375">
        <v>5000</v>
      </c>
      <c r="F1706" s="381">
        <f t="shared" si="26"/>
        <v>9.3386376795353101</v>
      </c>
      <c r="G1706" s="239">
        <v>535.41</v>
      </c>
      <c r="H1706" s="375" t="s">
        <v>124</v>
      </c>
      <c r="I1706" s="375" t="s">
        <v>1458</v>
      </c>
      <c r="J1706" s="170" t="s">
        <v>96</v>
      </c>
      <c r="K1706" s="170" t="s">
        <v>343</v>
      </c>
      <c r="L1706" s="170" t="s">
        <v>113</v>
      </c>
      <c r="M1706"/>
      <c r="N1706"/>
      <c r="O1706"/>
    </row>
    <row r="1707" spans="1:15" ht="15.6">
      <c r="A1707" s="451">
        <v>46141</v>
      </c>
      <c r="B1707" s="375" t="s">
        <v>186</v>
      </c>
      <c r="C1707" s="375" t="s">
        <v>335</v>
      </c>
      <c r="D1707" s="385" t="s">
        <v>99</v>
      </c>
      <c r="E1707" s="375">
        <v>1000</v>
      </c>
      <c r="F1707" s="381">
        <f t="shared" si="26"/>
        <v>1.867727535907062</v>
      </c>
      <c r="G1707" s="239">
        <v>535.41</v>
      </c>
      <c r="H1707" s="386" t="s">
        <v>111</v>
      </c>
      <c r="I1707" s="452" t="s">
        <v>910</v>
      </c>
      <c r="J1707" s="170" t="s">
        <v>96</v>
      </c>
      <c r="K1707" s="170" t="s">
        <v>343</v>
      </c>
      <c r="L1707" s="170" t="s">
        <v>113</v>
      </c>
      <c r="M1707" s="473"/>
      <c r="N1707" s="473"/>
      <c r="O1707" s="473"/>
    </row>
    <row r="1708" spans="1:15" ht="15.6">
      <c r="A1708" s="451">
        <v>46141</v>
      </c>
      <c r="B1708" s="375" t="s">
        <v>187</v>
      </c>
      <c r="C1708" s="375" t="s">
        <v>335</v>
      </c>
      <c r="D1708" s="385" t="s">
        <v>99</v>
      </c>
      <c r="E1708" s="375">
        <v>1000</v>
      </c>
      <c r="F1708" s="381">
        <f t="shared" si="26"/>
        <v>1.867727535907062</v>
      </c>
      <c r="G1708" s="239">
        <v>535.41</v>
      </c>
      <c r="H1708" s="386" t="s">
        <v>111</v>
      </c>
      <c r="I1708" s="452" t="s">
        <v>910</v>
      </c>
      <c r="J1708" s="170" t="s">
        <v>96</v>
      </c>
      <c r="K1708" s="170" t="s">
        <v>343</v>
      </c>
      <c r="L1708" s="170" t="s">
        <v>113</v>
      </c>
      <c r="M1708" s="473"/>
      <c r="N1708" s="473"/>
      <c r="O1708" s="473"/>
    </row>
    <row r="1709" spans="1:15" ht="15.6">
      <c r="A1709" s="388">
        <v>46141</v>
      </c>
      <c r="B1709" s="391" t="s">
        <v>920</v>
      </c>
      <c r="C1709" s="391" t="s">
        <v>522</v>
      </c>
      <c r="D1709" s="390" t="s">
        <v>97</v>
      </c>
      <c r="E1709" s="391">
        <v>1000</v>
      </c>
      <c r="F1709" s="381">
        <f t="shared" si="26"/>
        <v>1.867727535907062</v>
      </c>
      <c r="G1709" s="239">
        <v>535.41</v>
      </c>
      <c r="H1709" s="165" t="s">
        <v>128</v>
      </c>
      <c r="I1709" s="391" t="s">
        <v>991</v>
      </c>
      <c r="J1709" s="170" t="s">
        <v>96</v>
      </c>
      <c r="K1709" s="170" t="s">
        <v>343</v>
      </c>
      <c r="L1709" s="170" t="s">
        <v>113</v>
      </c>
      <c r="M1709" s="473"/>
      <c r="N1709" s="473"/>
      <c r="O1709" s="473"/>
    </row>
    <row r="1710" spans="1:15" ht="15.6">
      <c r="A1710" s="388">
        <v>46141</v>
      </c>
      <c r="B1710" s="391" t="s">
        <v>987</v>
      </c>
      <c r="C1710" s="391" t="s">
        <v>522</v>
      </c>
      <c r="D1710" s="390" t="s">
        <v>97</v>
      </c>
      <c r="E1710" s="391">
        <v>1000</v>
      </c>
      <c r="F1710" s="381">
        <f t="shared" ref="F1710:F1765" si="27">E1710/G1710</f>
        <v>1.867727535907062</v>
      </c>
      <c r="G1710" s="239">
        <v>535.41</v>
      </c>
      <c r="H1710" s="165" t="s">
        <v>128</v>
      </c>
      <c r="I1710" s="391" t="s">
        <v>991</v>
      </c>
      <c r="J1710" s="170" t="s">
        <v>96</v>
      </c>
      <c r="K1710" s="170" t="s">
        <v>343</v>
      </c>
      <c r="L1710" s="170" t="s">
        <v>113</v>
      </c>
      <c r="M1710" s="473"/>
      <c r="N1710" s="473"/>
      <c r="O1710" s="473"/>
    </row>
    <row r="1711" spans="1:15" ht="15.6">
      <c r="A1711" s="394">
        <v>46141</v>
      </c>
      <c r="B1711" s="375" t="s">
        <v>1076</v>
      </c>
      <c r="C1711" s="458" t="s">
        <v>335</v>
      </c>
      <c r="D1711" s="375" t="s">
        <v>98</v>
      </c>
      <c r="E1711" s="459">
        <v>1000</v>
      </c>
      <c r="F1711" s="381">
        <f t="shared" si="27"/>
        <v>1.867727535907062</v>
      </c>
      <c r="G1711" s="239">
        <v>535.41</v>
      </c>
      <c r="H1711" s="375" t="s">
        <v>168</v>
      </c>
      <c r="I1711" s="375" t="s">
        <v>1080</v>
      </c>
      <c r="J1711" s="170" t="s">
        <v>96</v>
      </c>
      <c r="K1711" s="170" t="s">
        <v>343</v>
      </c>
      <c r="L1711" s="170" t="s">
        <v>113</v>
      </c>
      <c r="M1711" s="475"/>
      <c r="N1711" s="475"/>
      <c r="O1711" s="473"/>
    </row>
    <row r="1712" spans="1:15" ht="15.6">
      <c r="A1712" s="394">
        <v>46141</v>
      </c>
      <c r="B1712" s="375" t="s">
        <v>1040</v>
      </c>
      <c r="C1712" s="458" t="s">
        <v>335</v>
      </c>
      <c r="D1712" s="375" t="s">
        <v>98</v>
      </c>
      <c r="E1712" s="459">
        <v>1000</v>
      </c>
      <c r="F1712" s="381">
        <f t="shared" si="27"/>
        <v>1.867727535907062</v>
      </c>
      <c r="G1712" s="239">
        <v>535.41</v>
      </c>
      <c r="H1712" s="375" t="s">
        <v>168</v>
      </c>
      <c r="I1712" s="375" t="s">
        <v>1080</v>
      </c>
      <c r="J1712" s="170" t="s">
        <v>96</v>
      </c>
      <c r="K1712" s="170" t="s">
        <v>343</v>
      </c>
      <c r="L1712" s="170" t="s">
        <v>113</v>
      </c>
      <c r="M1712" s="475"/>
      <c r="N1712" s="475"/>
      <c r="O1712" s="473"/>
    </row>
    <row r="1713" spans="1:15" ht="15.6">
      <c r="A1713" s="360">
        <v>46141</v>
      </c>
      <c r="B1713" s="361" t="s">
        <v>1622</v>
      </c>
      <c r="C1713" s="361" t="s">
        <v>525</v>
      </c>
      <c r="D1713" s="361" t="s">
        <v>257</v>
      </c>
      <c r="E1713" s="361">
        <v>10000</v>
      </c>
      <c r="F1713" s="381">
        <f t="shared" si="27"/>
        <v>18.67727535907062</v>
      </c>
      <c r="G1713" s="239">
        <v>535.41</v>
      </c>
      <c r="H1713" s="361" t="s">
        <v>123</v>
      </c>
      <c r="I1713" s="361" t="s">
        <v>1145</v>
      </c>
      <c r="J1713" s="170" t="s">
        <v>96</v>
      </c>
      <c r="K1713" s="170" t="s">
        <v>343</v>
      </c>
      <c r="L1713" s="170" t="s">
        <v>113</v>
      </c>
      <c r="M1713" s="473"/>
      <c r="N1713" s="473"/>
      <c r="O1713" s="473"/>
    </row>
    <row r="1714" spans="1:15" ht="15.6">
      <c r="A1714" s="451">
        <v>46141</v>
      </c>
      <c r="B1714" s="170" t="s">
        <v>1598</v>
      </c>
      <c r="C1714" s="375" t="s">
        <v>396</v>
      </c>
      <c r="D1714" s="375" t="s">
        <v>257</v>
      </c>
      <c r="E1714" s="375">
        <v>20000</v>
      </c>
      <c r="F1714" s="381">
        <f t="shared" si="27"/>
        <v>37.35455071814124</v>
      </c>
      <c r="G1714" s="239">
        <v>535.41</v>
      </c>
      <c r="H1714" s="242" t="s">
        <v>122</v>
      </c>
      <c r="I1714" s="375" t="s">
        <v>1195</v>
      </c>
      <c r="J1714" s="170" t="s">
        <v>96</v>
      </c>
      <c r="K1714" s="170" t="s">
        <v>343</v>
      </c>
      <c r="L1714" s="170" t="s">
        <v>113</v>
      </c>
      <c r="M1714" s="473"/>
      <c r="N1714" s="473"/>
      <c r="O1714" s="473"/>
    </row>
    <row r="1715" spans="1:15" ht="15.6">
      <c r="A1715" s="451">
        <v>46141</v>
      </c>
      <c r="B1715" s="375" t="s">
        <v>1594</v>
      </c>
      <c r="C1715" s="375" t="s">
        <v>522</v>
      </c>
      <c r="D1715" s="375" t="s">
        <v>257</v>
      </c>
      <c r="E1715" s="375">
        <v>500</v>
      </c>
      <c r="F1715" s="381">
        <f t="shared" si="27"/>
        <v>0.93386376795353099</v>
      </c>
      <c r="G1715" s="239">
        <v>535.41</v>
      </c>
      <c r="H1715" s="242" t="s">
        <v>122</v>
      </c>
      <c r="I1715" s="375" t="s">
        <v>1166</v>
      </c>
      <c r="J1715" s="170" t="s">
        <v>96</v>
      </c>
      <c r="K1715" s="170" t="s">
        <v>343</v>
      </c>
      <c r="L1715" s="170" t="s">
        <v>113</v>
      </c>
      <c r="M1715" s="473"/>
      <c r="N1715" s="473"/>
      <c r="O1715" s="473"/>
    </row>
    <row r="1716" spans="1:15" ht="15.6">
      <c r="A1716" s="451">
        <v>46141</v>
      </c>
      <c r="B1716" s="375" t="s">
        <v>1599</v>
      </c>
      <c r="C1716" s="375" t="s">
        <v>392</v>
      </c>
      <c r="D1716" s="375" t="s">
        <v>257</v>
      </c>
      <c r="E1716" s="375">
        <v>12000</v>
      </c>
      <c r="F1716" s="381">
        <f t="shared" si="27"/>
        <v>22.412730430884743</v>
      </c>
      <c r="G1716" s="239">
        <v>535.41</v>
      </c>
      <c r="H1716" s="242" t="s">
        <v>122</v>
      </c>
      <c r="I1716" s="375" t="s">
        <v>1197</v>
      </c>
      <c r="J1716" s="170" t="s">
        <v>96</v>
      </c>
      <c r="K1716" s="170" t="s">
        <v>343</v>
      </c>
      <c r="L1716" s="170" t="s">
        <v>113</v>
      </c>
      <c r="M1716" s="473"/>
      <c r="N1716" s="473"/>
      <c r="O1716" s="473"/>
    </row>
    <row r="1717" spans="1:15" ht="15.6">
      <c r="A1717" s="451">
        <v>46141</v>
      </c>
      <c r="B1717" s="375" t="s">
        <v>1590</v>
      </c>
      <c r="C1717" s="375" t="s">
        <v>335</v>
      </c>
      <c r="D1717" s="375" t="s">
        <v>257</v>
      </c>
      <c r="E1717" s="375">
        <v>2000</v>
      </c>
      <c r="F1717" s="381">
        <f t="shared" si="27"/>
        <v>3.735455071814124</v>
      </c>
      <c r="G1717" s="239">
        <v>535.41</v>
      </c>
      <c r="H1717" s="242" t="s">
        <v>122</v>
      </c>
      <c r="I1717" s="375" t="s">
        <v>1166</v>
      </c>
      <c r="J1717" s="170" t="s">
        <v>96</v>
      </c>
      <c r="K1717" s="170" t="s">
        <v>343</v>
      </c>
      <c r="L1717" s="170" t="s">
        <v>113</v>
      </c>
      <c r="M1717" s="473"/>
      <c r="N1717" s="473"/>
      <c r="O1717" s="473"/>
    </row>
    <row r="1718" spans="1:15" ht="15.6">
      <c r="A1718" s="451">
        <v>46141</v>
      </c>
      <c r="B1718" s="375" t="s">
        <v>1662</v>
      </c>
      <c r="C1718" s="375" t="s">
        <v>525</v>
      </c>
      <c r="D1718" s="375" t="s">
        <v>257</v>
      </c>
      <c r="E1718" s="375">
        <v>20000</v>
      </c>
      <c r="F1718" s="381">
        <f t="shared" si="27"/>
        <v>37.35455071814124</v>
      </c>
      <c r="G1718" s="239">
        <v>535.41</v>
      </c>
      <c r="H1718" s="375" t="s">
        <v>131</v>
      </c>
      <c r="I1718" s="375" t="s">
        <v>1226</v>
      </c>
      <c r="J1718" s="170" t="s">
        <v>96</v>
      </c>
      <c r="K1718" s="170" t="s">
        <v>343</v>
      </c>
      <c r="L1718" s="170" t="s">
        <v>113</v>
      </c>
      <c r="M1718" s="473"/>
      <c r="N1718" s="473"/>
      <c r="O1718" s="473"/>
    </row>
    <row r="1719" spans="1:15" ht="15.6">
      <c r="A1719" s="451">
        <v>46141</v>
      </c>
      <c r="B1719" s="375" t="s">
        <v>1648</v>
      </c>
      <c r="C1719" s="375" t="s">
        <v>522</v>
      </c>
      <c r="D1719" s="375" t="s">
        <v>257</v>
      </c>
      <c r="E1719" s="375">
        <v>700</v>
      </c>
      <c r="F1719" s="381">
        <f t="shared" si="27"/>
        <v>1.3074092751349433</v>
      </c>
      <c r="G1719" s="239">
        <v>535.41</v>
      </c>
      <c r="H1719" s="375" t="s">
        <v>131</v>
      </c>
      <c r="I1719" s="375" t="s">
        <v>1206</v>
      </c>
      <c r="J1719" s="170" t="s">
        <v>96</v>
      </c>
      <c r="K1719" s="170" t="s">
        <v>343</v>
      </c>
      <c r="L1719" s="170" t="s">
        <v>113</v>
      </c>
      <c r="M1719" s="473"/>
      <c r="N1719" s="473"/>
      <c r="O1719" s="473"/>
    </row>
    <row r="1720" spans="1:15" ht="15.6">
      <c r="A1720" s="451">
        <v>46141</v>
      </c>
      <c r="B1720" s="375" t="s">
        <v>1606</v>
      </c>
      <c r="C1720" s="375" t="s">
        <v>392</v>
      </c>
      <c r="D1720" s="375" t="s">
        <v>257</v>
      </c>
      <c r="E1720" s="375">
        <v>6000</v>
      </c>
      <c r="F1720" s="381">
        <f t="shared" si="27"/>
        <v>11.206365215442371</v>
      </c>
      <c r="G1720" s="239">
        <v>535.41</v>
      </c>
      <c r="H1720" s="375" t="s">
        <v>131</v>
      </c>
      <c r="I1720" s="375" t="s">
        <v>1227</v>
      </c>
      <c r="J1720" s="170" t="s">
        <v>96</v>
      </c>
      <c r="K1720" s="170" t="s">
        <v>343</v>
      </c>
      <c r="L1720" s="170" t="s">
        <v>113</v>
      </c>
      <c r="M1720" s="473"/>
      <c r="N1720" s="473"/>
      <c r="O1720" s="473"/>
    </row>
    <row r="1721" spans="1:15" ht="15.6">
      <c r="A1721" s="451">
        <v>46141</v>
      </c>
      <c r="B1721" s="375" t="s">
        <v>1590</v>
      </c>
      <c r="C1721" s="375" t="s">
        <v>522</v>
      </c>
      <c r="D1721" s="375" t="s">
        <v>257</v>
      </c>
      <c r="E1721" s="375">
        <v>2500</v>
      </c>
      <c r="F1721" s="381">
        <f t="shared" si="27"/>
        <v>4.669318839767655</v>
      </c>
      <c r="G1721" s="239">
        <v>535.41</v>
      </c>
      <c r="H1721" s="375" t="s">
        <v>131</v>
      </c>
      <c r="I1721" s="375" t="s">
        <v>1206</v>
      </c>
      <c r="J1721" s="170" t="s">
        <v>96</v>
      </c>
      <c r="K1721" s="170" t="s">
        <v>343</v>
      </c>
      <c r="L1721" s="170" t="s">
        <v>113</v>
      </c>
      <c r="M1721" s="473"/>
      <c r="N1721" s="473"/>
      <c r="O1721" s="473"/>
    </row>
    <row r="1722" spans="1:15" ht="15.6">
      <c r="A1722" s="395">
        <v>46141</v>
      </c>
      <c r="B1722" s="170" t="s">
        <v>1272</v>
      </c>
      <c r="C1722" s="170" t="s">
        <v>525</v>
      </c>
      <c r="D1722" s="170" t="s">
        <v>97</v>
      </c>
      <c r="E1722" s="316">
        <v>10000</v>
      </c>
      <c r="F1722" s="381">
        <f t="shared" si="27"/>
        <v>18.67727535907062</v>
      </c>
      <c r="G1722" s="239">
        <v>535.41</v>
      </c>
      <c r="H1722" s="383" t="s">
        <v>127</v>
      </c>
      <c r="I1722" s="170" t="s">
        <v>1313</v>
      </c>
      <c r="J1722" s="170" t="s">
        <v>96</v>
      </c>
      <c r="K1722" s="170" t="s">
        <v>343</v>
      </c>
      <c r="L1722" s="170" t="s">
        <v>113</v>
      </c>
      <c r="M1722" s="473"/>
      <c r="N1722" s="473"/>
      <c r="O1722" s="473"/>
    </row>
    <row r="1723" spans="1:15" ht="15.6">
      <c r="A1723" s="395">
        <v>46141</v>
      </c>
      <c r="B1723" s="170" t="s">
        <v>1284</v>
      </c>
      <c r="C1723" s="383" t="s">
        <v>335</v>
      </c>
      <c r="D1723" s="383" t="s">
        <v>97</v>
      </c>
      <c r="E1723" s="316">
        <v>500</v>
      </c>
      <c r="F1723" s="381">
        <f t="shared" si="27"/>
        <v>0.93386376795353099</v>
      </c>
      <c r="G1723" s="239">
        <v>535.41</v>
      </c>
      <c r="H1723" s="383" t="s">
        <v>127</v>
      </c>
      <c r="I1723" s="170" t="s">
        <v>1295</v>
      </c>
      <c r="J1723" s="170" t="s">
        <v>96</v>
      </c>
      <c r="K1723" s="170" t="s">
        <v>343</v>
      </c>
      <c r="L1723" s="170" t="s">
        <v>113</v>
      </c>
      <c r="M1723" s="473"/>
      <c r="N1723" s="473"/>
      <c r="O1723" s="473"/>
    </row>
    <row r="1724" spans="1:15" ht="15.6">
      <c r="A1724" s="395">
        <v>46141</v>
      </c>
      <c r="B1724" s="170" t="s">
        <v>1280</v>
      </c>
      <c r="C1724" s="170" t="s">
        <v>404</v>
      </c>
      <c r="D1724" s="383" t="s">
        <v>97</v>
      </c>
      <c r="E1724" s="316">
        <v>3000</v>
      </c>
      <c r="F1724" s="381">
        <f t="shared" si="27"/>
        <v>5.6031826077211857</v>
      </c>
      <c r="G1724" s="239">
        <v>535.41</v>
      </c>
      <c r="H1724" s="383" t="s">
        <v>127</v>
      </c>
      <c r="I1724" s="170" t="s">
        <v>1315</v>
      </c>
      <c r="J1724" s="170" t="s">
        <v>96</v>
      </c>
      <c r="K1724" s="170" t="s">
        <v>343</v>
      </c>
      <c r="L1724" s="170" t="s">
        <v>113</v>
      </c>
      <c r="M1724" s="473"/>
      <c r="N1724" s="473"/>
      <c r="O1724" s="473"/>
    </row>
    <row r="1725" spans="1:15" ht="15.6">
      <c r="A1725" s="395">
        <v>46141</v>
      </c>
      <c r="B1725" s="170" t="s">
        <v>1285</v>
      </c>
      <c r="C1725" s="383" t="s">
        <v>335</v>
      </c>
      <c r="D1725" s="383" t="s">
        <v>97</v>
      </c>
      <c r="E1725" s="316">
        <v>500</v>
      </c>
      <c r="F1725" s="381">
        <f t="shared" si="27"/>
        <v>0.93386376795353099</v>
      </c>
      <c r="G1725" s="239">
        <v>535.41</v>
      </c>
      <c r="H1725" s="383" t="s">
        <v>127</v>
      </c>
      <c r="I1725" s="170" t="s">
        <v>1295</v>
      </c>
      <c r="J1725" s="170" t="s">
        <v>96</v>
      </c>
      <c r="K1725" s="170" t="s">
        <v>343</v>
      </c>
      <c r="L1725" s="170" t="s">
        <v>113</v>
      </c>
      <c r="M1725" s="473"/>
      <c r="N1725" s="473"/>
      <c r="O1725" s="473"/>
    </row>
    <row r="1726" spans="1:15" ht="15.6">
      <c r="A1726" s="395">
        <v>46141</v>
      </c>
      <c r="B1726" s="170" t="s">
        <v>1286</v>
      </c>
      <c r="C1726" s="383" t="s">
        <v>335</v>
      </c>
      <c r="D1726" s="383" t="s">
        <v>97</v>
      </c>
      <c r="E1726" s="316">
        <v>500</v>
      </c>
      <c r="F1726" s="381">
        <f t="shared" si="27"/>
        <v>0.93386376795353099</v>
      </c>
      <c r="G1726" s="239">
        <v>535.41</v>
      </c>
      <c r="H1726" s="383" t="s">
        <v>127</v>
      </c>
      <c r="I1726" s="170" t="s">
        <v>1295</v>
      </c>
      <c r="J1726" s="170" t="s">
        <v>96</v>
      </c>
      <c r="K1726" s="170" t="s">
        <v>343</v>
      </c>
      <c r="L1726" s="170" t="s">
        <v>113</v>
      </c>
      <c r="M1726" s="473"/>
      <c r="N1726" s="473"/>
      <c r="O1726" s="473"/>
    </row>
    <row r="1727" spans="1:15" ht="15.6">
      <c r="A1727" s="395">
        <v>46141</v>
      </c>
      <c r="B1727" s="170" t="s">
        <v>1287</v>
      </c>
      <c r="C1727" s="383" t="s">
        <v>335</v>
      </c>
      <c r="D1727" s="383" t="s">
        <v>97</v>
      </c>
      <c r="E1727" s="316">
        <v>500</v>
      </c>
      <c r="F1727" s="381">
        <f t="shared" si="27"/>
        <v>0.93386376795353099</v>
      </c>
      <c r="G1727" s="239">
        <v>535.41</v>
      </c>
      <c r="H1727" s="383" t="s">
        <v>127</v>
      </c>
      <c r="I1727" s="170" t="s">
        <v>1295</v>
      </c>
      <c r="J1727" s="170" t="s">
        <v>96</v>
      </c>
      <c r="K1727" s="170" t="s">
        <v>343</v>
      </c>
      <c r="L1727" s="170" t="s">
        <v>113</v>
      </c>
      <c r="M1727" s="473"/>
      <c r="N1727" s="473"/>
      <c r="O1727" s="473"/>
    </row>
    <row r="1728" spans="1:15" ht="15.6">
      <c r="A1728" s="395">
        <v>46141</v>
      </c>
      <c r="B1728" s="170" t="s">
        <v>1288</v>
      </c>
      <c r="C1728" s="383" t="s">
        <v>392</v>
      </c>
      <c r="D1728" s="383" t="s">
        <v>97</v>
      </c>
      <c r="E1728" s="316">
        <v>37000</v>
      </c>
      <c r="F1728" s="381">
        <f t="shared" si="27"/>
        <v>69.1059188285613</v>
      </c>
      <c r="G1728" s="239">
        <v>535.41</v>
      </c>
      <c r="H1728" s="383" t="s">
        <v>127</v>
      </c>
      <c r="I1728" s="453" t="s">
        <v>1318</v>
      </c>
      <c r="J1728" s="170" t="s">
        <v>96</v>
      </c>
      <c r="K1728" s="170" t="s">
        <v>343</v>
      </c>
      <c r="L1728" s="170" t="s">
        <v>113</v>
      </c>
      <c r="M1728" s="473"/>
      <c r="N1728" s="473"/>
      <c r="O1728" s="473"/>
    </row>
    <row r="1729" spans="1:15" ht="15.6">
      <c r="A1729" s="395">
        <v>46141</v>
      </c>
      <c r="B1729" s="170" t="s">
        <v>1277</v>
      </c>
      <c r="C1729" s="383" t="s">
        <v>335</v>
      </c>
      <c r="D1729" s="383" t="s">
        <v>97</v>
      </c>
      <c r="E1729" s="316">
        <v>500</v>
      </c>
      <c r="F1729" s="381">
        <f t="shared" si="27"/>
        <v>0.93386376795353099</v>
      </c>
      <c r="G1729" s="239">
        <v>535.41</v>
      </c>
      <c r="H1729" s="383" t="s">
        <v>127</v>
      </c>
      <c r="I1729" s="170" t="s">
        <v>1295</v>
      </c>
      <c r="J1729" s="170" t="s">
        <v>96</v>
      </c>
      <c r="K1729" s="170" t="s">
        <v>343</v>
      </c>
      <c r="L1729" s="170" t="s">
        <v>113</v>
      </c>
      <c r="M1729" s="473"/>
      <c r="N1729" s="473"/>
      <c r="O1729" s="473"/>
    </row>
    <row r="1730" spans="1:15" ht="15.6">
      <c r="A1730" s="395">
        <v>46141</v>
      </c>
      <c r="B1730" s="170" t="s">
        <v>1289</v>
      </c>
      <c r="C1730" s="383" t="s">
        <v>335</v>
      </c>
      <c r="D1730" s="383" t="s">
        <v>97</v>
      </c>
      <c r="E1730" s="316">
        <v>500</v>
      </c>
      <c r="F1730" s="381">
        <f t="shared" si="27"/>
        <v>0.93386376795353099</v>
      </c>
      <c r="G1730" s="239">
        <v>535.41</v>
      </c>
      <c r="H1730" s="383" t="s">
        <v>127</v>
      </c>
      <c r="I1730" s="170" t="s">
        <v>1295</v>
      </c>
      <c r="J1730" s="170" t="s">
        <v>96</v>
      </c>
      <c r="K1730" s="170" t="s">
        <v>343</v>
      </c>
      <c r="L1730" s="170" t="s">
        <v>113</v>
      </c>
      <c r="M1730" s="473"/>
      <c r="N1730" s="473"/>
      <c r="O1730" s="473"/>
    </row>
    <row r="1731" spans="1:15" ht="15.6">
      <c r="A1731" s="395">
        <v>46141</v>
      </c>
      <c r="B1731" s="170" t="s">
        <v>1280</v>
      </c>
      <c r="C1731" s="170" t="s">
        <v>404</v>
      </c>
      <c r="D1731" s="383" t="s">
        <v>97</v>
      </c>
      <c r="E1731" s="316">
        <v>3000</v>
      </c>
      <c r="F1731" s="381">
        <f t="shared" si="27"/>
        <v>5.6031826077211857</v>
      </c>
      <c r="G1731" s="239">
        <v>535.41</v>
      </c>
      <c r="H1731" s="383" t="s">
        <v>127</v>
      </c>
      <c r="I1731" s="170" t="s">
        <v>1315</v>
      </c>
      <c r="J1731" s="170" t="s">
        <v>96</v>
      </c>
      <c r="K1731" s="170" t="s">
        <v>343</v>
      </c>
      <c r="L1731" s="170" t="s">
        <v>113</v>
      </c>
      <c r="M1731" s="473"/>
      <c r="N1731" s="473"/>
      <c r="O1731" s="473"/>
    </row>
    <row r="1732" spans="1:15" ht="15.6">
      <c r="A1732" s="395">
        <v>46141</v>
      </c>
      <c r="B1732" s="170" t="s">
        <v>1290</v>
      </c>
      <c r="C1732" s="383" t="s">
        <v>335</v>
      </c>
      <c r="D1732" s="383" t="s">
        <v>97</v>
      </c>
      <c r="E1732" s="316">
        <v>500</v>
      </c>
      <c r="F1732" s="381">
        <f t="shared" si="27"/>
        <v>0.93386376795353099</v>
      </c>
      <c r="G1732" s="239">
        <v>535.41</v>
      </c>
      <c r="H1732" s="383" t="s">
        <v>127</v>
      </c>
      <c r="I1732" s="170" t="s">
        <v>1295</v>
      </c>
      <c r="J1732" s="170" t="s">
        <v>96</v>
      </c>
      <c r="K1732" s="170" t="s">
        <v>343</v>
      </c>
      <c r="L1732" s="170" t="s">
        <v>113</v>
      </c>
      <c r="M1732" s="473"/>
      <c r="N1732" s="473"/>
      <c r="O1732" s="473"/>
    </row>
    <row r="1733" spans="1:15" ht="15.6">
      <c r="A1733" s="466">
        <v>46141</v>
      </c>
      <c r="B1733" s="468" t="s">
        <v>1356</v>
      </c>
      <c r="C1733" s="396" t="s">
        <v>335</v>
      </c>
      <c r="D1733" s="468" t="s">
        <v>100</v>
      </c>
      <c r="E1733" s="467">
        <v>1000</v>
      </c>
      <c r="F1733" s="381">
        <f t="shared" si="27"/>
        <v>1.867727535907062</v>
      </c>
      <c r="G1733" s="239">
        <v>535.41</v>
      </c>
      <c r="H1733" s="468" t="s">
        <v>129</v>
      </c>
      <c r="I1733" s="468" t="s">
        <v>1362</v>
      </c>
      <c r="J1733" s="170" t="s">
        <v>96</v>
      </c>
      <c r="K1733" s="170" t="s">
        <v>343</v>
      </c>
      <c r="L1733" s="170" t="s">
        <v>113</v>
      </c>
      <c r="M1733"/>
      <c r="N1733"/>
      <c r="O1733"/>
    </row>
    <row r="1734" spans="1:15" ht="15.6">
      <c r="A1734" s="466">
        <v>46141</v>
      </c>
      <c r="B1734" s="468" t="s">
        <v>1357</v>
      </c>
      <c r="C1734" s="396" t="s">
        <v>335</v>
      </c>
      <c r="D1734" s="468" t="s">
        <v>100</v>
      </c>
      <c r="E1734" s="467">
        <v>1000</v>
      </c>
      <c r="F1734" s="381">
        <f t="shared" si="27"/>
        <v>1.867727535907062</v>
      </c>
      <c r="G1734" s="239">
        <v>535.41</v>
      </c>
      <c r="H1734" s="468" t="s">
        <v>129</v>
      </c>
      <c r="I1734" s="468" t="s">
        <v>1362</v>
      </c>
      <c r="J1734" s="170" t="s">
        <v>96</v>
      </c>
      <c r="K1734" s="170" t="s">
        <v>343</v>
      </c>
      <c r="L1734" s="170" t="s">
        <v>113</v>
      </c>
      <c r="M1734"/>
      <c r="N1734"/>
      <c r="O1734"/>
    </row>
    <row r="1735" spans="1:15" ht="15.6">
      <c r="A1735" s="460">
        <v>46141</v>
      </c>
      <c r="B1735" s="453" t="s">
        <v>1434</v>
      </c>
      <c r="C1735" s="453" t="s">
        <v>450</v>
      </c>
      <c r="D1735" s="453" t="s">
        <v>98</v>
      </c>
      <c r="E1735" s="462">
        <v>7110</v>
      </c>
      <c r="F1735" s="381">
        <f t="shared" si="27"/>
        <v>13.279542780299211</v>
      </c>
      <c r="G1735" s="239">
        <v>535.41</v>
      </c>
      <c r="H1735" s="375" t="s">
        <v>124</v>
      </c>
      <c r="I1735" s="453" t="s">
        <v>1459</v>
      </c>
      <c r="J1735" s="170" t="s">
        <v>96</v>
      </c>
      <c r="K1735" s="170" t="s">
        <v>343</v>
      </c>
      <c r="L1735" s="170" t="s">
        <v>113</v>
      </c>
      <c r="M1735"/>
      <c r="N1735"/>
      <c r="O1735"/>
    </row>
    <row r="1736" spans="1:15" ht="15.6">
      <c r="A1736" s="451">
        <v>46141</v>
      </c>
      <c r="B1736" s="375" t="s">
        <v>1435</v>
      </c>
      <c r="C1736" s="375" t="s">
        <v>335</v>
      </c>
      <c r="D1736" s="375" t="s">
        <v>97</v>
      </c>
      <c r="E1736" s="375">
        <v>500</v>
      </c>
      <c r="F1736" s="381">
        <f t="shared" si="27"/>
        <v>0.93386376795353099</v>
      </c>
      <c r="G1736" s="239">
        <v>535.41</v>
      </c>
      <c r="H1736" s="375" t="s">
        <v>124</v>
      </c>
      <c r="I1736" s="375" t="s">
        <v>1436</v>
      </c>
      <c r="J1736" s="170" t="s">
        <v>96</v>
      </c>
      <c r="K1736" s="170" t="s">
        <v>343</v>
      </c>
      <c r="L1736" s="170" t="s">
        <v>113</v>
      </c>
      <c r="M1736"/>
      <c r="N1736"/>
      <c r="O1736"/>
    </row>
    <row r="1737" spans="1:15" ht="15.6">
      <c r="A1737" s="451">
        <v>46141</v>
      </c>
      <c r="B1737" s="375" t="s">
        <v>453</v>
      </c>
      <c r="C1737" s="375" t="s">
        <v>335</v>
      </c>
      <c r="D1737" s="375" t="s">
        <v>97</v>
      </c>
      <c r="E1737" s="375">
        <v>500</v>
      </c>
      <c r="F1737" s="381">
        <f t="shared" si="27"/>
        <v>0.93386376795353099</v>
      </c>
      <c r="G1737" s="239">
        <v>535.41</v>
      </c>
      <c r="H1737" s="375" t="s">
        <v>124</v>
      </c>
      <c r="I1737" s="375" t="s">
        <v>1436</v>
      </c>
      <c r="J1737" s="170" t="s">
        <v>96</v>
      </c>
      <c r="K1737" s="170" t="s">
        <v>343</v>
      </c>
      <c r="L1737" s="170" t="s">
        <v>113</v>
      </c>
      <c r="M1737"/>
      <c r="N1737"/>
      <c r="O1737"/>
    </row>
    <row r="1738" spans="1:15" ht="15.6">
      <c r="A1738" s="451">
        <v>46142</v>
      </c>
      <c r="B1738" s="375" t="s">
        <v>186</v>
      </c>
      <c r="C1738" s="375" t="s">
        <v>335</v>
      </c>
      <c r="D1738" s="385" t="s">
        <v>99</v>
      </c>
      <c r="E1738" s="375">
        <v>1000</v>
      </c>
      <c r="F1738" s="381">
        <f t="shared" si="27"/>
        <v>1.867727535907062</v>
      </c>
      <c r="G1738" s="239">
        <v>535.41</v>
      </c>
      <c r="H1738" s="386" t="s">
        <v>111</v>
      </c>
      <c r="I1738" s="452" t="s">
        <v>910</v>
      </c>
      <c r="J1738" s="170" t="s">
        <v>96</v>
      </c>
      <c r="K1738" s="170" t="s">
        <v>343</v>
      </c>
      <c r="L1738" s="170" t="s">
        <v>113</v>
      </c>
      <c r="M1738" s="473"/>
      <c r="N1738" s="473"/>
      <c r="O1738" s="473"/>
    </row>
    <row r="1739" spans="1:15" ht="15.6">
      <c r="A1739" s="451">
        <v>46142</v>
      </c>
      <c r="B1739" s="375" t="s">
        <v>187</v>
      </c>
      <c r="C1739" s="375" t="s">
        <v>335</v>
      </c>
      <c r="D1739" s="385" t="s">
        <v>99</v>
      </c>
      <c r="E1739" s="375">
        <v>1000</v>
      </c>
      <c r="F1739" s="381">
        <f t="shared" si="27"/>
        <v>1.867727535907062</v>
      </c>
      <c r="G1739" s="239">
        <v>535.41</v>
      </c>
      <c r="H1739" s="386" t="s">
        <v>111</v>
      </c>
      <c r="I1739" s="452" t="s">
        <v>910</v>
      </c>
      <c r="J1739" s="170" t="s">
        <v>96</v>
      </c>
      <c r="K1739" s="170" t="s">
        <v>343</v>
      </c>
      <c r="L1739" s="170" t="s">
        <v>113</v>
      </c>
      <c r="M1739" s="473"/>
      <c r="N1739" s="473"/>
      <c r="O1739" s="473"/>
    </row>
    <row r="1740" spans="1:15" ht="15.6">
      <c r="A1740" s="388">
        <v>46142</v>
      </c>
      <c r="B1740" s="391" t="s">
        <v>988</v>
      </c>
      <c r="C1740" s="391" t="s">
        <v>396</v>
      </c>
      <c r="D1740" s="390" t="s">
        <v>97</v>
      </c>
      <c r="E1740" s="391">
        <v>20000</v>
      </c>
      <c r="F1740" s="381">
        <f t="shared" si="27"/>
        <v>37.35455071814124</v>
      </c>
      <c r="G1740" s="239">
        <v>535.41</v>
      </c>
      <c r="H1740" s="165" t="s">
        <v>128</v>
      </c>
      <c r="I1740" s="391" t="s">
        <v>1018</v>
      </c>
      <c r="J1740" s="170" t="s">
        <v>96</v>
      </c>
      <c r="K1740" s="170" t="s">
        <v>343</v>
      </c>
      <c r="L1740" s="170" t="s">
        <v>113</v>
      </c>
      <c r="M1740" s="473"/>
      <c r="N1740" s="473"/>
      <c r="O1740" s="473"/>
    </row>
    <row r="1741" spans="1:15" ht="15.6">
      <c r="A1741" s="388">
        <v>46142</v>
      </c>
      <c r="B1741" s="391" t="s">
        <v>989</v>
      </c>
      <c r="C1741" s="391" t="s">
        <v>522</v>
      </c>
      <c r="D1741" s="390" t="s">
        <v>97</v>
      </c>
      <c r="E1741" s="391">
        <v>1000</v>
      </c>
      <c r="F1741" s="381">
        <f t="shared" si="27"/>
        <v>1.867727535907062</v>
      </c>
      <c r="G1741" s="239">
        <v>535.41</v>
      </c>
      <c r="H1741" s="165" t="s">
        <v>128</v>
      </c>
      <c r="I1741" s="391" t="s">
        <v>991</v>
      </c>
      <c r="J1741" s="170" t="s">
        <v>96</v>
      </c>
      <c r="K1741" s="170" t="s">
        <v>343</v>
      </c>
      <c r="L1741" s="170" t="s">
        <v>113</v>
      </c>
      <c r="M1741" s="473"/>
      <c r="N1741" s="473"/>
      <c r="O1741" s="473"/>
    </row>
    <row r="1742" spans="1:15" ht="15.6">
      <c r="A1742" s="388">
        <v>46142</v>
      </c>
      <c r="B1742" s="391" t="s">
        <v>990</v>
      </c>
      <c r="C1742" s="391" t="s">
        <v>392</v>
      </c>
      <c r="D1742" s="390" t="s">
        <v>97</v>
      </c>
      <c r="E1742" s="391">
        <v>200000</v>
      </c>
      <c r="F1742" s="381">
        <f t="shared" si="27"/>
        <v>373.5455071814124</v>
      </c>
      <c r="G1742" s="239">
        <v>535.41</v>
      </c>
      <c r="H1742" s="165" t="s">
        <v>128</v>
      </c>
      <c r="I1742" s="391" t="s">
        <v>1021</v>
      </c>
      <c r="J1742" s="170" t="s">
        <v>96</v>
      </c>
      <c r="K1742" s="170" t="s">
        <v>343</v>
      </c>
      <c r="L1742" s="170" t="s">
        <v>113</v>
      </c>
      <c r="M1742" s="473"/>
      <c r="N1742" s="473"/>
      <c r="O1742" s="473"/>
    </row>
    <row r="1743" spans="1:15" ht="15.6">
      <c r="A1743" s="460">
        <v>46142</v>
      </c>
      <c r="B1743" s="375" t="s">
        <v>1078</v>
      </c>
      <c r="C1743" s="375" t="s">
        <v>103</v>
      </c>
      <c r="D1743" s="375" t="s">
        <v>98</v>
      </c>
      <c r="E1743" s="462">
        <v>6000</v>
      </c>
      <c r="F1743" s="381">
        <f t="shared" si="27"/>
        <v>11.206365215442371</v>
      </c>
      <c r="G1743" s="239">
        <v>535.41</v>
      </c>
      <c r="H1743" s="375" t="s">
        <v>168</v>
      </c>
      <c r="I1743" s="453" t="s">
        <v>1107</v>
      </c>
      <c r="J1743" s="170" t="s">
        <v>96</v>
      </c>
      <c r="K1743" s="170" t="s">
        <v>343</v>
      </c>
      <c r="L1743" s="170" t="s">
        <v>113</v>
      </c>
      <c r="M1743" s="473"/>
      <c r="N1743" s="473"/>
      <c r="O1743" s="473"/>
    </row>
    <row r="1744" spans="1:15" ht="15.6">
      <c r="A1744" s="460">
        <v>46142</v>
      </c>
      <c r="B1744" s="453" t="s">
        <v>1079</v>
      </c>
      <c r="C1744" s="453" t="s">
        <v>450</v>
      </c>
      <c r="D1744" s="453" t="s">
        <v>98</v>
      </c>
      <c r="E1744" s="462">
        <v>5250</v>
      </c>
      <c r="F1744" s="381">
        <f t="shared" si="27"/>
        <v>9.8055695635120763</v>
      </c>
      <c r="G1744" s="239">
        <v>535.41</v>
      </c>
      <c r="H1744" s="375" t="s">
        <v>168</v>
      </c>
      <c r="I1744" s="453" t="s">
        <v>1108</v>
      </c>
      <c r="J1744" s="170" t="s">
        <v>96</v>
      </c>
      <c r="K1744" s="170" t="s">
        <v>343</v>
      </c>
      <c r="L1744" s="170" t="s">
        <v>113</v>
      </c>
      <c r="M1744" s="473"/>
      <c r="N1744" s="473"/>
      <c r="O1744" s="473"/>
    </row>
    <row r="1745" spans="1:15" ht="15.6">
      <c r="A1745" s="394">
        <v>46142</v>
      </c>
      <c r="B1745" s="375" t="s">
        <v>1072</v>
      </c>
      <c r="C1745" s="458" t="s">
        <v>335</v>
      </c>
      <c r="D1745" s="375" t="s">
        <v>98</v>
      </c>
      <c r="E1745" s="459">
        <v>1000</v>
      </c>
      <c r="F1745" s="381">
        <f t="shared" si="27"/>
        <v>1.867727535907062</v>
      </c>
      <c r="G1745" s="239">
        <v>535.41</v>
      </c>
      <c r="H1745" s="375" t="s">
        <v>168</v>
      </c>
      <c r="I1745" s="375" t="s">
        <v>1080</v>
      </c>
      <c r="J1745" s="170" t="s">
        <v>96</v>
      </c>
      <c r="K1745" s="170" t="s">
        <v>343</v>
      </c>
      <c r="L1745" s="170" t="s">
        <v>113</v>
      </c>
      <c r="M1745" s="473"/>
      <c r="N1745" s="473"/>
      <c r="O1745" s="473"/>
    </row>
    <row r="1746" spans="1:15" ht="15.6">
      <c r="A1746" s="394">
        <v>46142</v>
      </c>
      <c r="B1746" s="375" t="s">
        <v>1040</v>
      </c>
      <c r="C1746" s="458" t="s">
        <v>335</v>
      </c>
      <c r="D1746" s="375" t="s">
        <v>98</v>
      </c>
      <c r="E1746" s="463">
        <v>1000</v>
      </c>
      <c r="F1746" s="381">
        <f t="shared" si="27"/>
        <v>1.867727535907062</v>
      </c>
      <c r="G1746" s="239">
        <v>535.41</v>
      </c>
      <c r="H1746" s="375" t="s">
        <v>168</v>
      </c>
      <c r="I1746" s="375" t="s">
        <v>1080</v>
      </c>
      <c r="J1746" s="170" t="s">
        <v>96</v>
      </c>
      <c r="K1746" s="170" t="s">
        <v>343</v>
      </c>
      <c r="L1746" s="170" t="s">
        <v>113</v>
      </c>
      <c r="M1746" s="473"/>
      <c r="N1746" s="473"/>
      <c r="O1746" s="473"/>
    </row>
    <row r="1747" spans="1:15" ht="15.6">
      <c r="A1747" s="360">
        <v>46142</v>
      </c>
      <c r="B1747" s="361" t="s">
        <v>1631</v>
      </c>
      <c r="C1747" s="361" t="s">
        <v>525</v>
      </c>
      <c r="D1747" s="361" t="s">
        <v>257</v>
      </c>
      <c r="E1747" s="400">
        <v>40000</v>
      </c>
      <c r="F1747" s="381">
        <f t="shared" si="27"/>
        <v>74.709101436282481</v>
      </c>
      <c r="G1747" s="239">
        <v>535.41</v>
      </c>
      <c r="H1747" s="361" t="s">
        <v>123</v>
      </c>
      <c r="I1747" s="361" t="s">
        <v>1145</v>
      </c>
      <c r="J1747" s="170" t="s">
        <v>96</v>
      </c>
      <c r="K1747" s="170" t="s">
        <v>343</v>
      </c>
      <c r="L1747" s="170" t="s">
        <v>113</v>
      </c>
      <c r="M1747" s="473"/>
      <c r="N1747" s="473"/>
      <c r="O1747" s="473"/>
    </row>
    <row r="1748" spans="1:15" ht="15.6">
      <c r="A1748" s="360">
        <v>46142</v>
      </c>
      <c r="B1748" s="361" t="s">
        <v>1675</v>
      </c>
      <c r="C1748" s="361" t="s">
        <v>392</v>
      </c>
      <c r="D1748" s="361" t="s">
        <v>257</v>
      </c>
      <c r="E1748" s="400">
        <v>9000</v>
      </c>
      <c r="F1748" s="381">
        <f t="shared" si="27"/>
        <v>16.809547823163559</v>
      </c>
      <c r="G1748" s="239">
        <v>535.41</v>
      </c>
      <c r="H1748" s="361" t="s">
        <v>123</v>
      </c>
      <c r="I1748" s="361" t="s">
        <v>1157</v>
      </c>
      <c r="J1748" s="170" t="s">
        <v>96</v>
      </c>
      <c r="K1748" s="170" t="s">
        <v>343</v>
      </c>
      <c r="L1748" s="170" t="s">
        <v>113</v>
      </c>
      <c r="M1748" s="473"/>
      <c r="N1748" s="473"/>
      <c r="O1748" s="473"/>
    </row>
    <row r="1749" spans="1:15" ht="15.6">
      <c r="A1749" s="360">
        <v>46142</v>
      </c>
      <c r="B1749" s="361" t="s">
        <v>1611</v>
      </c>
      <c r="C1749" s="361" t="s">
        <v>525</v>
      </c>
      <c r="D1749" s="361" t="s">
        <v>257</v>
      </c>
      <c r="E1749" s="400">
        <v>20000</v>
      </c>
      <c r="F1749" s="381">
        <f t="shared" si="27"/>
        <v>37.35455071814124</v>
      </c>
      <c r="G1749" s="239">
        <v>535.41</v>
      </c>
      <c r="H1749" s="361" t="s">
        <v>123</v>
      </c>
      <c r="I1749" s="361" t="s">
        <v>1158</v>
      </c>
      <c r="J1749" s="170" t="s">
        <v>96</v>
      </c>
      <c r="K1749" s="170" t="s">
        <v>343</v>
      </c>
      <c r="L1749" s="170" t="s">
        <v>113</v>
      </c>
      <c r="M1749" s="473"/>
      <c r="N1749" s="473"/>
      <c r="O1749" s="473"/>
    </row>
    <row r="1750" spans="1:15" ht="15.6">
      <c r="A1750" s="407">
        <v>46142</v>
      </c>
      <c r="B1750" s="165" t="s">
        <v>1613</v>
      </c>
      <c r="C1750" s="165" t="s">
        <v>522</v>
      </c>
      <c r="D1750" s="165" t="s">
        <v>257</v>
      </c>
      <c r="E1750" s="429">
        <v>500</v>
      </c>
      <c r="F1750" s="381">
        <f t="shared" si="27"/>
        <v>0.93386376795353099</v>
      </c>
      <c r="G1750" s="239">
        <v>535.41</v>
      </c>
      <c r="H1750" s="165" t="s">
        <v>123</v>
      </c>
      <c r="I1750" s="165" t="s">
        <v>1121</v>
      </c>
      <c r="J1750" s="170" t="s">
        <v>96</v>
      </c>
      <c r="K1750" s="170" t="s">
        <v>343</v>
      </c>
      <c r="L1750" s="170" t="s">
        <v>113</v>
      </c>
      <c r="M1750" s="472"/>
      <c r="N1750" s="472"/>
      <c r="O1750" s="472"/>
    </row>
    <row r="1751" spans="1:15" ht="15.6">
      <c r="A1751" s="451">
        <v>46142</v>
      </c>
      <c r="B1751" s="375" t="s">
        <v>1590</v>
      </c>
      <c r="C1751" s="375" t="s">
        <v>522</v>
      </c>
      <c r="D1751" s="375" t="s">
        <v>257</v>
      </c>
      <c r="E1751" s="464">
        <v>1500</v>
      </c>
      <c r="F1751" s="381">
        <f t="shared" si="27"/>
        <v>2.8015913038605929</v>
      </c>
      <c r="G1751" s="239">
        <v>535.41</v>
      </c>
      <c r="H1751" s="375" t="s">
        <v>131</v>
      </c>
      <c r="I1751" s="375" t="s">
        <v>1206</v>
      </c>
      <c r="J1751" s="170" t="s">
        <v>96</v>
      </c>
      <c r="K1751" s="170" t="s">
        <v>343</v>
      </c>
      <c r="L1751" s="170" t="s">
        <v>113</v>
      </c>
      <c r="M1751" s="473"/>
      <c r="N1751" s="473"/>
      <c r="O1751" s="473"/>
    </row>
    <row r="1752" spans="1:15" ht="15.6">
      <c r="A1752" s="451">
        <v>46142</v>
      </c>
      <c r="B1752" s="375" t="s">
        <v>1604</v>
      </c>
      <c r="C1752" s="464" t="s">
        <v>618</v>
      </c>
      <c r="D1752" s="464" t="s">
        <v>257</v>
      </c>
      <c r="E1752" s="464">
        <v>7000</v>
      </c>
      <c r="F1752" s="381">
        <f t="shared" si="27"/>
        <v>13.074092751349434</v>
      </c>
      <c r="G1752" s="239">
        <v>535.41</v>
      </c>
      <c r="H1752" s="375" t="s">
        <v>131</v>
      </c>
      <c r="I1752" s="375" t="s">
        <v>1210</v>
      </c>
      <c r="J1752" s="170" t="s">
        <v>96</v>
      </c>
      <c r="K1752" s="170" t="s">
        <v>343</v>
      </c>
      <c r="L1752" s="170" t="s">
        <v>113</v>
      </c>
      <c r="M1752" s="473"/>
      <c r="N1752" s="473"/>
      <c r="O1752" s="473"/>
    </row>
    <row r="1753" spans="1:15" ht="15.6">
      <c r="A1753" s="451">
        <v>46142</v>
      </c>
      <c r="B1753" s="375" t="s">
        <v>1594</v>
      </c>
      <c r="C1753" s="375" t="s">
        <v>522</v>
      </c>
      <c r="D1753" s="375" t="s">
        <v>257</v>
      </c>
      <c r="E1753" s="464">
        <v>2500</v>
      </c>
      <c r="F1753" s="381">
        <f t="shared" si="27"/>
        <v>4.669318839767655</v>
      </c>
      <c r="G1753" s="239">
        <v>535.41</v>
      </c>
      <c r="H1753" s="375" t="s">
        <v>131</v>
      </c>
      <c r="I1753" s="375" t="s">
        <v>1206</v>
      </c>
      <c r="J1753" s="170" t="s">
        <v>96</v>
      </c>
      <c r="K1753" s="170" t="s">
        <v>343</v>
      </c>
      <c r="L1753" s="170" t="s">
        <v>113</v>
      </c>
      <c r="M1753" s="473"/>
      <c r="N1753" s="473"/>
      <c r="O1753" s="473"/>
    </row>
    <row r="1754" spans="1:15" ht="15.6">
      <c r="A1754" s="451">
        <v>46142</v>
      </c>
      <c r="B1754" s="375" t="s">
        <v>1594</v>
      </c>
      <c r="C1754" s="375" t="s">
        <v>522</v>
      </c>
      <c r="D1754" s="375" t="s">
        <v>257</v>
      </c>
      <c r="E1754" s="464">
        <v>1500</v>
      </c>
      <c r="F1754" s="381">
        <f t="shared" si="27"/>
        <v>2.8015913038605929</v>
      </c>
      <c r="G1754" s="239">
        <v>535.41</v>
      </c>
      <c r="H1754" s="375" t="s">
        <v>131</v>
      </c>
      <c r="I1754" s="375" t="s">
        <v>1206</v>
      </c>
      <c r="J1754" s="170" t="s">
        <v>96</v>
      </c>
      <c r="K1754" s="170" t="s">
        <v>343</v>
      </c>
      <c r="L1754" s="170" t="s">
        <v>113</v>
      </c>
      <c r="M1754" s="473"/>
      <c r="N1754" s="473"/>
      <c r="O1754" s="473"/>
    </row>
    <row r="1755" spans="1:15" ht="15.6">
      <c r="A1755" s="451">
        <v>46142</v>
      </c>
      <c r="B1755" s="375" t="s">
        <v>1590</v>
      </c>
      <c r="C1755" s="375" t="s">
        <v>522</v>
      </c>
      <c r="D1755" s="375" t="s">
        <v>257</v>
      </c>
      <c r="E1755" s="464">
        <v>2000</v>
      </c>
      <c r="F1755" s="381">
        <f t="shared" si="27"/>
        <v>3.735455071814124</v>
      </c>
      <c r="G1755" s="239">
        <v>535.41</v>
      </c>
      <c r="H1755" s="375" t="s">
        <v>131</v>
      </c>
      <c r="I1755" s="375" t="s">
        <v>1206</v>
      </c>
      <c r="J1755" s="170" t="s">
        <v>96</v>
      </c>
      <c r="K1755" s="170" t="s">
        <v>343</v>
      </c>
      <c r="L1755" s="170" t="s">
        <v>113</v>
      </c>
      <c r="M1755" s="473"/>
      <c r="N1755" s="473"/>
      <c r="O1755" s="473"/>
    </row>
    <row r="1756" spans="1:15" ht="15.6">
      <c r="A1756" s="395">
        <v>46142</v>
      </c>
      <c r="B1756" s="170" t="s">
        <v>1273</v>
      </c>
      <c r="C1756" s="170" t="s">
        <v>525</v>
      </c>
      <c r="D1756" s="170" t="s">
        <v>97</v>
      </c>
      <c r="E1756" s="403">
        <v>10000</v>
      </c>
      <c r="F1756" s="381">
        <f t="shared" si="27"/>
        <v>18.67727535907062</v>
      </c>
      <c r="G1756" s="239">
        <v>535.41</v>
      </c>
      <c r="H1756" s="383" t="s">
        <v>127</v>
      </c>
      <c r="I1756" s="170" t="s">
        <v>1313</v>
      </c>
      <c r="J1756" s="170" t="s">
        <v>96</v>
      </c>
      <c r="K1756" s="170" t="s">
        <v>343</v>
      </c>
      <c r="L1756" s="170" t="s">
        <v>113</v>
      </c>
      <c r="M1756" s="473"/>
      <c r="N1756" s="473"/>
      <c r="O1756" s="473"/>
    </row>
    <row r="1757" spans="1:15" ht="15.6">
      <c r="A1757" s="395">
        <v>46142</v>
      </c>
      <c r="B1757" s="170" t="s">
        <v>1291</v>
      </c>
      <c r="C1757" s="383" t="s">
        <v>335</v>
      </c>
      <c r="D1757" s="383" t="s">
        <v>97</v>
      </c>
      <c r="E1757" s="403">
        <v>500</v>
      </c>
      <c r="F1757" s="381">
        <f t="shared" si="27"/>
        <v>0.93386376795353099</v>
      </c>
      <c r="G1757" s="239">
        <v>535.41</v>
      </c>
      <c r="H1757" s="383" t="s">
        <v>127</v>
      </c>
      <c r="I1757" s="170" t="s">
        <v>1295</v>
      </c>
      <c r="J1757" s="170" t="s">
        <v>96</v>
      </c>
      <c r="K1757" s="170" t="s">
        <v>343</v>
      </c>
      <c r="L1757" s="170" t="s">
        <v>113</v>
      </c>
      <c r="M1757" s="476"/>
      <c r="N1757" s="476"/>
      <c r="O1757" s="478"/>
    </row>
    <row r="1758" spans="1:15" ht="15.6">
      <c r="A1758" s="395">
        <v>46142</v>
      </c>
      <c r="B1758" s="170" t="s">
        <v>1280</v>
      </c>
      <c r="C1758" s="170" t="s">
        <v>404</v>
      </c>
      <c r="D1758" s="383" t="s">
        <v>97</v>
      </c>
      <c r="E1758" s="403">
        <v>3000</v>
      </c>
      <c r="F1758" s="381">
        <f t="shared" si="27"/>
        <v>5.6031826077211857</v>
      </c>
      <c r="G1758" s="239">
        <v>535.41</v>
      </c>
      <c r="H1758" s="383" t="s">
        <v>127</v>
      </c>
      <c r="I1758" s="170" t="s">
        <v>1315</v>
      </c>
      <c r="J1758" s="170" t="s">
        <v>96</v>
      </c>
      <c r="K1758" s="170" t="s">
        <v>343</v>
      </c>
      <c r="L1758" s="170" t="s">
        <v>113</v>
      </c>
      <c r="M1758" s="476"/>
      <c r="N1758" s="476"/>
      <c r="O1758" s="478"/>
    </row>
    <row r="1759" spans="1:15" ht="15.6">
      <c r="A1759" s="395">
        <v>46142</v>
      </c>
      <c r="B1759" s="170" t="s">
        <v>1292</v>
      </c>
      <c r="C1759" s="383" t="s">
        <v>335</v>
      </c>
      <c r="D1759" s="383" t="s">
        <v>97</v>
      </c>
      <c r="E1759" s="403">
        <v>500</v>
      </c>
      <c r="F1759" s="381">
        <f t="shared" si="27"/>
        <v>0.93386376795353099</v>
      </c>
      <c r="G1759" s="239">
        <v>535.41</v>
      </c>
      <c r="H1759" s="383" t="s">
        <v>127</v>
      </c>
      <c r="I1759" s="170" t="s">
        <v>1295</v>
      </c>
      <c r="J1759" s="170" t="s">
        <v>96</v>
      </c>
      <c r="K1759" s="170" t="s">
        <v>343</v>
      </c>
      <c r="L1759" s="170" t="s">
        <v>113</v>
      </c>
      <c r="M1759" s="474"/>
      <c r="N1759" s="475"/>
      <c r="O1759" s="473"/>
    </row>
    <row r="1760" spans="1:15" ht="15.6">
      <c r="A1760" s="395">
        <v>46142</v>
      </c>
      <c r="B1760" s="170" t="s">
        <v>1293</v>
      </c>
      <c r="C1760" s="383" t="s">
        <v>335</v>
      </c>
      <c r="D1760" s="383" t="s">
        <v>97</v>
      </c>
      <c r="E1760" s="403">
        <v>500</v>
      </c>
      <c r="F1760" s="381">
        <f t="shared" si="27"/>
        <v>0.93386376795353099</v>
      </c>
      <c r="G1760" s="239">
        <v>535.41</v>
      </c>
      <c r="H1760" s="383" t="s">
        <v>127</v>
      </c>
      <c r="I1760" s="170" t="s">
        <v>1295</v>
      </c>
      <c r="J1760" s="170" t="s">
        <v>96</v>
      </c>
      <c r="K1760" s="170" t="s">
        <v>343</v>
      </c>
      <c r="L1760" s="170" t="s">
        <v>113</v>
      </c>
      <c r="M1760" s="476"/>
      <c r="N1760" s="476"/>
      <c r="O1760" s="478"/>
    </row>
    <row r="1761" spans="1:15" ht="15.6">
      <c r="A1761" s="395">
        <v>46142</v>
      </c>
      <c r="B1761" s="170" t="s">
        <v>1280</v>
      </c>
      <c r="C1761" s="170" t="s">
        <v>404</v>
      </c>
      <c r="D1761" s="383" t="s">
        <v>97</v>
      </c>
      <c r="E1761" s="403">
        <v>3000</v>
      </c>
      <c r="F1761" s="381">
        <f t="shared" si="27"/>
        <v>5.6031826077211857</v>
      </c>
      <c r="G1761" s="239">
        <v>535.41</v>
      </c>
      <c r="H1761" s="383" t="s">
        <v>127</v>
      </c>
      <c r="I1761" s="170" t="s">
        <v>1315</v>
      </c>
      <c r="J1761" s="170" t="s">
        <v>96</v>
      </c>
      <c r="K1761" s="170" t="s">
        <v>343</v>
      </c>
      <c r="L1761" s="170" t="s">
        <v>113</v>
      </c>
      <c r="M1761" s="473"/>
      <c r="N1761" s="473"/>
      <c r="O1761" s="473"/>
    </row>
    <row r="1762" spans="1:15" ht="15.6">
      <c r="A1762" s="395">
        <v>46142</v>
      </c>
      <c r="B1762" s="170" t="s">
        <v>1294</v>
      </c>
      <c r="C1762" s="383" t="s">
        <v>335</v>
      </c>
      <c r="D1762" s="383" t="s">
        <v>97</v>
      </c>
      <c r="E1762" s="403">
        <v>500</v>
      </c>
      <c r="F1762" s="381">
        <f t="shared" si="27"/>
        <v>0.93386376795353099</v>
      </c>
      <c r="G1762" s="239">
        <v>535.41</v>
      </c>
      <c r="H1762" s="383" t="s">
        <v>127</v>
      </c>
      <c r="I1762" s="170" t="s">
        <v>1295</v>
      </c>
      <c r="J1762" s="170" t="s">
        <v>96</v>
      </c>
      <c r="K1762" s="170" t="s">
        <v>343</v>
      </c>
      <c r="L1762" s="170" t="s">
        <v>113</v>
      </c>
      <c r="M1762" s="473"/>
      <c r="N1762" s="473"/>
      <c r="O1762" s="473"/>
    </row>
    <row r="1763" spans="1:15" ht="15.6">
      <c r="A1763" s="395">
        <v>46142</v>
      </c>
      <c r="B1763" s="170" t="s">
        <v>1277</v>
      </c>
      <c r="C1763" s="383" t="s">
        <v>335</v>
      </c>
      <c r="D1763" s="383" t="s">
        <v>97</v>
      </c>
      <c r="E1763" s="316">
        <v>500</v>
      </c>
      <c r="F1763" s="381">
        <f t="shared" si="27"/>
        <v>0.93386376795353099</v>
      </c>
      <c r="G1763" s="239">
        <v>535.41</v>
      </c>
      <c r="H1763" s="383" t="s">
        <v>127</v>
      </c>
      <c r="I1763" s="170" t="s">
        <v>1295</v>
      </c>
      <c r="J1763" s="170" t="s">
        <v>96</v>
      </c>
      <c r="K1763" s="170" t="s">
        <v>343</v>
      </c>
      <c r="L1763" s="170" t="s">
        <v>113</v>
      </c>
      <c r="M1763" s="473"/>
      <c r="N1763" s="473"/>
      <c r="O1763" s="473"/>
    </row>
    <row r="1764" spans="1:15" ht="15.6">
      <c r="A1764" s="466">
        <v>46142</v>
      </c>
      <c r="B1764" s="468" t="s">
        <v>1358</v>
      </c>
      <c r="C1764" s="396" t="s">
        <v>525</v>
      </c>
      <c r="D1764" s="468" t="s">
        <v>100</v>
      </c>
      <c r="E1764" s="467">
        <v>20000</v>
      </c>
      <c r="F1764" s="381">
        <f t="shared" si="27"/>
        <v>37.35455071814124</v>
      </c>
      <c r="G1764" s="239">
        <v>535.41</v>
      </c>
      <c r="H1764" s="468" t="s">
        <v>129</v>
      </c>
      <c r="I1764" s="468" t="s">
        <v>1381</v>
      </c>
      <c r="J1764" s="170" t="s">
        <v>96</v>
      </c>
      <c r="K1764" s="170" t="s">
        <v>343</v>
      </c>
      <c r="L1764" s="170" t="s">
        <v>113</v>
      </c>
      <c r="M1764"/>
      <c r="N1764"/>
      <c r="O1764"/>
    </row>
    <row r="1765" spans="1:15" ht="15.6">
      <c r="A1765" s="448">
        <v>46142</v>
      </c>
      <c r="B1765" s="124" t="s">
        <v>1480</v>
      </c>
      <c r="C1765" s="124" t="s">
        <v>104</v>
      </c>
      <c r="D1765" s="364" t="s">
        <v>257</v>
      </c>
      <c r="E1765" s="372">
        <v>225000</v>
      </c>
      <c r="F1765" s="381">
        <f t="shared" si="27"/>
        <v>433.23309923983953</v>
      </c>
      <c r="G1765" s="239">
        <v>519.35090000000002</v>
      </c>
      <c r="H1765" s="375" t="s">
        <v>107</v>
      </c>
      <c r="I1765" s="375" t="s">
        <v>1501</v>
      </c>
      <c r="J1765" s="170" t="s">
        <v>96</v>
      </c>
      <c r="K1765" s="170" t="s">
        <v>338</v>
      </c>
      <c r="L1765" s="170" t="s">
        <v>113</v>
      </c>
      <c r="M1765"/>
      <c r="N1765"/>
      <c r="O1765"/>
    </row>
  </sheetData>
  <autoFilter ref="A1:O1765" xr:uid="{00000000-0009-0000-0000-00000A000000}">
    <filterColumn colId="0">
      <filters>
        <dateGroupItem year="2026" month="4" dateTimeGrouping="month"/>
      </filters>
    </filterColumn>
    <sortState xmlns:xlrd2="http://schemas.microsoft.com/office/spreadsheetml/2017/richdata2" ref="A110:O979">
      <sortCondition ref="A1:A979"/>
    </sortState>
  </autoFilter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89"/>
  <sheetViews>
    <sheetView zoomScaleNormal="100" workbookViewId="0">
      <pane ySplit="1" topLeftCell="A60" activePane="bottomLeft" state="frozen"/>
      <selection pane="bottomLeft" activeCell="D86" sqref="D86"/>
    </sheetView>
  </sheetViews>
  <sheetFormatPr baseColWidth="10" defaultColWidth="8.69921875" defaultRowHeight="13.8"/>
  <cols>
    <col min="1" max="1" width="13.3984375" customWidth="1"/>
    <col min="2" max="2" width="18.296875" customWidth="1"/>
    <col min="3" max="3" width="13.3984375" customWidth="1"/>
    <col min="4" max="4" width="13.3984375" style="71" customWidth="1"/>
    <col min="5" max="8" width="13.3984375" customWidth="1"/>
    <col min="9" max="9" width="16" customWidth="1"/>
    <col min="10" max="10" width="19.09765625" style="157" customWidth="1"/>
    <col min="11" max="11" width="19.59765625" bestFit="1" customWidth="1"/>
    <col min="12" max="12" width="19.8984375" customWidth="1"/>
    <col min="13" max="13" width="24.09765625" customWidth="1"/>
    <col min="14" max="14" width="18.8984375" customWidth="1"/>
    <col min="15" max="15" width="22.09765625" customWidth="1"/>
  </cols>
  <sheetData>
    <row r="1" spans="1:15" ht="26.4">
      <c r="A1" s="99" t="s">
        <v>135</v>
      </c>
      <c r="B1" s="100" t="s">
        <v>73</v>
      </c>
      <c r="C1" s="100" t="s">
        <v>74</v>
      </c>
      <c r="D1" s="330" t="s">
        <v>75</v>
      </c>
      <c r="E1" s="100" t="s">
        <v>76</v>
      </c>
      <c r="F1" s="100" t="s">
        <v>77</v>
      </c>
      <c r="G1" s="100" t="s">
        <v>78</v>
      </c>
      <c r="H1" s="100" t="s">
        <v>79</v>
      </c>
      <c r="I1" s="100" t="s">
        <v>71</v>
      </c>
      <c r="J1" s="156" t="s">
        <v>72</v>
      </c>
    </row>
    <row r="2" spans="1:15">
      <c r="A2" s="101" t="s">
        <v>341</v>
      </c>
      <c r="B2" s="102">
        <f>C2*J14</f>
        <v>0</v>
      </c>
      <c r="C2" s="103">
        <v>0</v>
      </c>
      <c r="D2" s="331">
        <f>SUM(D3:D8)</f>
        <v>8160698</v>
      </c>
      <c r="E2" s="103">
        <f>SUM(E3:E8)</f>
        <v>15550</v>
      </c>
      <c r="F2" s="103">
        <f>SUM(F3:F8)</f>
        <v>5273408</v>
      </c>
      <c r="G2" s="103">
        <f>SUM(G3:G8)</f>
        <v>9280.8827054003978</v>
      </c>
      <c r="H2" s="103">
        <f>B2+D2-F2</f>
        <v>2887290</v>
      </c>
      <c r="I2" s="103">
        <f>C2+E2-G2</f>
        <v>6269.1172945996022</v>
      </c>
      <c r="K2" s="161" t="s">
        <v>157</v>
      </c>
      <c r="L2" t="s">
        <v>336</v>
      </c>
      <c r="M2" t="s">
        <v>337</v>
      </c>
      <c r="N2" t="s">
        <v>164</v>
      </c>
      <c r="O2" t="s">
        <v>159</v>
      </c>
    </row>
    <row r="3" spans="1:15">
      <c r="A3" s="112" t="s">
        <v>80</v>
      </c>
      <c r="B3" s="108"/>
      <c r="C3" s="111"/>
      <c r="D3" s="332"/>
      <c r="E3" s="205"/>
      <c r="F3" s="204"/>
      <c r="G3" s="205"/>
      <c r="H3" s="111">
        <f>B2+D3-F3</f>
        <v>0</v>
      </c>
      <c r="I3" s="111">
        <f>C2+E3-G3</f>
        <v>0</v>
      </c>
      <c r="J3" s="160"/>
      <c r="K3" s="141" t="s">
        <v>338</v>
      </c>
      <c r="L3" s="428">
        <v>15550</v>
      </c>
      <c r="M3" s="428">
        <v>8160698</v>
      </c>
      <c r="N3" s="428">
        <v>9280.8827054003978</v>
      </c>
      <c r="O3" s="428">
        <v>5273408</v>
      </c>
    </row>
    <row r="4" spans="1:15">
      <c r="A4" s="112" t="s">
        <v>81</v>
      </c>
      <c r="B4" s="108"/>
      <c r="C4" s="111"/>
      <c r="D4" s="332">
        <f>+GETPIVOTDATA("Somme de Receved in XAF",$K$2,"Donor","Amis","Mois",2)</f>
        <v>8160698</v>
      </c>
      <c r="E4" s="205">
        <f>+GETPIVOTDATA("Somme de Receved  $",$K$2,"Donor","Amis","Mois",2)</f>
        <v>15550</v>
      </c>
      <c r="F4" s="204"/>
      <c r="G4" s="205"/>
      <c r="H4" s="111">
        <f>H3+D4-F4</f>
        <v>8160698</v>
      </c>
      <c r="I4" s="111">
        <f>I3+E4-G4</f>
        <v>15550</v>
      </c>
      <c r="J4" s="157">
        <f>D4/E4</f>
        <v>524.80372990353703</v>
      </c>
      <c r="K4" s="162" t="s">
        <v>891</v>
      </c>
      <c r="L4" s="428">
        <v>15550</v>
      </c>
      <c r="M4" s="428">
        <v>8160698</v>
      </c>
      <c r="N4" s="428">
        <v>0</v>
      </c>
      <c r="O4" s="428"/>
    </row>
    <row r="5" spans="1:15">
      <c r="A5" s="113" t="s">
        <v>82</v>
      </c>
      <c r="B5" s="105"/>
      <c r="C5" s="105"/>
      <c r="D5" s="333"/>
      <c r="E5" s="105"/>
      <c r="F5" s="106"/>
      <c r="G5" s="105"/>
      <c r="H5" s="111">
        <f t="shared" ref="H5:I14" si="0">H4+D5-F5</f>
        <v>8160698</v>
      </c>
      <c r="I5" s="111">
        <f t="shared" si="0"/>
        <v>15550</v>
      </c>
      <c r="K5" s="162" t="s">
        <v>1577</v>
      </c>
      <c r="L5" s="428"/>
      <c r="M5" s="428"/>
      <c r="N5" s="428">
        <v>9280.8827054003978</v>
      </c>
      <c r="O5" s="428">
        <v>5273408</v>
      </c>
    </row>
    <row r="6" spans="1:15">
      <c r="A6" s="112" t="s">
        <v>83</v>
      </c>
      <c r="B6" s="105"/>
      <c r="C6" s="105"/>
      <c r="D6" s="333"/>
      <c r="E6" s="105"/>
      <c r="F6" s="106">
        <f>+GETPIVOTDATA("Somme de Spent  in XAF",$K$2,"Donor","Amis","Mois",4)</f>
        <v>5273408</v>
      </c>
      <c r="G6" s="105">
        <f>+GETPIVOTDATA("Somme de Spent in $",$K$2,"Donor","Amis","Mois",4)</f>
        <v>9280.8827054003978</v>
      </c>
      <c r="H6" s="111">
        <f t="shared" si="0"/>
        <v>2887290</v>
      </c>
      <c r="I6" s="111">
        <f t="shared" si="0"/>
        <v>6269.1172945996022</v>
      </c>
      <c r="K6" s="141" t="s">
        <v>343</v>
      </c>
      <c r="L6" s="428">
        <v>60000</v>
      </c>
      <c r="M6" s="428">
        <v>0</v>
      </c>
      <c r="N6" s="428">
        <v>53113.150513997563</v>
      </c>
      <c r="O6" s="428">
        <v>28499716</v>
      </c>
    </row>
    <row r="7" spans="1:15">
      <c r="A7" s="113" t="s">
        <v>84</v>
      </c>
      <c r="B7" s="105"/>
      <c r="C7" s="105"/>
      <c r="D7" s="333"/>
      <c r="E7" s="105"/>
      <c r="F7" s="106"/>
      <c r="G7" s="105"/>
      <c r="H7" s="111">
        <f t="shared" si="0"/>
        <v>2887290</v>
      </c>
      <c r="I7" s="111">
        <f t="shared" si="0"/>
        <v>6269.1172945996022</v>
      </c>
      <c r="K7" s="162" t="s">
        <v>891</v>
      </c>
      <c r="L7" s="428"/>
      <c r="M7" s="428"/>
      <c r="N7" s="428">
        <v>6999.4460318059164</v>
      </c>
      <c r="O7" s="428">
        <v>3747572</v>
      </c>
    </row>
    <row r="8" spans="1:15">
      <c r="A8" s="104" t="s">
        <v>85</v>
      </c>
      <c r="B8" s="105"/>
      <c r="C8" s="105"/>
      <c r="D8" s="333"/>
      <c r="E8" s="105"/>
      <c r="F8" s="106"/>
      <c r="G8" s="105"/>
      <c r="H8" s="111">
        <f t="shared" si="0"/>
        <v>2887290</v>
      </c>
      <c r="I8" s="111">
        <f t="shared" si="0"/>
        <v>6269.1172945996022</v>
      </c>
      <c r="K8" s="162" t="s">
        <v>892</v>
      </c>
      <c r="L8" s="428">
        <v>60000</v>
      </c>
      <c r="M8" s="428">
        <v>0</v>
      </c>
      <c r="N8" s="428">
        <v>35895.942939603345</v>
      </c>
      <c r="O8" s="428">
        <v>19209030</v>
      </c>
    </row>
    <row r="9" spans="1:15">
      <c r="A9" s="104" t="s">
        <v>86</v>
      </c>
      <c r="B9" s="105"/>
      <c r="C9" s="105"/>
      <c r="D9" s="333"/>
      <c r="E9" s="105"/>
      <c r="F9" s="106"/>
      <c r="G9" s="105"/>
      <c r="H9" s="111">
        <f t="shared" si="0"/>
        <v>2887290</v>
      </c>
      <c r="I9" s="111">
        <f t="shared" si="0"/>
        <v>6269.1172945996022</v>
      </c>
      <c r="K9" s="162" t="s">
        <v>1577</v>
      </c>
      <c r="L9" s="428"/>
      <c r="M9" s="428"/>
      <c r="N9" s="428">
        <v>10217.761542588307</v>
      </c>
      <c r="O9" s="428">
        <v>5543114</v>
      </c>
    </row>
    <row r="10" spans="1:15">
      <c r="A10" s="104" t="s">
        <v>87</v>
      </c>
      <c r="B10" s="105"/>
      <c r="C10" s="105"/>
      <c r="D10" s="333"/>
      <c r="E10" s="105"/>
      <c r="F10" s="532"/>
      <c r="G10" s="105"/>
      <c r="H10" s="111">
        <f t="shared" si="0"/>
        <v>2887290</v>
      </c>
      <c r="I10" s="111">
        <f t="shared" si="0"/>
        <v>6269.1172945996022</v>
      </c>
      <c r="K10" s="141" t="s">
        <v>342</v>
      </c>
      <c r="L10" s="428"/>
      <c r="M10" s="428"/>
      <c r="N10" s="428">
        <v>3199.2182549973772</v>
      </c>
      <c r="O10" s="428">
        <v>1661517</v>
      </c>
    </row>
    <row r="11" spans="1:15">
      <c r="A11" s="107" t="s">
        <v>88</v>
      </c>
      <c r="B11" s="105"/>
      <c r="C11" s="105"/>
      <c r="D11" s="333"/>
      <c r="E11" s="105"/>
      <c r="F11" s="106"/>
      <c r="G11" s="105"/>
      <c r="H11" s="111">
        <f t="shared" si="0"/>
        <v>2887290</v>
      </c>
      <c r="I11" s="111">
        <f t="shared" si="0"/>
        <v>6269.1172945996022</v>
      </c>
      <c r="J11" s="160"/>
      <c r="K11" s="162" t="s">
        <v>893</v>
      </c>
      <c r="L11" s="428"/>
      <c r="M11" s="428"/>
      <c r="N11" s="428">
        <v>1031.1274349052283</v>
      </c>
      <c r="O11" s="428">
        <v>535517</v>
      </c>
    </row>
    <row r="12" spans="1:15">
      <c r="A12" s="104" t="s">
        <v>89</v>
      </c>
      <c r="B12" s="105"/>
      <c r="C12" s="105"/>
      <c r="D12" s="333"/>
      <c r="E12" s="105"/>
      <c r="F12" s="106"/>
      <c r="G12" s="105"/>
      <c r="H12" s="111">
        <f t="shared" si="0"/>
        <v>2887290</v>
      </c>
      <c r="I12" s="111">
        <f t="shared" si="0"/>
        <v>6269.1172945996022</v>
      </c>
      <c r="K12" s="162" t="s">
        <v>891</v>
      </c>
      <c r="L12" s="428"/>
      <c r="M12" s="428"/>
      <c r="N12" s="428">
        <v>2168.090820092149</v>
      </c>
      <c r="O12" s="428">
        <v>1126000</v>
      </c>
    </row>
    <row r="13" spans="1:15">
      <c r="A13" s="104" t="s">
        <v>90</v>
      </c>
      <c r="B13" s="105"/>
      <c r="C13" s="105"/>
      <c r="D13" s="333"/>
      <c r="E13" s="105"/>
      <c r="F13" s="106"/>
      <c r="G13" s="105"/>
      <c r="H13" s="111">
        <f t="shared" si="0"/>
        <v>2887290</v>
      </c>
      <c r="I13" s="111">
        <f t="shared" si="0"/>
        <v>6269.1172945996022</v>
      </c>
      <c r="K13" s="141" t="s">
        <v>185</v>
      </c>
      <c r="L13" s="428"/>
      <c r="M13" s="428"/>
      <c r="N13" s="428">
        <v>6026.2899516669549</v>
      </c>
      <c r="O13" s="428">
        <v>3210317</v>
      </c>
    </row>
    <row r="14" spans="1:15">
      <c r="A14" s="114" t="s">
        <v>91</v>
      </c>
      <c r="B14" s="105"/>
      <c r="C14" s="105"/>
      <c r="D14" s="333"/>
      <c r="E14" s="105"/>
      <c r="F14" s="106"/>
      <c r="G14" s="105"/>
      <c r="H14" s="111">
        <f t="shared" si="0"/>
        <v>2887290</v>
      </c>
      <c r="I14" s="111">
        <f t="shared" si="0"/>
        <v>6269.1172945996022</v>
      </c>
      <c r="J14" s="160"/>
      <c r="K14" s="162" t="s">
        <v>893</v>
      </c>
      <c r="L14" s="428"/>
      <c r="M14" s="428"/>
      <c r="N14" s="428">
        <v>2460.9613713023914</v>
      </c>
      <c r="O14" s="428">
        <v>1311000</v>
      </c>
    </row>
    <row r="15" spans="1:15">
      <c r="A15" s="101" t="s">
        <v>185</v>
      </c>
      <c r="B15" s="102">
        <v>3206295</v>
      </c>
      <c r="C15" s="103">
        <v>6018.74</v>
      </c>
      <c r="D15" s="331">
        <f>SUM(D16:D27)</f>
        <v>0</v>
      </c>
      <c r="E15" s="103">
        <f>SUM(E16:E27)</f>
        <v>0</v>
      </c>
      <c r="F15" s="103">
        <f>SUM(F16:F27)</f>
        <v>3210317</v>
      </c>
      <c r="G15" s="103">
        <f>SUM(G16:G27)</f>
        <v>6026.2899516669549</v>
      </c>
      <c r="H15" s="103">
        <f>B15+D15-F15</f>
        <v>-4022</v>
      </c>
      <c r="I15" s="103">
        <f>C15+E15-G15</f>
        <v>-7.5499516669551667</v>
      </c>
      <c r="J15" s="157">
        <f>B15/C15</f>
        <v>532.71864210781655</v>
      </c>
      <c r="K15" s="162" t="s">
        <v>891</v>
      </c>
      <c r="L15" s="428"/>
      <c r="M15" s="428"/>
      <c r="N15" s="428">
        <v>3565.328580364564</v>
      </c>
      <c r="O15" s="428">
        <v>1899317</v>
      </c>
    </row>
    <row r="16" spans="1:15">
      <c r="A16" s="112" t="s">
        <v>80</v>
      </c>
      <c r="B16" s="205"/>
      <c r="C16" s="111"/>
      <c r="D16" s="332"/>
      <c r="E16" s="205"/>
      <c r="F16" s="204">
        <f>+GETPIVOTDATA("Somme de Spent  in XAF",$K$2,"Donor","Dahan","Mois",1)</f>
        <v>1311000</v>
      </c>
      <c r="G16" s="205">
        <f>+GETPIVOTDATA("Somme de Spent in $",$K$2,"Donor","Dahan","Mois",1)</f>
        <v>2460.9613713023914</v>
      </c>
      <c r="H16" s="111">
        <f>B15+D16-F16</f>
        <v>1895295</v>
      </c>
      <c r="I16" s="111">
        <f>C15+E16-G16</f>
        <v>3557.7786286976084</v>
      </c>
      <c r="K16" s="141" t="s">
        <v>158</v>
      </c>
      <c r="L16" s="428">
        <v>75550</v>
      </c>
      <c r="M16" s="428">
        <v>8160698</v>
      </c>
      <c r="N16" s="428">
        <v>71619.541426062293</v>
      </c>
      <c r="O16" s="428">
        <v>38644958</v>
      </c>
    </row>
    <row r="17" spans="1:10">
      <c r="A17" s="112" t="s">
        <v>81</v>
      </c>
      <c r="B17" s="205"/>
      <c r="C17" s="111"/>
      <c r="D17" s="332"/>
      <c r="E17" s="205"/>
      <c r="F17" s="204">
        <f>+GETPIVOTDATA("Somme de Spent  in XAF",$K$2,"Donor","Dahan","Mois",2)</f>
        <v>1899317</v>
      </c>
      <c r="G17" s="205">
        <f>+GETPIVOTDATA("Somme de Spent in $",$K$2,"Donor","Dahan","Mois",2)</f>
        <v>3565.328580364564</v>
      </c>
      <c r="H17" s="111">
        <f>H16+D17-F17</f>
        <v>-4022</v>
      </c>
      <c r="I17" s="111">
        <f>I16+E17-G17</f>
        <v>-7.5499516669556215</v>
      </c>
    </row>
    <row r="18" spans="1:10">
      <c r="A18" s="113" t="s">
        <v>82</v>
      </c>
      <c r="B18" s="205"/>
      <c r="C18" s="205"/>
      <c r="D18" s="334"/>
      <c r="E18" s="205"/>
      <c r="F18" s="319"/>
      <c r="G18" s="205"/>
      <c r="H18" s="111">
        <f t="shared" ref="H18:I27" si="1">H17+D18-F18</f>
        <v>-4022</v>
      </c>
      <c r="I18" s="111">
        <f t="shared" si="1"/>
        <v>-7.5499516669556215</v>
      </c>
    </row>
    <row r="19" spans="1:10">
      <c r="A19" s="112" t="s">
        <v>83</v>
      </c>
      <c r="B19" s="205"/>
      <c r="C19" s="205"/>
      <c r="D19" s="334"/>
      <c r="E19" s="205"/>
      <c r="F19" s="319"/>
      <c r="G19" s="205"/>
      <c r="H19" s="111">
        <f t="shared" si="1"/>
        <v>-4022</v>
      </c>
      <c r="I19" s="111">
        <f t="shared" si="1"/>
        <v>-7.5499516669556215</v>
      </c>
    </row>
    <row r="20" spans="1:10">
      <c r="A20" s="113" t="s">
        <v>84</v>
      </c>
      <c r="B20" s="205"/>
      <c r="C20" s="205"/>
      <c r="D20" s="334"/>
      <c r="E20" s="205"/>
      <c r="F20" s="319"/>
      <c r="G20" s="205"/>
      <c r="H20" s="111">
        <f t="shared" si="1"/>
        <v>-4022</v>
      </c>
      <c r="I20" s="111">
        <f t="shared" si="1"/>
        <v>-7.5499516669556215</v>
      </c>
    </row>
    <row r="21" spans="1:10">
      <c r="A21" s="104" t="s">
        <v>85</v>
      </c>
      <c r="B21" s="205"/>
      <c r="C21" s="205"/>
      <c r="D21" s="334"/>
      <c r="E21" s="205"/>
      <c r="F21" s="319"/>
      <c r="G21" s="205"/>
      <c r="H21" s="111">
        <f t="shared" si="1"/>
        <v>-4022</v>
      </c>
      <c r="I21" s="111">
        <f t="shared" si="1"/>
        <v>-7.5499516669556215</v>
      </c>
    </row>
    <row r="22" spans="1:10">
      <c r="A22" s="104" t="s">
        <v>86</v>
      </c>
      <c r="B22" s="205"/>
      <c r="C22" s="205"/>
      <c r="D22" s="334"/>
      <c r="E22" s="205"/>
      <c r="F22" s="319"/>
      <c r="G22" s="205"/>
      <c r="H22" s="111">
        <f t="shared" si="1"/>
        <v>-4022</v>
      </c>
      <c r="I22" s="111">
        <f t="shared" si="1"/>
        <v>-7.5499516669556215</v>
      </c>
    </row>
    <row r="23" spans="1:10">
      <c r="A23" s="104" t="s">
        <v>87</v>
      </c>
      <c r="B23" s="205"/>
      <c r="C23" s="205"/>
      <c r="D23" s="334"/>
      <c r="E23" s="205"/>
      <c r="F23" s="319"/>
      <c r="G23" s="205"/>
      <c r="H23" s="111">
        <f t="shared" si="1"/>
        <v>-4022</v>
      </c>
      <c r="I23" s="111">
        <f t="shared" si="1"/>
        <v>-7.5499516669556215</v>
      </c>
    </row>
    <row r="24" spans="1:10">
      <c r="A24" s="107" t="s">
        <v>88</v>
      </c>
      <c r="B24" s="205"/>
      <c r="C24" s="205"/>
      <c r="D24" s="334"/>
      <c r="E24" s="205"/>
      <c r="F24" s="319"/>
      <c r="G24" s="205"/>
      <c r="H24" s="111">
        <f t="shared" si="1"/>
        <v>-4022</v>
      </c>
      <c r="I24" s="111">
        <f t="shared" si="1"/>
        <v>-7.5499516669556215</v>
      </c>
      <c r="J24" s="160"/>
    </row>
    <row r="25" spans="1:10">
      <c r="A25" s="104" t="s">
        <v>89</v>
      </c>
      <c r="B25" s="205"/>
      <c r="C25" s="205"/>
      <c r="D25" s="334"/>
      <c r="E25" s="205"/>
      <c r="F25" s="319"/>
      <c r="G25" s="205"/>
      <c r="H25" s="111">
        <f t="shared" si="1"/>
        <v>-4022</v>
      </c>
      <c r="I25" s="111">
        <f t="shared" si="1"/>
        <v>-7.5499516669556215</v>
      </c>
    </row>
    <row r="26" spans="1:10">
      <c r="A26" s="104" t="s">
        <v>90</v>
      </c>
      <c r="B26" s="205"/>
      <c r="C26" s="205"/>
      <c r="D26" s="334"/>
      <c r="E26" s="205"/>
      <c r="F26" s="319"/>
      <c r="G26" s="205"/>
      <c r="H26" s="111">
        <f t="shared" si="1"/>
        <v>-4022</v>
      </c>
      <c r="I26" s="111">
        <f t="shared" si="1"/>
        <v>-7.5499516669556215</v>
      </c>
    </row>
    <row r="27" spans="1:10">
      <c r="A27" s="114" t="s">
        <v>91</v>
      </c>
      <c r="B27" s="320"/>
      <c r="C27" s="320"/>
      <c r="D27" s="335"/>
      <c r="E27" s="320"/>
      <c r="F27" s="321"/>
      <c r="G27" s="320"/>
      <c r="H27" s="111">
        <f t="shared" si="1"/>
        <v>-4022</v>
      </c>
      <c r="I27" s="111">
        <f t="shared" si="1"/>
        <v>-7.5499516669556215</v>
      </c>
      <c r="J27" s="160"/>
    </row>
    <row r="28" spans="1:10">
      <c r="A28" s="101" t="s">
        <v>342</v>
      </c>
      <c r="B28" s="102">
        <v>1661923</v>
      </c>
      <c r="C28" s="103">
        <v>3200</v>
      </c>
      <c r="D28" s="331">
        <f>SUM(D29:D40)</f>
        <v>0</v>
      </c>
      <c r="E28" s="103">
        <f>SUM(E29:E40)</f>
        <v>0</v>
      </c>
      <c r="F28" s="103">
        <f>SUM(F29:F40)</f>
        <v>1661517</v>
      </c>
      <c r="G28" s="103">
        <f>SUM(G29:G40)</f>
        <v>3199.2182549973772</v>
      </c>
      <c r="H28" s="103">
        <f>B28+D28-F28</f>
        <v>406</v>
      </c>
      <c r="I28" s="103">
        <f>C28+E28-G28</f>
        <v>0.78174500262275615</v>
      </c>
      <c r="J28" s="157">
        <f>B28/C28</f>
        <v>519.35093749999999</v>
      </c>
    </row>
    <row r="29" spans="1:10">
      <c r="A29" s="112" t="s">
        <v>80</v>
      </c>
      <c r="B29" s="205"/>
      <c r="C29" s="111"/>
      <c r="D29" s="332"/>
      <c r="E29" s="205"/>
      <c r="F29" s="204">
        <f>GETPIVOTDATA("Somme de Spent  in XAF",$K$2,"Donor","AWI 2025","Mois",1)</f>
        <v>535517</v>
      </c>
      <c r="G29" s="205">
        <f>GETPIVOTDATA("Somme de Spent in $",$K$2,"Donor","AWI 2025","Mois",1)</f>
        <v>1031.1274349052283</v>
      </c>
      <c r="H29" s="111">
        <f>B28+D29-F29</f>
        <v>1126406</v>
      </c>
      <c r="I29" s="111">
        <f>C28+E29-G29</f>
        <v>2168.8725650947717</v>
      </c>
    </row>
    <row r="30" spans="1:10">
      <c r="A30" s="112" t="s">
        <v>81</v>
      </c>
      <c r="B30" s="205"/>
      <c r="C30" s="111"/>
      <c r="D30" s="332"/>
      <c r="E30" s="205"/>
      <c r="F30" s="204">
        <f>GETPIVOTDATA("Somme de Spent  in XAF",$K$2,"Donor","AWI 2025","Mois",2)</f>
        <v>1126000</v>
      </c>
      <c r="G30" s="205">
        <f>GETPIVOTDATA("Somme de Spent in $",$K$2,"Donor","AWI 2025","Mois",2)</f>
        <v>2168.090820092149</v>
      </c>
      <c r="H30" s="111">
        <f>H29+D30-F30</f>
        <v>406</v>
      </c>
      <c r="I30" s="111">
        <f>I29+E30-G30</f>
        <v>0.78174500262275615</v>
      </c>
    </row>
    <row r="31" spans="1:10">
      <c r="A31" s="113" t="s">
        <v>82</v>
      </c>
      <c r="B31" s="205"/>
      <c r="C31" s="205"/>
      <c r="D31" s="334"/>
      <c r="E31" s="205"/>
      <c r="F31" s="319"/>
      <c r="G31" s="205"/>
      <c r="H31" s="111">
        <f t="shared" ref="H31:I46" si="2">H30+D31-F31</f>
        <v>406</v>
      </c>
      <c r="I31" s="111">
        <f t="shared" si="2"/>
        <v>0.78174500262275615</v>
      </c>
    </row>
    <row r="32" spans="1:10">
      <c r="A32" s="112" t="s">
        <v>83</v>
      </c>
      <c r="B32" s="205"/>
      <c r="C32" s="205"/>
      <c r="D32" s="334"/>
      <c r="E32" s="205"/>
      <c r="F32" s="319"/>
      <c r="G32" s="205"/>
      <c r="H32" s="111">
        <f t="shared" si="2"/>
        <v>406</v>
      </c>
      <c r="I32" s="111">
        <f t="shared" si="2"/>
        <v>0.78174500262275615</v>
      </c>
    </row>
    <row r="33" spans="1:10">
      <c r="A33" s="113" t="s">
        <v>84</v>
      </c>
      <c r="B33" s="205"/>
      <c r="C33" s="205"/>
      <c r="D33" s="334"/>
      <c r="E33" s="205"/>
      <c r="F33" s="319"/>
      <c r="G33" s="205"/>
      <c r="H33" s="111">
        <f t="shared" si="2"/>
        <v>406</v>
      </c>
      <c r="I33" s="111">
        <f t="shared" si="2"/>
        <v>0.78174500262275615</v>
      </c>
    </row>
    <row r="34" spans="1:10">
      <c r="A34" s="104" t="s">
        <v>85</v>
      </c>
      <c r="B34" s="205"/>
      <c r="C34" s="205"/>
      <c r="D34" s="334"/>
      <c r="E34" s="205"/>
      <c r="F34" s="319"/>
      <c r="G34" s="205"/>
      <c r="H34" s="111">
        <f t="shared" si="2"/>
        <v>406</v>
      </c>
      <c r="I34" s="111">
        <f t="shared" si="2"/>
        <v>0.78174500262275615</v>
      </c>
    </row>
    <row r="35" spans="1:10">
      <c r="A35" s="104" t="s">
        <v>86</v>
      </c>
      <c r="B35" s="205"/>
      <c r="C35" s="205"/>
      <c r="D35" s="334"/>
      <c r="E35" s="205"/>
      <c r="F35" s="319"/>
      <c r="G35" s="205"/>
      <c r="H35" s="111">
        <f t="shared" si="2"/>
        <v>406</v>
      </c>
      <c r="I35" s="111">
        <f t="shared" si="2"/>
        <v>0.78174500262275615</v>
      </c>
    </row>
    <row r="36" spans="1:10">
      <c r="A36" s="104" t="s">
        <v>87</v>
      </c>
      <c r="B36" s="205"/>
      <c r="C36" s="205"/>
      <c r="D36" s="334"/>
      <c r="E36" s="205"/>
      <c r="F36" s="319"/>
      <c r="G36" s="205"/>
      <c r="H36" s="111">
        <f t="shared" si="2"/>
        <v>406</v>
      </c>
      <c r="I36" s="111">
        <f t="shared" si="2"/>
        <v>0.78174500262275615</v>
      </c>
    </row>
    <row r="37" spans="1:10">
      <c r="A37" s="107" t="s">
        <v>88</v>
      </c>
      <c r="B37" s="205"/>
      <c r="C37" s="205"/>
      <c r="D37" s="334"/>
      <c r="E37" s="205"/>
      <c r="F37" s="319"/>
      <c r="G37" s="205"/>
      <c r="H37" s="111">
        <f t="shared" si="2"/>
        <v>406</v>
      </c>
      <c r="I37" s="111">
        <f t="shared" si="2"/>
        <v>0.78174500262275615</v>
      </c>
      <c r="J37" s="160"/>
    </row>
    <row r="38" spans="1:10">
      <c r="A38" s="104" t="s">
        <v>89</v>
      </c>
      <c r="B38" s="205"/>
      <c r="C38" s="205"/>
      <c r="D38" s="334"/>
      <c r="E38" s="205"/>
      <c r="F38" s="319"/>
      <c r="G38" s="205"/>
      <c r="H38" s="111">
        <f t="shared" si="2"/>
        <v>406</v>
      </c>
      <c r="I38" s="111">
        <f t="shared" si="2"/>
        <v>0.78174500262275615</v>
      </c>
    </row>
    <row r="39" spans="1:10">
      <c r="A39" s="104" t="s">
        <v>90</v>
      </c>
      <c r="B39" s="205"/>
      <c r="C39" s="205"/>
      <c r="D39" s="334"/>
      <c r="E39" s="205"/>
      <c r="F39" s="319"/>
      <c r="G39" s="205"/>
      <c r="H39" s="111">
        <f t="shared" si="2"/>
        <v>406</v>
      </c>
      <c r="I39" s="111">
        <f t="shared" si="2"/>
        <v>0.78174500262275615</v>
      </c>
    </row>
    <row r="40" spans="1:10">
      <c r="A40" s="114" t="s">
        <v>91</v>
      </c>
      <c r="B40" s="115"/>
      <c r="C40" s="115"/>
      <c r="D40" s="336"/>
      <c r="E40" s="115"/>
      <c r="F40" s="116"/>
      <c r="G40" s="115"/>
      <c r="H40" s="111">
        <f t="shared" si="2"/>
        <v>406</v>
      </c>
      <c r="I40" s="111">
        <f t="shared" si="2"/>
        <v>0.78174500262275615</v>
      </c>
    </row>
    <row r="41" spans="1:10">
      <c r="A41" s="101" t="s">
        <v>195</v>
      </c>
      <c r="B41" s="102">
        <f>C41*J41</f>
        <v>2867999.8202750003</v>
      </c>
      <c r="C41" s="103">
        <v>5299.31</v>
      </c>
      <c r="D41" s="331">
        <f>SUM(D42:D53)</f>
        <v>0</v>
      </c>
      <c r="E41" s="103">
        <f>SUM(E42:E53)</f>
        <v>0</v>
      </c>
      <c r="F41" s="103">
        <f>SUM(F42:F53)</f>
        <v>0</v>
      </c>
      <c r="G41" s="103">
        <f>SUM(G42:G53)</f>
        <v>0</v>
      </c>
      <c r="H41" s="103">
        <f>B41+D41-F41</f>
        <v>2867999.8202750003</v>
      </c>
      <c r="I41" s="103">
        <f>C41+E41-G41</f>
        <v>5299.31</v>
      </c>
      <c r="J41">
        <v>541.20249999999999</v>
      </c>
    </row>
    <row r="42" spans="1:10">
      <c r="A42" s="112" t="s">
        <v>80</v>
      </c>
      <c r="B42" s="108"/>
      <c r="C42" s="109"/>
      <c r="D42" s="337"/>
      <c r="E42" s="108"/>
      <c r="F42" s="110"/>
      <c r="G42" s="108"/>
      <c r="H42" s="111">
        <f>H41+D42-F42</f>
        <v>2867999.8202750003</v>
      </c>
      <c r="I42" s="111">
        <f>C41+E42-G42</f>
        <v>5299.31</v>
      </c>
    </row>
    <row r="43" spans="1:10">
      <c r="A43" s="112" t="s">
        <v>81</v>
      </c>
      <c r="B43" s="108"/>
      <c r="C43" s="109"/>
      <c r="D43" s="337"/>
      <c r="E43" s="108"/>
      <c r="F43" s="204"/>
      <c r="G43" s="205"/>
      <c r="H43" s="111">
        <f t="shared" si="2"/>
        <v>2867999.8202750003</v>
      </c>
      <c r="I43" s="111">
        <f t="shared" ref="I43:I53" si="3">C42+E43-G43</f>
        <v>0</v>
      </c>
    </row>
    <row r="44" spans="1:10">
      <c r="A44" s="113" t="s">
        <v>82</v>
      </c>
      <c r="B44" s="105"/>
      <c r="C44" s="105"/>
      <c r="D44" s="333"/>
      <c r="E44" s="105"/>
      <c r="F44" s="204"/>
      <c r="G44" s="105"/>
      <c r="H44" s="111">
        <f t="shared" si="2"/>
        <v>2867999.8202750003</v>
      </c>
      <c r="I44" s="111">
        <f t="shared" si="3"/>
        <v>0</v>
      </c>
    </row>
    <row r="45" spans="1:10">
      <c r="A45" s="112" t="s">
        <v>83</v>
      </c>
      <c r="B45" s="105"/>
      <c r="C45" s="105"/>
      <c r="D45" s="333"/>
      <c r="E45" s="105"/>
      <c r="F45" s="204"/>
      <c r="G45" s="105"/>
      <c r="H45" s="111">
        <f t="shared" si="2"/>
        <v>2867999.8202750003</v>
      </c>
      <c r="I45" s="111">
        <f t="shared" si="3"/>
        <v>0</v>
      </c>
    </row>
    <row r="46" spans="1:10">
      <c r="A46" s="113" t="s">
        <v>84</v>
      </c>
      <c r="B46" s="105"/>
      <c r="C46" s="105"/>
      <c r="D46" s="333"/>
      <c r="E46" s="105"/>
      <c r="F46" s="106"/>
      <c r="G46" s="105"/>
      <c r="H46" s="111">
        <f t="shared" si="2"/>
        <v>2867999.8202750003</v>
      </c>
      <c r="I46" s="111">
        <f t="shared" si="3"/>
        <v>0</v>
      </c>
    </row>
    <row r="47" spans="1:10">
      <c r="A47" s="104" t="s">
        <v>85</v>
      </c>
      <c r="B47" s="105"/>
      <c r="C47" s="105"/>
      <c r="D47" s="333"/>
      <c r="E47" s="105"/>
      <c r="F47" s="106"/>
      <c r="G47" s="105"/>
      <c r="H47" s="111">
        <f t="shared" ref="H47:H53" si="4">H46+D47-F47</f>
        <v>2867999.8202750003</v>
      </c>
      <c r="I47" s="111">
        <f t="shared" si="3"/>
        <v>0</v>
      </c>
    </row>
    <row r="48" spans="1:10">
      <c r="A48" s="104" t="s">
        <v>86</v>
      </c>
      <c r="B48" s="105"/>
      <c r="C48" s="105"/>
      <c r="D48" s="333"/>
      <c r="E48" s="105"/>
      <c r="F48" s="106"/>
      <c r="G48" s="105"/>
      <c r="H48" s="111">
        <f t="shared" si="4"/>
        <v>2867999.8202750003</v>
      </c>
      <c r="I48" s="111">
        <f t="shared" si="3"/>
        <v>0</v>
      </c>
    </row>
    <row r="49" spans="1:10">
      <c r="A49" s="104" t="s">
        <v>87</v>
      </c>
      <c r="B49" s="105"/>
      <c r="C49" s="105"/>
      <c r="D49" s="333"/>
      <c r="E49" s="105"/>
      <c r="F49" s="106"/>
      <c r="G49" s="105"/>
      <c r="H49" s="111">
        <f t="shared" si="4"/>
        <v>2867999.8202750003</v>
      </c>
      <c r="I49" s="111">
        <f t="shared" si="3"/>
        <v>0</v>
      </c>
    </row>
    <row r="50" spans="1:10">
      <c r="A50" s="107" t="s">
        <v>88</v>
      </c>
      <c r="B50" s="105"/>
      <c r="C50" s="105"/>
      <c r="D50" s="333"/>
      <c r="E50" s="105"/>
      <c r="F50" s="106"/>
      <c r="G50" s="105"/>
      <c r="H50" s="111">
        <f t="shared" si="4"/>
        <v>2867999.8202750003</v>
      </c>
      <c r="I50" s="111">
        <f t="shared" si="3"/>
        <v>0</v>
      </c>
    </row>
    <row r="51" spans="1:10">
      <c r="A51" s="104" t="s">
        <v>89</v>
      </c>
      <c r="B51" s="105"/>
      <c r="C51" s="105"/>
      <c r="D51" s="333"/>
      <c r="E51" s="105"/>
      <c r="F51" s="106"/>
      <c r="G51" s="105"/>
      <c r="H51" s="111">
        <f t="shared" si="4"/>
        <v>2867999.8202750003</v>
      </c>
      <c r="I51" s="111">
        <f t="shared" si="3"/>
        <v>0</v>
      </c>
    </row>
    <row r="52" spans="1:10">
      <c r="A52" s="104" t="s">
        <v>90</v>
      </c>
      <c r="B52" s="105"/>
      <c r="C52" s="105"/>
      <c r="D52" s="333"/>
      <c r="E52" s="105"/>
      <c r="F52" s="106"/>
      <c r="G52" s="105"/>
      <c r="H52" s="111">
        <f t="shared" si="4"/>
        <v>2867999.8202750003</v>
      </c>
      <c r="I52" s="111">
        <f t="shared" si="3"/>
        <v>0</v>
      </c>
    </row>
    <row r="53" spans="1:10">
      <c r="A53" s="114" t="s">
        <v>91</v>
      </c>
      <c r="B53" s="115"/>
      <c r="C53" s="115"/>
      <c r="D53" s="336"/>
      <c r="E53" s="115"/>
      <c r="F53" s="116"/>
      <c r="G53" s="115"/>
      <c r="H53" s="111">
        <f t="shared" si="4"/>
        <v>2867999.8202750003</v>
      </c>
      <c r="I53" s="111">
        <f t="shared" si="3"/>
        <v>0</v>
      </c>
    </row>
    <row r="54" spans="1:10">
      <c r="A54" s="328" t="s">
        <v>345</v>
      </c>
      <c r="B54" s="329">
        <f>C54*J54</f>
        <v>3247215</v>
      </c>
      <c r="C54" s="329">
        <v>6000</v>
      </c>
      <c r="D54" s="338">
        <f>SUM(D55:D66)</f>
        <v>0</v>
      </c>
      <c r="E54" s="329">
        <f t="shared" ref="E54:G54" si="5">SUM(E55:E66)</f>
        <v>0</v>
      </c>
      <c r="F54" s="329">
        <f t="shared" si="5"/>
        <v>0</v>
      </c>
      <c r="G54" s="329">
        <f t="shared" si="5"/>
        <v>0</v>
      </c>
      <c r="H54" s="103">
        <f>B54+D54-F54</f>
        <v>3247215</v>
      </c>
      <c r="I54" s="103">
        <f>C54+E54-G54</f>
        <v>6000</v>
      </c>
      <c r="J54">
        <v>541.20249999999999</v>
      </c>
    </row>
    <row r="55" spans="1:10">
      <c r="A55" s="112" t="s">
        <v>80</v>
      </c>
      <c r="B55" s="115"/>
      <c r="C55" s="115"/>
      <c r="D55" s="336"/>
      <c r="E55" s="115"/>
      <c r="F55" s="116"/>
      <c r="G55" s="115"/>
      <c r="H55" s="111">
        <f>B54+D55-F55</f>
        <v>3247215</v>
      </c>
      <c r="I55" s="111">
        <f>C54+E55-G55</f>
        <v>6000</v>
      </c>
    </row>
    <row r="56" spans="1:10">
      <c r="A56" s="112" t="s">
        <v>81</v>
      </c>
      <c r="B56" s="115"/>
      <c r="C56" s="115"/>
      <c r="D56" s="336"/>
      <c r="E56" s="115"/>
      <c r="F56" s="116"/>
      <c r="G56" s="115"/>
      <c r="H56" s="111">
        <f>H55+D56-F56</f>
        <v>3247215</v>
      </c>
      <c r="I56" s="111">
        <f>I55+E56-G56</f>
        <v>6000</v>
      </c>
    </row>
    <row r="57" spans="1:10">
      <c r="A57" s="113" t="s">
        <v>82</v>
      </c>
      <c r="B57" s="115"/>
      <c r="C57" s="115"/>
      <c r="D57" s="336"/>
      <c r="E57" s="115"/>
      <c r="F57" s="116"/>
      <c r="G57" s="115"/>
      <c r="H57" s="111">
        <f t="shared" ref="H57:I66" si="6">H56+D57-F57</f>
        <v>3247215</v>
      </c>
      <c r="I57" s="111">
        <f t="shared" si="6"/>
        <v>6000</v>
      </c>
    </row>
    <row r="58" spans="1:10">
      <c r="A58" s="112" t="s">
        <v>83</v>
      </c>
      <c r="B58" s="115"/>
      <c r="C58" s="115"/>
      <c r="D58" s="336"/>
      <c r="E58" s="115"/>
      <c r="F58" s="116"/>
      <c r="G58" s="115"/>
      <c r="H58" s="111">
        <f t="shared" si="6"/>
        <v>3247215</v>
      </c>
      <c r="I58" s="111">
        <f t="shared" si="6"/>
        <v>6000</v>
      </c>
    </row>
    <row r="59" spans="1:10">
      <c r="A59" s="113" t="s">
        <v>84</v>
      </c>
      <c r="B59" s="115"/>
      <c r="C59" s="115"/>
      <c r="D59" s="336"/>
      <c r="E59" s="115"/>
      <c r="F59" s="116"/>
      <c r="G59" s="115"/>
      <c r="H59" s="111">
        <f t="shared" si="6"/>
        <v>3247215</v>
      </c>
      <c r="I59" s="111">
        <f t="shared" si="6"/>
        <v>6000</v>
      </c>
    </row>
    <row r="60" spans="1:10">
      <c r="A60" s="104" t="s">
        <v>85</v>
      </c>
      <c r="B60" s="115"/>
      <c r="C60" s="115"/>
      <c r="D60" s="336"/>
      <c r="E60" s="115"/>
      <c r="F60" s="116"/>
      <c r="G60" s="115"/>
      <c r="H60" s="111">
        <f t="shared" si="6"/>
        <v>3247215</v>
      </c>
      <c r="I60" s="111">
        <f t="shared" si="6"/>
        <v>6000</v>
      </c>
    </row>
    <row r="61" spans="1:10">
      <c r="A61" s="104" t="s">
        <v>86</v>
      </c>
      <c r="B61" s="115"/>
      <c r="C61" s="115"/>
      <c r="D61" s="336"/>
      <c r="E61" s="115"/>
      <c r="F61" s="116"/>
      <c r="G61" s="115"/>
      <c r="H61" s="111">
        <f t="shared" si="6"/>
        <v>3247215</v>
      </c>
      <c r="I61" s="111">
        <f t="shared" si="6"/>
        <v>6000</v>
      </c>
    </row>
    <row r="62" spans="1:10">
      <c r="A62" s="104" t="s">
        <v>87</v>
      </c>
      <c r="B62" s="115"/>
      <c r="C62" s="115"/>
      <c r="D62" s="336"/>
      <c r="E62" s="115"/>
      <c r="F62" s="116"/>
      <c r="G62" s="115"/>
      <c r="H62" s="111">
        <f t="shared" si="6"/>
        <v>3247215</v>
      </c>
      <c r="I62" s="111">
        <f t="shared" si="6"/>
        <v>6000</v>
      </c>
    </row>
    <row r="63" spans="1:10">
      <c r="A63" s="107" t="s">
        <v>88</v>
      </c>
      <c r="B63" s="115"/>
      <c r="C63" s="115"/>
      <c r="D63" s="336"/>
      <c r="E63" s="115"/>
      <c r="F63" s="116"/>
      <c r="G63" s="115"/>
      <c r="H63" s="111">
        <f t="shared" si="6"/>
        <v>3247215</v>
      </c>
      <c r="I63" s="111">
        <f t="shared" si="6"/>
        <v>6000</v>
      </c>
    </row>
    <row r="64" spans="1:10">
      <c r="A64" s="104" t="s">
        <v>89</v>
      </c>
      <c r="B64" s="115"/>
      <c r="C64" s="115"/>
      <c r="D64" s="336"/>
      <c r="E64" s="115"/>
      <c r="F64" s="116"/>
      <c r="G64" s="115"/>
      <c r="H64" s="111">
        <f t="shared" si="6"/>
        <v>3247215</v>
      </c>
      <c r="I64" s="111">
        <f t="shared" si="6"/>
        <v>6000</v>
      </c>
    </row>
    <row r="65" spans="1:10">
      <c r="A65" s="104" t="s">
        <v>90</v>
      </c>
      <c r="B65" s="115"/>
      <c r="C65" s="115"/>
      <c r="D65" s="336"/>
      <c r="E65" s="115"/>
      <c r="F65" s="116"/>
      <c r="G65" s="115"/>
      <c r="H65" s="111">
        <f t="shared" si="6"/>
        <v>3247215</v>
      </c>
      <c r="I65" s="111">
        <f t="shared" si="6"/>
        <v>6000</v>
      </c>
    </row>
    <row r="66" spans="1:10">
      <c r="A66" s="114" t="s">
        <v>91</v>
      </c>
      <c r="B66" s="115"/>
      <c r="C66" s="115"/>
      <c r="D66" s="336"/>
      <c r="E66" s="115"/>
      <c r="F66" s="116"/>
      <c r="G66" s="115"/>
      <c r="H66" s="111">
        <f t="shared" si="6"/>
        <v>3247215</v>
      </c>
      <c r="I66" s="111">
        <f t="shared" si="6"/>
        <v>6000</v>
      </c>
    </row>
    <row r="67" spans="1:10">
      <c r="A67" s="101" t="s">
        <v>343</v>
      </c>
      <c r="B67" s="102"/>
      <c r="C67" s="103"/>
      <c r="D67" s="331">
        <f>SUM(D68:D79)</f>
        <v>32124589</v>
      </c>
      <c r="E67" s="103">
        <f>SUM(E68:E79)</f>
        <v>60000</v>
      </c>
      <c r="F67" s="103">
        <f>SUM(F68:F79)</f>
        <v>28499716</v>
      </c>
      <c r="G67" s="103">
        <f>SUM(G68:G79)</f>
        <v>53113.150513997563</v>
      </c>
      <c r="H67" s="103">
        <f>B67+D67-F67</f>
        <v>3624873</v>
      </c>
      <c r="I67" s="103">
        <f>C67+E67-G67</f>
        <v>6886.8494860024366</v>
      </c>
    </row>
    <row r="68" spans="1:10">
      <c r="A68" s="112" t="s">
        <v>80</v>
      </c>
      <c r="B68" s="108"/>
      <c r="C68" s="109"/>
      <c r="D68" s="337"/>
      <c r="E68" s="108"/>
      <c r="F68" s="110"/>
      <c r="G68" s="108"/>
      <c r="H68" s="111">
        <f>D68-F68</f>
        <v>0</v>
      </c>
      <c r="I68" s="111">
        <f>C67+E68-G68</f>
        <v>0</v>
      </c>
    </row>
    <row r="69" spans="1:10">
      <c r="A69" s="112" t="s">
        <v>81</v>
      </c>
      <c r="B69" s="108"/>
      <c r="C69" s="109"/>
      <c r="D69" s="337"/>
      <c r="E69" s="108"/>
      <c r="F69" s="204">
        <f>+GETPIVOTDATA("Somme de Spent  in XAF",$K$2,"Donor","Aspinall","Mois",2)</f>
        <v>3747572</v>
      </c>
      <c r="G69" s="205">
        <f>+GETPIVOTDATA("Somme de Spent in $",$K$2,"Donor","Aspinall","Mois",2)</f>
        <v>6999.4460318059164</v>
      </c>
      <c r="H69" s="111">
        <f t="shared" ref="H69:I79" si="7">H68+D69-F69</f>
        <v>-3747572</v>
      </c>
      <c r="I69" s="111">
        <f t="shared" ref="I69" si="8">C68+E69-G69</f>
        <v>-6999.4460318059164</v>
      </c>
    </row>
    <row r="70" spans="1:10">
      <c r="A70" s="113" t="s">
        <v>82</v>
      </c>
      <c r="B70" s="105"/>
      <c r="C70" s="105"/>
      <c r="D70" s="340">
        <v>32124589</v>
      </c>
      <c r="E70" s="105">
        <v>60000</v>
      </c>
      <c r="F70" s="204">
        <f>+GETPIVOTDATA("Somme de Spent  in XAF",$K$2,"Donor","Aspinall","Mois",3)</f>
        <v>19209030</v>
      </c>
      <c r="G70" s="105">
        <f>+GETPIVOTDATA("Somme de Spent in $",$K$2,"Donor","Aspinall","Mois",3)</f>
        <v>35895.942939603345</v>
      </c>
      <c r="H70" s="111">
        <f t="shared" si="7"/>
        <v>9167987</v>
      </c>
      <c r="I70" s="111">
        <f>I69+E70-G70</f>
        <v>17104.611028590742</v>
      </c>
      <c r="J70" s="157">
        <f>D70/E70</f>
        <v>535.40981666666664</v>
      </c>
    </row>
    <row r="71" spans="1:10">
      <c r="A71" s="112" t="s">
        <v>83</v>
      </c>
      <c r="B71" s="105"/>
      <c r="C71" s="105"/>
      <c r="D71" s="333"/>
      <c r="E71" s="105"/>
      <c r="F71" s="204">
        <f>+GETPIVOTDATA("Somme de Spent  in XAF",$K$2,"Donor","Aspinall","Mois",4)</f>
        <v>5543114</v>
      </c>
      <c r="G71" s="105">
        <f>+GETPIVOTDATA("Somme de Spent in $",$K$2,"Donor","Aspinall","Mois",4)</f>
        <v>10217.761542588307</v>
      </c>
      <c r="H71" s="111">
        <f t="shared" si="7"/>
        <v>3624873</v>
      </c>
      <c r="I71" s="111">
        <f t="shared" si="7"/>
        <v>6886.8494860024348</v>
      </c>
    </row>
    <row r="72" spans="1:10">
      <c r="A72" s="113" t="s">
        <v>84</v>
      </c>
      <c r="B72" s="105"/>
      <c r="C72" s="105"/>
      <c r="D72" s="333"/>
      <c r="E72" s="105"/>
      <c r="F72" s="106"/>
      <c r="G72" s="105"/>
      <c r="H72" s="111">
        <f t="shared" si="7"/>
        <v>3624873</v>
      </c>
      <c r="I72" s="111">
        <f t="shared" si="7"/>
        <v>6886.8494860024348</v>
      </c>
    </row>
    <row r="73" spans="1:10">
      <c r="A73" s="104" t="s">
        <v>85</v>
      </c>
      <c r="B73" s="105"/>
      <c r="C73" s="105"/>
      <c r="D73" s="333"/>
      <c r="E73" s="105"/>
      <c r="F73" s="106"/>
      <c r="G73" s="105"/>
      <c r="H73" s="111">
        <f t="shared" si="7"/>
        <v>3624873</v>
      </c>
      <c r="I73" s="111">
        <f t="shared" si="7"/>
        <v>6886.8494860024348</v>
      </c>
    </row>
    <row r="74" spans="1:10">
      <c r="A74" s="104" t="s">
        <v>86</v>
      </c>
      <c r="B74" s="105"/>
      <c r="C74" s="105"/>
      <c r="D74" s="333"/>
      <c r="E74" s="105"/>
      <c r="F74" s="106"/>
      <c r="G74" s="105"/>
      <c r="H74" s="111">
        <f t="shared" si="7"/>
        <v>3624873</v>
      </c>
      <c r="I74" s="111">
        <f t="shared" si="7"/>
        <v>6886.8494860024348</v>
      </c>
    </row>
    <row r="75" spans="1:10">
      <c r="A75" s="104" t="s">
        <v>87</v>
      </c>
      <c r="B75" s="105"/>
      <c r="C75" s="105"/>
      <c r="D75" s="333"/>
      <c r="E75" s="105"/>
      <c r="F75" s="106"/>
      <c r="G75" s="105"/>
      <c r="H75" s="111">
        <f t="shared" si="7"/>
        <v>3624873</v>
      </c>
      <c r="I75" s="111">
        <f t="shared" si="7"/>
        <v>6886.8494860024348</v>
      </c>
    </row>
    <row r="76" spans="1:10">
      <c r="A76" s="107" t="s">
        <v>88</v>
      </c>
      <c r="B76" s="105"/>
      <c r="C76" s="105"/>
      <c r="D76" s="333"/>
      <c r="E76" s="105"/>
      <c r="F76" s="106"/>
      <c r="G76" s="105"/>
      <c r="H76" s="111">
        <f t="shared" si="7"/>
        <v>3624873</v>
      </c>
      <c r="I76" s="111">
        <f t="shared" si="7"/>
        <v>6886.8494860024348</v>
      </c>
    </row>
    <row r="77" spans="1:10">
      <c r="A77" s="104" t="s">
        <v>89</v>
      </c>
      <c r="B77" s="105"/>
      <c r="C77" s="105"/>
      <c r="D77" s="333"/>
      <c r="E77" s="105"/>
      <c r="F77" s="106"/>
      <c r="G77" s="105"/>
      <c r="H77" s="111">
        <f t="shared" si="7"/>
        <v>3624873</v>
      </c>
      <c r="I77" s="111">
        <f t="shared" si="7"/>
        <v>6886.8494860024348</v>
      </c>
    </row>
    <row r="78" spans="1:10">
      <c r="A78" s="104" t="s">
        <v>90</v>
      </c>
      <c r="B78" s="105"/>
      <c r="C78" s="105"/>
      <c r="D78" s="333"/>
      <c r="E78" s="105"/>
      <c r="F78" s="106"/>
      <c r="G78" s="105"/>
      <c r="H78" s="111">
        <f t="shared" si="7"/>
        <v>3624873</v>
      </c>
      <c r="I78" s="111">
        <f t="shared" si="7"/>
        <v>6886.8494860024348</v>
      </c>
    </row>
    <row r="79" spans="1:10">
      <c r="A79" s="114" t="s">
        <v>91</v>
      </c>
      <c r="B79" s="115"/>
      <c r="C79" s="115"/>
      <c r="D79" s="336"/>
      <c r="E79" s="115"/>
      <c r="F79" s="116"/>
      <c r="G79" s="115"/>
      <c r="H79" s="322">
        <f t="shared" si="7"/>
        <v>3624873</v>
      </c>
      <c r="I79" s="111">
        <f t="shared" si="7"/>
        <v>6886.8494860024348</v>
      </c>
    </row>
    <row r="80" spans="1:10" s="246" customFormat="1" ht="26.4">
      <c r="A80" s="550" t="s">
        <v>344</v>
      </c>
      <c r="B80" s="551">
        <v>-8962620.0600000005</v>
      </c>
      <c r="C80" s="551">
        <f>B80/J80</f>
        <v>-16492.442670553035</v>
      </c>
      <c r="D80" s="552"/>
      <c r="E80" s="551"/>
      <c r="F80" s="532"/>
      <c r="G80" s="551"/>
      <c r="H80" s="553">
        <f>B80</f>
        <v>-8962620.0600000005</v>
      </c>
      <c r="I80" s="553">
        <f>C80</f>
        <v>-16492.442670553035</v>
      </c>
      <c r="J80" s="554">
        <v>543.43799999999999</v>
      </c>
    </row>
    <row r="81" spans="1:10" ht="14.4" thickBot="1">
      <c r="A81" s="230" t="s">
        <v>92</v>
      </c>
      <c r="B81" s="323">
        <f>B2+B15+B28+B41+B54+B67+B80</f>
        <v>2020812.7602750007</v>
      </c>
      <c r="C81" s="323">
        <f t="shared" ref="C81:I81" si="9">C2+C15+C28+C41+C54+C67+C80</f>
        <v>4025.6073294469643</v>
      </c>
      <c r="D81" s="339">
        <f t="shared" si="9"/>
        <v>40285287</v>
      </c>
      <c r="E81" s="323">
        <f t="shared" si="9"/>
        <v>75550</v>
      </c>
      <c r="F81" s="323">
        <f t="shared" si="9"/>
        <v>38644958</v>
      </c>
      <c r="G81" s="323">
        <f t="shared" si="9"/>
        <v>71619.541426062293</v>
      </c>
      <c r="H81" s="323">
        <f>H2+H15+H28+H41+H54+H67+H80</f>
        <v>3661141.7602750007</v>
      </c>
      <c r="I81" s="323">
        <f t="shared" si="9"/>
        <v>7956.0659033846714</v>
      </c>
    </row>
    <row r="83" spans="1:10">
      <c r="A83" s="152"/>
      <c r="B83" s="152">
        <v>2020813</v>
      </c>
      <c r="C83" s="152"/>
      <c r="F83" t="s">
        <v>93</v>
      </c>
      <c r="H83" s="142">
        <f>'Balance   '!I29</f>
        <v>3661142</v>
      </c>
      <c r="J83" s="155"/>
    </row>
    <row r="84" spans="1:10">
      <c r="A84" s="152"/>
      <c r="B84" s="152">
        <f>B81-B83</f>
        <v>-0.23972499929368496</v>
      </c>
      <c r="C84" s="152"/>
      <c r="F84" t="s">
        <v>49</v>
      </c>
      <c r="H84" s="152">
        <f>H81-H83</f>
        <v>-0.23972499929368496</v>
      </c>
      <c r="J84"/>
    </row>
    <row r="85" spans="1:10">
      <c r="B85" s="142"/>
      <c r="J85"/>
    </row>
    <row r="86" spans="1:10">
      <c r="B86" s="152"/>
      <c r="J86"/>
    </row>
    <row r="87" spans="1:10">
      <c r="B87" s="155"/>
      <c r="J87"/>
    </row>
    <row r="89" spans="1:10">
      <c r="J89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1:H51"/>
  <sheetViews>
    <sheetView topLeftCell="A21" workbookViewId="0">
      <selection activeCell="B43" sqref="B43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5" t="s">
        <v>177</v>
      </c>
      <c r="B1" s="94" t="s">
        <v>173</v>
      </c>
      <c r="C1" s="94" t="s">
        <v>174</v>
      </c>
      <c r="D1" s="94" t="s">
        <v>176</v>
      </c>
      <c r="E1" s="75" t="s">
        <v>175</v>
      </c>
    </row>
    <row r="2" spans="1:8">
      <c r="A2" s="212">
        <v>46113</v>
      </c>
      <c r="B2" s="94">
        <v>65000</v>
      </c>
      <c r="C2" s="94"/>
      <c r="D2" s="94">
        <f>B2-C2</f>
        <v>65000</v>
      </c>
      <c r="E2" s="75"/>
      <c r="G2" s="161" t="s">
        <v>157</v>
      </c>
      <c r="H2" t="s">
        <v>183</v>
      </c>
    </row>
    <row r="3" spans="1:8">
      <c r="A3" s="212">
        <v>46113</v>
      </c>
      <c r="B3" s="94"/>
      <c r="C3" s="94">
        <v>10000</v>
      </c>
      <c r="D3" s="94">
        <f>D2+B3-C3</f>
        <v>55000</v>
      </c>
      <c r="E3" s="75" t="s">
        <v>136</v>
      </c>
      <c r="G3" s="141" t="s">
        <v>810</v>
      </c>
      <c r="H3" s="428">
        <v>37500</v>
      </c>
    </row>
    <row r="4" spans="1:8">
      <c r="A4" s="212">
        <v>46113</v>
      </c>
      <c r="B4" s="94"/>
      <c r="C4" s="94">
        <v>5000</v>
      </c>
      <c r="D4" s="94">
        <f t="shared" ref="D4:D51" si="0">D3+B4-C4</f>
        <v>50000</v>
      </c>
      <c r="E4" s="75" t="s">
        <v>168</v>
      </c>
      <c r="G4" s="141" t="s">
        <v>134</v>
      </c>
      <c r="H4" s="428">
        <v>37500</v>
      </c>
    </row>
    <row r="5" spans="1:8">
      <c r="A5" s="212">
        <v>46113</v>
      </c>
      <c r="B5" s="94"/>
      <c r="C5" s="94">
        <v>7500</v>
      </c>
      <c r="D5" s="94">
        <f t="shared" si="0"/>
        <v>42500</v>
      </c>
      <c r="E5" s="75" t="s">
        <v>810</v>
      </c>
      <c r="G5" s="141" t="s">
        <v>136</v>
      </c>
      <c r="H5" s="428">
        <v>50000</v>
      </c>
    </row>
    <row r="6" spans="1:8">
      <c r="A6" s="212">
        <v>46113</v>
      </c>
      <c r="B6" s="94"/>
      <c r="C6" s="94">
        <v>7500</v>
      </c>
      <c r="D6" s="94">
        <f t="shared" si="0"/>
        <v>35000</v>
      </c>
      <c r="E6" s="75" t="s">
        <v>134</v>
      </c>
      <c r="G6" s="141" t="s">
        <v>129</v>
      </c>
      <c r="H6" s="428">
        <v>37500</v>
      </c>
    </row>
    <row r="7" spans="1:8">
      <c r="A7" s="212">
        <v>46113</v>
      </c>
      <c r="B7" s="94"/>
      <c r="C7" s="94">
        <v>5000</v>
      </c>
      <c r="D7" s="94">
        <f t="shared" si="0"/>
        <v>30000</v>
      </c>
      <c r="E7" s="75" t="s">
        <v>124</v>
      </c>
      <c r="G7" s="141" t="s">
        <v>131</v>
      </c>
      <c r="H7" s="428">
        <v>37500</v>
      </c>
    </row>
    <row r="8" spans="1:8">
      <c r="A8" s="212">
        <v>46113</v>
      </c>
      <c r="B8" s="94"/>
      <c r="C8" s="94">
        <v>7500</v>
      </c>
      <c r="D8" s="94">
        <f t="shared" si="0"/>
        <v>22500</v>
      </c>
      <c r="E8" s="75" t="s">
        <v>129</v>
      </c>
      <c r="G8" s="141" t="s">
        <v>123</v>
      </c>
      <c r="H8" s="428">
        <v>37500</v>
      </c>
    </row>
    <row r="9" spans="1:8">
      <c r="A9" s="212">
        <v>46113</v>
      </c>
      <c r="B9" s="94"/>
      <c r="C9" s="94">
        <v>7500</v>
      </c>
      <c r="D9" s="94">
        <f t="shared" si="0"/>
        <v>15000</v>
      </c>
      <c r="E9" s="75" t="s">
        <v>123</v>
      </c>
      <c r="G9" s="141" t="s">
        <v>168</v>
      </c>
      <c r="H9" s="428">
        <v>25000</v>
      </c>
    </row>
    <row r="10" spans="1:8">
      <c r="A10" s="212">
        <v>46113</v>
      </c>
      <c r="B10" s="94"/>
      <c r="C10" s="94">
        <v>7500</v>
      </c>
      <c r="D10" s="94">
        <f t="shared" si="0"/>
        <v>7500</v>
      </c>
      <c r="E10" s="75" t="s">
        <v>122</v>
      </c>
      <c r="G10" s="141" t="s">
        <v>124</v>
      </c>
      <c r="H10" s="428">
        <v>25000</v>
      </c>
    </row>
    <row r="11" spans="1:8">
      <c r="A11" s="212">
        <v>46113</v>
      </c>
      <c r="B11" s="94"/>
      <c r="C11" s="94">
        <v>7500</v>
      </c>
      <c r="D11" s="94">
        <f t="shared" si="0"/>
        <v>0</v>
      </c>
      <c r="E11" s="75" t="s">
        <v>131</v>
      </c>
      <c r="G11" s="141" t="s">
        <v>122</v>
      </c>
      <c r="H11" s="428">
        <v>37500</v>
      </c>
    </row>
    <row r="12" spans="1:8">
      <c r="A12" s="212">
        <v>46120</v>
      </c>
      <c r="B12" s="94">
        <v>65000</v>
      </c>
      <c r="C12" s="94"/>
      <c r="D12" s="94">
        <f t="shared" si="0"/>
        <v>65000</v>
      </c>
      <c r="E12" s="75"/>
      <c r="G12" s="141" t="s">
        <v>180</v>
      </c>
      <c r="H12" s="428"/>
    </row>
    <row r="13" spans="1:8">
      <c r="A13" s="212">
        <v>46120</v>
      </c>
      <c r="B13" s="94"/>
      <c r="C13" s="94">
        <v>10000</v>
      </c>
      <c r="D13" s="94">
        <f t="shared" si="0"/>
        <v>55000</v>
      </c>
      <c r="E13" s="75" t="s">
        <v>136</v>
      </c>
      <c r="G13" s="141" t="s">
        <v>158</v>
      </c>
      <c r="H13" s="428">
        <v>325000</v>
      </c>
    </row>
    <row r="14" spans="1:8">
      <c r="A14" s="212">
        <v>46120</v>
      </c>
      <c r="B14" s="94"/>
      <c r="C14" s="94">
        <v>5000</v>
      </c>
      <c r="D14" s="94">
        <f t="shared" si="0"/>
        <v>50000</v>
      </c>
      <c r="E14" s="75" t="s">
        <v>168</v>
      </c>
      <c r="H14"/>
    </row>
    <row r="15" spans="1:8">
      <c r="A15" s="212">
        <v>46120</v>
      </c>
      <c r="B15" s="94"/>
      <c r="C15" s="94">
        <v>7500</v>
      </c>
      <c r="D15" s="94">
        <f t="shared" si="0"/>
        <v>42500</v>
      </c>
      <c r="E15" s="75" t="s">
        <v>810</v>
      </c>
      <c r="H15"/>
    </row>
    <row r="16" spans="1:8">
      <c r="A16" s="212">
        <v>46120</v>
      </c>
      <c r="B16" s="94"/>
      <c r="C16" s="94">
        <v>7500</v>
      </c>
      <c r="D16" s="94">
        <f t="shared" si="0"/>
        <v>35000</v>
      </c>
      <c r="E16" s="75" t="s">
        <v>134</v>
      </c>
      <c r="H16"/>
    </row>
    <row r="17" spans="1:8">
      <c r="A17" s="212">
        <v>46120</v>
      </c>
      <c r="B17" s="94"/>
      <c r="C17" s="94">
        <v>5000</v>
      </c>
      <c r="D17" s="94">
        <f t="shared" si="0"/>
        <v>30000</v>
      </c>
      <c r="E17" s="75" t="s">
        <v>124</v>
      </c>
      <c r="H17"/>
    </row>
    <row r="18" spans="1:8">
      <c r="A18" s="212">
        <v>46120</v>
      </c>
      <c r="B18" s="372"/>
      <c r="C18" s="372">
        <v>7500</v>
      </c>
      <c r="D18" s="94">
        <f t="shared" si="0"/>
        <v>22500</v>
      </c>
      <c r="E18" s="75" t="s">
        <v>129</v>
      </c>
    </row>
    <row r="19" spans="1:8">
      <c r="A19" s="212">
        <v>46120</v>
      </c>
      <c r="B19" s="75"/>
      <c r="C19" s="94">
        <v>7500</v>
      </c>
      <c r="D19" s="94">
        <f t="shared" si="0"/>
        <v>15000</v>
      </c>
      <c r="E19" s="75" t="s">
        <v>123</v>
      </c>
    </row>
    <row r="20" spans="1:8">
      <c r="A20" s="212">
        <v>46120</v>
      </c>
      <c r="B20" s="75"/>
      <c r="C20" s="94">
        <v>7500</v>
      </c>
      <c r="D20" s="94">
        <f t="shared" si="0"/>
        <v>7500</v>
      </c>
      <c r="E20" s="75" t="s">
        <v>122</v>
      </c>
    </row>
    <row r="21" spans="1:8">
      <c r="A21" s="212">
        <v>46120</v>
      </c>
      <c r="B21" s="75"/>
      <c r="C21" s="94">
        <v>7500</v>
      </c>
      <c r="D21" s="94">
        <f t="shared" si="0"/>
        <v>0</v>
      </c>
      <c r="E21" s="75" t="s">
        <v>131</v>
      </c>
    </row>
    <row r="22" spans="1:8">
      <c r="A22" s="212">
        <v>46127</v>
      </c>
      <c r="B22" s="75">
        <v>65000</v>
      </c>
      <c r="C22" s="94"/>
      <c r="D22" s="94">
        <f t="shared" si="0"/>
        <v>65000</v>
      </c>
      <c r="E22" s="75"/>
    </row>
    <row r="23" spans="1:8">
      <c r="A23" s="212">
        <v>46127</v>
      </c>
      <c r="B23" s="75"/>
      <c r="C23" s="94">
        <v>10000</v>
      </c>
      <c r="D23" s="94">
        <f t="shared" si="0"/>
        <v>55000</v>
      </c>
      <c r="E23" s="75" t="s">
        <v>136</v>
      </c>
    </row>
    <row r="24" spans="1:8">
      <c r="A24" s="212">
        <v>46127</v>
      </c>
      <c r="B24" s="75"/>
      <c r="C24" s="94">
        <v>5000</v>
      </c>
      <c r="D24" s="94">
        <f t="shared" si="0"/>
        <v>50000</v>
      </c>
      <c r="E24" s="75" t="s">
        <v>168</v>
      </c>
    </row>
    <row r="25" spans="1:8">
      <c r="A25" s="212">
        <v>46127</v>
      </c>
      <c r="B25" s="75"/>
      <c r="C25" s="94">
        <v>7500</v>
      </c>
      <c r="D25" s="94">
        <f t="shared" si="0"/>
        <v>42500</v>
      </c>
      <c r="E25" s="75" t="s">
        <v>810</v>
      </c>
    </row>
    <row r="26" spans="1:8">
      <c r="A26" s="212">
        <v>46127</v>
      </c>
      <c r="B26" s="75"/>
      <c r="C26" s="94">
        <v>7500</v>
      </c>
      <c r="D26" s="94">
        <f t="shared" si="0"/>
        <v>35000</v>
      </c>
      <c r="E26" s="75" t="s">
        <v>134</v>
      </c>
    </row>
    <row r="27" spans="1:8">
      <c r="A27" s="212">
        <v>46127</v>
      </c>
      <c r="B27" s="75"/>
      <c r="C27" s="94">
        <v>5000</v>
      </c>
      <c r="D27" s="94">
        <f t="shared" si="0"/>
        <v>30000</v>
      </c>
      <c r="E27" s="75" t="s">
        <v>124</v>
      </c>
    </row>
    <row r="28" spans="1:8">
      <c r="A28" s="212">
        <v>46127</v>
      </c>
      <c r="B28" s="124"/>
      <c r="C28" s="124">
        <v>7500</v>
      </c>
      <c r="D28" s="372">
        <f t="shared" si="0"/>
        <v>22500</v>
      </c>
      <c r="E28" s="124" t="s">
        <v>129</v>
      </c>
    </row>
    <row r="29" spans="1:8">
      <c r="A29" s="212">
        <v>46127</v>
      </c>
      <c r="B29" s="75"/>
      <c r="C29" s="75">
        <v>7500</v>
      </c>
      <c r="D29" s="94">
        <f t="shared" si="0"/>
        <v>15000</v>
      </c>
      <c r="E29" s="75" t="s">
        <v>123</v>
      </c>
    </row>
    <row r="30" spans="1:8">
      <c r="A30" s="212">
        <v>46127</v>
      </c>
      <c r="B30" s="75"/>
      <c r="C30" s="75">
        <v>7500</v>
      </c>
      <c r="D30" s="94">
        <f t="shared" si="0"/>
        <v>7500</v>
      </c>
      <c r="E30" s="75" t="s">
        <v>122</v>
      </c>
    </row>
    <row r="31" spans="1:8">
      <c r="A31" s="212">
        <v>46127</v>
      </c>
      <c r="B31" s="75"/>
      <c r="C31" s="75">
        <v>7500</v>
      </c>
      <c r="D31" s="94">
        <f t="shared" si="0"/>
        <v>0</v>
      </c>
      <c r="E31" s="75" t="s">
        <v>131</v>
      </c>
    </row>
    <row r="32" spans="1:8">
      <c r="A32" s="212">
        <v>46134</v>
      </c>
      <c r="B32" s="75">
        <v>65000</v>
      </c>
      <c r="C32" s="75"/>
      <c r="D32" s="94">
        <f t="shared" si="0"/>
        <v>65000</v>
      </c>
      <c r="E32" s="75"/>
    </row>
    <row r="33" spans="1:5">
      <c r="A33" s="212">
        <v>46134</v>
      </c>
      <c r="B33" s="75"/>
      <c r="C33" s="75">
        <v>10000</v>
      </c>
      <c r="D33" s="94">
        <f t="shared" si="0"/>
        <v>55000</v>
      </c>
      <c r="E33" s="75" t="s">
        <v>136</v>
      </c>
    </row>
    <row r="34" spans="1:5">
      <c r="A34" s="212">
        <v>46134</v>
      </c>
      <c r="B34" s="75"/>
      <c r="C34" s="75">
        <v>5000</v>
      </c>
      <c r="D34" s="94">
        <f t="shared" si="0"/>
        <v>50000</v>
      </c>
      <c r="E34" s="75" t="s">
        <v>168</v>
      </c>
    </row>
    <row r="35" spans="1:5">
      <c r="A35" s="212">
        <v>46134</v>
      </c>
      <c r="B35" s="75"/>
      <c r="C35" s="75">
        <v>7500</v>
      </c>
      <c r="D35" s="94">
        <f t="shared" si="0"/>
        <v>42500</v>
      </c>
      <c r="E35" s="75" t="s">
        <v>810</v>
      </c>
    </row>
    <row r="36" spans="1:5">
      <c r="A36" s="212">
        <v>46134</v>
      </c>
      <c r="B36" s="75"/>
      <c r="C36" s="75">
        <v>7500</v>
      </c>
      <c r="D36" s="94">
        <f t="shared" si="0"/>
        <v>35000</v>
      </c>
      <c r="E36" s="75" t="s">
        <v>134</v>
      </c>
    </row>
    <row r="37" spans="1:5">
      <c r="A37" s="212">
        <v>46134</v>
      </c>
      <c r="B37" s="75"/>
      <c r="C37" s="75">
        <v>5000</v>
      </c>
      <c r="D37" s="94">
        <f t="shared" si="0"/>
        <v>30000</v>
      </c>
      <c r="E37" s="75" t="s">
        <v>124</v>
      </c>
    </row>
    <row r="38" spans="1:5">
      <c r="A38" s="212">
        <v>46134</v>
      </c>
      <c r="B38" s="75"/>
      <c r="C38" s="75">
        <v>7500</v>
      </c>
      <c r="D38" s="94">
        <f t="shared" si="0"/>
        <v>22500</v>
      </c>
      <c r="E38" s="75" t="s">
        <v>129</v>
      </c>
    </row>
    <row r="39" spans="1:5">
      <c r="A39" s="212">
        <v>46134</v>
      </c>
      <c r="B39" s="75"/>
      <c r="C39" s="75">
        <v>7500</v>
      </c>
      <c r="D39" s="94">
        <f t="shared" si="0"/>
        <v>15000</v>
      </c>
      <c r="E39" s="75" t="s">
        <v>123</v>
      </c>
    </row>
    <row r="40" spans="1:5">
      <c r="A40" s="212">
        <v>46134</v>
      </c>
      <c r="B40" s="75"/>
      <c r="C40" s="75">
        <v>7500</v>
      </c>
      <c r="D40" s="94">
        <f t="shared" si="0"/>
        <v>7500</v>
      </c>
      <c r="E40" s="75" t="s">
        <v>122</v>
      </c>
    </row>
    <row r="41" spans="1:5">
      <c r="A41" s="212">
        <v>46134</v>
      </c>
      <c r="B41" s="75"/>
      <c r="C41" s="75">
        <v>7500</v>
      </c>
      <c r="D41" s="94">
        <f t="shared" si="0"/>
        <v>0</v>
      </c>
      <c r="E41" s="75" t="s">
        <v>131</v>
      </c>
    </row>
    <row r="42" spans="1:5">
      <c r="A42" s="212">
        <v>46140</v>
      </c>
      <c r="B42" s="75">
        <v>65000</v>
      </c>
      <c r="C42" s="75"/>
      <c r="D42" s="94">
        <f t="shared" si="0"/>
        <v>65000</v>
      </c>
      <c r="E42" s="75"/>
    </row>
    <row r="43" spans="1:5">
      <c r="A43" s="212">
        <v>46140</v>
      </c>
      <c r="B43" s="75"/>
      <c r="C43" s="75">
        <v>10000</v>
      </c>
      <c r="D43" s="94">
        <f t="shared" si="0"/>
        <v>55000</v>
      </c>
      <c r="E43" s="75" t="s">
        <v>136</v>
      </c>
    </row>
    <row r="44" spans="1:5">
      <c r="A44" s="212">
        <v>46140</v>
      </c>
      <c r="B44" s="75"/>
      <c r="C44" s="75">
        <v>5000</v>
      </c>
      <c r="D44" s="94">
        <f t="shared" si="0"/>
        <v>50000</v>
      </c>
      <c r="E44" s="75" t="s">
        <v>168</v>
      </c>
    </row>
    <row r="45" spans="1:5">
      <c r="A45" s="212">
        <v>46140</v>
      </c>
      <c r="B45" s="75"/>
      <c r="C45" s="75">
        <v>7500</v>
      </c>
      <c r="D45" s="94">
        <f t="shared" si="0"/>
        <v>42500</v>
      </c>
      <c r="E45" s="75" t="s">
        <v>810</v>
      </c>
    </row>
    <row r="46" spans="1:5">
      <c r="A46" s="212">
        <v>46140</v>
      </c>
      <c r="B46" s="75"/>
      <c r="C46" s="75">
        <v>7500</v>
      </c>
      <c r="D46" s="94">
        <f t="shared" si="0"/>
        <v>35000</v>
      </c>
      <c r="E46" s="75" t="s">
        <v>134</v>
      </c>
    </row>
    <row r="47" spans="1:5">
      <c r="A47" s="212">
        <v>46140</v>
      </c>
      <c r="B47" s="75"/>
      <c r="C47" s="75">
        <v>5000</v>
      </c>
      <c r="D47" s="94">
        <f t="shared" si="0"/>
        <v>30000</v>
      </c>
      <c r="E47" s="75" t="s">
        <v>124</v>
      </c>
    </row>
    <row r="48" spans="1:5">
      <c r="A48" s="212">
        <v>46140</v>
      </c>
      <c r="B48" s="75"/>
      <c r="C48" s="75">
        <v>7500</v>
      </c>
      <c r="D48" s="94">
        <f t="shared" si="0"/>
        <v>22500</v>
      </c>
      <c r="E48" s="75" t="s">
        <v>129</v>
      </c>
    </row>
    <row r="49" spans="1:5">
      <c r="A49" s="212">
        <v>46140</v>
      </c>
      <c r="B49" s="75"/>
      <c r="C49" s="75">
        <v>7500</v>
      </c>
      <c r="D49" s="94">
        <f t="shared" si="0"/>
        <v>15000</v>
      </c>
      <c r="E49" s="75" t="s">
        <v>123</v>
      </c>
    </row>
    <row r="50" spans="1:5">
      <c r="A50" s="212">
        <v>46140</v>
      </c>
      <c r="B50" s="75"/>
      <c r="C50" s="75">
        <v>7500</v>
      </c>
      <c r="D50" s="94">
        <f t="shared" si="0"/>
        <v>7500</v>
      </c>
      <c r="E50" s="75" t="s">
        <v>122</v>
      </c>
    </row>
    <row r="51" spans="1:5">
      <c r="A51" s="212">
        <v>46140</v>
      </c>
      <c r="B51" s="75"/>
      <c r="C51" s="75">
        <v>7500</v>
      </c>
      <c r="D51" s="94">
        <f t="shared" si="0"/>
        <v>0</v>
      </c>
      <c r="E51" s="75" t="s">
        <v>131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O994"/>
  <sheetViews>
    <sheetView zoomScale="85" zoomScaleNormal="85" workbookViewId="0">
      <pane ySplit="1" topLeftCell="A2" activePane="bottomLeft" state="frozen"/>
      <selection pane="bottomLeft" activeCell="B708" sqref="B708"/>
    </sheetView>
  </sheetViews>
  <sheetFormatPr baseColWidth="10" defaultColWidth="8.69921875" defaultRowHeight="15.6"/>
  <cols>
    <col min="1" max="1" width="12.69921875" style="251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261" customWidth="1"/>
    <col min="7" max="7" width="15.3984375" style="260" customWidth="1"/>
    <col min="8" max="8" width="17" customWidth="1"/>
    <col min="9" max="9" width="22.09765625" customWidth="1"/>
    <col min="10" max="10" width="12.69921875" customWidth="1"/>
    <col min="11" max="11" width="13.3984375" style="246" customWidth="1"/>
    <col min="12" max="14" width="12.69921875" customWidth="1"/>
    <col min="15" max="15" width="28.3984375" customWidth="1"/>
  </cols>
  <sheetData>
    <row r="1" spans="1:15" s="244" customFormat="1" ht="31.2">
      <c r="A1" s="250" t="s">
        <v>0</v>
      </c>
      <c r="B1" s="252" t="s">
        <v>1</v>
      </c>
      <c r="C1" s="252" t="s">
        <v>2</v>
      </c>
      <c r="D1" s="252" t="s">
        <v>3</v>
      </c>
      <c r="E1" s="255" t="s">
        <v>109</v>
      </c>
      <c r="F1" s="255" t="s">
        <v>4</v>
      </c>
      <c r="G1" s="255" t="s">
        <v>5</v>
      </c>
      <c r="H1" s="255" t="s">
        <v>10</v>
      </c>
      <c r="I1" s="255" t="s">
        <v>6</v>
      </c>
      <c r="J1" s="255" t="s">
        <v>7</v>
      </c>
      <c r="K1" s="263" t="s">
        <v>8</v>
      </c>
      <c r="L1" s="255" t="s">
        <v>9</v>
      </c>
      <c r="M1" s="256" t="s">
        <v>166</v>
      </c>
      <c r="N1" s="254" t="s">
        <v>167</v>
      </c>
      <c r="O1" s="255" t="s">
        <v>69</v>
      </c>
    </row>
    <row r="2" spans="1:15" s="244" customFormat="1" ht="15" customHeight="1">
      <c r="A2" s="451">
        <v>46113</v>
      </c>
      <c r="B2" s="375" t="s">
        <v>894</v>
      </c>
      <c r="C2" s="375" t="s">
        <v>335</v>
      </c>
      <c r="D2" s="385" t="s">
        <v>99</v>
      </c>
      <c r="E2" s="375">
        <v>1000</v>
      </c>
      <c r="F2" s="381">
        <f t="shared" ref="F2:F30" si="0">E2/G2</f>
        <v>1.867727535907062</v>
      </c>
      <c r="G2" s="239">
        <v>535.41</v>
      </c>
      <c r="H2" s="386" t="s">
        <v>111</v>
      </c>
      <c r="I2" s="452" t="s">
        <v>910</v>
      </c>
      <c r="J2" s="170" t="s">
        <v>96</v>
      </c>
      <c r="K2" s="170" t="s">
        <v>343</v>
      </c>
      <c r="L2" s="170" t="s">
        <v>113</v>
      </c>
      <c r="M2" s="311"/>
      <c r="N2" s="311"/>
      <c r="O2" s="247"/>
    </row>
    <row r="3" spans="1:15" s="244" customFormat="1">
      <c r="A3" s="451">
        <v>46113</v>
      </c>
      <c r="B3" s="375" t="s">
        <v>895</v>
      </c>
      <c r="C3" s="375" t="s">
        <v>335</v>
      </c>
      <c r="D3" s="385" t="s">
        <v>99</v>
      </c>
      <c r="E3" s="375">
        <v>1000</v>
      </c>
      <c r="F3" s="381">
        <f t="shared" si="0"/>
        <v>1.867727535907062</v>
      </c>
      <c r="G3" s="239">
        <v>535.41</v>
      </c>
      <c r="H3" s="386" t="s">
        <v>111</v>
      </c>
      <c r="I3" s="452" t="s">
        <v>910</v>
      </c>
      <c r="J3" s="170" t="s">
        <v>96</v>
      </c>
      <c r="K3" s="170" t="s">
        <v>343</v>
      </c>
      <c r="L3" s="170" t="s">
        <v>113</v>
      </c>
      <c r="M3" s="310"/>
      <c r="N3" s="310"/>
      <c r="O3" s="247"/>
    </row>
    <row r="4" spans="1:15" s="244" customFormat="1">
      <c r="A4" s="451">
        <v>46113</v>
      </c>
      <c r="B4" s="375" t="s">
        <v>187</v>
      </c>
      <c r="C4" s="375" t="s">
        <v>335</v>
      </c>
      <c r="D4" s="385" t="s">
        <v>99</v>
      </c>
      <c r="E4" s="375">
        <v>1000</v>
      </c>
      <c r="F4" s="381">
        <f t="shared" si="0"/>
        <v>1.867727535907062</v>
      </c>
      <c r="G4" s="239">
        <v>535.41</v>
      </c>
      <c r="H4" s="386" t="s">
        <v>111</v>
      </c>
      <c r="I4" s="452" t="s">
        <v>910</v>
      </c>
      <c r="J4" s="170" t="s">
        <v>96</v>
      </c>
      <c r="K4" s="170" t="s">
        <v>343</v>
      </c>
      <c r="L4" s="170" t="s">
        <v>113</v>
      </c>
      <c r="M4" s="310"/>
      <c r="N4" s="310"/>
      <c r="O4" s="247"/>
    </row>
    <row r="5" spans="1:15" s="244" customFormat="1">
      <c r="A5" s="451">
        <v>46113</v>
      </c>
      <c r="B5" s="383" t="s">
        <v>896</v>
      </c>
      <c r="C5" s="453" t="s">
        <v>110</v>
      </c>
      <c r="D5" s="232" t="s">
        <v>99</v>
      </c>
      <c r="E5" s="375">
        <v>10000</v>
      </c>
      <c r="F5" s="381">
        <f t="shared" si="0"/>
        <v>18.67727535907062</v>
      </c>
      <c r="G5" s="239">
        <v>535.41</v>
      </c>
      <c r="H5" s="386" t="s">
        <v>111</v>
      </c>
      <c r="I5" s="452" t="s">
        <v>911</v>
      </c>
      <c r="J5" s="170" t="s">
        <v>96</v>
      </c>
      <c r="K5" s="170" t="s">
        <v>343</v>
      </c>
      <c r="L5" s="170" t="s">
        <v>113</v>
      </c>
      <c r="M5" s="310"/>
      <c r="N5" s="310"/>
      <c r="O5" s="271"/>
    </row>
    <row r="6" spans="1:15" s="244" customFormat="1">
      <c r="A6" s="454">
        <v>46113</v>
      </c>
      <c r="B6" s="390" t="s">
        <v>920</v>
      </c>
      <c r="C6" s="390" t="s">
        <v>522</v>
      </c>
      <c r="D6" s="390" t="s">
        <v>97</v>
      </c>
      <c r="E6" s="390">
        <v>500</v>
      </c>
      <c r="F6" s="381">
        <f t="shared" si="0"/>
        <v>0.93386376795353099</v>
      </c>
      <c r="G6" s="239">
        <v>535.41</v>
      </c>
      <c r="H6" s="165" t="s">
        <v>128</v>
      </c>
      <c r="I6" s="390" t="s">
        <v>991</v>
      </c>
      <c r="J6" s="170" t="s">
        <v>96</v>
      </c>
      <c r="K6" s="170" t="s">
        <v>343</v>
      </c>
      <c r="L6" s="170" t="s">
        <v>113</v>
      </c>
      <c r="M6" s="124"/>
      <c r="N6" s="124"/>
      <c r="O6" s="124"/>
    </row>
    <row r="7" spans="1:15" s="244" customFormat="1">
      <c r="A7" s="393">
        <v>46113</v>
      </c>
      <c r="B7" s="391" t="s">
        <v>921</v>
      </c>
      <c r="C7" s="391" t="s">
        <v>522</v>
      </c>
      <c r="D7" s="390" t="s">
        <v>97</v>
      </c>
      <c r="E7" s="391">
        <v>1000</v>
      </c>
      <c r="F7" s="381">
        <f t="shared" si="0"/>
        <v>1.867727535907062</v>
      </c>
      <c r="G7" s="239">
        <v>535.41</v>
      </c>
      <c r="H7" s="165" t="s">
        <v>128</v>
      </c>
      <c r="I7" s="391" t="s">
        <v>991</v>
      </c>
      <c r="J7" s="170" t="s">
        <v>96</v>
      </c>
      <c r="K7" s="170" t="s">
        <v>343</v>
      </c>
      <c r="L7" s="170" t="s">
        <v>113</v>
      </c>
      <c r="M7" s="75"/>
      <c r="N7" s="75"/>
      <c r="O7" s="75"/>
    </row>
    <row r="8" spans="1:15" s="257" customFormat="1">
      <c r="A8" s="393">
        <v>46113</v>
      </c>
      <c r="B8" s="391" t="s">
        <v>922</v>
      </c>
      <c r="C8" s="391" t="s">
        <v>522</v>
      </c>
      <c r="D8" s="390" t="s">
        <v>97</v>
      </c>
      <c r="E8" s="391">
        <v>500</v>
      </c>
      <c r="F8" s="381">
        <f t="shared" si="0"/>
        <v>0.93386376795353099</v>
      </c>
      <c r="G8" s="239">
        <v>535.41</v>
      </c>
      <c r="H8" s="165" t="s">
        <v>128</v>
      </c>
      <c r="I8" s="391" t="s">
        <v>991</v>
      </c>
      <c r="J8" s="170" t="s">
        <v>96</v>
      </c>
      <c r="K8" s="170" t="s">
        <v>343</v>
      </c>
      <c r="L8" s="170" t="s">
        <v>113</v>
      </c>
      <c r="M8" s="75"/>
      <c r="N8" s="75"/>
      <c r="O8" s="75"/>
    </row>
    <row r="9" spans="1:15" s="257" customFormat="1">
      <c r="A9" s="393">
        <v>46113</v>
      </c>
      <c r="B9" s="391" t="s">
        <v>923</v>
      </c>
      <c r="C9" s="391" t="s">
        <v>522</v>
      </c>
      <c r="D9" s="390" t="s">
        <v>97</v>
      </c>
      <c r="E9" s="391">
        <v>500</v>
      </c>
      <c r="F9" s="381">
        <f t="shared" si="0"/>
        <v>0.93386376795353099</v>
      </c>
      <c r="G9" s="239">
        <v>535.41</v>
      </c>
      <c r="H9" s="165" t="s">
        <v>128</v>
      </c>
      <c r="I9" s="391" t="s">
        <v>991</v>
      </c>
      <c r="J9" s="170" t="s">
        <v>96</v>
      </c>
      <c r="K9" s="170" t="s">
        <v>343</v>
      </c>
      <c r="L9" s="170" t="s">
        <v>113</v>
      </c>
      <c r="M9" s="310"/>
      <c r="N9" s="310"/>
      <c r="O9" s="247"/>
    </row>
    <row r="10" spans="1:15" s="257" customFormat="1">
      <c r="A10" s="393">
        <v>46113</v>
      </c>
      <c r="B10" s="391" t="s">
        <v>924</v>
      </c>
      <c r="C10" s="391" t="s">
        <v>396</v>
      </c>
      <c r="D10" s="390" t="s">
        <v>97</v>
      </c>
      <c r="E10" s="391">
        <v>10000</v>
      </c>
      <c r="F10" s="381">
        <f t="shared" si="0"/>
        <v>18.67727535907062</v>
      </c>
      <c r="G10" s="239">
        <v>535.41</v>
      </c>
      <c r="H10" s="165" t="s">
        <v>128</v>
      </c>
      <c r="I10" s="391" t="s">
        <v>993</v>
      </c>
      <c r="J10" s="170" t="s">
        <v>96</v>
      </c>
      <c r="K10" s="170" t="s">
        <v>343</v>
      </c>
      <c r="L10" s="170" t="s">
        <v>113</v>
      </c>
      <c r="M10" s="310"/>
      <c r="N10" s="310"/>
      <c r="O10" s="247"/>
    </row>
    <row r="11" spans="1:15" s="257" customFormat="1">
      <c r="A11" s="393">
        <v>46113</v>
      </c>
      <c r="B11" s="389" t="s">
        <v>925</v>
      </c>
      <c r="C11" s="389" t="s">
        <v>110</v>
      </c>
      <c r="D11" s="390" t="s">
        <v>97</v>
      </c>
      <c r="E11" s="391">
        <v>7500</v>
      </c>
      <c r="F11" s="381">
        <f t="shared" si="0"/>
        <v>14.007956519302965</v>
      </c>
      <c r="G11" s="239">
        <v>535.41</v>
      </c>
      <c r="H11" s="165" t="s">
        <v>128</v>
      </c>
      <c r="I11" s="391" t="s">
        <v>994</v>
      </c>
      <c r="J11" s="170" t="s">
        <v>96</v>
      </c>
      <c r="K11" s="170" t="s">
        <v>343</v>
      </c>
      <c r="L11" s="170" t="s">
        <v>113</v>
      </c>
      <c r="M11" s="75"/>
      <c r="N11" s="75"/>
      <c r="O11" s="75"/>
    </row>
    <row r="12" spans="1:15" s="257" customFormat="1">
      <c r="A12" s="394">
        <v>46113</v>
      </c>
      <c r="B12" s="170" t="s">
        <v>1022</v>
      </c>
      <c r="C12" s="456" t="s">
        <v>335</v>
      </c>
      <c r="D12" s="453" t="s">
        <v>98</v>
      </c>
      <c r="E12" s="457">
        <v>1000</v>
      </c>
      <c r="F12" s="381">
        <f t="shared" si="0"/>
        <v>1.867727535907062</v>
      </c>
      <c r="G12" s="239">
        <v>535.41</v>
      </c>
      <c r="H12" s="453" t="s">
        <v>168</v>
      </c>
      <c r="I12" s="453" t="s">
        <v>1080</v>
      </c>
      <c r="J12" s="170" t="s">
        <v>96</v>
      </c>
      <c r="K12" s="170" t="s">
        <v>343</v>
      </c>
      <c r="L12" s="170" t="s">
        <v>113</v>
      </c>
      <c r="M12" s="446"/>
      <c r="N12" s="446"/>
      <c r="O12" s="124"/>
    </row>
    <row r="13" spans="1:15" s="257" customFormat="1">
      <c r="A13" s="394">
        <v>46113</v>
      </c>
      <c r="B13" s="375" t="s">
        <v>1023</v>
      </c>
      <c r="C13" s="458" t="s">
        <v>335</v>
      </c>
      <c r="D13" s="375" t="s">
        <v>98</v>
      </c>
      <c r="E13" s="459">
        <v>1000</v>
      </c>
      <c r="F13" s="381">
        <f t="shared" si="0"/>
        <v>1.867727535907062</v>
      </c>
      <c r="G13" s="239">
        <v>535.41</v>
      </c>
      <c r="H13" s="375" t="s">
        <v>168</v>
      </c>
      <c r="I13" s="375" t="s">
        <v>1080</v>
      </c>
      <c r="J13" s="170" t="s">
        <v>96</v>
      </c>
      <c r="K13" s="170" t="s">
        <v>343</v>
      </c>
      <c r="L13" s="170" t="s">
        <v>113</v>
      </c>
      <c r="M13" s="75"/>
      <c r="N13" s="75"/>
      <c r="O13" s="75"/>
    </row>
    <row r="14" spans="1:15" s="257" customFormat="1">
      <c r="A14" s="394">
        <v>46113</v>
      </c>
      <c r="B14" s="375" t="s">
        <v>1024</v>
      </c>
      <c r="C14" s="458" t="s">
        <v>335</v>
      </c>
      <c r="D14" s="375" t="s">
        <v>98</v>
      </c>
      <c r="E14" s="459">
        <v>1000</v>
      </c>
      <c r="F14" s="381">
        <f t="shared" si="0"/>
        <v>1.867727535907062</v>
      </c>
      <c r="G14" s="239">
        <v>535.41</v>
      </c>
      <c r="H14" s="375" t="s">
        <v>168</v>
      </c>
      <c r="I14" s="375" t="s">
        <v>1080</v>
      </c>
      <c r="J14" s="170" t="s">
        <v>96</v>
      </c>
      <c r="K14" s="170" t="s">
        <v>343</v>
      </c>
      <c r="L14" s="170" t="s">
        <v>113</v>
      </c>
      <c r="M14" s="75"/>
      <c r="N14" s="75"/>
      <c r="O14" s="75"/>
    </row>
    <row r="15" spans="1:15" s="257" customFormat="1">
      <c r="A15" s="394">
        <v>46113</v>
      </c>
      <c r="B15" s="242" t="s">
        <v>1025</v>
      </c>
      <c r="C15" s="375" t="s">
        <v>110</v>
      </c>
      <c r="D15" s="242" t="s">
        <v>99</v>
      </c>
      <c r="E15" s="459">
        <v>5000</v>
      </c>
      <c r="F15" s="381">
        <f t="shared" si="0"/>
        <v>9.3386376795353101</v>
      </c>
      <c r="G15" s="239">
        <v>535.41</v>
      </c>
      <c r="H15" s="375" t="s">
        <v>168</v>
      </c>
      <c r="I15" s="375" t="s">
        <v>1081</v>
      </c>
      <c r="J15" s="170" t="s">
        <v>96</v>
      </c>
      <c r="K15" s="170" t="s">
        <v>343</v>
      </c>
      <c r="L15" s="170" t="s">
        <v>113</v>
      </c>
      <c r="M15" s="75"/>
      <c r="N15" s="75"/>
      <c r="O15" s="75"/>
    </row>
    <row r="16" spans="1:15" s="257" customFormat="1">
      <c r="A16" s="407">
        <v>46113</v>
      </c>
      <c r="B16" s="165" t="s">
        <v>1110</v>
      </c>
      <c r="C16" s="165" t="s">
        <v>110</v>
      </c>
      <c r="D16" s="165" t="s">
        <v>257</v>
      </c>
      <c r="E16" s="165">
        <v>7500</v>
      </c>
      <c r="F16" s="381">
        <f t="shared" si="0"/>
        <v>14.007956519302965</v>
      </c>
      <c r="G16" s="239">
        <v>535.41</v>
      </c>
      <c r="H16" s="165" t="s">
        <v>123</v>
      </c>
      <c r="I16" s="165" t="s">
        <v>1118</v>
      </c>
      <c r="J16" s="170" t="s">
        <v>96</v>
      </c>
      <c r="K16" s="170" t="s">
        <v>343</v>
      </c>
      <c r="L16" s="170" t="s">
        <v>113</v>
      </c>
      <c r="M16" s="124"/>
      <c r="N16" s="124"/>
      <c r="O16" s="124"/>
    </row>
    <row r="17" spans="1:15" s="257" customFormat="1">
      <c r="A17" s="451">
        <v>46113</v>
      </c>
      <c r="B17" s="375" t="s">
        <v>1590</v>
      </c>
      <c r="C17" s="375" t="s">
        <v>522</v>
      </c>
      <c r="D17" s="165" t="s">
        <v>257</v>
      </c>
      <c r="E17" s="375">
        <v>500</v>
      </c>
      <c r="F17" s="381">
        <f t="shared" si="0"/>
        <v>0.93386376795353099</v>
      </c>
      <c r="G17" s="239">
        <v>535.41</v>
      </c>
      <c r="H17" s="242" t="s">
        <v>122</v>
      </c>
      <c r="I17" s="375" t="s">
        <v>1166</v>
      </c>
      <c r="J17" s="170" t="s">
        <v>96</v>
      </c>
      <c r="K17" s="170" t="s">
        <v>343</v>
      </c>
      <c r="L17" s="170" t="s">
        <v>113</v>
      </c>
      <c r="M17" s="75"/>
      <c r="N17" s="75"/>
      <c r="O17" s="75"/>
    </row>
    <row r="18" spans="1:15" s="257" customFormat="1">
      <c r="A18" s="451">
        <v>46113</v>
      </c>
      <c r="B18" s="375" t="s">
        <v>1590</v>
      </c>
      <c r="C18" s="375" t="s">
        <v>522</v>
      </c>
      <c r="D18" s="165" t="s">
        <v>257</v>
      </c>
      <c r="E18" s="375">
        <v>500</v>
      </c>
      <c r="F18" s="381">
        <f t="shared" si="0"/>
        <v>0.93386376795353099</v>
      </c>
      <c r="G18" s="239">
        <v>535.41</v>
      </c>
      <c r="H18" s="242" t="s">
        <v>122</v>
      </c>
      <c r="I18" s="375" t="s">
        <v>1166</v>
      </c>
      <c r="J18" s="170" t="s">
        <v>96</v>
      </c>
      <c r="K18" s="170" t="s">
        <v>343</v>
      </c>
      <c r="L18" s="170" t="s">
        <v>113</v>
      </c>
      <c r="M18" s="75"/>
      <c r="N18" s="75"/>
      <c r="O18" s="75"/>
    </row>
    <row r="19" spans="1:15" s="257" customFormat="1">
      <c r="A19" s="451">
        <v>46113</v>
      </c>
      <c r="B19" s="375" t="s">
        <v>1590</v>
      </c>
      <c r="C19" s="375" t="s">
        <v>522</v>
      </c>
      <c r="D19" s="165" t="s">
        <v>257</v>
      </c>
      <c r="E19" s="375">
        <v>500</v>
      </c>
      <c r="F19" s="381">
        <f t="shared" si="0"/>
        <v>0.93386376795353099</v>
      </c>
      <c r="G19" s="239">
        <v>535.41</v>
      </c>
      <c r="H19" s="242" t="s">
        <v>122</v>
      </c>
      <c r="I19" s="375" t="s">
        <v>1166</v>
      </c>
      <c r="J19" s="170" t="s">
        <v>96</v>
      </c>
      <c r="K19" s="170" t="s">
        <v>343</v>
      </c>
      <c r="L19" s="170" t="s">
        <v>113</v>
      </c>
      <c r="M19" s="75"/>
      <c r="N19" s="75"/>
      <c r="O19" s="75"/>
    </row>
    <row r="20" spans="1:15" s="257" customFormat="1">
      <c r="A20" s="451">
        <v>46113</v>
      </c>
      <c r="B20" s="165" t="s">
        <v>1159</v>
      </c>
      <c r="C20" s="165" t="s">
        <v>110</v>
      </c>
      <c r="D20" s="165" t="s">
        <v>257</v>
      </c>
      <c r="E20" s="375">
        <v>7500</v>
      </c>
      <c r="F20" s="381">
        <f t="shared" si="0"/>
        <v>14.007956519302965</v>
      </c>
      <c r="G20" s="239">
        <v>535.41</v>
      </c>
      <c r="H20" s="242" t="s">
        <v>122</v>
      </c>
      <c r="I20" s="375" t="s">
        <v>1167</v>
      </c>
      <c r="J20" s="170" t="s">
        <v>96</v>
      </c>
      <c r="K20" s="170" t="s">
        <v>343</v>
      </c>
      <c r="L20" s="170" t="s">
        <v>113</v>
      </c>
      <c r="M20" s="75"/>
      <c r="N20" s="75"/>
      <c r="O20" s="75"/>
    </row>
    <row r="21" spans="1:15" s="257" customFormat="1">
      <c r="A21" s="451">
        <v>46113</v>
      </c>
      <c r="B21" s="170" t="s">
        <v>1198</v>
      </c>
      <c r="C21" s="170" t="s">
        <v>110</v>
      </c>
      <c r="D21" s="165" t="s">
        <v>257</v>
      </c>
      <c r="E21" s="375">
        <v>7500</v>
      </c>
      <c r="F21" s="381">
        <f t="shared" si="0"/>
        <v>14.007956519302965</v>
      </c>
      <c r="G21" s="239">
        <v>535.41</v>
      </c>
      <c r="H21" s="375" t="s">
        <v>131</v>
      </c>
      <c r="I21" s="375" t="s">
        <v>1204</v>
      </c>
      <c r="J21" s="170" t="s">
        <v>96</v>
      </c>
      <c r="K21" s="170" t="s">
        <v>343</v>
      </c>
      <c r="L21" s="170" t="s">
        <v>113</v>
      </c>
      <c r="M21" s="124"/>
      <c r="N21" s="124"/>
      <c r="O21" s="124"/>
    </row>
    <row r="22" spans="1:15" s="257" customFormat="1">
      <c r="A22" s="451">
        <v>46113</v>
      </c>
      <c r="B22" s="375" t="s">
        <v>1199</v>
      </c>
      <c r="C22" s="375" t="s">
        <v>450</v>
      </c>
      <c r="D22" s="375" t="s">
        <v>98</v>
      </c>
      <c r="E22" s="461">
        <v>21480</v>
      </c>
      <c r="F22" s="381">
        <f t="shared" si="0"/>
        <v>40.118787471283689</v>
      </c>
      <c r="G22" s="239">
        <v>535.41</v>
      </c>
      <c r="H22" s="375" t="s">
        <v>131</v>
      </c>
      <c r="I22" s="453" t="s">
        <v>1205</v>
      </c>
      <c r="J22" s="170" t="s">
        <v>96</v>
      </c>
      <c r="K22" s="170" t="s">
        <v>343</v>
      </c>
      <c r="L22" s="170" t="s">
        <v>113</v>
      </c>
      <c r="M22" s="124"/>
      <c r="N22" s="124"/>
      <c r="O22" s="124"/>
    </row>
    <row r="23" spans="1:15" s="257" customFormat="1">
      <c r="A23" s="395">
        <v>46113</v>
      </c>
      <c r="B23" s="453" t="s">
        <v>1229</v>
      </c>
      <c r="C23" s="383" t="s">
        <v>335</v>
      </c>
      <c r="D23" s="383" t="s">
        <v>97</v>
      </c>
      <c r="E23" s="465">
        <v>500</v>
      </c>
      <c r="F23" s="381">
        <f t="shared" si="0"/>
        <v>0.93386376795353099</v>
      </c>
      <c r="G23" s="239">
        <v>535.41</v>
      </c>
      <c r="H23" s="383" t="s">
        <v>127</v>
      </c>
      <c r="I23" s="170" t="s">
        <v>1295</v>
      </c>
      <c r="J23" s="170" t="s">
        <v>96</v>
      </c>
      <c r="K23" s="170" t="s">
        <v>343</v>
      </c>
      <c r="L23" s="170" t="s">
        <v>113</v>
      </c>
      <c r="M23" s="124"/>
      <c r="N23" s="124"/>
      <c r="O23" s="124"/>
    </row>
    <row r="24" spans="1:15" s="257" customFormat="1">
      <c r="A24" s="395">
        <v>46113</v>
      </c>
      <c r="B24" s="453" t="s">
        <v>1230</v>
      </c>
      <c r="C24" s="383" t="s">
        <v>335</v>
      </c>
      <c r="D24" s="383" t="s">
        <v>97</v>
      </c>
      <c r="E24" s="465">
        <v>500</v>
      </c>
      <c r="F24" s="381">
        <f t="shared" si="0"/>
        <v>0.93386376795353099</v>
      </c>
      <c r="G24" s="239">
        <v>535.41</v>
      </c>
      <c r="H24" s="383" t="s">
        <v>127</v>
      </c>
      <c r="I24" s="170" t="s">
        <v>1295</v>
      </c>
      <c r="J24" s="170" t="s">
        <v>96</v>
      </c>
      <c r="K24" s="170" t="s">
        <v>343</v>
      </c>
      <c r="L24" s="170" t="s">
        <v>113</v>
      </c>
      <c r="M24" s="75"/>
      <c r="N24" s="75"/>
      <c r="O24" s="75"/>
    </row>
    <row r="25" spans="1:15" s="257" customFormat="1">
      <c r="A25" s="395">
        <v>46113</v>
      </c>
      <c r="B25" s="170" t="s">
        <v>1231</v>
      </c>
      <c r="C25" s="383" t="s">
        <v>335</v>
      </c>
      <c r="D25" s="383" t="s">
        <v>97</v>
      </c>
      <c r="E25" s="316">
        <v>500</v>
      </c>
      <c r="F25" s="381">
        <f t="shared" si="0"/>
        <v>0.93386376795353099</v>
      </c>
      <c r="G25" s="239">
        <v>535.41</v>
      </c>
      <c r="H25" s="383" t="s">
        <v>127</v>
      </c>
      <c r="I25" s="170" t="s">
        <v>1295</v>
      </c>
      <c r="J25" s="170" t="s">
        <v>96</v>
      </c>
      <c r="K25" s="170" t="s">
        <v>343</v>
      </c>
      <c r="L25" s="170" t="s">
        <v>113</v>
      </c>
      <c r="M25" s="75"/>
      <c r="N25" s="75"/>
      <c r="O25" s="75"/>
    </row>
    <row r="26" spans="1:15" s="257" customFormat="1">
      <c r="A26" s="395">
        <v>46113</v>
      </c>
      <c r="B26" s="170" t="s">
        <v>1232</v>
      </c>
      <c r="C26" s="383" t="s">
        <v>335</v>
      </c>
      <c r="D26" s="383" t="s">
        <v>97</v>
      </c>
      <c r="E26" s="316">
        <v>500</v>
      </c>
      <c r="F26" s="381">
        <f t="shared" si="0"/>
        <v>0.93386376795353099</v>
      </c>
      <c r="G26" s="239">
        <v>535.41</v>
      </c>
      <c r="H26" s="383" t="s">
        <v>127</v>
      </c>
      <c r="I26" s="170" t="s">
        <v>1295</v>
      </c>
      <c r="J26" s="170" t="s">
        <v>96</v>
      </c>
      <c r="K26" s="170" t="s">
        <v>343</v>
      </c>
      <c r="L26" s="170" t="s">
        <v>113</v>
      </c>
      <c r="M26" s="75"/>
      <c r="N26" s="75"/>
      <c r="O26" s="75"/>
    </row>
    <row r="27" spans="1:15" s="257" customFormat="1">
      <c r="A27" s="395">
        <v>46113</v>
      </c>
      <c r="B27" s="170" t="s">
        <v>1234</v>
      </c>
      <c r="C27" s="383" t="s">
        <v>110</v>
      </c>
      <c r="D27" s="383" t="s">
        <v>97</v>
      </c>
      <c r="E27" s="465">
        <v>7500</v>
      </c>
      <c r="F27" s="381">
        <f t="shared" si="0"/>
        <v>14.007956519302965</v>
      </c>
      <c r="G27" s="239">
        <v>535.41</v>
      </c>
      <c r="H27" s="383" t="s">
        <v>127</v>
      </c>
      <c r="I27" s="170" t="s">
        <v>1297</v>
      </c>
      <c r="J27" s="170" t="s">
        <v>96</v>
      </c>
      <c r="K27" s="170" t="s">
        <v>343</v>
      </c>
      <c r="L27" s="170" t="s">
        <v>113</v>
      </c>
      <c r="M27" s="75"/>
      <c r="N27" s="75"/>
      <c r="O27" s="75"/>
    </row>
    <row r="28" spans="1:15" s="257" customFormat="1">
      <c r="A28" s="466">
        <v>46113</v>
      </c>
      <c r="B28" s="389" t="s">
        <v>1320</v>
      </c>
      <c r="C28" s="389" t="s">
        <v>110</v>
      </c>
      <c r="D28" s="396" t="s">
        <v>100</v>
      </c>
      <c r="E28" s="467">
        <v>7500</v>
      </c>
      <c r="F28" s="381">
        <f t="shared" si="0"/>
        <v>14.007956519302965</v>
      </c>
      <c r="G28" s="239">
        <v>535.41</v>
      </c>
      <c r="H28" s="468" t="s">
        <v>129</v>
      </c>
      <c r="I28" s="468" t="s">
        <v>1361</v>
      </c>
      <c r="J28" s="170" t="s">
        <v>96</v>
      </c>
      <c r="K28" s="170" t="s">
        <v>343</v>
      </c>
      <c r="L28" s="170" t="s">
        <v>113</v>
      </c>
      <c r="M28" s="75"/>
      <c r="N28" s="75"/>
      <c r="O28" s="75"/>
    </row>
    <row r="29" spans="1:15" s="257" customFormat="1">
      <c r="A29" s="451">
        <v>46113</v>
      </c>
      <c r="B29" s="375" t="s">
        <v>1383</v>
      </c>
      <c r="C29" s="375" t="s">
        <v>335</v>
      </c>
      <c r="D29" s="375" t="s">
        <v>97</v>
      </c>
      <c r="E29" s="375">
        <v>500</v>
      </c>
      <c r="F29" s="381">
        <f t="shared" si="0"/>
        <v>0.93386376795353099</v>
      </c>
      <c r="G29" s="239">
        <v>535.41</v>
      </c>
      <c r="H29" s="375" t="s">
        <v>124</v>
      </c>
      <c r="I29" s="375" t="s">
        <v>1436</v>
      </c>
      <c r="J29" s="170" t="s">
        <v>96</v>
      </c>
      <c r="K29" s="170" t="s">
        <v>343</v>
      </c>
      <c r="L29" s="170" t="s">
        <v>113</v>
      </c>
      <c r="M29" s="75"/>
      <c r="N29" s="75"/>
      <c r="O29" s="75"/>
    </row>
    <row r="30" spans="1:15" s="257" customFormat="1">
      <c r="A30" s="451">
        <v>46113</v>
      </c>
      <c r="B30" s="375" t="s">
        <v>1384</v>
      </c>
      <c r="C30" s="375" t="s">
        <v>335</v>
      </c>
      <c r="D30" s="375" t="s">
        <v>97</v>
      </c>
      <c r="E30" s="375">
        <v>500</v>
      </c>
      <c r="F30" s="381">
        <f t="shared" si="0"/>
        <v>0.93386376795353099</v>
      </c>
      <c r="G30" s="239">
        <v>535.41</v>
      </c>
      <c r="H30" s="375" t="s">
        <v>124</v>
      </c>
      <c r="I30" s="375" t="s">
        <v>1436</v>
      </c>
      <c r="J30" s="170" t="s">
        <v>96</v>
      </c>
      <c r="K30" s="170" t="s">
        <v>343</v>
      </c>
      <c r="L30" s="170" t="s">
        <v>113</v>
      </c>
      <c r="M30" s="75"/>
      <c r="N30" s="75"/>
      <c r="O30" s="75"/>
    </row>
    <row r="31" spans="1:15" s="257" customFormat="1">
      <c r="A31" s="451">
        <v>46113</v>
      </c>
      <c r="B31" s="242" t="s">
        <v>1385</v>
      </c>
      <c r="C31" s="242" t="s">
        <v>110</v>
      </c>
      <c r="D31" s="375" t="s">
        <v>97</v>
      </c>
      <c r="E31" s="375">
        <v>5000</v>
      </c>
      <c r="F31" s="381">
        <f t="shared" ref="F31:F94" si="1">E31/G31</f>
        <v>9.3386376795353101</v>
      </c>
      <c r="G31" s="239">
        <v>535.41</v>
      </c>
      <c r="H31" s="375" t="s">
        <v>124</v>
      </c>
      <c r="I31" s="375" t="s">
        <v>1438</v>
      </c>
      <c r="J31" s="170" t="s">
        <v>96</v>
      </c>
      <c r="K31" s="170" t="s">
        <v>343</v>
      </c>
      <c r="L31" s="170" t="s">
        <v>113</v>
      </c>
      <c r="M31" s="75"/>
      <c r="N31" s="75"/>
      <c r="O31" s="75"/>
    </row>
    <row r="32" spans="1:15" s="257" customFormat="1">
      <c r="A32" s="451">
        <v>46114</v>
      </c>
      <c r="B32" s="375" t="s">
        <v>894</v>
      </c>
      <c r="C32" s="375" t="s">
        <v>335</v>
      </c>
      <c r="D32" s="385" t="s">
        <v>99</v>
      </c>
      <c r="E32" s="375">
        <v>1000</v>
      </c>
      <c r="F32" s="381">
        <f t="shared" si="1"/>
        <v>1.867727535907062</v>
      </c>
      <c r="G32" s="239">
        <v>535.41</v>
      </c>
      <c r="H32" s="386" t="s">
        <v>111</v>
      </c>
      <c r="I32" s="452" t="s">
        <v>910</v>
      </c>
      <c r="J32" s="170" t="s">
        <v>96</v>
      </c>
      <c r="K32" s="170" t="s">
        <v>343</v>
      </c>
      <c r="L32" s="170" t="s">
        <v>113</v>
      </c>
      <c r="M32" s="75"/>
      <c r="N32" s="75"/>
      <c r="O32" s="75"/>
    </row>
    <row r="33" spans="1:15" s="257" customFormat="1">
      <c r="A33" s="451">
        <v>46114</v>
      </c>
      <c r="B33" s="375" t="s">
        <v>895</v>
      </c>
      <c r="C33" s="375" t="s">
        <v>335</v>
      </c>
      <c r="D33" s="385" t="s">
        <v>99</v>
      </c>
      <c r="E33" s="375">
        <v>1000</v>
      </c>
      <c r="F33" s="381">
        <f t="shared" si="1"/>
        <v>1.867727535907062</v>
      </c>
      <c r="G33" s="239">
        <v>535.41</v>
      </c>
      <c r="H33" s="386" t="s">
        <v>111</v>
      </c>
      <c r="I33" s="452" t="s">
        <v>910</v>
      </c>
      <c r="J33" s="170" t="s">
        <v>96</v>
      </c>
      <c r="K33" s="170" t="s">
        <v>343</v>
      </c>
      <c r="L33" s="170" t="s">
        <v>113</v>
      </c>
      <c r="M33" s="75"/>
      <c r="N33" s="75"/>
      <c r="O33" s="75"/>
    </row>
    <row r="34" spans="1:15" s="257" customFormat="1">
      <c r="A34" s="451">
        <v>46114</v>
      </c>
      <c r="B34" s="375" t="s">
        <v>187</v>
      </c>
      <c r="C34" s="375" t="s">
        <v>335</v>
      </c>
      <c r="D34" s="385" t="s">
        <v>99</v>
      </c>
      <c r="E34" s="375">
        <v>1000</v>
      </c>
      <c r="F34" s="381">
        <f t="shared" si="1"/>
        <v>1.867727535907062</v>
      </c>
      <c r="G34" s="239">
        <v>535.41</v>
      </c>
      <c r="H34" s="386" t="s">
        <v>111</v>
      </c>
      <c r="I34" s="452" t="s">
        <v>910</v>
      </c>
      <c r="J34" s="170" t="s">
        <v>96</v>
      </c>
      <c r="K34" s="170" t="s">
        <v>343</v>
      </c>
      <c r="L34" s="170" t="s">
        <v>113</v>
      </c>
      <c r="M34" s="75"/>
      <c r="N34" s="75"/>
      <c r="O34" s="75"/>
    </row>
    <row r="35" spans="1:15" s="257" customFormat="1">
      <c r="A35" s="393">
        <v>46114</v>
      </c>
      <c r="B35" s="391" t="s">
        <v>926</v>
      </c>
      <c r="C35" s="391" t="s">
        <v>396</v>
      </c>
      <c r="D35" s="390" t="s">
        <v>97</v>
      </c>
      <c r="E35" s="391">
        <v>10000</v>
      </c>
      <c r="F35" s="381">
        <f t="shared" si="1"/>
        <v>18.67727535907062</v>
      </c>
      <c r="G35" s="239">
        <v>535.41</v>
      </c>
      <c r="H35" s="165" t="s">
        <v>128</v>
      </c>
      <c r="I35" s="391" t="s">
        <v>993</v>
      </c>
      <c r="J35" s="170" t="s">
        <v>96</v>
      </c>
      <c r="K35" s="170" t="s">
        <v>343</v>
      </c>
      <c r="L35" s="170" t="s">
        <v>113</v>
      </c>
      <c r="M35" s="75"/>
      <c r="N35" s="75"/>
      <c r="O35" s="75"/>
    </row>
    <row r="36" spans="1:15" s="257" customFormat="1">
      <c r="A36" s="393">
        <v>46114</v>
      </c>
      <c r="B36" s="391" t="s">
        <v>927</v>
      </c>
      <c r="C36" s="391" t="s">
        <v>522</v>
      </c>
      <c r="D36" s="390" t="s">
        <v>97</v>
      </c>
      <c r="E36" s="391">
        <v>500</v>
      </c>
      <c r="F36" s="381">
        <f t="shared" si="1"/>
        <v>0.93386376795353099</v>
      </c>
      <c r="G36" s="239">
        <v>535.41</v>
      </c>
      <c r="H36" s="165" t="s">
        <v>128</v>
      </c>
      <c r="I36" s="391" t="s">
        <v>991</v>
      </c>
      <c r="J36" s="170" t="s">
        <v>96</v>
      </c>
      <c r="K36" s="170" t="s">
        <v>343</v>
      </c>
      <c r="L36" s="170" t="s">
        <v>113</v>
      </c>
      <c r="M36" s="75"/>
      <c r="N36" s="75"/>
      <c r="O36" s="75"/>
    </row>
    <row r="37" spans="1:15" s="257" customFormat="1">
      <c r="A37" s="393">
        <v>46114</v>
      </c>
      <c r="B37" s="391" t="s">
        <v>923</v>
      </c>
      <c r="C37" s="391" t="s">
        <v>522</v>
      </c>
      <c r="D37" s="390" t="s">
        <v>97</v>
      </c>
      <c r="E37" s="391">
        <v>500</v>
      </c>
      <c r="F37" s="381">
        <f t="shared" si="1"/>
        <v>0.93386376795353099</v>
      </c>
      <c r="G37" s="239">
        <v>535.41</v>
      </c>
      <c r="H37" s="165" t="s">
        <v>128</v>
      </c>
      <c r="I37" s="391" t="s">
        <v>991</v>
      </c>
      <c r="J37" s="170" t="s">
        <v>96</v>
      </c>
      <c r="K37" s="170" t="s">
        <v>343</v>
      </c>
      <c r="L37" s="170" t="s">
        <v>113</v>
      </c>
      <c r="M37" s="75"/>
      <c r="N37" s="75"/>
      <c r="O37" s="75"/>
    </row>
    <row r="38" spans="1:15" s="257" customFormat="1">
      <c r="A38" s="394">
        <v>46114</v>
      </c>
      <c r="B38" s="242" t="s">
        <v>1026</v>
      </c>
      <c r="C38" s="458" t="s">
        <v>335</v>
      </c>
      <c r="D38" s="375" t="s">
        <v>98</v>
      </c>
      <c r="E38" s="459">
        <v>1000</v>
      </c>
      <c r="F38" s="381">
        <f t="shared" si="1"/>
        <v>1.867727535907062</v>
      </c>
      <c r="G38" s="239">
        <v>535.41</v>
      </c>
      <c r="H38" s="375" t="s">
        <v>168</v>
      </c>
      <c r="I38" s="375" t="s">
        <v>1080</v>
      </c>
      <c r="J38" s="170" t="s">
        <v>96</v>
      </c>
      <c r="K38" s="170" t="s">
        <v>343</v>
      </c>
      <c r="L38" s="170" t="s">
        <v>113</v>
      </c>
      <c r="M38" s="75"/>
      <c r="N38" s="75"/>
      <c r="O38" s="75"/>
    </row>
    <row r="39" spans="1:15" s="257" customFormat="1">
      <c r="A39" s="394">
        <v>46114</v>
      </c>
      <c r="B39" s="375" t="s">
        <v>1027</v>
      </c>
      <c r="C39" s="458" t="s">
        <v>335</v>
      </c>
      <c r="D39" s="375" t="s">
        <v>98</v>
      </c>
      <c r="E39" s="459">
        <v>1000</v>
      </c>
      <c r="F39" s="381">
        <f t="shared" si="1"/>
        <v>1.867727535907062</v>
      </c>
      <c r="G39" s="239">
        <v>535.41</v>
      </c>
      <c r="H39" s="375" t="s">
        <v>168</v>
      </c>
      <c r="I39" s="375" t="s">
        <v>1080</v>
      </c>
      <c r="J39" s="170" t="s">
        <v>96</v>
      </c>
      <c r="K39" s="170" t="s">
        <v>343</v>
      </c>
      <c r="L39" s="170" t="s">
        <v>113</v>
      </c>
      <c r="M39" s="75"/>
      <c r="N39" s="75"/>
      <c r="O39" s="75"/>
    </row>
    <row r="40" spans="1:15" s="257" customFormat="1">
      <c r="A40" s="451">
        <v>46114</v>
      </c>
      <c r="B40" s="375" t="s">
        <v>1590</v>
      </c>
      <c r="C40" s="375" t="s">
        <v>522</v>
      </c>
      <c r="D40" s="165" t="s">
        <v>257</v>
      </c>
      <c r="E40" s="375">
        <v>500</v>
      </c>
      <c r="F40" s="381">
        <f t="shared" si="1"/>
        <v>0.93386376795353099</v>
      </c>
      <c r="G40" s="239">
        <v>535.41</v>
      </c>
      <c r="H40" s="242" t="s">
        <v>122</v>
      </c>
      <c r="I40" s="375" t="s">
        <v>1166</v>
      </c>
      <c r="J40" s="170" t="s">
        <v>96</v>
      </c>
      <c r="K40" s="170" t="s">
        <v>343</v>
      </c>
      <c r="L40" s="170" t="s">
        <v>113</v>
      </c>
      <c r="M40" s="75"/>
      <c r="N40" s="75"/>
      <c r="O40" s="75"/>
    </row>
    <row r="41" spans="1:15" s="257" customFormat="1">
      <c r="A41" s="451">
        <v>46114</v>
      </c>
      <c r="B41" s="375" t="s">
        <v>1590</v>
      </c>
      <c r="C41" s="375" t="s">
        <v>522</v>
      </c>
      <c r="D41" s="165" t="s">
        <v>257</v>
      </c>
      <c r="E41" s="375">
        <v>500</v>
      </c>
      <c r="F41" s="381">
        <f t="shared" si="1"/>
        <v>0.93386376795353099</v>
      </c>
      <c r="G41" s="239">
        <v>535.41</v>
      </c>
      <c r="H41" s="242" t="s">
        <v>122</v>
      </c>
      <c r="I41" s="375" t="s">
        <v>1166</v>
      </c>
      <c r="J41" s="170" t="s">
        <v>96</v>
      </c>
      <c r="K41" s="170" t="s">
        <v>343</v>
      </c>
      <c r="L41" s="170" t="s">
        <v>113</v>
      </c>
      <c r="M41" s="75"/>
      <c r="N41" s="75"/>
      <c r="O41" s="75"/>
    </row>
    <row r="42" spans="1:15" s="257" customFormat="1">
      <c r="A42" s="451">
        <v>46114</v>
      </c>
      <c r="B42" s="375" t="s">
        <v>1594</v>
      </c>
      <c r="C42" s="375" t="s">
        <v>522</v>
      </c>
      <c r="D42" s="165" t="s">
        <v>257</v>
      </c>
      <c r="E42" s="375">
        <v>1500</v>
      </c>
      <c r="F42" s="381">
        <f t="shared" si="1"/>
        <v>2.8015913038605929</v>
      </c>
      <c r="G42" s="239">
        <v>535.41</v>
      </c>
      <c r="H42" s="375" t="s">
        <v>131</v>
      </c>
      <c r="I42" s="375" t="s">
        <v>1206</v>
      </c>
      <c r="J42" s="170" t="s">
        <v>96</v>
      </c>
      <c r="K42" s="170" t="s">
        <v>343</v>
      </c>
      <c r="L42" s="170" t="s">
        <v>113</v>
      </c>
      <c r="M42" s="124"/>
      <c r="N42" s="124"/>
      <c r="O42" s="124"/>
    </row>
    <row r="43" spans="1:15" s="257" customFormat="1">
      <c r="A43" s="451">
        <v>46114</v>
      </c>
      <c r="B43" s="375" t="s">
        <v>1594</v>
      </c>
      <c r="C43" s="375" t="s">
        <v>522</v>
      </c>
      <c r="D43" s="165" t="s">
        <v>257</v>
      </c>
      <c r="E43" s="375">
        <v>2000</v>
      </c>
      <c r="F43" s="381">
        <f t="shared" si="1"/>
        <v>3.735455071814124</v>
      </c>
      <c r="G43" s="239">
        <v>535.41</v>
      </c>
      <c r="H43" s="375" t="s">
        <v>131</v>
      </c>
      <c r="I43" s="375" t="s">
        <v>1206</v>
      </c>
      <c r="J43" s="170" t="s">
        <v>96</v>
      </c>
      <c r="K43" s="170" t="s">
        <v>343</v>
      </c>
      <c r="L43" s="170" t="s">
        <v>113</v>
      </c>
      <c r="M43" s="124"/>
      <c r="N43" s="124"/>
      <c r="O43" s="124"/>
    </row>
    <row r="44" spans="1:15" s="257" customFormat="1">
      <c r="A44" s="451">
        <v>46114</v>
      </c>
      <c r="B44" s="375" t="s">
        <v>1594</v>
      </c>
      <c r="C44" s="375" t="s">
        <v>522</v>
      </c>
      <c r="D44" s="165" t="s">
        <v>257</v>
      </c>
      <c r="E44" s="375">
        <v>1000</v>
      </c>
      <c r="F44" s="381">
        <f t="shared" si="1"/>
        <v>1.867727535907062</v>
      </c>
      <c r="G44" s="239">
        <v>535.41</v>
      </c>
      <c r="H44" s="375" t="s">
        <v>131</v>
      </c>
      <c r="I44" s="375" t="s">
        <v>1206</v>
      </c>
      <c r="J44" s="170" t="s">
        <v>96</v>
      </c>
      <c r="K44" s="170" t="s">
        <v>343</v>
      </c>
      <c r="L44" s="170" t="s">
        <v>113</v>
      </c>
      <c r="M44" s="124"/>
      <c r="N44" s="124"/>
      <c r="O44" s="124"/>
    </row>
    <row r="45" spans="1:15" s="257" customFormat="1">
      <c r="A45" s="451">
        <v>46114</v>
      </c>
      <c r="B45" s="375" t="s">
        <v>1594</v>
      </c>
      <c r="C45" s="375" t="s">
        <v>522</v>
      </c>
      <c r="D45" s="165" t="s">
        <v>257</v>
      </c>
      <c r="E45" s="375">
        <v>1000</v>
      </c>
      <c r="F45" s="381">
        <f t="shared" si="1"/>
        <v>1.867727535907062</v>
      </c>
      <c r="G45" s="239">
        <v>535.41</v>
      </c>
      <c r="H45" s="375" t="s">
        <v>131</v>
      </c>
      <c r="I45" s="375" t="s">
        <v>1206</v>
      </c>
      <c r="J45" s="170" t="s">
        <v>96</v>
      </c>
      <c r="K45" s="170" t="s">
        <v>343</v>
      </c>
      <c r="L45" s="170" t="s">
        <v>113</v>
      </c>
      <c r="M45" s="124"/>
      <c r="N45" s="124"/>
      <c r="O45" s="124"/>
    </row>
    <row r="46" spans="1:15" s="257" customFormat="1">
      <c r="A46" s="451">
        <v>46114</v>
      </c>
      <c r="B46" s="375" t="s">
        <v>1590</v>
      </c>
      <c r="C46" s="375" t="s">
        <v>522</v>
      </c>
      <c r="D46" s="165" t="s">
        <v>257</v>
      </c>
      <c r="E46" s="375">
        <v>2000</v>
      </c>
      <c r="F46" s="381">
        <f t="shared" si="1"/>
        <v>3.735455071814124</v>
      </c>
      <c r="G46" s="239">
        <v>535.41</v>
      </c>
      <c r="H46" s="375" t="s">
        <v>131</v>
      </c>
      <c r="I46" s="375" t="s">
        <v>1206</v>
      </c>
      <c r="J46" s="170" t="s">
        <v>96</v>
      </c>
      <c r="K46" s="170" t="s">
        <v>343</v>
      </c>
      <c r="L46" s="170" t="s">
        <v>113</v>
      </c>
      <c r="M46" s="75"/>
      <c r="N46" s="75"/>
      <c r="O46" s="75"/>
    </row>
    <row r="47" spans="1:15" s="257" customFormat="1">
      <c r="A47" s="395">
        <v>46114</v>
      </c>
      <c r="B47" s="170" t="s">
        <v>1235</v>
      </c>
      <c r="C47" s="383" t="s">
        <v>335</v>
      </c>
      <c r="D47" s="383" t="s">
        <v>97</v>
      </c>
      <c r="E47" s="316">
        <v>500</v>
      </c>
      <c r="F47" s="381">
        <f t="shared" si="1"/>
        <v>0.93386376795353099</v>
      </c>
      <c r="G47" s="239">
        <v>535.41</v>
      </c>
      <c r="H47" s="383" t="s">
        <v>127</v>
      </c>
      <c r="I47" s="170" t="s">
        <v>1295</v>
      </c>
      <c r="J47" s="170" t="s">
        <v>96</v>
      </c>
      <c r="K47" s="170" t="s">
        <v>343</v>
      </c>
      <c r="L47" s="170" t="s">
        <v>113</v>
      </c>
      <c r="M47" s="75"/>
      <c r="N47" s="75"/>
      <c r="O47" s="75"/>
    </row>
    <row r="48" spans="1:15" s="257" customFormat="1">
      <c r="A48" s="395">
        <v>46114</v>
      </c>
      <c r="B48" s="170" t="s">
        <v>1232</v>
      </c>
      <c r="C48" s="383" t="s">
        <v>335</v>
      </c>
      <c r="D48" s="383" t="s">
        <v>97</v>
      </c>
      <c r="E48" s="316">
        <v>500</v>
      </c>
      <c r="F48" s="381">
        <f t="shared" si="1"/>
        <v>0.93386376795353099</v>
      </c>
      <c r="G48" s="239">
        <v>535.41</v>
      </c>
      <c r="H48" s="383" t="s">
        <v>127</v>
      </c>
      <c r="I48" s="170" t="s">
        <v>1295</v>
      </c>
      <c r="J48" s="170" t="s">
        <v>96</v>
      </c>
      <c r="K48" s="170" t="s">
        <v>343</v>
      </c>
      <c r="L48" s="170" t="s">
        <v>113</v>
      </c>
      <c r="M48" s="75"/>
      <c r="N48" s="75"/>
      <c r="O48" s="75"/>
    </row>
    <row r="49" spans="1:15" s="257" customFormat="1">
      <c r="A49" s="451">
        <v>46115</v>
      </c>
      <c r="B49" s="375" t="s">
        <v>894</v>
      </c>
      <c r="C49" s="375" t="s">
        <v>335</v>
      </c>
      <c r="D49" s="385" t="s">
        <v>99</v>
      </c>
      <c r="E49" s="375">
        <v>1000</v>
      </c>
      <c r="F49" s="381">
        <f t="shared" si="1"/>
        <v>1.867727535907062</v>
      </c>
      <c r="G49" s="239">
        <v>535.41</v>
      </c>
      <c r="H49" s="386" t="s">
        <v>111</v>
      </c>
      <c r="I49" s="452" t="s">
        <v>910</v>
      </c>
      <c r="J49" s="170" t="s">
        <v>96</v>
      </c>
      <c r="K49" s="170" t="s">
        <v>343</v>
      </c>
      <c r="L49" s="170" t="s">
        <v>113</v>
      </c>
      <c r="M49" s="75"/>
      <c r="N49" s="75"/>
      <c r="O49" s="75"/>
    </row>
    <row r="50" spans="1:15" s="257" customFormat="1">
      <c r="A50" s="451">
        <v>46115</v>
      </c>
      <c r="B50" s="375" t="s">
        <v>187</v>
      </c>
      <c r="C50" s="375" t="s">
        <v>335</v>
      </c>
      <c r="D50" s="385" t="s">
        <v>99</v>
      </c>
      <c r="E50" s="375">
        <v>1000</v>
      </c>
      <c r="F50" s="381">
        <f t="shared" si="1"/>
        <v>1.867727535907062</v>
      </c>
      <c r="G50" s="239">
        <v>535.41</v>
      </c>
      <c r="H50" s="386" t="s">
        <v>111</v>
      </c>
      <c r="I50" s="452" t="s">
        <v>910</v>
      </c>
      <c r="J50" s="170" t="s">
        <v>96</v>
      </c>
      <c r="K50" s="170" t="s">
        <v>343</v>
      </c>
      <c r="L50" s="170" t="s">
        <v>113</v>
      </c>
      <c r="M50" s="75"/>
      <c r="N50" s="75"/>
      <c r="O50" s="75"/>
    </row>
    <row r="51" spans="1:15" s="257" customFormat="1">
      <c r="A51" s="393">
        <v>46115</v>
      </c>
      <c r="B51" s="391" t="s">
        <v>928</v>
      </c>
      <c r="C51" s="391" t="s">
        <v>396</v>
      </c>
      <c r="D51" s="390" t="s">
        <v>97</v>
      </c>
      <c r="E51" s="391">
        <v>10000</v>
      </c>
      <c r="F51" s="381">
        <f t="shared" si="1"/>
        <v>18.67727535907062</v>
      </c>
      <c r="G51" s="239">
        <v>535.41</v>
      </c>
      <c r="H51" s="165" t="s">
        <v>128</v>
      </c>
      <c r="I51" s="391" t="s">
        <v>993</v>
      </c>
      <c r="J51" s="170" t="s">
        <v>96</v>
      </c>
      <c r="K51" s="170" t="s">
        <v>343</v>
      </c>
      <c r="L51" s="170" t="s">
        <v>113</v>
      </c>
      <c r="M51" s="75"/>
      <c r="N51" s="75"/>
      <c r="O51" s="75"/>
    </row>
    <row r="52" spans="1:15">
      <c r="A52" s="393">
        <v>46115</v>
      </c>
      <c r="B52" s="391" t="s">
        <v>929</v>
      </c>
      <c r="C52" s="391" t="s">
        <v>522</v>
      </c>
      <c r="D52" s="390" t="s">
        <v>97</v>
      </c>
      <c r="E52" s="391">
        <v>500</v>
      </c>
      <c r="F52" s="381">
        <f t="shared" si="1"/>
        <v>0.93386376795353099</v>
      </c>
      <c r="G52" s="239">
        <v>535.41</v>
      </c>
      <c r="H52" s="165" t="s">
        <v>128</v>
      </c>
      <c r="I52" s="391" t="s">
        <v>991</v>
      </c>
      <c r="J52" s="170" t="s">
        <v>96</v>
      </c>
      <c r="K52" s="170" t="s">
        <v>343</v>
      </c>
      <c r="L52" s="170" t="s">
        <v>113</v>
      </c>
      <c r="M52" s="75"/>
      <c r="N52" s="75"/>
      <c r="O52" s="75"/>
    </row>
    <row r="53" spans="1:15">
      <c r="A53" s="393">
        <v>46115</v>
      </c>
      <c r="B53" s="391" t="s">
        <v>930</v>
      </c>
      <c r="C53" s="391" t="s">
        <v>392</v>
      </c>
      <c r="D53" s="390" t="s">
        <v>97</v>
      </c>
      <c r="E53" s="391">
        <v>4000</v>
      </c>
      <c r="F53" s="381">
        <f t="shared" si="1"/>
        <v>7.4709101436282479</v>
      </c>
      <c r="G53" s="239">
        <v>535.41</v>
      </c>
      <c r="H53" s="165" t="s">
        <v>128</v>
      </c>
      <c r="I53" s="391" t="s">
        <v>995</v>
      </c>
      <c r="J53" s="170" t="s">
        <v>96</v>
      </c>
      <c r="K53" s="170" t="s">
        <v>343</v>
      </c>
      <c r="L53" s="170" t="s">
        <v>113</v>
      </c>
      <c r="M53" s="75"/>
      <c r="N53" s="75"/>
      <c r="O53" s="75"/>
    </row>
    <row r="54" spans="1:15">
      <c r="A54" s="393">
        <v>46115</v>
      </c>
      <c r="B54" s="391" t="s">
        <v>931</v>
      </c>
      <c r="C54" s="391" t="s">
        <v>522</v>
      </c>
      <c r="D54" s="390" t="s">
        <v>97</v>
      </c>
      <c r="E54" s="391">
        <v>500</v>
      </c>
      <c r="F54" s="381">
        <f t="shared" si="1"/>
        <v>0.93386376795353099</v>
      </c>
      <c r="G54" s="239">
        <v>535.41</v>
      </c>
      <c r="H54" s="165" t="s">
        <v>128</v>
      </c>
      <c r="I54" s="391" t="s">
        <v>991</v>
      </c>
      <c r="J54" s="170" t="s">
        <v>96</v>
      </c>
      <c r="K54" s="170" t="s">
        <v>343</v>
      </c>
      <c r="L54" s="170" t="s">
        <v>113</v>
      </c>
      <c r="M54" s="75"/>
      <c r="N54" s="75"/>
      <c r="O54" s="75"/>
    </row>
    <row r="55" spans="1:15">
      <c r="A55" s="393">
        <v>46115</v>
      </c>
      <c r="B55" s="391" t="s">
        <v>932</v>
      </c>
      <c r="C55" s="391" t="s">
        <v>522</v>
      </c>
      <c r="D55" s="390" t="s">
        <v>97</v>
      </c>
      <c r="E55" s="391">
        <v>500</v>
      </c>
      <c r="F55" s="381">
        <f t="shared" si="1"/>
        <v>0.93386376795353099</v>
      </c>
      <c r="G55" s="239">
        <v>535.41</v>
      </c>
      <c r="H55" s="165" t="s">
        <v>128</v>
      </c>
      <c r="I55" s="391" t="s">
        <v>991</v>
      </c>
      <c r="J55" s="170" t="s">
        <v>96</v>
      </c>
      <c r="K55" s="170" t="s">
        <v>343</v>
      </c>
      <c r="L55" s="170" t="s">
        <v>113</v>
      </c>
      <c r="M55" s="75"/>
      <c r="N55" s="75"/>
      <c r="O55" s="75"/>
    </row>
    <row r="56" spans="1:15">
      <c r="A56" s="455">
        <v>46115</v>
      </c>
      <c r="B56" s="361" t="s">
        <v>933</v>
      </c>
      <c r="C56" s="391" t="s">
        <v>392</v>
      </c>
      <c r="D56" s="390" t="s">
        <v>97</v>
      </c>
      <c r="E56" s="361">
        <v>3000</v>
      </c>
      <c r="F56" s="381">
        <f t="shared" si="1"/>
        <v>5.6031826077211857</v>
      </c>
      <c r="G56" s="239">
        <v>535.41</v>
      </c>
      <c r="H56" s="165" t="s">
        <v>128</v>
      </c>
      <c r="I56" s="391" t="s">
        <v>996</v>
      </c>
      <c r="J56" s="170" t="s">
        <v>96</v>
      </c>
      <c r="K56" s="170" t="s">
        <v>343</v>
      </c>
      <c r="L56" s="170" t="s">
        <v>113</v>
      </c>
      <c r="M56" s="75"/>
      <c r="N56" s="75"/>
      <c r="O56" s="75"/>
    </row>
    <row r="57" spans="1:15">
      <c r="A57" s="393">
        <v>46115</v>
      </c>
      <c r="B57" s="391" t="s">
        <v>934</v>
      </c>
      <c r="C57" s="391" t="s">
        <v>522</v>
      </c>
      <c r="D57" s="390" t="s">
        <v>97</v>
      </c>
      <c r="E57" s="391">
        <v>500</v>
      </c>
      <c r="F57" s="381">
        <f t="shared" si="1"/>
        <v>0.93386376795353099</v>
      </c>
      <c r="G57" s="239">
        <v>535.41</v>
      </c>
      <c r="H57" s="165" t="s">
        <v>128</v>
      </c>
      <c r="I57" s="391" t="s">
        <v>991</v>
      </c>
      <c r="J57" s="170" t="s">
        <v>96</v>
      </c>
      <c r="K57" s="170" t="s">
        <v>343</v>
      </c>
      <c r="L57" s="170" t="s">
        <v>113</v>
      </c>
      <c r="M57" s="75"/>
      <c r="N57" s="75"/>
      <c r="O57" s="75"/>
    </row>
    <row r="58" spans="1:15">
      <c r="A58" s="394">
        <v>46115</v>
      </c>
      <c r="B58" s="242" t="s">
        <v>1028</v>
      </c>
      <c r="C58" s="458" t="s">
        <v>335</v>
      </c>
      <c r="D58" s="375" t="s">
        <v>98</v>
      </c>
      <c r="E58" s="459">
        <v>1000</v>
      </c>
      <c r="F58" s="381">
        <f t="shared" si="1"/>
        <v>1.867727535907062</v>
      </c>
      <c r="G58" s="239">
        <v>535.41</v>
      </c>
      <c r="H58" s="375" t="s">
        <v>168</v>
      </c>
      <c r="I58" s="375" t="s">
        <v>1080</v>
      </c>
      <c r="J58" s="170" t="s">
        <v>96</v>
      </c>
      <c r="K58" s="170" t="s">
        <v>343</v>
      </c>
      <c r="L58" s="170" t="s">
        <v>113</v>
      </c>
      <c r="M58" s="75"/>
      <c r="N58" s="75"/>
      <c r="O58" s="75"/>
    </row>
    <row r="59" spans="1:15">
      <c r="A59" s="394">
        <v>46115</v>
      </c>
      <c r="B59" s="375" t="s">
        <v>1029</v>
      </c>
      <c r="C59" s="458" t="s">
        <v>335</v>
      </c>
      <c r="D59" s="375" t="s">
        <v>98</v>
      </c>
      <c r="E59" s="459">
        <v>1000</v>
      </c>
      <c r="F59" s="381">
        <f t="shared" si="1"/>
        <v>1.867727535907062</v>
      </c>
      <c r="G59" s="239">
        <v>535.41</v>
      </c>
      <c r="H59" s="375" t="s">
        <v>168</v>
      </c>
      <c r="I59" s="375" t="s">
        <v>1080</v>
      </c>
      <c r="J59" s="170" t="s">
        <v>96</v>
      </c>
      <c r="K59" s="170" t="s">
        <v>343</v>
      </c>
      <c r="L59" s="170" t="s">
        <v>113</v>
      </c>
      <c r="M59" s="75"/>
      <c r="N59" s="75"/>
      <c r="O59" s="75"/>
    </row>
    <row r="60" spans="1:15">
      <c r="A60" s="394">
        <v>46115</v>
      </c>
      <c r="B60" s="375" t="s">
        <v>1030</v>
      </c>
      <c r="C60" s="458" t="s">
        <v>335</v>
      </c>
      <c r="D60" s="375" t="s">
        <v>98</v>
      </c>
      <c r="E60" s="459">
        <v>1000</v>
      </c>
      <c r="F60" s="381">
        <f t="shared" si="1"/>
        <v>1.867727535907062</v>
      </c>
      <c r="G60" s="239">
        <v>535.41</v>
      </c>
      <c r="H60" s="375" t="s">
        <v>168</v>
      </c>
      <c r="I60" s="375" t="s">
        <v>1080</v>
      </c>
      <c r="J60" s="170" t="s">
        <v>96</v>
      </c>
      <c r="K60" s="170" t="s">
        <v>343</v>
      </c>
      <c r="L60" s="170" t="s">
        <v>113</v>
      </c>
      <c r="M60" s="75"/>
      <c r="N60" s="75"/>
      <c r="O60" s="75"/>
    </row>
    <row r="61" spans="1:15">
      <c r="A61" s="394">
        <v>46115</v>
      </c>
      <c r="B61" s="375" t="s">
        <v>1031</v>
      </c>
      <c r="C61" s="458" t="s">
        <v>335</v>
      </c>
      <c r="D61" s="375" t="s">
        <v>98</v>
      </c>
      <c r="E61" s="459">
        <v>1000</v>
      </c>
      <c r="F61" s="381">
        <f t="shared" si="1"/>
        <v>1.867727535907062</v>
      </c>
      <c r="G61" s="239">
        <v>535.41</v>
      </c>
      <c r="H61" s="375" t="s">
        <v>168</v>
      </c>
      <c r="I61" s="375" t="s">
        <v>1080</v>
      </c>
      <c r="J61" s="170" t="s">
        <v>96</v>
      </c>
      <c r="K61" s="170" t="s">
        <v>343</v>
      </c>
      <c r="L61" s="170" t="s">
        <v>113</v>
      </c>
      <c r="M61" s="75"/>
      <c r="N61" s="75"/>
      <c r="O61" s="75"/>
    </row>
    <row r="62" spans="1:15">
      <c r="A62" s="394">
        <v>46115</v>
      </c>
      <c r="B62" s="375" t="s">
        <v>1032</v>
      </c>
      <c r="C62" s="458" t="s">
        <v>335</v>
      </c>
      <c r="D62" s="375" t="s">
        <v>98</v>
      </c>
      <c r="E62" s="459">
        <v>1000</v>
      </c>
      <c r="F62" s="381">
        <f t="shared" si="1"/>
        <v>1.867727535907062</v>
      </c>
      <c r="G62" s="239">
        <v>535.41</v>
      </c>
      <c r="H62" s="375" t="s">
        <v>168</v>
      </c>
      <c r="I62" s="375" t="s">
        <v>1080</v>
      </c>
      <c r="J62" s="170" t="s">
        <v>96</v>
      </c>
      <c r="K62" s="170" t="s">
        <v>343</v>
      </c>
      <c r="L62" s="170" t="s">
        <v>113</v>
      </c>
      <c r="M62" s="75"/>
      <c r="N62" s="75"/>
      <c r="O62" s="75"/>
    </row>
    <row r="63" spans="1:15" s="246" customFormat="1">
      <c r="A63" s="460">
        <v>46115</v>
      </c>
      <c r="B63" s="453" t="s">
        <v>1033</v>
      </c>
      <c r="C63" s="453" t="s">
        <v>450</v>
      </c>
      <c r="D63" s="453" t="s">
        <v>98</v>
      </c>
      <c r="E63" s="461">
        <v>14875</v>
      </c>
      <c r="F63" s="381">
        <f t="shared" si="1"/>
        <v>27.782447096617545</v>
      </c>
      <c r="G63" s="239">
        <v>535.41</v>
      </c>
      <c r="H63" s="453" t="s">
        <v>168</v>
      </c>
      <c r="I63" s="453" t="s">
        <v>1082</v>
      </c>
      <c r="J63" s="170" t="s">
        <v>96</v>
      </c>
      <c r="K63" s="170" t="s">
        <v>343</v>
      </c>
      <c r="L63" s="170" t="s">
        <v>113</v>
      </c>
      <c r="M63" s="75"/>
      <c r="N63" s="75"/>
      <c r="O63" s="75"/>
    </row>
    <row r="64" spans="1:15" s="246" customFormat="1">
      <c r="A64" s="407">
        <v>46115</v>
      </c>
      <c r="B64" s="165" t="s">
        <v>1611</v>
      </c>
      <c r="C64" s="165" t="s">
        <v>525</v>
      </c>
      <c r="D64" s="165" t="s">
        <v>257</v>
      </c>
      <c r="E64" s="165">
        <v>30000</v>
      </c>
      <c r="F64" s="381">
        <f t="shared" si="1"/>
        <v>56.031826077211861</v>
      </c>
      <c r="G64" s="239">
        <v>535.41</v>
      </c>
      <c r="H64" s="165" t="s">
        <v>123</v>
      </c>
      <c r="I64" s="165" t="s">
        <v>1119</v>
      </c>
      <c r="J64" s="170" t="s">
        <v>96</v>
      </c>
      <c r="K64" s="170" t="s">
        <v>343</v>
      </c>
      <c r="L64" s="170" t="s">
        <v>113</v>
      </c>
      <c r="M64" s="124"/>
      <c r="N64" s="124"/>
      <c r="O64" s="124"/>
    </row>
    <row r="65" spans="1:15" s="246" customFormat="1">
      <c r="A65" s="407">
        <v>46115</v>
      </c>
      <c r="B65" s="165" t="s">
        <v>1653</v>
      </c>
      <c r="C65" s="391" t="s">
        <v>392</v>
      </c>
      <c r="D65" s="165" t="s">
        <v>257</v>
      </c>
      <c r="E65" s="165">
        <v>4000</v>
      </c>
      <c r="F65" s="381">
        <f t="shared" si="1"/>
        <v>7.4709101436282479</v>
      </c>
      <c r="G65" s="239">
        <v>535.41</v>
      </c>
      <c r="H65" s="165" t="s">
        <v>123</v>
      </c>
      <c r="I65" s="165" t="s">
        <v>1120</v>
      </c>
      <c r="J65" s="170" t="s">
        <v>96</v>
      </c>
      <c r="K65" s="170" t="s">
        <v>343</v>
      </c>
      <c r="L65" s="170" t="s">
        <v>113</v>
      </c>
      <c r="M65" s="124"/>
      <c r="N65" s="124"/>
      <c r="O65" s="124"/>
    </row>
    <row r="66" spans="1:15">
      <c r="A66" s="360">
        <v>46115</v>
      </c>
      <c r="B66" s="361" t="s">
        <v>1597</v>
      </c>
      <c r="C66" s="361" t="s">
        <v>522</v>
      </c>
      <c r="D66" s="165" t="s">
        <v>257</v>
      </c>
      <c r="E66" s="361">
        <v>500</v>
      </c>
      <c r="F66" s="381">
        <f t="shared" si="1"/>
        <v>0.93386376795353099</v>
      </c>
      <c r="G66" s="239">
        <v>535.41</v>
      </c>
      <c r="H66" s="361" t="s">
        <v>123</v>
      </c>
      <c r="I66" s="361" t="s">
        <v>1121</v>
      </c>
      <c r="J66" s="170" t="s">
        <v>96</v>
      </c>
      <c r="K66" s="170" t="s">
        <v>343</v>
      </c>
      <c r="L66" s="170" t="s">
        <v>113</v>
      </c>
      <c r="M66" s="75"/>
      <c r="N66" s="75"/>
      <c r="O66" s="75"/>
    </row>
    <row r="67" spans="1:15">
      <c r="A67" s="360">
        <v>46115</v>
      </c>
      <c r="B67" s="361" t="s">
        <v>1613</v>
      </c>
      <c r="C67" s="361" t="s">
        <v>522</v>
      </c>
      <c r="D67" s="165" t="s">
        <v>257</v>
      </c>
      <c r="E67" s="361">
        <v>500</v>
      </c>
      <c r="F67" s="381">
        <f t="shared" si="1"/>
        <v>0.93386376795353099</v>
      </c>
      <c r="G67" s="239">
        <v>535.41</v>
      </c>
      <c r="H67" s="361" t="s">
        <v>123</v>
      </c>
      <c r="I67" s="361" t="s">
        <v>1121</v>
      </c>
      <c r="J67" s="170" t="s">
        <v>96</v>
      </c>
      <c r="K67" s="170" t="s">
        <v>343</v>
      </c>
      <c r="L67" s="170" t="s">
        <v>113</v>
      </c>
      <c r="M67" s="75"/>
      <c r="N67" s="75"/>
      <c r="O67" s="75"/>
    </row>
    <row r="68" spans="1:15">
      <c r="A68" s="360">
        <v>46115</v>
      </c>
      <c r="B68" s="361" t="s">
        <v>1613</v>
      </c>
      <c r="C68" s="361" t="s">
        <v>522</v>
      </c>
      <c r="D68" s="165" t="s">
        <v>257</v>
      </c>
      <c r="E68" s="361">
        <v>500</v>
      </c>
      <c r="F68" s="381">
        <f t="shared" si="1"/>
        <v>0.93386376795353099</v>
      </c>
      <c r="G68" s="239">
        <v>535.41</v>
      </c>
      <c r="H68" s="361" t="s">
        <v>123</v>
      </c>
      <c r="I68" s="361" t="s">
        <v>1121</v>
      </c>
      <c r="J68" s="170" t="s">
        <v>96</v>
      </c>
      <c r="K68" s="170" t="s">
        <v>343</v>
      </c>
      <c r="L68" s="170" t="s">
        <v>113</v>
      </c>
      <c r="M68" s="75"/>
      <c r="N68" s="75"/>
      <c r="O68" s="75"/>
    </row>
    <row r="69" spans="1:15">
      <c r="A69" s="360">
        <v>46115</v>
      </c>
      <c r="B69" s="361" t="s">
        <v>1613</v>
      </c>
      <c r="C69" s="361" t="s">
        <v>522</v>
      </c>
      <c r="D69" s="165" t="s">
        <v>257</v>
      </c>
      <c r="E69" s="361">
        <v>500</v>
      </c>
      <c r="F69" s="381">
        <f t="shared" si="1"/>
        <v>0.93386376795353099</v>
      </c>
      <c r="G69" s="239">
        <v>535.41</v>
      </c>
      <c r="H69" s="361" t="s">
        <v>123</v>
      </c>
      <c r="I69" s="361" t="s">
        <v>1121</v>
      </c>
      <c r="J69" s="170" t="s">
        <v>96</v>
      </c>
      <c r="K69" s="170" t="s">
        <v>343</v>
      </c>
      <c r="L69" s="170" t="s">
        <v>113</v>
      </c>
      <c r="M69" s="75"/>
      <c r="N69" s="75"/>
      <c r="O69" s="75"/>
    </row>
    <row r="70" spans="1:15">
      <c r="A70" s="360">
        <v>46115</v>
      </c>
      <c r="B70" s="361" t="s">
        <v>1613</v>
      </c>
      <c r="C70" s="361" t="s">
        <v>522</v>
      </c>
      <c r="D70" s="165" t="s">
        <v>257</v>
      </c>
      <c r="E70" s="361">
        <v>500</v>
      </c>
      <c r="F70" s="381">
        <f t="shared" si="1"/>
        <v>0.93386376795353099</v>
      </c>
      <c r="G70" s="239">
        <v>535.41</v>
      </c>
      <c r="H70" s="361" t="s">
        <v>123</v>
      </c>
      <c r="I70" s="361" t="s">
        <v>1121</v>
      </c>
      <c r="J70" s="170" t="s">
        <v>96</v>
      </c>
      <c r="K70" s="170" t="s">
        <v>343</v>
      </c>
      <c r="L70" s="170" t="s">
        <v>113</v>
      </c>
      <c r="M70" s="75"/>
      <c r="N70" s="75"/>
      <c r="O70" s="75"/>
    </row>
    <row r="71" spans="1:15">
      <c r="A71" s="451">
        <v>46115</v>
      </c>
      <c r="B71" s="375" t="s">
        <v>1620</v>
      </c>
      <c r="C71" s="375" t="s">
        <v>522</v>
      </c>
      <c r="D71" s="165" t="s">
        <v>257</v>
      </c>
      <c r="E71" s="375">
        <v>500</v>
      </c>
      <c r="F71" s="381">
        <f t="shared" si="1"/>
        <v>0.93386376795353099</v>
      </c>
      <c r="G71" s="239">
        <v>535.41</v>
      </c>
      <c r="H71" s="242" t="s">
        <v>122</v>
      </c>
      <c r="I71" s="375" t="s">
        <v>1166</v>
      </c>
      <c r="J71" s="170" t="s">
        <v>96</v>
      </c>
      <c r="K71" s="170" t="s">
        <v>343</v>
      </c>
      <c r="L71" s="170" t="s">
        <v>113</v>
      </c>
      <c r="M71" s="75"/>
      <c r="N71" s="75"/>
      <c r="O71" s="75"/>
    </row>
    <row r="72" spans="1:15">
      <c r="A72" s="460">
        <v>46115</v>
      </c>
      <c r="B72" s="170" t="s">
        <v>1598</v>
      </c>
      <c r="C72" s="453" t="s">
        <v>396</v>
      </c>
      <c r="D72" s="165" t="s">
        <v>257</v>
      </c>
      <c r="E72" s="453">
        <v>30000</v>
      </c>
      <c r="F72" s="381">
        <f t="shared" si="1"/>
        <v>56.031826077211861</v>
      </c>
      <c r="G72" s="239">
        <v>535.41</v>
      </c>
      <c r="H72" s="170" t="s">
        <v>122</v>
      </c>
      <c r="I72" s="453" t="s">
        <v>1168</v>
      </c>
      <c r="J72" s="170" t="s">
        <v>96</v>
      </c>
      <c r="K72" s="170" t="s">
        <v>343</v>
      </c>
      <c r="L72" s="170" t="s">
        <v>113</v>
      </c>
      <c r="M72" s="75"/>
      <c r="N72" s="75"/>
      <c r="O72" s="75"/>
    </row>
    <row r="73" spans="1:15">
      <c r="A73" s="451">
        <v>46115</v>
      </c>
      <c r="B73" s="375" t="s">
        <v>1654</v>
      </c>
      <c r="C73" s="391" t="s">
        <v>392</v>
      </c>
      <c r="D73" s="165" t="s">
        <v>257</v>
      </c>
      <c r="E73" s="375">
        <v>4000</v>
      </c>
      <c r="F73" s="381">
        <f t="shared" si="1"/>
        <v>7.4709101436282479</v>
      </c>
      <c r="G73" s="239">
        <v>535.41</v>
      </c>
      <c r="H73" s="242" t="s">
        <v>122</v>
      </c>
      <c r="I73" s="375" t="s">
        <v>1169</v>
      </c>
      <c r="J73" s="170" t="s">
        <v>96</v>
      </c>
      <c r="K73" s="170" t="s">
        <v>343</v>
      </c>
      <c r="L73" s="170" t="s">
        <v>113</v>
      </c>
      <c r="M73" s="75"/>
      <c r="N73" s="75"/>
      <c r="O73" s="75"/>
    </row>
    <row r="74" spans="1:15">
      <c r="A74" s="451">
        <v>46115</v>
      </c>
      <c r="B74" s="375" t="s">
        <v>1596</v>
      </c>
      <c r="C74" s="375" t="s">
        <v>522</v>
      </c>
      <c r="D74" s="165" t="s">
        <v>257</v>
      </c>
      <c r="E74" s="375">
        <v>500</v>
      </c>
      <c r="F74" s="381">
        <f t="shared" si="1"/>
        <v>0.93386376795353099</v>
      </c>
      <c r="G74" s="239">
        <v>535.41</v>
      </c>
      <c r="H74" s="242" t="s">
        <v>122</v>
      </c>
      <c r="I74" s="375" t="s">
        <v>1166</v>
      </c>
      <c r="J74" s="170" t="s">
        <v>96</v>
      </c>
      <c r="K74" s="170" t="s">
        <v>343</v>
      </c>
      <c r="L74" s="170" t="s">
        <v>113</v>
      </c>
      <c r="M74" s="75"/>
      <c r="N74" s="75"/>
      <c r="O74" s="75"/>
    </row>
    <row r="75" spans="1:15">
      <c r="A75" s="451">
        <v>46115</v>
      </c>
      <c r="B75" s="375" t="s">
        <v>1594</v>
      </c>
      <c r="C75" s="375" t="s">
        <v>522</v>
      </c>
      <c r="D75" s="165" t="s">
        <v>257</v>
      </c>
      <c r="E75" s="375">
        <v>2000</v>
      </c>
      <c r="F75" s="381">
        <f t="shared" si="1"/>
        <v>3.735455071814124</v>
      </c>
      <c r="G75" s="239">
        <v>535.41</v>
      </c>
      <c r="H75" s="375" t="s">
        <v>131</v>
      </c>
      <c r="I75" s="375" t="s">
        <v>1206</v>
      </c>
      <c r="J75" s="170" t="s">
        <v>96</v>
      </c>
      <c r="K75" s="170" t="s">
        <v>343</v>
      </c>
      <c r="L75" s="170" t="s">
        <v>113</v>
      </c>
      <c r="M75" s="75"/>
      <c r="N75" s="75"/>
      <c r="O75" s="75"/>
    </row>
    <row r="76" spans="1:15">
      <c r="A76" s="451">
        <v>46115</v>
      </c>
      <c r="B76" s="464" t="s">
        <v>1590</v>
      </c>
      <c r="C76" s="464" t="s">
        <v>522</v>
      </c>
      <c r="D76" s="165" t="s">
        <v>257</v>
      </c>
      <c r="E76" s="375">
        <v>1000</v>
      </c>
      <c r="F76" s="381">
        <f t="shared" si="1"/>
        <v>1.867727535907062</v>
      </c>
      <c r="G76" s="239">
        <v>535.41</v>
      </c>
      <c r="H76" s="375" t="s">
        <v>131</v>
      </c>
      <c r="I76" s="375" t="s">
        <v>1206</v>
      </c>
      <c r="J76" s="170" t="s">
        <v>96</v>
      </c>
      <c r="K76" s="170" t="s">
        <v>343</v>
      </c>
      <c r="L76" s="170" t="s">
        <v>113</v>
      </c>
      <c r="M76" s="75"/>
      <c r="N76" s="75"/>
      <c r="O76" s="75"/>
    </row>
    <row r="77" spans="1:15">
      <c r="A77" s="451">
        <v>46115</v>
      </c>
      <c r="B77" s="464" t="s">
        <v>1590</v>
      </c>
      <c r="C77" s="375" t="s">
        <v>522</v>
      </c>
      <c r="D77" s="165" t="s">
        <v>257</v>
      </c>
      <c r="E77" s="375">
        <v>2000</v>
      </c>
      <c r="F77" s="381">
        <f t="shared" si="1"/>
        <v>3.735455071814124</v>
      </c>
      <c r="G77" s="239">
        <v>535.41</v>
      </c>
      <c r="H77" s="375" t="s">
        <v>131</v>
      </c>
      <c r="I77" s="375" t="s">
        <v>1206</v>
      </c>
      <c r="J77" s="170" t="s">
        <v>96</v>
      </c>
      <c r="K77" s="170" t="s">
        <v>343</v>
      </c>
      <c r="L77" s="170" t="s">
        <v>113</v>
      </c>
      <c r="M77" s="75"/>
      <c r="N77" s="75"/>
      <c r="O77" s="75"/>
    </row>
    <row r="78" spans="1:15">
      <c r="A78" s="395">
        <v>46115</v>
      </c>
      <c r="B78" s="170" t="s">
        <v>1236</v>
      </c>
      <c r="C78" s="383" t="s">
        <v>335</v>
      </c>
      <c r="D78" s="383" t="s">
        <v>97</v>
      </c>
      <c r="E78" s="316">
        <v>500</v>
      </c>
      <c r="F78" s="381">
        <f t="shared" si="1"/>
        <v>0.93386376795353099</v>
      </c>
      <c r="G78" s="239">
        <v>535.41</v>
      </c>
      <c r="H78" s="383" t="s">
        <v>127</v>
      </c>
      <c r="I78" s="170" t="s">
        <v>1295</v>
      </c>
      <c r="J78" s="170" t="s">
        <v>96</v>
      </c>
      <c r="K78" s="170" t="s">
        <v>343</v>
      </c>
      <c r="L78" s="170" t="s">
        <v>113</v>
      </c>
      <c r="M78" s="75"/>
      <c r="N78" s="75"/>
      <c r="O78" s="75"/>
    </row>
    <row r="79" spans="1:15">
      <c r="A79" s="395">
        <v>46115</v>
      </c>
      <c r="B79" s="170" t="s">
        <v>1237</v>
      </c>
      <c r="C79" s="391" t="s">
        <v>392</v>
      </c>
      <c r="D79" s="383" t="s">
        <v>97</v>
      </c>
      <c r="E79" s="316">
        <v>4000</v>
      </c>
      <c r="F79" s="381">
        <f t="shared" si="1"/>
        <v>7.4709101436282479</v>
      </c>
      <c r="G79" s="239">
        <v>535.41</v>
      </c>
      <c r="H79" s="383" t="s">
        <v>127</v>
      </c>
      <c r="I79" s="453" t="s">
        <v>1298</v>
      </c>
      <c r="J79" s="170" t="s">
        <v>96</v>
      </c>
      <c r="K79" s="170" t="s">
        <v>343</v>
      </c>
      <c r="L79" s="170" t="s">
        <v>113</v>
      </c>
      <c r="M79" s="75"/>
      <c r="N79" s="75"/>
      <c r="O79" s="75"/>
    </row>
    <row r="80" spans="1:15">
      <c r="A80" s="395">
        <v>46115</v>
      </c>
      <c r="B80" s="170" t="s">
        <v>1238</v>
      </c>
      <c r="C80" s="383" t="s">
        <v>335</v>
      </c>
      <c r="D80" s="383" t="s">
        <v>97</v>
      </c>
      <c r="E80" s="316">
        <v>500</v>
      </c>
      <c r="F80" s="381">
        <f t="shared" si="1"/>
        <v>0.93386376795353099</v>
      </c>
      <c r="G80" s="239">
        <v>535.41</v>
      </c>
      <c r="H80" s="383" t="s">
        <v>127</v>
      </c>
      <c r="I80" s="170" t="s">
        <v>1295</v>
      </c>
      <c r="J80" s="170" t="s">
        <v>96</v>
      </c>
      <c r="K80" s="170" t="s">
        <v>343</v>
      </c>
      <c r="L80" s="170" t="s">
        <v>113</v>
      </c>
      <c r="M80" s="75"/>
      <c r="N80" s="75"/>
      <c r="O80" s="75"/>
    </row>
    <row r="81" spans="1:15">
      <c r="A81" s="395">
        <v>46115</v>
      </c>
      <c r="B81" s="170" t="s">
        <v>1239</v>
      </c>
      <c r="C81" s="383" t="s">
        <v>335</v>
      </c>
      <c r="D81" s="383" t="s">
        <v>97</v>
      </c>
      <c r="E81" s="316">
        <v>500</v>
      </c>
      <c r="F81" s="381">
        <f t="shared" si="1"/>
        <v>0.93386376795353099</v>
      </c>
      <c r="G81" s="239">
        <v>535.41</v>
      </c>
      <c r="H81" s="383" t="s">
        <v>127</v>
      </c>
      <c r="I81" s="170" t="s">
        <v>1295</v>
      </c>
      <c r="J81" s="170" t="s">
        <v>96</v>
      </c>
      <c r="K81" s="170" t="s">
        <v>343</v>
      </c>
      <c r="L81" s="170" t="s">
        <v>113</v>
      </c>
      <c r="M81" s="75"/>
      <c r="N81" s="75"/>
      <c r="O81" s="75"/>
    </row>
    <row r="82" spans="1:15">
      <c r="A82" s="395">
        <v>46115</v>
      </c>
      <c r="B82" s="170" t="s">
        <v>1240</v>
      </c>
      <c r="C82" s="383" t="s">
        <v>335</v>
      </c>
      <c r="D82" s="383" t="s">
        <v>97</v>
      </c>
      <c r="E82" s="316">
        <v>500</v>
      </c>
      <c r="F82" s="381">
        <f t="shared" si="1"/>
        <v>0.93386376795353099</v>
      </c>
      <c r="G82" s="239">
        <v>535.41</v>
      </c>
      <c r="H82" s="383" t="s">
        <v>127</v>
      </c>
      <c r="I82" s="170" t="s">
        <v>1295</v>
      </c>
      <c r="J82" s="170" t="s">
        <v>96</v>
      </c>
      <c r="K82" s="170" t="s">
        <v>343</v>
      </c>
      <c r="L82" s="170" t="s">
        <v>113</v>
      </c>
      <c r="M82" s="75"/>
      <c r="N82" s="75"/>
      <c r="O82" s="75"/>
    </row>
    <row r="83" spans="1:15">
      <c r="A83" s="395">
        <v>46115</v>
      </c>
      <c r="B83" s="170" t="s">
        <v>1241</v>
      </c>
      <c r="C83" s="391" t="s">
        <v>392</v>
      </c>
      <c r="D83" s="383" t="s">
        <v>97</v>
      </c>
      <c r="E83" s="316">
        <v>3000</v>
      </c>
      <c r="F83" s="381">
        <f t="shared" si="1"/>
        <v>5.6031826077211857</v>
      </c>
      <c r="G83" s="239">
        <v>535.41</v>
      </c>
      <c r="H83" s="383" t="s">
        <v>127</v>
      </c>
      <c r="I83" s="453" t="s">
        <v>1299</v>
      </c>
      <c r="J83" s="170" t="s">
        <v>96</v>
      </c>
      <c r="K83" s="170" t="s">
        <v>343</v>
      </c>
      <c r="L83" s="170" t="s">
        <v>113</v>
      </c>
      <c r="M83" s="75"/>
      <c r="N83" s="75"/>
      <c r="O83" s="75"/>
    </row>
    <row r="84" spans="1:15">
      <c r="A84" s="395">
        <v>46115</v>
      </c>
      <c r="B84" s="170" t="s">
        <v>1242</v>
      </c>
      <c r="C84" s="383" t="s">
        <v>335</v>
      </c>
      <c r="D84" s="383" t="s">
        <v>97</v>
      </c>
      <c r="E84" s="316">
        <v>500</v>
      </c>
      <c r="F84" s="381">
        <f t="shared" si="1"/>
        <v>0.93386376795353099</v>
      </c>
      <c r="G84" s="239">
        <v>535.41</v>
      </c>
      <c r="H84" s="383" t="s">
        <v>127</v>
      </c>
      <c r="I84" s="170" t="s">
        <v>1295</v>
      </c>
      <c r="J84" s="170" t="s">
        <v>96</v>
      </c>
      <c r="K84" s="170" t="s">
        <v>343</v>
      </c>
      <c r="L84" s="170" t="s">
        <v>113</v>
      </c>
      <c r="M84" s="75"/>
      <c r="N84" s="75"/>
      <c r="O84" s="75"/>
    </row>
    <row r="85" spans="1:15">
      <c r="A85" s="466">
        <v>46115</v>
      </c>
      <c r="B85" s="468" t="s">
        <v>1321</v>
      </c>
      <c r="C85" s="396" t="s">
        <v>335</v>
      </c>
      <c r="D85" s="468" t="s">
        <v>100</v>
      </c>
      <c r="E85" s="467">
        <v>500</v>
      </c>
      <c r="F85" s="381">
        <f t="shared" si="1"/>
        <v>0.93386376795353099</v>
      </c>
      <c r="G85" s="239">
        <v>535.41</v>
      </c>
      <c r="H85" s="468" t="s">
        <v>129</v>
      </c>
      <c r="I85" s="468" t="s">
        <v>1362</v>
      </c>
      <c r="J85" s="170" t="s">
        <v>96</v>
      </c>
      <c r="K85" s="170" t="s">
        <v>343</v>
      </c>
      <c r="L85" s="170" t="s">
        <v>113</v>
      </c>
      <c r="M85" s="75"/>
      <c r="N85" s="75"/>
      <c r="O85" s="75"/>
    </row>
    <row r="86" spans="1:15">
      <c r="A86" s="466">
        <v>46115</v>
      </c>
      <c r="B86" s="468" t="s">
        <v>1322</v>
      </c>
      <c r="C86" s="391" t="s">
        <v>392</v>
      </c>
      <c r="D86" s="468" t="s">
        <v>100</v>
      </c>
      <c r="E86" s="467">
        <v>4000</v>
      </c>
      <c r="F86" s="381">
        <f t="shared" si="1"/>
        <v>7.4709101436282479</v>
      </c>
      <c r="G86" s="239">
        <v>535.41</v>
      </c>
      <c r="H86" s="468" t="s">
        <v>129</v>
      </c>
      <c r="I86" s="468" t="s">
        <v>1363</v>
      </c>
      <c r="J86" s="170" t="s">
        <v>96</v>
      </c>
      <c r="K86" s="170" t="s">
        <v>343</v>
      </c>
      <c r="L86" s="170" t="s">
        <v>113</v>
      </c>
      <c r="M86" s="75"/>
      <c r="N86" s="75"/>
      <c r="O86" s="75"/>
    </row>
    <row r="87" spans="1:15">
      <c r="A87" s="466">
        <v>46115</v>
      </c>
      <c r="B87" s="468" t="s">
        <v>1323</v>
      </c>
      <c r="C87" s="396" t="s">
        <v>335</v>
      </c>
      <c r="D87" s="468" t="s">
        <v>100</v>
      </c>
      <c r="E87" s="467">
        <v>500</v>
      </c>
      <c r="F87" s="381">
        <f t="shared" si="1"/>
        <v>0.93386376795353099</v>
      </c>
      <c r="G87" s="239">
        <v>535.41</v>
      </c>
      <c r="H87" s="468" t="s">
        <v>129</v>
      </c>
      <c r="I87" s="468" t="s">
        <v>1362</v>
      </c>
      <c r="J87" s="170" t="s">
        <v>96</v>
      </c>
      <c r="K87" s="170" t="s">
        <v>343</v>
      </c>
      <c r="L87" s="170" t="s">
        <v>113</v>
      </c>
      <c r="M87" s="75"/>
      <c r="N87" s="75"/>
      <c r="O87" s="75"/>
    </row>
    <row r="88" spans="1:15">
      <c r="A88" s="466">
        <v>46115</v>
      </c>
      <c r="B88" s="468" t="s">
        <v>1324</v>
      </c>
      <c r="C88" s="396" t="s">
        <v>335</v>
      </c>
      <c r="D88" s="468" t="s">
        <v>100</v>
      </c>
      <c r="E88" s="467">
        <v>500</v>
      </c>
      <c r="F88" s="381">
        <f t="shared" si="1"/>
        <v>0.93386376795353099</v>
      </c>
      <c r="G88" s="239">
        <v>535.41</v>
      </c>
      <c r="H88" s="468" t="s">
        <v>129</v>
      </c>
      <c r="I88" s="468" t="s">
        <v>1362</v>
      </c>
      <c r="J88" s="170" t="s">
        <v>96</v>
      </c>
      <c r="K88" s="170" t="s">
        <v>343</v>
      </c>
      <c r="L88" s="170" t="s">
        <v>113</v>
      </c>
      <c r="M88" s="75"/>
      <c r="N88" s="75"/>
      <c r="O88" s="75"/>
    </row>
    <row r="89" spans="1:15">
      <c r="A89" s="466">
        <v>46115</v>
      </c>
      <c r="B89" s="470" t="s">
        <v>1325</v>
      </c>
      <c r="C89" s="391" t="s">
        <v>392</v>
      </c>
      <c r="D89" s="468" t="s">
        <v>100</v>
      </c>
      <c r="E89" s="467">
        <v>3000</v>
      </c>
      <c r="F89" s="381">
        <f t="shared" si="1"/>
        <v>5.6031826077211857</v>
      </c>
      <c r="G89" s="239">
        <v>535.41</v>
      </c>
      <c r="H89" s="468" t="s">
        <v>129</v>
      </c>
      <c r="I89" s="468" t="s">
        <v>1364</v>
      </c>
      <c r="J89" s="170" t="s">
        <v>96</v>
      </c>
      <c r="K89" s="170" t="s">
        <v>343</v>
      </c>
      <c r="L89" s="170" t="s">
        <v>113</v>
      </c>
      <c r="M89" s="75"/>
      <c r="N89" s="75"/>
      <c r="O89" s="75"/>
    </row>
    <row r="90" spans="1:15">
      <c r="A90" s="466">
        <v>46115</v>
      </c>
      <c r="B90" s="470" t="s">
        <v>1326</v>
      </c>
      <c r="C90" s="396" t="s">
        <v>335</v>
      </c>
      <c r="D90" s="468" t="s">
        <v>100</v>
      </c>
      <c r="E90" s="467">
        <v>500</v>
      </c>
      <c r="F90" s="381">
        <f t="shared" si="1"/>
        <v>0.93386376795353099</v>
      </c>
      <c r="G90" s="239">
        <v>535.41</v>
      </c>
      <c r="H90" s="468" t="s">
        <v>129</v>
      </c>
      <c r="I90" s="468" t="s">
        <v>1362</v>
      </c>
      <c r="J90" s="170" t="s">
        <v>96</v>
      </c>
      <c r="K90" s="170" t="s">
        <v>343</v>
      </c>
      <c r="L90" s="170" t="s">
        <v>113</v>
      </c>
      <c r="M90" s="75"/>
      <c r="N90" s="75"/>
      <c r="O90" s="75"/>
    </row>
    <row r="91" spans="1:15">
      <c r="A91" s="451">
        <v>46115</v>
      </c>
      <c r="B91" s="375" t="s">
        <v>1386</v>
      </c>
      <c r="C91" s="375" t="s">
        <v>335</v>
      </c>
      <c r="D91" s="375" t="s">
        <v>97</v>
      </c>
      <c r="E91" s="375">
        <v>500</v>
      </c>
      <c r="F91" s="381">
        <f t="shared" si="1"/>
        <v>0.93386376795353099</v>
      </c>
      <c r="G91" s="239">
        <v>535.41</v>
      </c>
      <c r="H91" s="375" t="s">
        <v>124</v>
      </c>
      <c r="I91" s="375" t="s">
        <v>1436</v>
      </c>
      <c r="J91" s="170" t="s">
        <v>96</v>
      </c>
      <c r="K91" s="170" t="s">
        <v>343</v>
      </c>
      <c r="L91" s="170" t="s">
        <v>113</v>
      </c>
      <c r="M91" s="75"/>
      <c r="N91" s="75"/>
      <c r="O91" s="75"/>
    </row>
    <row r="92" spans="1:15">
      <c r="A92" s="451">
        <v>46115</v>
      </c>
      <c r="B92" s="242" t="s">
        <v>1588</v>
      </c>
      <c r="C92" s="391" t="s">
        <v>392</v>
      </c>
      <c r="D92" s="375" t="s">
        <v>97</v>
      </c>
      <c r="E92" s="375">
        <v>4000</v>
      </c>
      <c r="F92" s="381">
        <f t="shared" si="1"/>
        <v>7.4709101436282479</v>
      </c>
      <c r="G92" s="239">
        <v>535.41</v>
      </c>
      <c r="H92" s="375" t="s">
        <v>124</v>
      </c>
      <c r="I92" s="375" t="s">
        <v>1439</v>
      </c>
      <c r="J92" s="170" t="s">
        <v>96</v>
      </c>
      <c r="K92" s="170" t="s">
        <v>343</v>
      </c>
      <c r="L92" s="170" t="s">
        <v>113</v>
      </c>
      <c r="M92" s="75"/>
      <c r="N92" s="75"/>
      <c r="O92" s="75"/>
    </row>
    <row r="93" spans="1:15">
      <c r="A93" s="451">
        <v>46115</v>
      </c>
      <c r="B93" s="375" t="s">
        <v>1388</v>
      </c>
      <c r="C93" s="375" t="s">
        <v>335</v>
      </c>
      <c r="D93" s="375" t="s">
        <v>97</v>
      </c>
      <c r="E93" s="375">
        <v>500</v>
      </c>
      <c r="F93" s="381">
        <f t="shared" si="1"/>
        <v>0.93386376795353099</v>
      </c>
      <c r="G93" s="239">
        <v>535.41</v>
      </c>
      <c r="H93" s="375" t="s">
        <v>124</v>
      </c>
      <c r="I93" s="375" t="s">
        <v>1436</v>
      </c>
      <c r="J93" s="170" t="s">
        <v>96</v>
      </c>
      <c r="K93" s="170" t="s">
        <v>343</v>
      </c>
      <c r="L93" s="170" t="s">
        <v>113</v>
      </c>
      <c r="M93" s="75"/>
      <c r="N93" s="75"/>
      <c r="O93" s="75"/>
    </row>
    <row r="94" spans="1:15">
      <c r="A94" s="451">
        <v>46115</v>
      </c>
      <c r="B94" s="375" t="s">
        <v>1389</v>
      </c>
      <c r="C94" s="375" t="s">
        <v>335</v>
      </c>
      <c r="D94" s="375" t="s">
        <v>97</v>
      </c>
      <c r="E94" s="375">
        <v>500</v>
      </c>
      <c r="F94" s="381">
        <f t="shared" si="1"/>
        <v>0.93386376795353099</v>
      </c>
      <c r="G94" s="239">
        <v>535.41</v>
      </c>
      <c r="H94" s="375" t="s">
        <v>124</v>
      </c>
      <c r="I94" s="375" t="s">
        <v>1436</v>
      </c>
      <c r="J94" s="170" t="s">
        <v>96</v>
      </c>
      <c r="K94" s="170" t="s">
        <v>343</v>
      </c>
      <c r="L94" s="170" t="s">
        <v>113</v>
      </c>
      <c r="M94" s="75"/>
      <c r="N94" s="75"/>
      <c r="O94" s="75"/>
    </row>
    <row r="95" spans="1:15">
      <c r="A95" s="451">
        <v>46115</v>
      </c>
      <c r="B95" s="242" t="s">
        <v>1589</v>
      </c>
      <c r="C95" s="391" t="s">
        <v>392</v>
      </c>
      <c r="D95" s="375" t="s">
        <v>97</v>
      </c>
      <c r="E95" s="375">
        <v>3000</v>
      </c>
      <c r="F95" s="381">
        <f t="shared" ref="F95:F158" si="2">E95/G95</f>
        <v>5.6031826077211857</v>
      </c>
      <c r="G95" s="239">
        <v>535.41</v>
      </c>
      <c r="H95" s="375" t="s">
        <v>124</v>
      </c>
      <c r="I95" s="375" t="s">
        <v>1440</v>
      </c>
      <c r="J95" s="170" t="s">
        <v>96</v>
      </c>
      <c r="K95" s="170" t="s">
        <v>343</v>
      </c>
      <c r="L95" s="170" t="s">
        <v>113</v>
      </c>
      <c r="M95" s="75"/>
      <c r="N95" s="75"/>
      <c r="O95" s="75"/>
    </row>
    <row r="96" spans="1:15">
      <c r="A96" s="451">
        <v>46115</v>
      </c>
      <c r="B96" s="375" t="s">
        <v>1391</v>
      </c>
      <c r="C96" s="375" t="s">
        <v>335</v>
      </c>
      <c r="D96" s="375" t="s">
        <v>97</v>
      </c>
      <c r="E96" s="375">
        <v>500</v>
      </c>
      <c r="F96" s="381">
        <f t="shared" si="2"/>
        <v>0.93386376795353099</v>
      </c>
      <c r="G96" s="239">
        <v>535.41</v>
      </c>
      <c r="H96" s="375" t="s">
        <v>124</v>
      </c>
      <c r="I96" s="375" t="s">
        <v>1436</v>
      </c>
      <c r="J96" s="170" t="s">
        <v>96</v>
      </c>
      <c r="K96" s="170" t="s">
        <v>343</v>
      </c>
      <c r="L96" s="170" t="s">
        <v>113</v>
      </c>
      <c r="M96" s="75"/>
      <c r="N96" s="75"/>
      <c r="O96" s="75"/>
    </row>
    <row r="97" spans="1:15">
      <c r="A97" s="393">
        <v>46116</v>
      </c>
      <c r="B97" s="391" t="s">
        <v>935</v>
      </c>
      <c r="C97" s="391" t="s">
        <v>396</v>
      </c>
      <c r="D97" s="390" t="s">
        <v>97</v>
      </c>
      <c r="E97" s="391">
        <v>10000</v>
      </c>
      <c r="F97" s="381">
        <f t="shared" si="2"/>
        <v>18.67727535907062</v>
      </c>
      <c r="G97" s="239">
        <v>535.41</v>
      </c>
      <c r="H97" s="165" t="s">
        <v>128</v>
      </c>
      <c r="I97" s="391" t="s">
        <v>993</v>
      </c>
      <c r="J97" s="170" t="s">
        <v>96</v>
      </c>
      <c r="K97" s="170" t="s">
        <v>343</v>
      </c>
      <c r="L97" s="170" t="s">
        <v>113</v>
      </c>
      <c r="M97" s="75"/>
      <c r="N97" s="75"/>
      <c r="O97" s="75"/>
    </row>
    <row r="98" spans="1:15">
      <c r="A98" s="451">
        <v>46116</v>
      </c>
      <c r="B98" s="375" t="s">
        <v>1641</v>
      </c>
      <c r="C98" s="375" t="s">
        <v>522</v>
      </c>
      <c r="D98" s="165" t="s">
        <v>257</v>
      </c>
      <c r="E98" s="375">
        <v>500</v>
      </c>
      <c r="F98" s="381">
        <f t="shared" si="2"/>
        <v>0.93386376795353099</v>
      </c>
      <c r="G98" s="239">
        <v>535.41</v>
      </c>
      <c r="H98" s="242" t="s">
        <v>122</v>
      </c>
      <c r="I98" s="375" t="s">
        <v>1166</v>
      </c>
      <c r="J98" s="170" t="s">
        <v>96</v>
      </c>
      <c r="K98" s="170" t="s">
        <v>343</v>
      </c>
      <c r="L98" s="170" t="s">
        <v>113</v>
      </c>
      <c r="M98" s="75"/>
      <c r="N98" s="75"/>
      <c r="O98" s="75"/>
    </row>
    <row r="99" spans="1:15">
      <c r="A99" s="451">
        <v>46116</v>
      </c>
      <c r="B99" s="375" t="s">
        <v>1640</v>
      </c>
      <c r="C99" s="375" t="s">
        <v>522</v>
      </c>
      <c r="D99" s="165" t="s">
        <v>257</v>
      </c>
      <c r="E99" s="375">
        <v>500</v>
      </c>
      <c r="F99" s="381">
        <f t="shared" si="2"/>
        <v>0.93386376795353099</v>
      </c>
      <c r="G99" s="239">
        <v>535.41</v>
      </c>
      <c r="H99" s="242" t="s">
        <v>122</v>
      </c>
      <c r="I99" s="375" t="s">
        <v>1166</v>
      </c>
      <c r="J99" s="170" t="s">
        <v>96</v>
      </c>
      <c r="K99" s="170" t="s">
        <v>343</v>
      </c>
      <c r="L99" s="170" t="s">
        <v>113</v>
      </c>
      <c r="M99" s="75"/>
      <c r="N99" s="75"/>
      <c r="O99" s="75"/>
    </row>
    <row r="100" spans="1:15">
      <c r="A100" s="451">
        <v>46116</v>
      </c>
      <c r="B100" s="464" t="s">
        <v>1640</v>
      </c>
      <c r="C100" s="375" t="s">
        <v>522</v>
      </c>
      <c r="D100" s="165" t="s">
        <v>257</v>
      </c>
      <c r="E100" s="375">
        <v>500</v>
      </c>
      <c r="F100" s="381">
        <f t="shared" si="2"/>
        <v>0.93386376795353099</v>
      </c>
      <c r="G100" s="239">
        <v>535.41</v>
      </c>
      <c r="H100" s="242" t="s">
        <v>122</v>
      </c>
      <c r="I100" s="375" t="s">
        <v>1166</v>
      </c>
      <c r="J100" s="170" t="s">
        <v>96</v>
      </c>
      <c r="K100" s="170" t="s">
        <v>343</v>
      </c>
      <c r="L100" s="170" t="s">
        <v>113</v>
      </c>
      <c r="M100" s="310"/>
      <c r="N100" s="310"/>
      <c r="O100" s="271"/>
    </row>
    <row r="101" spans="1:15">
      <c r="A101" s="451">
        <v>46116</v>
      </c>
      <c r="B101" s="375" t="s">
        <v>1640</v>
      </c>
      <c r="C101" s="375" t="s">
        <v>522</v>
      </c>
      <c r="D101" s="165" t="s">
        <v>257</v>
      </c>
      <c r="E101" s="375">
        <v>500</v>
      </c>
      <c r="F101" s="381">
        <f t="shared" si="2"/>
        <v>0.93386376795353099</v>
      </c>
      <c r="G101" s="239">
        <v>535.41</v>
      </c>
      <c r="H101" s="242" t="s">
        <v>122</v>
      </c>
      <c r="I101" s="375" t="s">
        <v>1166</v>
      </c>
      <c r="J101" s="170" t="s">
        <v>96</v>
      </c>
      <c r="K101" s="170" t="s">
        <v>343</v>
      </c>
      <c r="L101" s="170" t="s">
        <v>113</v>
      </c>
      <c r="M101" s="310"/>
      <c r="N101" s="310"/>
      <c r="O101" s="271"/>
    </row>
    <row r="102" spans="1:15">
      <c r="A102" s="451">
        <v>46116</v>
      </c>
      <c r="B102" s="375" t="s">
        <v>1641</v>
      </c>
      <c r="C102" s="375" t="s">
        <v>522</v>
      </c>
      <c r="D102" s="165" t="s">
        <v>257</v>
      </c>
      <c r="E102" s="375">
        <v>500</v>
      </c>
      <c r="F102" s="381">
        <f t="shared" si="2"/>
        <v>0.93386376795353099</v>
      </c>
      <c r="G102" s="239">
        <v>535.41</v>
      </c>
      <c r="H102" s="242" t="s">
        <v>122</v>
      </c>
      <c r="I102" s="375" t="s">
        <v>1166</v>
      </c>
      <c r="J102" s="170" t="s">
        <v>96</v>
      </c>
      <c r="K102" s="170" t="s">
        <v>343</v>
      </c>
      <c r="L102" s="170" t="s">
        <v>113</v>
      </c>
      <c r="M102" s="313"/>
      <c r="N102" s="313"/>
      <c r="O102" s="75"/>
    </row>
    <row r="103" spans="1:15">
      <c r="A103" s="451">
        <v>46116</v>
      </c>
      <c r="B103" s="375" t="s">
        <v>1642</v>
      </c>
      <c r="C103" s="375" t="s">
        <v>524</v>
      </c>
      <c r="D103" s="165" t="s">
        <v>257</v>
      </c>
      <c r="E103" s="375">
        <v>3500</v>
      </c>
      <c r="F103" s="381">
        <f t="shared" si="2"/>
        <v>6.5370463756747172</v>
      </c>
      <c r="G103" s="239">
        <v>535.41</v>
      </c>
      <c r="H103" s="242" t="s">
        <v>122</v>
      </c>
      <c r="I103" s="375" t="s">
        <v>1170</v>
      </c>
      <c r="J103" s="170" t="s">
        <v>96</v>
      </c>
      <c r="K103" s="170" t="s">
        <v>343</v>
      </c>
      <c r="L103" s="170" t="s">
        <v>113</v>
      </c>
      <c r="M103" s="313"/>
      <c r="N103" s="313"/>
      <c r="O103" s="75"/>
    </row>
    <row r="104" spans="1:15">
      <c r="A104" s="395">
        <v>46116</v>
      </c>
      <c r="B104" s="170" t="s">
        <v>1243</v>
      </c>
      <c r="C104" s="383" t="s">
        <v>335</v>
      </c>
      <c r="D104" s="383" t="s">
        <v>97</v>
      </c>
      <c r="E104" s="316">
        <v>500</v>
      </c>
      <c r="F104" s="381">
        <f t="shared" si="2"/>
        <v>0.93386376795353099</v>
      </c>
      <c r="G104" s="239">
        <v>535.41</v>
      </c>
      <c r="H104" s="383" t="s">
        <v>127</v>
      </c>
      <c r="I104" s="170" t="s">
        <v>1295</v>
      </c>
      <c r="J104" s="170" t="s">
        <v>96</v>
      </c>
      <c r="K104" s="170" t="s">
        <v>343</v>
      </c>
      <c r="L104" s="170" t="s">
        <v>113</v>
      </c>
      <c r="M104" s="75"/>
      <c r="N104" s="75"/>
      <c r="O104" s="75"/>
    </row>
    <row r="105" spans="1:15">
      <c r="A105" s="395">
        <v>46116</v>
      </c>
      <c r="B105" s="170" t="s">
        <v>1242</v>
      </c>
      <c r="C105" s="383" t="s">
        <v>335</v>
      </c>
      <c r="D105" s="383" t="s">
        <v>97</v>
      </c>
      <c r="E105" s="316">
        <v>500</v>
      </c>
      <c r="F105" s="381">
        <f t="shared" si="2"/>
        <v>0.93386376795353099</v>
      </c>
      <c r="G105" s="239">
        <v>535.41</v>
      </c>
      <c r="H105" s="383" t="s">
        <v>127</v>
      </c>
      <c r="I105" s="170" t="s">
        <v>1295</v>
      </c>
      <c r="J105" s="170" t="s">
        <v>96</v>
      </c>
      <c r="K105" s="170" t="s">
        <v>343</v>
      </c>
      <c r="L105" s="170" t="s">
        <v>113</v>
      </c>
      <c r="M105" s="75"/>
      <c r="N105" s="75"/>
      <c r="O105" s="75"/>
    </row>
    <row r="106" spans="1:15">
      <c r="A106" s="451">
        <v>46116</v>
      </c>
      <c r="B106" s="375" t="s">
        <v>1392</v>
      </c>
      <c r="C106" s="375" t="s">
        <v>335</v>
      </c>
      <c r="D106" s="375" t="s">
        <v>97</v>
      </c>
      <c r="E106" s="375">
        <v>500</v>
      </c>
      <c r="F106" s="381">
        <f t="shared" si="2"/>
        <v>0.93386376795353099</v>
      </c>
      <c r="G106" s="239">
        <v>535.41</v>
      </c>
      <c r="H106" s="375" t="s">
        <v>124</v>
      </c>
      <c r="I106" s="375" t="s">
        <v>1436</v>
      </c>
      <c r="J106" s="170" t="s">
        <v>96</v>
      </c>
      <c r="K106" s="170" t="s">
        <v>343</v>
      </c>
      <c r="L106" s="170" t="s">
        <v>113</v>
      </c>
      <c r="M106" s="75"/>
      <c r="N106" s="75"/>
      <c r="O106" s="75"/>
    </row>
    <row r="107" spans="1:15">
      <c r="A107" s="451">
        <v>46116</v>
      </c>
      <c r="B107" s="375" t="s">
        <v>1393</v>
      </c>
      <c r="C107" s="375" t="s">
        <v>335</v>
      </c>
      <c r="D107" s="375" t="s">
        <v>97</v>
      </c>
      <c r="E107" s="375">
        <v>500</v>
      </c>
      <c r="F107" s="381">
        <f t="shared" si="2"/>
        <v>0.93386376795353099</v>
      </c>
      <c r="G107" s="239">
        <v>535.41</v>
      </c>
      <c r="H107" s="375" t="s">
        <v>124</v>
      </c>
      <c r="I107" s="375" t="s">
        <v>1436</v>
      </c>
      <c r="J107" s="170" t="s">
        <v>96</v>
      </c>
      <c r="K107" s="170" t="s">
        <v>343</v>
      </c>
      <c r="L107" s="170" t="s">
        <v>113</v>
      </c>
      <c r="M107" s="75"/>
      <c r="N107" s="75"/>
      <c r="O107" s="75"/>
    </row>
    <row r="108" spans="1:15">
      <c r="A108" s="393">
        <v>46117</v>
      </c>
      <c r="B108" s="391" t="s">
        <v>936</v>
      </c>
      <c r="C108" s="391" t="s">
        <v>396</v>
      </c>
      <c r="D108" s="390" t="s">
        <v>97</v>
      </c>
      <c r="E108" s="391">
        <v>10000</v>
      </c>
      <c r="F108" s="381">
        <f t="shared" si="2"/>
        <v>18.67727535907062</v>
      </c>
      <c r="G108" s="239">
        <v>535.41</v>
      </c>
      <c r="H108" s="165" t="s">
        <v>128</v>
      </c>
      <c r="I108" s="391" t="s">
        <v>993</v>
      </c>
      <c r="J108" s="170" t="s">
        <v>96</v>
      </c>
      <c r="K108" s="170" t="s">
        <v>343</v>
      </c>
      <c r="L108" s="170" t="s">
        <v>113</v>
      </c>
      <c r="M108" s="75"/>
      <c r="N108" s="75"/>
      <c r="O108" s="75"/>
    </row>
    <row r="109" spans="1:15">
      <c r="A109" s="394">
        <v>46117</v>
      </c>
      <c r="B109" s="375" t="s">
        <v>1034</v>
      </c>
      <c r="C109" s="458" t="s">
        <v>335</v>
      </c>
      <c r="D109" s="375" t="s">
        <v>98</v>
      </c>
      <c r="E109" s="459">
        <v>1000</v>
      </c>
      <c r="F109" s="381">
        <f t="shared" si="2"/>
        <v>1.867727535907062</v>
      </c>
      <c r="G109" s="239">
        <v>535.41</v>
      </c>
      <c r="H109" s="375" t="s">
        <v>168</v>
      </c>
      <c r="I109" s="375" t="s">
        <v>1080</v>
      </c>
      <c r="J109" s="170" t="s">
        <v>96</v>
      </c>
      <c r="K109" s="170" t="s">
        <v>343</v>
      </c>
      <c r="L109" s="170" t="s">
        <v>113</v>
      </c>
      <c r="M109" s="75"/>
      <c r="N109" s="75"/>
      <c r="O109" s="75"/>
    </row>
    <row r="110" spans="1:15">
      <c r="A110" s="394">
        <v>46117</v>
      </c>
      <c r="B110" s="375" t="s">
        <v>1032</v>
      </c>
      <c r="C110" s="458" t="s">
        <v>335</v>
      </c>
      <c r="D110" s="375" t="s">
        <v>98</v>
      </c>
      <c r="E110" s="459">
        <v>1000</v>
      </c>
      <c r="F110" s="381">
        <f t="shared" si="2"/>
        <v>1.867727535907062</v>
      </c>
      <c r="G110" s="239">
        <v>535.41</v>
      </c>
      <c r="H110" s="375" t="s">
        <v>168</v>
      </c>
      <c r="I110" s="375" t="s">
        <v>1080</v>
      </c>
      <c r="J110" s="170" t="s">
        <v>96</v>
      </c>
      <c r="K110" s="170" t="s">
        <v>343</v>
      </c>
      <c r="L110" s="170" t="s">
        <v>113</v>
      </c>
      <c r="M110" s="310"/>
      <c r="N110" s="310"/>
      <c r="O110" s="271"/>
    </row>
    <row r="111" spans="1:15">
      <c r="A111" s="460">
        <v>46117</v>
      </c>
      <c r="B111" s="453" t="s">
        <v>1035</v>
      </c>
      <c r="C111" s="453" t="s">
        <v>450</v>
      </c>
      <c r="D111" s="453" t="s">
        <v>98</v>
      </c>
      <c r="E111" s="461">
        <v>14875</v>
      </c>
      <c r="F111" s="381">
        <f t="shared" si="2"/>
        <v>27.782447096617545</v>
      </c>
      <c r="G111" s="239">
        <v>535.41</v>
      </c>
      <c r="H111" s="453" t="s">
        <v>168</v>
      </c>
      <c r="I111" s="453" t="s">
        <v>1083</v>
      </c>
      <c r="J111" s="170" t="s">
        <v>96</v>
      </c>
      <c r="K111" s="170" t="s">
        <v>343</v>
      </c>
      <c r="L111" s="170" t="s">
        <v>113</v>
      </c>
      <c r="M111" s="310"/>
      <c r="N111" s="310"/>
      <c r="O111" s="271"/>
    </row>
    <row r="112" spans="1:15">
      <c r="A112" s="360">
        <v>46117</v>
      </c>
      <c r="B112" s="361" t="s">
        <v>1631</v>
      </c>
      <c r="C112" s="361" t="s">
        <v>525</v>
      </c>
      <c r="D112" s="165" t="s">
        <v>257</v>
      </c>
      <c r="E112" s="361">
        <v>10000</v>
      </c>
      <c r="F112" s="381">
        <f t="shared" si="2"/>
        <v>18.67727535907062</v>
      </c>
      <c r="G112" s="239">
        <v>535.41</v>
      </c>
      <c r="H112" s="361" t="s">
        <v>123</v>
      </c>
      <c r="I112" s="361" t="s">
        <v>1123</v>
      </c>
      <c r="J112" s="170" t="s">
        <v>96</v>
      </c>
      <c r="K112" s="170" t="s">
        <v>343</v>
      </c>
      <c r="L112" s="170" t="s">
        <v>113</v>
      </c>
      <c r="M112" s="75"/>
      <c r="N112" s="75"/>
      <c r="O112" s="75"/>
    </row>
    <row r="113" spans="1:15">
      <c r="A113" s="451">
        <v>46117</v>
      </c>
      <c r="B113" s="242" t="s">
        <v>1643</v>
      </c>
      <c r="C113" s="375" t="s">
        <v>396</v>
      </c>
      <c r="D113" s="165" t="s">
        <v>257</v>
      </c>
      <c r="E113" s="375">
        <v>10000</v>
      </c>
      <c r="F113" s="381">
        <f t="shared" si="2"/>
        <v>18.67727535907062</v>
      </c>
      <c r="G113" s="239">
        <v>535.41</v>
      </c>
      <c r="H113" s="242" t="s">
        <v>122</v>
      </c>
      <c r="I113" s="375" t="s">
        <v>1172</v>
      </c>
      <c r="J113" s="170" t="s">
        <v>96</v>
      </c>
      <c r="K113" s="170" t="s">
        <v>343</v>
      </c>
      <c r="L113" s="170" t="s">
        <v>113</v>
      </c>
      <c r="M113" s="75"/>
      <c r="N113" s="75"/>
      <c r="O113" s="75"/>
    </row>
    <row r="114" spans="1:15">
      <c r="A114" s="451">
        <v>46117</v>
      </c>
      <c r="B114" s="375" t="s">
        <v>1641</v>
      </c>
      <c r="C114" s="375" t="s">
        <v>522</v>
      </c>
      <c r="D114" s="165" t="s">
        <v>257</v>
      </c>
      <c r="E114" s="375">
        <v>500</v>
      </c>
      <c r="F114" s="381">
        <f t="shared" si="2"/>
        <v>0.93386376795353099</v>
      </c>
      <c r="G114" s="239">
        <v>535.41</v>
      </c>
      <c r="H114" s="242" t="s">
        <v>122</v>
      </c>
      <c r="I114" s="375" t="s">
        <v>1166</v>
      </c>
      <c r="J114" s="170" t="s">
        <v>96</v>
      </c>
      <c r="K114" s="170" t="s">
        <v>343</v>
      </c>
      <c r="L114" s="170" t="s">
        <v>113</v>
      </c>
      <c r="M114" s="75"/>
      <c r="N114" s="75"/>
      <c r="O114" s="75"/>
    </row>
    <row r="115" spans="1:15">
      <c r="A115" s="451">
        <v>46117</v>
      </c>
      <c r="B115" s="375" t="s">
        <v>1641</v>
      </c>
      <c r="C115" s="375" t="s">
        <v>522</v>
      </c>
      <c r="D115" s="165" t="s">
        <v>257</v>
      </c>
      <c r="E115" s="375">
        <v>500</v>
      </c>
      <c r="F115" s="381">
        <f t="shared" si="2"/>
        <v>0.93386376795353099</v>
      </c>
      <c r="G115" s="239">
        <v>535.41</v>
      </c>
      <c r="H115" s="242" t="s">
        <v>122</v>
      </c>
      <c r="I115" s="375" t="s">
        <v>1166</v>
      </c>
      <c r="J115" s="170" t="s">
        <v>96</v>
      </c>
      <c r="K115" s="170" t="s">
        <v>343</v>
      </c>
      <c r="L115" s="170" t="s">
        <v>113</v>
      </c>
      <c r="M115" s="75"/>
      <c r="N115" s="75"/>
      <c r="O115" s="75"/>
    </row>
    <row r="116" spans="1:15">
      <c r="A116" s="451">
        <v>46117</v>
      </c>
      <c r="B116" s="375" t="s">
        <v>1641</v>
      </c>
      <c r="C116" s="375" t="s">
        <v>522</v>
      </c>
      <c r="D116" s="165" t="s">
        <v>257</v>
      </c>
      <c r="E116" s="375">
        <v>500</v>
      </c>
      <c r="F116" s="381">
        <f t="shared" si="2"/>
        <v>0.93386376795353099</v>
      </c>
      <c r="G116" s="239">
        <v>535.41</v>
      </c>
      <c r="H116" s="242" t="s">
        <v>122</v>
      </c>
      <c r="I116" s="375" t="s">
        <v>1166</v>
      </c>
      <c r="J116" s="170" t="s">
        <v>96</v>
      </c>
      <c r="K116" s="170" t="s">
        <v>343</v>
      </c>
      <c r="L116" s="170" t="s">
        <v>113</v>
      </c>
      <c r="M116" s="75"/>
      <c r="N116" s="75"/>
      <c r="O116" s="75"/>
    </row>
    <row r="117" spans="1:15">
      <c r="A117" s="395">
        <v>46117</v>
      </c>
      <c r="B117" s="378" t="s">
        <v>1244</v>
      </c>
      <c r="C117" s="170" t="s">
        <v>525</v>
      </c>
      <c r="D117" s="170" t="s">
        <v>97</v>
      </c>
      <c r="E117" s="316">
        <v>10000</v>
      </c>
      <c r="F117" s="381">
        <f t="shared" si="2"/>
        <v>18.67727535907062</v>
      </c>
      <c r="G117" s="239">
        <v>535.41</v>
      </c>
      <c r="H117" s="383" t="s">
        <v>127</v>
      </c>
      <c r="I117" s="170" t="s">
        <v>1301</v>
      </c>
      <c r="J117" s="170" t="s">
        <v>96</v>
      </c>
      <c r="K117" s="170" t="s">
        <v>343</v>
      </c>
      <c r="L117" s="170" t="s">
        <v>113</v>
      </c>
      <c r="M117" s="75"/>
      <c r="N117" s="75"/>
      <c r="O117" s="75"/>
    </row>
    <row r="118" spans="1:15">
      <c r="A118" s="466">
        <v>46117</v>
      </c>
      <c r="B118" s="468" t="s">
        <v>1327</v>
      </c>
      <c r="C118" s="396" t="s">
        <v>525</v>
      </c>
      <c r="D118" s="468" t="s">
        <v>100</v>
      </c>
      <c r="E118" s="467">
        <v>10000</v>
      </c>
      <c r="F118" s="381">
        <f t="shared" si="2"/>
        <v>18.67727535907062</v>
      </c>
      <c r="G118" s="239">
        <v>535.41</v>
      </c>
      <c r="H118" s="468" t="s">
        <v>129</v>
      </c>
      <c r="I118" s="468" t="s">
        <v>1365</v>
      </c>
      <c r="J118" s="170" t="s">
        <v>96</v>
      </c>
      <c r="K118" s="170" t="s">
        <v>343</v>
      </c>
      <c r="L118" s="170" t="s">
        <v>113</v>
      </c>
      <c r="M118" s="75"/>
      <c r="N118" s="75"/>
      <c r="O118" s="75"/>
    </row>
    <row r="119" spans="1:15">
      <c r="A119" s="451">
        <v>46117</v>
      </c>
      <c r="B119" s="375" t="s">
        <v>1394</v>
      </c>
      <c r="C119" s="375" t="s">
        <v>525</v>
      </c>
      <c r="D119" s="375" t="s">
        <v>97</v>
      </c>
      <c r="E119" s="375">
        <v>10000</v>
      </c>
      <c r="F119" s="381">
        <f t="shared" si="2"/>
        <v>18.67727535907062</v>
      </c>
      <c r="G119" s="239">
        <v>535.41</v>
      </c>
      <c r="H119" s="375" t="s">
        <v>124</v>
      </c>
      <c r="I119" s="375" t="s">
        <v>1441</v>
      </c>
      <c r="J119" s="170" t="s">
        <v>96</v>
      </c>
      <c r="K119" s="170" t="s">
        <v>343</v>
      </c>
      <c r="L119" s="170" t="s">
        <v>113</v>
      </c>
      <c r="M119" s="75"/>
      <c r="N119" s="75"/>
      <c r="O119" s="75"/>
    </row>
    <row r="120" spans="1:15">
      <c r="A120" s="393">
        <v>46118</v>
      </c>
      <c r="B120" s="391" t="s">
        <v>937</v>
      </c>
      <c r="C120" s="391" t="s">
        <v>396</v>
      </c>
      <c r="D120" s="390" t="s">
        <v>97</v>
      </c>
      <c r="E120" s="391">
        <v>10000</v>
      </c>
      <c r="F120" s="381">
        <f t="shared" si="2"/>
        <v>18.67727535907062</v>
      </c>
      <c r="G120" s="239">
        <v>535.41</v>
      </c>
      <c r="H120" s="165" t="s">
        <v>128</v>
      </c>
      <c r="I120" s="391" t="s">
        <v>993</v>
      </c>
      <c r="J120" s="170" t="s">
        <v>96</v>
      </c>
      <c r="K120" s="170" t="s">
        <v>343</v>
      </c>
      <c r="L120" s="170" t="s">
        <v>113</v>
      </c>
      <c r="M120" s="75"/>
      <c r="N120" s="75"/>
      <c r="O120" s="75"/>
    </row>
    <row r="121" spans="1:15">
      <c r="A121" s="360">
        <v>46118</v>
      </c>
      <c r="B121" s="361" t="s">
        <v>1651</v>
      </c>
      <c r="C121" s="361" t="s">
        <v>525</v>
      </c>
      <c r="D121" s="165" t="s">
        <v>257</v>
      </c>
      <c r="E121" s="361">
        <v>10000</v>
      </c>
      <c r="F121" s="381">
        <f t="shared" si="2"/>
        <v>18.67727535907062</v>
      </c>
      <c r="G121" s="239">
        <v>535.41</v>
      </c>
      <c r="H121" s="361" t="s">
        <v>123</v>
      </c>
      <c r="I121" s="361" t="s">
        <v>1123</v>
      </c>
      <c r="J121" s="170" t="s">
        <v>96</v>
      </c>
      <c r="K121" s="170" t="s">
        <v>343</v>
      </c>
      <c r="L121" s="170" t="s">
        <v>113</v>
      </c>
      <c r="M121" s="75"/>
      <c r="N121" s="75"/>
      <c r="O121" s="75"/>
    </row>
    <row r="122" spans="1:15">
      <c r="A122" s="451">
        <v>46118</v>
      </c>
      <c r="B122" s="242" t="s">
        <v>1644</v>
      </c>
      <c r="C122" s="375" t="s">
        <v>396</v>
      </c>
      <c r="D122" s="165" t="s">
        <v>257</v>
      </c>
      <c r="E122" s="375">
        <v>10000</v>
      </c>
      <c r="F122" s="381">
        <f t="shared" si="2"/>
        <v>18.67727535907062</v>
      </c>
      <c r="G122" s="239">
        <v>535.41</v>
      </c>
      <c r="H122" s="242" t="s">
        <v>122</v>
      </c>
      <c r="I122" s="375" t="s">
        <v>1172</v>
      </c>
      <c r="J122" s="170" t="s">
        <v>96</v>
      </c>
      <c r="K122" s="170" t="s">
        <v>343</v>
      </c>
      <c r="L122" s="170" t="s">
        <v>113</v>
      </c>
      <c r="M122" s="75"/>
      <c r="N122" s="75"/>
      <c r="O122" s="75"/>
    </row>
    <row r="123" spans="1:15">
      <c r="A123" s="395">
        <v>46118</v>
      </c>
      <c r="B123" s="170" t="s">
        <v>1245</v>
      </c>
      <c r="C123" s="170" t="s">
        <v>525</v>
      </c>
      <c r="D123" s="170" t="s">
        <v>97</v>
      </c>
      <c r="E123" s="316">
        <v>10000</v>
      </c>
      <c r="F123" s="381">
        <f t="shared" si="2"/>
        <v>18.67727535907062</v>
      </c>
      <c r="G123" s="239">
        <v>535.41</v>
      </c>
      <c r="H123" s="383" t="s">
        <v>127</v>
      </c>
      <c r="I123" s="170" t="s">
        <v>1301</v>
      </c>
      <c r="J123" s="170" t="s">
        <v>96</v>
      </c>
      <c r="K123" s="170" t="s">
        <v>343</v>
      </c>
      <c r="L123" s="170" t="s">
        <v>113</v>
      </c>
      <c r="M123" s="75"/>
      <c r="N123" s="75"/>
      <c r="O123" s="75"/>
    </row>
    <row r="124" spans="1:15" s="246" customFormat="1">
      <c r="A124" s="466">
        <v>46118</v>
      </c>
      <c r="B124" s="468" t="s">
        <v>1328</v>
      </c>
      <c r="C124" s="396" t="s">
        <v>525</v>
      </c>
      <c r="D124" s="468" t="s">
        <v>100</v>
      </c>
      <c r="E124" s="467">
        <v>10000</v>
      </c>
      <c r="F124" s="381">
        <f t="shared" si="2"/>
        <v>18.67727535907062</v>
      </c>
      <c r="G124" s="239">
        <v>535.41</v>
      </c>
      <c r="H124" s="468" t="s">
        <v>129</v>
      </c>
      <c r="I124" s="468" t="s">
        <v>1365</v>
      </c>
      <c r="J124" s="170" t="s">
        <v>96</v>
      </c>
      <c r="K124" s="170" t="s">
        <v>343</v>
      </c>
      <c r="L124" s="170" t="s">
        <v>113</v>
      </c>
      <c r="M124" s="75"/>
      <c r="N124" s="75"/>
      <c r="O124" s="75"/>
    </row>
    <row r="125" spans="1:15">
      <c r="A125" s="451">
        <v>46118</v>
      </c>
      <c r="B125" s="375" t="s">
        <v>1395</v>
      </c>
      <c r="C125" s="375" t="s">
        <v>525</v>
      </c>
      <c r="D125" s="375" t="s">
        <v>97</v>
      </c>
      <c r="E125" s="375">
        <v>10000</v>
      </c>
      <c r="F125" s="381">
        <f t="shared" si="2"/>
        <v>18.67727535907062</v>
      </c>
      <c r="G125" s="239">
        <v>535.41</v>
      </c>
      <c r="H125" s="375" t="s">
        <v>124</v>
      </c>
      <c r="I125" s="375" t="s">
        <v>1441</v>
      </c>
      <c r="J125" s="170" t="s">
        <v>96</v>
      </c>
      <c r="K125" s="170" t="s">
        <v>343</v>
      </c>
      <c r="L125" s="170" t="s">
        <v>113</v>
      </c>
      <c r="M125" s="75"/>
      <c r="N125" s="75"/>
      <c r="O125" s="75"/>
    </row>
    <row r="126" spans="1:15">
      <c r="A126" s="451">
        <v>46119</v>
      </c>
      <c r="B126" s="375" t="s">
        <v>186</v>
      </c>
      <c r="C126" s="375" t="s">
        <v>335</v>
      </c>
      <c r="D126" s="385" t="s">
        <v>99</v>
      </c>
      <c r="E126" s="375">
        <v>1000</v>
      </c>
      <c r="F126" s="381">
        <f t="shared" si="2"/>
        <v>1.867727535907062</v>
      </c>
      <c r="G126" s="239">
        <v>535.41</v>
      </c>
      <c r="H126" s="386" t="s">
        <v>111</v>
      </c>
      <c r="I126" s="452" t="s">
        <v>910</v>
      </c>
      <c r="J126" s="170" t="s">
        <v>96</v>
      </c>
      <c r="K126" s="170" t="s">
        <v>343</v>
      </c>
      <c r="L126" s="170" t="s">
        <v>113</v>
      </c>
      <c r="M126" s="75"/>
      <c r="N126" s="75"/>
      <c r="O126" s="75"/>
    </row>
    <row r="127" spans="1:15">
      <c r="A127" s="451">
        <v>46119</v>
      </c>
      <c r="B127" s="375" t="s">
        <v>187</v>
      </c>
      <c r="C127" s="375" t="s">
        <v>335</v>
      </c>
      <c r="D127" s="385" t="s">
        <v>99</v>
      </c>
      <c r="E127" s="375">
        <v>1000</v>
      </c>
      <c r="F127" s="381">
        <f t="shared" si="2"/>
        <v>1.867727535907062</v>
      </c>
      <c r="G127" s="239">
        <v>535.41</v>
      </c>
      <c r="H127" s="386" t="s">
        <v>111</v>
      </c>
      <c r="I127" s="452" t="s">
        <v>910</v>
      </c>
      <c r="J127" s="170" t="s">
        <v>96</v>
      </c>
      <c r="K127" s="170" t="s">
        <v>343</v>
      </c>
      <c r="L127" s="170" t="s">
        <v>113</v>
      </c>
      <c r="M127" s="75"/>
      <c r="N127" s="75"/>
      <c r="O127" s="75"/>
    </row>
    <row r="128" spans="1:15">
      <c r="A128" s="393">
        <v>46119</v>
      </c>
      <c r="B128" s="391" t="s">
        <v>938</v>
      </c>
      <c r="C128" s="391" t="s">
        <v>396</v>
      </c>
      <c r="D128" s="390" t="s">
        <v>97</v>
      </c>
      <c r="E128" s="391">
        <v>10000</v>
      </c>
      <c r="F128" s="381">
        <f t="shared" si="2"/>
        <v>18.67727535907062</v>
      </c>
      <c r="G128" s="239">
        <v>535.41</v>
      </c>
      <c r="H128" s="165" t="s">
        <v>128</v>
      </c>
      <c r="I128" s="391" t="s">
        <v>993</v>
      </c>
      <c r="J128" s="170" t="s">
        <v>96</v>
      </c>
      <c r="K128" s="170" t="s">
        <v>343</v>
      </c>
      <c r="L128" s="170" t="s">
        <v>113</v>
      </c>
      <c r="M128" s="75"/>
      <c r="N128" s="75"/>
      <c r="O128" s="75"/>
    </row>
    <row r="129" spans="1:15">
      <c r="A129" s="360">
        <v>46119</v>
      </c>
      <c r="B129" s="361" t="s">
        <v>1651</v>
      </c>
      <c r="C129" s="361" t="s">
        <v>525</v>
      </c>
      <c r="D129" s="165" t="s">
        <v>257</v>
      </c>
      <c r="E129" s="361">
        <v>10000</v>
      </c>
      <c r="F129" s="381">
        <f t="shared" si="2"/>
        <v>18.67727535907062</v>
      </c>
      <c r="G129" s="239">
        <v>535.41</v>
      </c>
      <c r="H129" s="361" t="s">
        <v>123</v>
      </c>
      <c r="I129" s="361" t="s">
        <v>1123</v>
      </c>
      <c r="J129" s="170" t="s">
        <v>96</v>
      </c>
      <c r="K129" s="170" t="s">
        <v>343</v>
      </c>
      <c r="L129" s="170" t="s">
        <v>113</v>
      </c>
      <c r="M129" s="75"/>
      <c r="N129" s="75"/>
      <c r="O129" s="75"/>
    </row>
    <row r="130" spans="1:15">
      <c r="A130" s="451">
        <v>46119</v>
      </c>
      <c r="B130" s="242" t="s">
        <v>1644</v>
      </c>
      <c r="C130" s="375" t="s">
        <v>396</v>
      </c>
      <c r="D130" s="165" t="s">
        <v>257</v>
      </c>
      <c r="E130" s="375">
        <v>10000</v>
      </c>
      <c r="F130" s="381">
        <f t="shared" si="2"/>
        <v>18.67727535907062</v>
      </c>
      <c r="G130" s="239">
        <v>535.41</v>
      </c>
      <c r="H130" s="242" t="s">
        <v>122</v>
      </c>
      <c r="I130" s="375" t="s">
        <v>1172</v>
      </c>
      <c r="J130" s="170" t="s">
        <v>96</v>
      </c>
      <c r="K130" s="170" t="s">
        <v>343</v>
      </c>
      <c r="L130" s="170" t="s">
        <v>113</v>
      </c>
      <c r="M130" s="75"/>
      <c r="N130" s="75"/>
      <c r="O130" s="75"/>
    </row>
    <row r="131" spans="1:15">
      <c r="A131" s="451">
        <v>46119</v>
      </c>
      <c r="B131" s="375" t="s">
        <v>1641</v>
      </c>
      <c r="C131" s="375" t="s">
        <v>522</v>
      </c>
      <c r="D131" s="165" t="s">
        <v>257</v>
      </c>
      <c r="E131" s="375">
        <v>500</v>
      </c>
      <c r="F131" s="381">
        <f t="shared" si="2"/>
        <v>0.93386376795353099</v>
      </c>
      <c r="G131" s="239">
        <v>535.41</v>
      </c>
      <c r="H131" s="242" t="s">
        <v>122</v>
      </c>
      <c r="I131" s="375" t="s">
        <v>1166</v>
      </c>
      <c r="J131" s="170" t="s">
        <v>96</v>
      </c>
      <c r="K131" s="170" t="s">
        <v>343</v>
      </c>
      <c r="L131" s="170" t="s">
        <v>113</v>
      </c>
      <c r="M131" s="75"/>
      <c r="N131" s="75"/>
      <c r="O131" s="75"/>
    </row>
    <row r="132" spans="1:15">
      <c r="A132" s="451">
        <v>46119</v>
      </c>
      <c r="B132" s="375" t="s">
        <v>1641</v>
      </c>
      <c r="C132" s="375" t="s">
        <v>522</v>
      </c>
      <c r="D132" s="165" t="s">
        <v>257</v>
      </c>
      <c r="E132" s="375">
        <v>500</v>
      </c>
      <c r="F132" s="381">
        <f t="shared" si="2"/>
        <v>0.93386376795353099</v>
      </c>
      <c r="G132" s="239">
        <v>535.41</v>
      </c>
      <c r="H132" s="242" t="s">
        <v>122</v>
      </c>
      <c r="I132" s="375" t="s">
        <v>1166</v>
      </c>
      <c r="J132" s="170" t="s">
        <v>96</v>
      </c>
      <c r="K132" s="170" t="s">
        <v>343</v>
      </c>
      <c r="L132" s="170" t="s">
        <v>113</v>
      </c>
      <c r="M132" s="75"/>
      <c r="N132" s="75"/>
      <c r="O132" s="75"/>
    </row>
    <row r="133" spans="1:15">
      <c r="A133" s="451">
        <v>46119</v>
      </c>
      <c r="B133" s="375" t="s">
        <v>1641</v>
      </c>
      <c r="C133" s="375" t="s">
        <v>522</v>
      </c>
      <c r="D133" s="165" t="s">
        <v>257</v>
      </c>
      <c r="E133" s="375">
        <v>500</v>
      </c>
      <c r="F133" s="381">
        <f t="shared" si="2"/>
        <v>0.93386376795353099</v>
      </c>
      <c r="G133" s="239">
        <v>535.41</v>
      </c>
      <c r="H133" s="242" t="s">
        <v>122</v>
      </c>
      <c r="I133" s="375" t="s">
        <v>1166</v>
      </c>
      <c r="J133" s="170" t="s">
        <v>96</v>
      </c>
      <c r="K133" s="170" t="s">
        <v>343</v>
      </c>
      <c r="L133" s="170" t="s">
        <v>113</v>
      </c>
      <c r="M133" s="75"/>
      <c r="N133" s="75"/>
      <c r="O133" s="75"/>
    </row>
    <row r="134" spans="1:15">
      <c r="A134" s="451">
        <v>46119</v>
      </c>
      <c r="B134" s="375" t="s">
        <v>1641</v>
      </c>
      <c r="C134" s="375" t="s">
        <v>522</v>
      </c>
      <c r="D134" s="165" t="s">
        <v>257</v>
      </c>
      <c r="E134" s="375">
        <v>500</v>
      </c>
      <c r="F134" s="381">
        <f t="shared" si="2"/>
        <v>0.93386376795353099</v>
      </c>
      <c r="G134" s="239">
        <v>535.41</v>
      </c>
      <c r="H134" s="242" t="s">
        <v>122</v>
      </c>
      <c r="I134" s="375" t="s">
        <v>1166</v>
      </c>
      <c r="J134" s="170" t="s">
        <v>96</v>
      </c>
      <c r="K134" s="170" t="s">
        <v>343</v>
      </c>
      <c r="L134" s="170" t="s">
        <v>113</v>
      </c>
      <c r="M134" s="75"/>
      <c r="N134" s="75"/>
      <c r="O134" s="75"/>
    </row>
    <row r="135" spans="1:15">
      <c r="A135" s="451">
        <v>46119</v>
      </c>
      <c r="B135" s="375" t="s">
        <v>1590</v>
      </c>
      <c r="C135" s="375" t="s">
        <v>522</v>
      </c>
      <c r="D135" s="165" t="s">
        <v>257</v>
      </c>
      <c r="E135" s="375">
        <v>1000</v>
      </c>
      <c r="F135" s="381">
        <f t="shared" si="2"/>
        <v>1.867727535907062</v>
      </c>
      <c r="G135" s="239">
        <v>535.41</v>
      </c>
      <c r="H135" s="375" t="s">
        <v>131</v>
      </c>
      <c r="I135" s="375" t="s">
        <v>1206</v>
      </c>
      <c r="J135" s="170" t="s">
        <v>96</v>
      </c>
      <c r="K135" s="170" t="s">
        <v>343</v>
      </c>
      <c r="L135" s="170" t="s">
        <v>113</v>
      </c>
      <c r="M135" s="75"/>
      <c r="N135" s="75"/>
      <c r="O135" s="75"/>
    </row>
    <row r="136" spans="1:15">
      <c r="A136" s="451">
        <v>46119</v>
      </c>
      <c r="B136" s="375" t="s">
        <v>1593</v>
      </c>
      <c r="C136" s="391" t="s">
        <v>392</v>
      </c>
      <c r="D136" s="165" t="s">
        <v>257</v>
      </c>
      <c r="E136" s="375">
        <v>7000</v>
      </c>
      <c r="F136" s="381">
        <f t="shared" si="2"/>
        <v>13.074092751349434</v>
      </c>
      <c r="G136" s="239">
        <v>535.41</v>
      </c>
      <c r="H136" s="375" t="s">
        <v>131</v>
      </c>
      <c r="I136" s="375" t="s">
        <v>1207</v>
      </c>
      <c r="J136" s="170" t="s">
        <v>96</v>
      </c>
      <c r="K136" s="170" t="s">
        <v>343</v>
      </c>
      <c r="L136" s="170" t="s">
        <v>113</v>
      </c>
      <c r="M136" s="310"/>
      <c r="N136" s="310"/>
      <c r="O136" s="271"/>
    </row>
    <row r="137" spans="1:15">
      <c r="A137" s="451">
        <v>46119</v>
      </c>
      <c r="B137" s="375" t="s">
        <v>1590</v>
      </c>
      <c r="C137" s="375" t="s">
        <v>522</v>
      </c>
      <c r="D137" s="165" t="s">
        <v>257</v>
      </c>
      <c r="E137" s="375">
        <v>2000</v>
      </c>
      <c r="F137" s="381">
        <f t="shared" si="2"/>
        <v>3.735455071814124</v>
      </c>
      <c r="G137" s="239">
        <v>535.41</v>
      </c>
      <c r="H137" s="375" t="s">
        <v>131</v>
      </c>
      <c r="I137" s="375" t="s">
        <v>1206</v>
      </c>
      <c r="J137" s="170" t="s">
        <v>96</v>
      </c>
      <c r="K137" s="170" t="s">
        <v>343</v>
      </c>
      <c r="L137" s="170" t="s">
        <v>113</v>
      </c>
      <c r="M137" s="310"/>
      <c r="N137" s="310"/>
      <c r="O137" s="271"/>
    </row>
    <row r="138" spans="1:15">
      <c r="A138" s="395">
        <v>46119</v>
      </c>
      <c r="B138" s="170" t="s">
        <v>1246</v>
      </c>
      <c r="C138" s="170" t="s">
        <v>525</v>
      </c>
      <c r="D138" s="170" t="s">
        <v>97</v>
      </c>
      <c r="E138" s="316">
        <v>10000</v>
      </c>
      <c r="F138" s="381">
        <f t="shared" si="2"/>
        <v>18.67727535907062</v>
      </c>
      <c r="G138" s="239">
        <v>535.41</v>
      </c>
      <c r="H138" s="383" t="s">
        <v>127</v>
      </c>
      <c r="I138" s="170" t="s">
        <v>1301</v>
      </c>
      <c r="J138" s="170" t="s">
        <v>96</v>
      </c>
      <c r="K138" s="170" t="s">
        <v>343</v>
      </c>
      <c r="L138" s="170" t="s">
        <v>113</v>
      </c>
      <c r="M138" s="75"/>
      <c r="N138" s="75"/>
      <c r="O138" s="75"/>
    </row>
    <row r="139" spans="1:15">
      <c r="A139" s="466">
        <v>46119</v>
      </c>
      <c r="B139" s="470" t="s">
        <v>1329</v>
      </c>
      <c r="C139" s="396" t="s">
        <v>525</v>
      </c>
      <c r="D139" s="468" t="s">
        <v>100</v>
      </c>
      <c r="E139" s="467">
        <v>10000</v>
      </c>
      <c r="F139" s="381">
        <f t="shared" si="2"/>
        <v>18.67727535907062</v>
      </c>
      <c r="G139" s="239">
        <v>535.41</v>
      </c>
      <c r="H139" s="468" t="s">
        <v>129</v>
      </c>
      <c r="I139" s="468" t="s">
        <v>1365</v>
      </c>
      <c r="J139" s="170" t="s">
        <v>96</v>
      </c>
      <c r="K139" s="170" t="s">
        <v>343</v>
      </c>
      <c r="L139" s="170" t="s">
        <v>113</v>
      </c>
      <c r="M139" s="75"/>
      <c r="N139" s="75"/>
      <c r="O139" s="75"/>
    </row>
    <row r="140" spans="1:15">
      <c r="A140" s="451">
        <v>46119</v>
      </c>
      <c r="B140" s="375" t="s">
        <v>1396</v>
      </c>
      <c r="C140" s="375" t="s">
        <v>525</v>
      </c>
      <c r="D140" s="375" t="s">
        <v>97</v>
      </c>
      <c r="E140" s="375">
        <v>10000</v>
      </c>
      <c r="F140" s="381">
        <f t="shared" si="2"/>
        <v>18.67727535907062</v>
      </c>
      <c r="G140" s="239">
        <v>535.41</v>
      </c>
      <c r="H140" s="375" t="s">
        <v>124</v>
      </c>
      <c r="I140" s="375" t="s">
        <v>1441</v>
      </c>
      <c r="J140" s="170" t="s">
        <v>96</v>
      </c>
      <c r="K140" s="170" t="s">
        <v>343</v>
      </c>
      <c r="L140" s="170" t="s">
        <v>113</v>
      </c>
      <c r="M140" s="75"/>
      <c r="N140" s="75"/>
      <c r="O140" s="75"/>
    </row>
    <row r="141" spans="1:15">
      <c r="A141" s="307">
        <v>46119</v>
      </c>
      <c r="B141" s="302" t="s">
        <v>1461</v>
      </c>
      <c r="C141" s="302" t="s">
        <v>103</v>
      </c>
      <c r="D141" s="302" t="s">
        <v>98</v>
      </c>
      <c r="E141" s="120">
        <v>500000</v>
      </c>
      <c r="F141" s="381">
        <f t="shared" si="2"/>
        <v>933.86376795353101</v>
      </c>
      <c r="G141" s="239">
        <v>535.41</v>
      </c>
      <c r="H141" s="375" t="s">
        <v>107</v>
      </c>
      <c r="I141" s="375" t="s">
        <v>1482</v>
      </c>
      <c r="J141" s="170" t="s">
        <v>96</v>
      </c>
      <c r="K141" s="170" t="s">
        <v>343</v>
      </c>
      <c r="L141" s="170" t="s">
        <v>113</v>
      </c>
      <c r="M141" s="75"/>
      <c r="N141" s="75"/>
      <c r="O141" s="75"/>
    </row>
    <row r="142" spans="1:15">
      <c r="A142" s="451">
        <v>46120</v>
      </c>
      <c r="B142" s="375" t="s">
        <v>186</v>
      </c>
      <c r="C142" s="375" t="s">
        <v>335</v>
      </c>
      <c r="D142" s="385" t="s">
        <v>99</v>
      </c>
      <c r="E142" s="375">
        <v>1000</v>
      </c>
      <c r="F142" s="381">
        <f t="shared" si="2"/>
        <v>1.867727535907062</v>
      </c>
      <c r="G142" s="239">
        <v>535.41</v>
      </c>
      <c r="H142" s="386" t="s">
        <v>111</v>
      </c>
      <c r="I142" s="452" t="s">
        <v>910</v>
      </c>
      <c r="J142" s="170" t="s">
        <v>96</v>
      </c>
      <c r="K142" s="170" t="s">
        <v>343</v>
      </c>
      <c r="L142" s="170" t="s">
        <v>113</v>
      </c>
      <c r="M142" s="75"/>
      <c r="N142" s="75"/>
      <c r="O142" s="75"/>
    </row>
    <row r="143" spans="1:15">
      <c r="A143" s="451">
        <v>46120</v>
      </c>
      <c r="B143" s="375" t="s">
        <v>192</v>
      </c>
      <c r="C143" s="375" t="s">
        <v>335</v>
      </c>
      <c r="D143" s="385" t="s">
        <v>99</v>
      </c>
      <c r="E143" s="375">
        <v>1000</v>
      </c>
      <c r="F143" s="381">
        <f t="shared" si="2"/>
        <v>1.867727535907062</v>
      </c>
      <c r="G143" s="239">
        <v>535.41</v>
      </c>
      <c r="H143" s="386" t="s">
        <v>111</v>
      </c>
      <c r="I143" s="452" t="s">
        <v>910</v>
      </c>
      <c r="J143" s="170" t="s">
        <v>96</v>
      </c>
      <c r="K143" s="170" t="s">
        <v>343</v>
      </c>
      <c r="L143" s="170" t="s">
        <v>113</v>
      </c>
      <c r="M143" s="75"/>
      <c r="N143" s="75"/>
      <c r="O143" s="75"/>
    </row>
    <row r="144" spans="1:15">
      <c r="A144" s="451">
        <v>46120</v>
      </c>
      <c r="B144" s="383" t="s">
        <v>898</v>
      </c>
      <c r="C144" s="453" t="s">
        <v>110</v>
      </c>
      <c r="D144" s="232" t="s">
        <v>99</v>
      </c>
      <c r="E144" s="375">
        <v>10000</v>
      </c>
      <c r="F144" s="381">
        <f t="shared" si="2"/>
        <v>18.67727535907062</v>
      </c>
      <c r="G144" s="239">
        <v>535.41</v>
      </c>
      <c r="H144" s="386" t="s">
        <v>111</v>
      </c>
      <c r="I144" s="452" t="s">
        <v>913</v>
      </c>
      <c r="J144" s="170" t="s">
        <v>96</v>
      </c>
      <c r="K144" s="170" t="s">
        <v>343</v>
      </c>
      <c r="L144" s="170" t="s">
        <v>113</v>
      </c>
      <c r="M144" s="75"/>
      <c r="N144" s="75"/>
      <c r="O144" s="75"/>
    </row>
    <row r="145" spans="1:15" s="246" customFormat="1">
      <c r="A145" s="393">
        <v>46120</v>
      </c>
      <c r="B145" s="391" t="s">
        <v>939</v>
      </c>
      <c r="C145" s="391" t="s">
        <v>396</v>
      </c>
      <c r="D145" s="390" t="s">
        <v>97</v>
      </c>
      <c r="E145" s="391">
        <v>10000</v>
      </c>
      <c r="F145" s="381">
        <f t="shared" si="2"/>
        <v>18.67727535907062</v>
      </c>
      <c r="G145" s="239">
        <v>535.41</v>
      </c>
      <c r="H145" s="165" t="s">
        <v>128</v>
      </c>
      <c r="I145" s="391" t="s">
        <v>993</v>
      </c>
      <c r="J145" s="170" t="s">
        <v>96</v>
      </c>
      <c r="K145" s="170" t="s">
        <v>343</v>
      </c>
      <c r="L145" s="170" t="s">
        <v>113</v>
      </c>
      <c r="M145" s="75"/>
      <c r="N145" s="75"/>
      <c r="O145" s="75"/>
    </row>
    <row r="146" spans="1:15">
      <c r="A146" s="393">
        <v>46120</v>
      </c>
      <c r="B146" s="391" t="s">
        <v>920</v>
      </c>
      <c r="C146" s="391" t="s">
        <v>522</v>
      </c>
      <c r="D146" s="390" t="s">
        <v>97</v>
      </c>
      <c r="E146" s="391">
        <v>500</v>
      </c>
      <c r="F146" s="381">
        <f t="shared" si="2"/>
        <v>0.93386376795353099</v>
      </c>
      <c r="G146" s="239">
        <v>535.41</v>
      </c>
      <c r="H146" s="165" t="s">
        <v>128</v>
      </c>
      <c r="I146" s="391" t="s">
        <v>991</v>
      </c>
      <c r="J146" s="170" t="s">
        <v>96</v>
      </c>
      <c r="K146" s="170" t="s">
        <v>343</v>
      </c>
      <c r="L146" s="170" t="s">
        <v>113</v>
      </c>
      <c r="M146" s="75"/>
      <c r="N146" s="75"/>
      <c r="O146" s="75"/>
    </row>
    <row r="147" spans="1:15">
      <c r="A147" s="393">
        <v>46120</v>
      </c>
      <c r="B147" s="391" t="s">
        <v>940</v>
      </c>
      <c r="C147" s="391" t="s">
        <v>522</v>
      </c>
      <c r="D147" s="390" t="s">
        <v>97</v>
      </c>
      <c r="E147" s="391">
        <v>500</v>
      </c>
      <c r="F147" s="381">
        <f t="shared" si="2"/>
        <v>0.93386376795353099</v>
      </c>
      <c r="G147" s="239">
        <v>535.41</v>
      </c>
      <c r="H147" s="165" t="s">
        <v>128</v>
      </c>
      <c r="I147" s="391" t="s">
        <v>991</v>
      </c>
      <c r="J147" s="170" t="s">
        <v>96</v>
      </c>
      <c r="K147" s="170" t="s">
        <v>343</v>
      </c>
      <c r="L147" s="170" t="s">
        <v>113</v>
      </c>
      <c r="M147" s="75"/>
      <c r="N147" s="75"/>
      <c r="O147" s="75"/>
    </row>
    <row r="148" spans="1:15">
      <c r="A148" s="393">
        <v>46120</v>
      </c>
      <c r="B148" s="391" t="s">
        <v>941</v>
      </c>
      <c r="C148" s="391" t="s">
        <v>522</v>
      </c>
      <c r="D148" s="390" t="s">
        <v>97</v>
      </c>
      <c r="E148" s="391">
        <v>500</v>
      </c>
      <c r="F148" s="381">
        <f t="shared" si="2"/>
        <v>0.93386376795353099</v>
      </c>
      <c r="G148" s="239">
        <v>535.41</v>
      </c>
      <c r="H148" s="165" t="s">
        <v>128</v>
      </c>
      <c r="I148" s="391" t="s">
        <v>991</v>
      </c>
      <c r="J148" s="170" t="s">
        <v>96</v>
      </c>
      <c r="K148" s="170" t="s">
        <v>343</v>
      </c>
      <c r="L148" s="170" t="s">
        <v>113</v>
      </c>
      <c r="M148" s="75"/>
      <c r="N148" s="75"/>
      <c r="O148" s="75"/>
    </row>
    <row r="149" spans="1:15">
      <c r="A149" s="393">
        <v>46120</v>
      </c>
      <c r="B149" s="391" t="s">
        <v>942</v>
      </c>
      <c r="C149" s="391" t="s">
        <v>392</v>
      </c>
      <c r="D149" s="390" t="s">
        <v>97</v>
      </c>
      <c r="E149" s="391">
        <v>12000</v>
      </c>
      <c r="F149" s="381">
        <f t="shared" si="2"/>
        <v>22.412730430884743</v>
      </c>
      <c r="G149" s="239">
        <v>535.41</v>
      </c>
      <c r="H149" s="165" t="s">
        <v>128</v>
      </c>
      <c r="I149" s="391" t="s">
        <v>999</v>
      </c>
      <c r="J149" s="170" t="s">
        <v>96</v>
      </c>
      <c r="K149" s="170" t="s">
        <v>343</v>
      </c>
      <c r="L149" s="170" t="s">
        <v>113</v>
      </c>
      <c r="M149" s="75"/>
      <c r="N149" s="75"/>
      <c r="O149" s="75"/>
    </row>
    <row r="150" spans="1:15">
      <c r="A150" s="393">
        <v>46120</v>
      </c>
      <c r="B150" s="389" t="s">
        <v>943</v>
      </c>
      <c r="C150" s="389" t="s">
        <v>110</v>
      </c>
      <c r="D150" s="390" t="s">
        <v>97</v>
      </c>
      <c r="E150" s="391">
        <v>7500</v>
      </c>
      <c r="F150" s="381">
        <f t="shared" si="2"/>
        <v>14.007956519302965</v>
      </c>
      <c r="G150" s="239">
        <v>535.41</v>
      </c>
      <c r="H150" s="165" t="s">
        <v>128</v>
      </c>
      <c r="I150" s="391" t="s">
        <v>1000</v>
      </c>
      <c r="J150" s="170" t="s">
        <v>96</v>
      </c>
      <c r="K150" s="170" t="s">
        <v>343</v>
      </c>
      <c r="L150" s="170" t="s">
        <v>113</v>
      </c>
      <c r="M150" s="310"/>
      <c r="N150" s="310"/>
      <c r="O150" s="247"/>
    </row>
    <row r="151" spans="1:15">
      <c r="A151" s="394">
        <v>46120</v>
      </c>
      <c r="B151" s="375" t="s">
        <v>1036</v>
      </c>
      <c r="C151" s="458" t="s">
        <v>335</v>
      </c>
      <c r="D151" s="375" t="s">
        <v>98</v>
      </c>
      <c r="E151" s="459">
        <v>1000</v>
      </c>
      <c r="F151" s="381">
        <f t="shared" si="2"/>
        <v>1.867727535907062</v>
      </c>
      <c r="G151" s="239">
        <v>535.41</v>
      </c>
      <c r="H151" s="375" t="s">
        <v>168</v>
      </c>
      <c r="I151" s="375" t="s">
        <v>1080</v>
      </c>
      <c r="J151" s="170" t="s">
        <v>96</v>
      </c>
      <c r="K151" s="170" t="s">
        <v>343</v>
      </c>
      <c r="L151" s="170" t="s">
        <v>113</v>
      </c>
      <c r="M151" s="313"/>
      <c r="N151" s="313"/>
      <c r="O151" s="75"/>
    </row>
    <row r="152" spans="1:15">
      <c r="A152" s="394">
        <v>46120</v>
      </c>
      <c r="B152" s="375" t="s">
        <v>1037</v>
      </c>
      <c r="C152" s="458" t="s">
        <v>335</v>
      </c>
      <c r="D152" s="375" t="s">
        <v>98</v>
      </c>
      <c r="E152" s="459">
        <v>1000</v>
      </c>
      <c r="F152" s="381">
        <f t="shared" si="2"/>
        <v>1.867727535907062</v>
      </c>
      <c r="G152" s="239">
        <v>535.41</v>
      </c>
      <c r="H152" s="375" t="s">
        <v>168</v>
      </c>
      <c r="I152" s="375" t="s">
        <v>1080</v>
      </c>
      <c r="J152" s="170" t="s">
        <v>96</v>
      </c>
      <c r="K152" s="170" t="s">
        <v>343</v>
      </c>
      <c r="L152" s="170" t="s">
        <v>113</v>
      </c>
      <c r="M152" s="124"/>
      <c r="N152" s="124"/>
      <c r="O152" s="124"/>
    </row>
    <row r="153" spans="1:15">
      <c r="A153" s="394">
        <v>46120</v>
      </c>
      <c r="B153" s="242" t="s">
        <v>1038</v>
      </c>
      <c r="C153" s="458" t="s">
        <v>335</v>
      </c>
      <c r="D153" s="375" t="s">
        <v>98</v>
      </c>
      <c r="E153" s="459">
        <v>1000</v>
      </c>
      <c r="F153" s="381">
        <f t="shared" si="2"/>
        <v>1.867727535907062</v>
      </c>
      <c r="G153" s="239">
        <v>535.41</v>
      </c>
      <c r="H153" s="375" t="s">
        <v>168</v>
      </c>
      <c r="I153" s="375" t="s">
        <v>1080</v>
      </c>
      <c r="J153" s="170" t="s">
        <v>96</v>
      </c>
      <c r="K153" s="170" t="s">
        <v>343</v>
      </c>
      <c r="L153" s="170" t="s">
        <v>113</v>
      </c>
      <c r="M153" s="124"/>
      <c r="N153" s="124"/>
      <c r="O153" s="124"/>
    </row>
    <row r="154" spans="1:15">
      <c r="A154" s="460">
        <v>46120</v>
      </c>
      <c r="B154" s="453" t="s">
        <v>1039</v>
      </c>
      <c r="C154" s="453" t="s">
        <v>450</v>
      </c>
      <c r="D154" s="453" t="s">
        <v>98</v>
      </c>
      <c r="E154" s="461">
        <v>6230</v>
      </c>
      <c r="F154" s="381">
        <f t="shared" si="2"/>
        <v>11.635942548700996</v>
      </c>
      <c r="G154" s="239">
        <v>535.41</v>
      </c>
      <c r="H154" s="453" t="s">
        <v>168</v>
      </c>
      <c r="I154" s="453" t="s">
        <v>1084</v>
      </c>
      <c r="J154" s="170" t="s">
        <v>96</v>
      </c>
      <c r="K154" s="170" t="s">
        <v>343</v>
      </c>
      <c r="L154" s="170" t="s">
        <v>113</v>
      </c>
      <c r="M154" s="124"/>
      <c r="N154" s="124"/>
      <c r="O154" s="124"/>
    </row>
    <row r="155" spans="1:15">
      <c r="A155" s="394">
        <v>46120</v>
      </c>
      <c r="B155" s="242" t="s">
        <v>325</v>
      </c>
      <c r="C155" s="458" t="s">
        <v>335</v>
      </c>
      <c r="D155" s="375" t="s">
        <v>98</v>
      </c>
      <c r="E155" s="459">
        <v>1000</v>
      </c>
      <c r="F155" s="381">
        <f t="shared" si="2"/>
        <v>1.867727535907062</v>
      </c>
      <c r="G155" s="239">
        <v>535.41</v>
      </c>
      <c r="H155" s="375" t="s">
        <v>168</v>
      </c>
      <c r="I155" s="375" t="s">
        <v>1080</v>
      </c>
      <c r="J155" s="170" t="s">
        <v>96</v>
      </c>
      <c r="K155" s="170" t="s">
        <v>343</v>
      </c>
      <c r="L155" s="170" t="s">
        <v>113</v>
      </c>
      <c r="M155" s="124"/>
      <c r="N155" s="124"/>
      <c r="O155" s="124"/>
    </row>
    <row r="156" spans="1:15">
      <c r="A156" s="394">
        <v>46120</v>
      </c>
      <c r="B156" s="375" t="s">
        <v>1031</v>
      </c>
      <c r="C156" s="458" t="s">
        <v>335</v>
      </c>
      <c r="D156" s="375" t="s">
        <v>98</v>
      </c>
      <c r="E156" s="459">
        <v>1000</v>
      </c>
      <c r="F156" s="381">
        <f t="shared" si="2"/>
        <v>1.867727535907062</v>
      </c>
      <c r="G156" s="239">
        <v>535.41</v>
      </c>
      <c r="H156" s="375" t="s">
        <v>168</v>
      </c>
      <c r="I156" s="375" t="s">
        <v>1080</v>
      </c>
      <c r="J156" s="170" t="s">
        <v>96</v>
      </c>
      <c r="K156" s="170" t="s">
        <v>343</v>
      </c>
      <c r="L156" s="170" t="s">
        <v>113</v>
      </c>
      <c r="M156" s="124"/>
      <c r="N156" s="124"/>
      <c r="O156" s="124"/>
    </row>
    <row r="157" spans="1:15">
      <c r="A157" s="394">
        <v>46120</v>
      </c>
      <c r="B157" s="375" t="s">
        <v>1040</v>
      </c>
      <c r="C157" s="458" t="s">
        <v>335</v>
      </c>
      <c r="D157" s="375" t="s">
        <v>98</v>
      </c>
      <c r="E157" s="459">
        <v>1000</v>
      </c>
      <c r="F157" s="381">
        <f t="shared" si="2"/>
        <v>1.867727535907062</v>
      </c>
      <c r="G157" s="239">
        <v>535.41</v>
      </c>
      <c r="H157" s="375" t="s">
        <v>168</v>
      </c>
      <c r="I157" s="375" t="s">
        <v>1080</v>
      </c>
      <c r="J157" s="170" t="s">
        <v>96</v>
      </c>
      <c r="K157" s="170" t="s">
        <v>343</v>
      </c>
      <c r="L157" s="170" t="s">
        <v>113</v>
      </c>
      <c r="M157" s="124"/>
      <c r="N157" s="124"/>
      <c r="O157" s="124"/>
    </row>
    <row r="158" spans="1:15">
      <c r="A158" s="394">
        <v>46120</v>
      </c>
      <c r="B158" s="375" t="s">
        <v>1041</v>
      </c>
      <c r="C158" s="458" t="s">
        <v>335</v>
      </c>
      <c r="D158" s="375" t="s">
        <v>98</v>
      </c>
      <c r="E158" s="459">
        <v>1000</v>
      </c>
      <c r="F158" s="381">
        <f t="shared" si="2"/>
        <v>1.867727535907062</v>
      </c>
      <c r="G158" s="239">
        <v>535.41</v>
      </c>
      <c r="H158" s="375" t="s">
        <v>168</v>
      </c>
      <c r="I158" s="375" t="s">
        <v>1080</v>
      </c>
      <c r="J158" s="170" t="s">
        <v>96</v>
      </c>
      <c r="K158" s="170" t="s">
        <v>343</v>
      </c>
      <c r="L158" s="170" t="s">
        <v>113</v>
      </c>
      <c r="M158" s="75"/>
      <c r="N158" s="75"/>
      <c r="O158" s="75"/>
    </row>
    <row r="159" spans="1:15">
      <c r="A159" s="394">
        <v>46120</v>
      </c>
      <c r="B159" s="375" t="s">
        <v>447</v>
      </c>
      <c r="C159" s="458" t="s">
        <v>335</v>
      </c>
      <c r="D159" s="375" t="s">
        <v>98</v>
      </c>
      <c r="E159" s="459">
        <v>1000</v>
      </c>
      <c r="F159" s="381">
        <f t="shared" ref="F159:F222" si="3">E159/G159</f>
        <v>1.867727535907062</v>
      </c>
      <c r="G159" s="239">
        <v>535.41</v>
      </c>
      <c r="H159" s="375" t="s">
        <v>168</v>
      </c>
      <c r="I159" s="375" t="s">
        <v>1080</v>
      </c>
      <c r="J159" s="170" t="s">
        <v>96</v>
      </c>
      <c r="K159" s="170" t="s">
        <v>343</v>
      </c>
      <c r="L159" s="170" t="s">
        <v>113</v>
      </c>
      <c r="M159" s="75"/>
      <c r="N159" s="75"/>
      <c r="O159" s="75"/>
    </row>
    <row r="160" spans="1:15">
      <c r="A160" s="394">
        <v>46120</v>
      </c>
      <c r="B160" s="242" t="s">
        <v>1042</v>
      </c>
      <c r="C160" s="375" t="s">
        <v>110</v>
      </c>
      <c r="D160" s="242" t="s">
        <v>99</v>
      </c>
      <c r="E160" s="459">
        <v>5000</v>
      </c>
      <c r="F160" s="381">
        <f t="shared" si="3"/>
        <v>9.3386376795353101</v>
      </c>
      <c r="G160" s="239">
        <v>535.41</v>
      </c>
      <c r="H160" s="375" t="s">
        <v>168</v>
      </c>
      <c r="I160" s="375" t="s">
        <v>1085</v>
      </c>
      <c r="J160" s="170" t="s">
        <v>96</v>
      </c>
      <c r="K160" s="170" t="s">
        <v>343</v>
      </c>
      <c r="L160" s="170" t="s">
        <v>113</v>
      </c>
      <c r="M160" s="75"/>
      <c r="N160" s="75"/>
      <c r="O160" s="75"/>
    </row>
    <row r="161" spans="1:15" s="246" customFormat="1">
      <c r="A161" s="360">
        <v>46120</v>
      </c>
      <c r="B161" s="361" t="s">
        <v>1622</v>
      </c>
      <c r="C161" s="361" t="s">
        <v>525</v>
      </c>
      <c r="D161" s="165" t="s">
        <v>257</v>
      </c>
      <c r="E161" s="361">
        <v>10000</v>
      </c>
      <c r="F161" s="381">
        <f t="shared" si="3"/>
        <v>18.67727535907062</v>
      </c>
      <c r="G161" s="239">
        <v>535.41</v>
      </c>
      <c r="H161" s="361" t="s">
        <v>123</v>
      </c>
      <c r="I161" s="361" t="s">
        <v>1123</v>
      </c>
      <c r="J161" s="170" t="s">
        <v>96</v>
      </c>
      <c r="K161" s="170" t="s">
        <v>343</v>
      </c>
      <c r="L161" s="170" t="s">
        <v>113</v>
      </c>
      <c r="M161" s="75"/>
      <c r="N161" s="75"/>
      <c r="O161" s="75"/>
    </row>
    <row r="162" spans="1:15" s="246" customFormat="1">
      <c r="A162" s="407">
        <v>46120</v>
      </c>
      <c r="B162" s="165" t="s">
        <v>1632</v>
      </c>
      <c r="C162" s="165" t="s">
        <v>525</v>
      </c>
      <c r="D162" s="165" t="s">
        <v>257</v>
      </c>
      <c r="E162" s="165">
        <v>50000</v>
      </c>
      <c r="F162" s="381">
        <f t="shared" si="3"/>
        <v>93.386376795353101</v>
      </c>
      <c r="G162" s="239">
        <v>535.41</v>
      </c>
      <c r="H162" s="165" t="s">
        <v>123</v>
      </c>
      <c r="I162" s="165" t="s">
        <v>1125</v>
      </c>
      <c r="J162" s="170" t="s">
        <v>96</v>
      </c>
      <c r="K162" s="170" t="s">
        <v>343</v>
      </c>
      <c r="L162" s="170" t="s">
        <v>113</v>
      </c>
      <c r="M162" s="124"/>
      <c r="N162" s="124"/>
      <c r="O162" s="124"/>
    </row>
    <row r="163" spans="1:15" s="246" customFormat="1">
      <c r="A163" s="407">
        <v>46120</v>
      </c>
      <c r="B163" s="165" t="s">
        <v>1655</v>
      </c>
      <c r="C163" s="391" t="s">
        <v>392</v>
      </c>
      <c r="D163" s="165" t="s">
        <v>257</v>
      </c>
      <c r="E163" s="165">
        <v>2000</v>
      </c>
      <c r="F163" s="381">
        <f t="shared" si="3"/>
        <v>3.735455071814124</v>
      </c>
      <c r="G163" s="239">
        <v>535.41</v>
      </c>
      <c r="H163" s="165" t="s">
        <v>123</v>
      </c>
      <c r="I163" s="165" t="s">
        <v>1126</v>
      </c>
      <c r="J163" s="170" t="s">
        <v>96</v>
      </c>
      <c r="K163" s="170" t="s">
        <v>343</v>
      </c>
      <c r="L163" s="170" t="s">
        <v>113</v>
      </c>
      <c r="M163" s="124"/>
      <c r="N163" s="124"/>
      <c r="O163" s="124"/>
    </row>
    <row r="164" spans="1:15" s="246" customFormat="1">
      <c r="A164" s="360">
        <v>46120</v>
      </c>
      <c r="B164" s="361" t="s">
        <v>1656</v>
      </c>
      <c r="C164" s="361" t="s">
        <v>522</v>
      </c>
      <c r="D164" s="165" t="s">
        <v>257</v>
      </c>
      <c r="E164" s="361">
        <v>1000</v>
      </c>
      <c r="F164" s="381">
        <f t="shared" si="3"/>
        <v>1.867727535907062</v>
      </c>
      <c r="G164" s="239">
        <v>535.41</v>
      </c>
      <c r="H164" s="361" t="s">
        <v>123</v>
      </c>
      <c r="I164" s="361" t="s">
        <v>1121</v>
      </c>
      <c r="J164" s="170" t="s">
        <v>96</v>
      </c>
      <c r="K164" s="170" t="s">
        <v>343</v>
      </c>
      <c r="L164" s="170" t="s">
        <v>113</v>
      </c>
      <c r="M164" s="75"/>
      <c r="N164" s="75"/>
      <c r="O164" s="75"/>
    </row>
    <row r="165" spans="1:15" s="246" customFormat="1">
      <c r="A165" s="407">
        <v>46120</v>
      </c>
      <c r="B165" s="165" t="s">
        <v>1111</v>
      </c>
      <c r="C165" s="165" t="s">
        <v>110</v>
      </c>
      <c r="D165" s="165" t="s">
        <v>257</v>
      </c>
      <c r="E165" s="165">
        <v>7500</v>
      </c>
      <c r="F165" s="381">
        <f t="shared" si="3"/>
        <v>14.007956519302965</v>
      </c>
      <c r="G165" s="239">
        <v>535.41</v>
      </c>
      <c r="H165" s="165" t="s">
        <v>123</v>
      </c>
      <c r="I165" s="165" t="s">
        <v>1128</v>
      </c>
      <c r="J165" s="170" t="s">
        <v>96</v>
      </c>
      <c r="K165" s="170" t="s">
        <v>343</v>
      </c>
      <c r="L165" s="170" t="s">
        <v>113</v>
      </c>
      <c r="M165" s="124"/>
      <c r="N165" s="124"/>
      <c r="O165" s="124"/>
    </row>
    <row r="166" spans="1:15" s="246" customFormat="1">
      <c r="A166" s="451">
        <v>46120</v>
      </c>
      <c r="B166" s="242" t="s">
        <v>1644</v>
      </c>
      <c r="C166" s="375" t="s">
        <v>396</v>
      </c>
      <c r="D166" s="165" t="s">
        <v>257</v>
      </c>
      <c r="E166" s="375">
        <v>10000</v>
      </c>
      <c r="F166" s="381">
        <f t="shared" si="3"/>
        <v>18.67727535907062</v>
      </c>
      <c r="G166" s="239">
        <v>535.41</v>
      </c>
      <c r="H166" s="242" t="s">
        <v>122</v>
      </c>
      <c r="I166" s="375" t="s">
        <v>1172</v>
      </c>
      <c r="J166" s="170" t="s">
        <v>96</v>
      </c>
      <c r="K166" s="170" t="s">
        <v>343</v>
      </c>
      <c r="L166" s="170" t="s">
        <v>113</v>
      </c>
      <c r="M166" s="75"/>
      <c r="N166" s="75"/>
      <c r="O166" s="75"/>
    </row>
    <row r="167" spans="1:15">
      <c r="A167" s="451">
        <v>46120</v>
      </c>
      <c r="B167" s="375" t="s">
        <v>1633</v>
      </c>
      <c r="C167" s="375" t="s">
        <v>522</v>
      </c>
      <c r="D167" s="165" t="s">
        <v>257</v>
      </c>
      <c r="E167" s="375">
        <v>500</v>
      </c>
      <c r="F167" s="381">
        <f t="shared" si="3"/>
        <v>0.93386376795353099</v>
      </c>
      <c r="G167" s="239">
        <v>535.41</v>
      </c>
      <c r="H167" s="242" t="s">
        <v>122</v>
      </c>
      <c r="I167" s="375" t="s">
        <v>1166</v>
      </c>
      <c r="J167" s="170" t="s">
        <v>96</v>
      </c>
      <c r="K167" s="170" t="s">
        <v>343</v>
      </c>
      <c r="L167" s="170" t="s">
        <v>113</v>
      </c>
      <c r="M167" s="75"/>
      <c r="N167" s="75"/>
      <c r="O167" s="75"/>
    </row>
    <row r="168" spans="1:15">
      <c r="A168" s="460">
        <v>46120</v>
      </c>
      <c r="B168" s="453" t="s">
        <v>1599</v>
      </c>
      <c r="C168" s="391" t="s">
        <v>392</v>
      </c>
      <c r="D168" s="165" t="s">
        <v>257</v>
      </c>
      <c r="E168" s="453">
        <v>2000</v>
      </c>
      <c r="F168" s="381">
        <f t="shared" si="3"/>
        <v>3.735455071814124</v>
      </c>
      <c r="G168" s="239">
        <v>535.41</v>
      </c>
      <c r="H168" s="242" t="s">
        <v>122</v>
      </c>
      <c r="I168" s="375" t="s">
        <v>1587</v>
      </c>
      <c r="J168" s="170" t="s">
        <v>96</v>
      </c>
      <c r="K168" s="170" t="s">
        <v>343</v>
      </c>
      <c r="L168" s="170" t="s">
        <v>113</v>
      </c>
      <c r="M168" s="75"/>
      <c r="N168" s="75"/>
      <c r="O168" s="75"/>
    </row>
    <row r="169" spans="1:15">
      <c r="A169" s="451">
        <v>46120</v>
      </c>
      <c r="B169" s="375" t="s">
        <v>1657</v>
      </c>
      <c r="C169" s="375" t="s">
        <v>522</v>
      </c>
      <c r="D169" s="165" t="s">
        <v>257</v>
      </c>
      <c r="E169" s="375">
        <v>1000</v>
      </c>
      <c r="F169" s="381">
        <f t="shared" si="3"/>
        <v>1.867727535907062</v>
      </c>
      <c r="G169" s="239">
        <v>535.41</v>
      </c>
      <c r="H169" s="242" t="s">
        <v>122</v>
      </c>
      <c r="I169" s="375" t="s">
        <v>1166</v>
      </c>
      <c r="J169" s="170" t="s">
        <v>96</v>
      </c>
      <c r="K169" s="170" t="s">
        <v>343</v>
      </c>
      <c r="L169" s="170" t="s">
        <v>113</v>
      </c>
      <c r="M169" s="75"/>
      <c r="N169" s="75"/>
      <c r="O169" s="75"/>
    </row>
    <row r="170" spans="1:15">
      <c r="A170" s="451">
        <v>46120</v>
      </c>
      <c r="B170" s="375" t="s">
        <v>1619</v>
      </c>
      <c r="C170" s="375" t="s">
        <v>522</v>
      </c>
      <c r="D170" s="165" t="s">
        <v>257</v>
      </c>
      <c r="E170" s="375">
        <v>500</v>
      </c>
      <c r="F170" s="381">
        <f t="shared" si="3"/>
        <v>0.93386376795353099</v>
      </c>
      <c r="G170" s="239">
        <v>535.41</v>
      </c>
      <c r="H170" s="242" t="s">
        <v>122</v>
      </c>
      <c r="I170" s="375" t="s">
        <v>1166</v>
      </c>
      <c r="J170" s="170" t="s">
        <v>96</v>
      </c>
      <c r="K170" s="170" t="s">
        <v>343</v>
      </c>
      <c r="L170" s="170" t="s">
        <v>113</v>
      </c>
      <c r="M170" s="75"/>
      <c r="N170" s="75"/>
      <c r="O170" s="75"/>
    </row>
    <row r="171" spans="1:15">
      <c r="A171" s="451">
        <v>46120</v>
      </c>
      <c r="B171" s="165" t="s">
        <v>1160</v>
      </c>
      <c r="C171" s="165" t="s">
        <v>110</v>
      </c>
      <c r="D171" s="165" t="s">
        <v>257</v>
      </c>
      <c r="E171" s="375">
        <v>7500</v>
      </c>
      <c r="F171" s="381">
        <f t="shared" si="3"/>
        <v>14.007956519302965</v>
      </c>
      <c r="G171" s="239">
        <v>535.41</v>
      </c>
      <c r="H171" s="242" t="s">
        <v>122</v>
      </c>
      <c r="I171" s="375" t="s">
        <v>1173</v>
      </c>
      <c r="J171" s="170" t="s">
        <v>96</v>
      </c>
      <c r="K171" s="170" t="s">
        <v>343</v>
      </c>
      <c r="L171" s="170" t="s">
        <v>113</v>
      </c>
      <c r="M171" s="75"/>
      <c r="N171" s="75"/>
      <c r="O171" s="75"/>
    </row>
    <row r="172" spans="1:15">
      <c r="A172" s="451">
        <v>46120</v>
      </c>
      <c r="B172" s="375" t="s">
        <v>1647</v>
      </c>
      <c r="C172" s="375" t="s">
        <v>525</v>
      </c>
      <c r="D172" s="165" t="s">
        <v>257</v>
      </c>
      <c r="E172" s="375">
        <v>10000</v>
      </c>
      <c r="F172" s="381">
        <f t="shared" si="3"/>
        <v>18.67727535907062</v>
      </c>
      <c r="G172" s="239">
        <v>535.41</v>
      </c>
      <c r="H172" s="375" t="s">
        <v>131</v>
      </c>
      <c r="I172" s="375" t="s">
        <v>1208</v>
      </c>
      <c r="J172" s="170" t="s">
        <v>96</v>
      </c>
      <c r="K172" s="170" t="s">
        <v>343</v>
      </c>
      <c r="L172" s="170" t="s">
        <v>113</v>
      </c>
      <c r="M172" s="310"/>
      <c r="N172" s="310"/>
      <c r="O172" s="271"/>
    </row>
    <row r="173" spans="1:15">
      <c r="A173" s="451">
        <v>46120</v>
      </c>
      <c r="B173" s="375" t="s">
        <v>1590</v>
      </c>
      <c r="C173" s="375" t="s">
        <v>522</v>
      </c>
      <c r="D173" s="165" t="s">
        <v>257</v>
      </c>
      <c r="E173" s="375">
        <v>2000</v>
      </c>
      <c r="F173" s="381">
        <f t="shared" si="3"/>
        <v>3.735455071814124</v>
      </c>
      <c r="G173" s="239">
        <v>535.41</v>
      </c>
      <c r="H173" s="375" t="s">
        <v>131</v>
      </c>
      <c r="I173" s="375" t="s">
        <v>1206</v>
      </c>
      <c r="J173" s="170" t="s">
        <v>96</v>
      </c>
      <c r="K173" s="170" t="s">
        <v>343</v>
      </c>
      <c r="L173" s="170" t="s">
        <v>113</v>
      </c>
      <c r="M173" s="310"/>
      <c r="N173" s="310"/>
      <c r="O173" s="271"/>
    </row>
    <row r="174" spans="1:15" s="246" customFormat="1">
      <c r="A174" s="451">
        <v>46120</v>
      </c>
      <c r="B174" s="375" t="s">
        <v>1648</v>
      </c>
      <c r="C174" s="375" t="s">
        <v>522</v>
      </c>
      <c r="D174" s="165" t="s">
        <v>257</v>
      </c>
      <c r="E174" s="375">
        <v>700</v>
      </c>
      <c r="F174" s="381">
        <f t="shared" si="3"/>
        <v>1.3074092751349433</v>
      </c>
      <c r="G174" s="239">
        <v>535.41</v>
      </c>
      <c r="H174" s="375" t="s">
        <v>131</v>
      </c>
      <c r="I174" s="375" t="s">
        <v>1206</v>
      </c>
      <c r="J174" s="170" t="s">
        <v>96</v>
      </c>
      <c r="K174" s="170" t="s">
        <v>343</v>
      </c>
      <c r="L174" s="170" t="s">
        <v>113</v>
      </c>
      <c r="M174" s="313"/>
      <c r="N174" s="313"/>
      <c r="O174" s="75"/>
    </row>
    <row r="175" spans="1:15">
      <c r="A175" s="451">
        <v>46120</v>
      </c>
      <c r="B175" s="170" t="s">
        <v>1200</v>
      </c>
      <c r="C175" s="170" t="s">
        <v>110</v>
      </c>
      <c r="D175" s="165" t="s">
        <v>257</v>
      </c>
      <c r="E175" s="375">
        <v>7500</v>
      </c>
      <c r="F175" s="381">
        <f t="shared" si="3"/>
        <v>14.007956519302965</v>
      </c>
      <c r="G175" s="239">
        <v>535.41</v>
      </c>
      <c r="H175" s="375" t="s">
        <v>131</v>
      </c>
      <c r="I175" s="375" t="s">
        <v>1209</v>
      </c>
      <c r="J175" s="170" t="s">
        <v>96</v>
      </c>
      <c r="K175" s="170" t="s">
        <v>343</v>
      </c>
      <c r="L175" s="170" t="s">
        <v>113</v>
      </c>
      <c r="M175" s="75"/>
      <c r="N175" s="75"/>
      <c r="O175" s="75"/>
    </row>
    <row r="176" spans="1:15">
      <c r="A176" s="395">
        <v>46120</v>
      </c>
      <c r="B176" s="170" t="s">
        <v>1247</v>
      </c>
      <c r="C176" s="170" t="s">
        <v>525</v>
      </c>
      <c r="D176" s="170" t="s">
        <v>97</v>
      </c>
      <c r="E176" s="316">
        <v>10000</v>
      </c>
      <c r="F176" s="381">
        <f t="shared" si="3"/>
        <v>18.67727535907062</v>
      </c>
      <c r="G176" s="239">
        <v>535.41</v>
      </c>
      <c r="H176" s="383" t="s">
        <v>127</v>
      </c>
      <c r="I176" s="170" t="s">
        <v>1301</v>
      </c>
      <c r="J176" s="170" t="s">
        <v>96</v>
      </c>
      <c r="K176" s="170" t="s">
        <v>343</v>
      </c>
      <c r="L176" s="170" t="s">
        <v>113</v>
      </c>
      <c r="M176" s="75"/>
      <c r="N176" s="75"/>
      <c r="O176" s="75"/>
    </row>
    <row r="177" spans="1:15">
      <c r="A177" s="395">
        <v>46120</v>
      </c>
      <c r="B177" s="453" t="s">
        <v>1229</v>
      </c>
      <c r="C177" s="383" t="s">
        <v>335</v>
      </c>
      <c r="D177" s="383" t="s">
        <v>97</v>
      </c>
      <c r="E177" s="465">
        <v>500</v>
      </c>
      <c r="F177" s="381">
        <f t="shared" si="3"/>
        <v>0.93386376795353099</v>
      </c>
      <c r="G177" s="239">
        <v>535.41</v>
      </c>
      <c r="H177" s="383" t="s">
        <v>127</v>
      </c>
      <c r="I177" s="170" t="s">
        <v>1295</v>
      </c>
      <c r="J177" s="170" t="s">
        <v>96</v>
      </c>
      <c r="K177" s="170" t="s">
        <v>343</v>
      </c>
      <c r="L177" s="170" t="s">
        <v>113</v>
      </c>
      <c r="M177" s="75"/>
      <c r="N177" s="75"/>
      <c r="O177" s="75"/>
    </row>
    <row r="178" spans="1:15">
      <c r="A178" s="395">
        <v>46120</v>
      </c>
      <c r="B178" s="453" t="s">
        <v>1230</v>
      </c>
      <c r="C178" s="383" t="s">
        <v>335</v>
      </c>
      <c r="D178" s="383" t="s">
        <v>97</v>
      </c>
      <c r="E178" s="465">
        <v>500</v>
      </c>
      <c r="F178" s="381">
        <f t="shared" si="3"/>
        <v>0.93386376795353099</v>
      </c>
      <c r="G178" s="239">
        <v>535.41</v>
      </c>
      <c r="H178" s="383" t="s">
        <v>127</v>
      </c>
      <c r="I178" s="170" t="s">
        <v>1295</v>
      </c>
      <c r="J178" s="170" t="s">
        <v>96</v>
      </c>
      <c r="K178" s="170" t="s">
        <v>343</v>
      </c>
      <c r="L178" s="170" t="s">
        <v>113</v>
      </c>
      <c r="M178" s="75"/>
      <c r="N178" s="75"/>
      <c r="O178" s="75"/>
    </row>
    <row r="179" spans="1:15">
      <c r="A179" s="395">
        <v>46120</v>
      </c>
      <c r="B179" s="170" t="s">
        <v>1249</v>
      </c>
      <c r="C179" s="383" t="s">
        <v>335</v>
      </c>
      <c r="D179" s="383" t="s">
        <v>97</v>
      </c>
      <c r="E179" s="316">
        <v>500</v>
      </c>
      <c r="F179" s="381">
        <f t="shared" si="3"/>
        <v>0.93386376795353099</v>
      </c>
      <c r="G179" s="239">
        <v>535.41</v>
      </c>
      <c r="H179" s="383" t="s">
        <v>127</v>
      </c>
      <c r="I179" s="170" t="s">
        <v>1295</v>
      </c>
      <c r="J179" s="170" t="s">
        <v>96</v>
      </c>
      <c r="K179" s="170" t="s">
        <v>343</v>
      </c>
      <c r="L179" s="170" t="s">
        <v>113</v>
      </c>
      <c r="M179" s="75"/>
      <c r="N179" s="75"/>
      <c r="O179" s="75"/>
    </row>
    <row r="180" spans="1:15">
      <c r="A180" s="395">
        <v>46120</v>
      </c>
      <c r="B180" s="170" t="s">
        <v>1250</v>
      </c>
      <c r="C180" s="391" t="s">
        <v>392</v>
      </c>
      <c r="D180" s="383" t="s">
        <v>97</v>
      </c>
      <c r="E180" s="316">
        <v>12000</v>
      </c>
      <c r="F180" s="381">
        <f t="shared" si="3"/>
        <v>22.412730430884743</v>
      </c>
      <c r="G180" s="239">
        <v>535.41</v>
      </c>
      <c r="H180" s="383" t="s">
        <v>127</v>
      </c>
      <c r="I180" s="453" t="s">
        <v>1304</v>
      </c>
      <c r="J180" s="170" t="s">
        <v>96</v>
      </c>
      <c r="K180" s="170" t="s">
        <v>343</v>
      </c>
      <c r="L180" s="170" t="s">
        <v>113</v>
      </c>
      <c r="M180" s="75"/>
      <c r="N180" s="75"/>
      <c r="O180" s="75"/>
    </row>
    <row r="181" spans="1:15">
      <c r="A181" s="395">
        <v>46120</v>
      </c>
      <c r="B181" s="170" t="s">
        <v>1251</v>
      </c>
      <c r="C181" s="383" t="s">
        <v>110</v>
      </c>
      <c r="D181" s="383" t="s">
        <v>97</v>
      </c>
      <c r="E181" s="316">
        <v>7500</v>
      </c>
      <c r="F181" s="381">
        <f t="shared" si="3"/>
        <v>14.007956519302965</v>
      </c>
      <c r="G181" s="239">
        <v>535.41</v>
      </c>
      <c r="H181" s="383" t="s">
        <v>127</v>
      </c>
      <c r="I181" s="453" t="s">
        <v>1305</v>
      </c>
      <c r="J181" s="170" t="s">
        <v>96</v>
      </c>
      <c r="K181" s="170" t="s">
        <v>343</v>
      </c>
      <c r="L181" s="170" t="s">
        <v>113</v>
      </c>
      <c r="M181" s="75"/>
      <c r="N181" s="75"/>
      <c r="O181" s="75"/>
    </row>
    <row r="182" spans="1:15">
      <c r="A182" s="466">
        <v>46120</v>
      </c>
      <c r="B182" s="468" t="s">
        <v>1330</v>
      </c>
      <c r="C182" s="396" t="s">
        <v>525</v>
      </c>
      <c r="D182" s="468" t="s">
        <v>100</v>
      </c>
      <c r="E182" s="467">
        <v>10000</v>
      </c>
      <c r="F182" s="381">
        <f t="shared" si="3"/>
        <v>18.67727535907062</v>
      </c>
      <c r="G182" s="239">
        <v>535.41</v>
      </c>
      <c r="H182" s="468" t="s">
        <v>129</v>
      </c>
      <c r="I182" s="468" t="s">
        <v>1365</v>
      </c>
      <c r="J182" s="170" t="s">
        <v>96</v>
      </c>
      <c r="K182" s="170" t="s">
        <v>343</v>
      </c>
      <c r="L182" s="170" t="s">
        <v>113</v>
      </c>
      <c r="M182" s="75"/>
      <c r="N182" s="75"/>
      <c r="O182" s="75"/>
    </row>
    <row r="183" spans="1:15">
      <c r="A183" s="466">
        <v>46120</v>
      </c>
      <c r="B183" s="468" t="s">
        <v>1331</v>
      </c>
      <c r="C183" s="396" t="s">
        <v>335</v>
      </c>
      <c r="D183" s="468" t="s">
        <v>100</v>
      </c>
      <c r="E183" s="467">
        <v>500</v>
      </c>
      <c r="F183" s="381">
        <f t="shared" si="3"/>
        <v>0.93386376795353099</v>
      </c>
      <c r="G183" s="239">
        <v>535.41</v>
      </c>
      <c r="H183" s="468" t="s">
        <v>129</v>
      </c>
      <c r="I183" s="468" t="s">
        <v>1362</v>
      </c>
      <c r="J183" s="170" t="s">
        <v>96</v>
      </c>
      <c r="K183" s="170" t="s">
        <v>343</v>
      </c>
      <c r="L183" s="170" t="s">
        <v>113</v>
      </c>
      <c r="M183" s="75"/>
      <c r="N183" s="75"/>
      <c r="O183" s="75"/>
    </row>
    <row r="184" spans="1:15">
      <c r="A184" s="466">
        <v>46120</v>
      </c>
      <c r="B184" s="468" t="s">
        <v>1332</v>
      </c>
      <c r="C184" s="391" t="s">
        <v>392</v>
      </c>
      <c r="D184" s="468" t="s">
        <v>100</v>
      </c>
      <c r="E184" s="467">
        <v>12000</v>
      </c>
      <c r="F184" s="381">
        <f t="shared" si="3"/>
        <v>22.412730430884743</v>
      </c>
      <c r="G184" s="239">
        <v>535.41</v>
      </c>
      <c r="H184" s="468" t="s">
        <v>129</v>
      </c>
      <c r="I184" s="468" t="s">
        <v>1368</v>
      </c>
      <c r="J184" s="170" t="s">
        <v>96</v>
      </c>
      <c r="K184" s="170" t="s">
        <v>343</v>
      </c>
      <c r="L184" s="170" t="s">
        <v>113</v>
      </c>
      <c r="M184" s="75"/>
      <c r="N184" s="75"/>
      <c r="O184" s="75"/>
    </row>
    <row r="185" spans="1:15">
      <c r="A185" s="466">
        <v>46120</v>
      </c>
      <c r="B185" s="468" t="s">
        <v>1333</v>
      </c>
      <c r="C185" s="396" t="s">
        <v>335</v>
      </c>
      <c r="D185" s="468" t="s">
        <v>100</v>
      </c>
      <c r="E185" s="467">
        <v>500</v>
      </c>
      <c r="F185" s="381">
        <f t="shared" si="3"/>
        <v>0.93386376795353099</v>
      </c>
      <c r="G185" s="239">
        <v>535.41</v>
      </c>
      <c r="H185" s="468" t="s">
        <v>129</v>
      </c>
      <c r="I185" s="468" t="s">
        <v>1362</v>
      </c>
      <c r="J185" s="170" t="s">
        <v>96</v>
      </c>
      <c r="K185" s="170" t="s">
        <v>343</v>
      </c>
      <c r="L185" s="170" t="s">
        <v>113</v>
      </c>
      <c r="M185" s="75"/>
      <c r="N185" s="75"/>
      <c r="O185" s="75"/>
    </row>
    <row r="186" spans="1:15">
      <c r="A186" s="466">
        <v>46120</v>
      </c>
      <c r="B186" s="389" t="s">
        <v>1334</v>
      </c>
      <c r="C186" s="389" t="s">
        <v>110</v>
      </c>
      <c r="D186" s="396" t="s">
        <v>100</v>
      </c>
      <c r="E186" s="467">
        <v>7500</v>
      </c>
      <c r="F186" s="381">
        <f t="shared" si="3"/>
        <v>14.007956519302965</v>
      </c>
      <c r="G186" s="239">
        <v>535.41</v>
      </c>
      <c r="H186" s="468" t="s">
        <v>129</v>
      </c>
      <c r="I186" s="468" t="s">
        <v>1369</v>
      </c>
      <c r="J186" s="170" t="s">
        <v>96</v>
      </c>
      <c r="K186" s="170" t="s">
        <v>343</v>
      </c>
      <c r="L186" s="170" t="s">
        <v>113</v>
      </c>
      <c r="M186" s="75"/>
      <c r="N186" s="75"/>
      <c r="O186" s="75"/>
    </row>
    <row r="187" spans="1:15">
      <c r="A187" s="451">
        <v>46120</v>
      </c>
      <c r="B187" s="375" t="s">
        <v>1397</v>
      </c>
      <c r="C187" s="375" t="s">
        <v>525</v>
      </c>
      <c r="D187" s="375" t="s">
        <v>97</v>
      </c>
      <c r="E187" s="375">
        <v>10000</v>
      </c>
      <c r="F187" s="381">
        <f t="shared" si="3"/>
        <v>18.67727535907062</v>
      </c>
      <c r="G187" s="239">
        <v>535.41</v>
      </c>
      <c r="H187" s="375" t="s">
        <v>124</v>
      </c>
      <c r="I187" s="375" t="s">
        <v>1441</v>
      </c>
      <c r="J187" s="170" t="s">
        <v>96</v>
      </c>
      <c r="K187" s="170" t="s">
        <v>343</v>
      </c>
      <c r="L187" s="170" t="s">
        <v>113</v>
      </c>
      <c r="M187" s="75"/>
      <c r="N187" s="75"/>
      <c r="O187" s="75"/>
    </row>
    <row r="188" spans="1:15">
      <c r="A188" s="451">
        <v>46120</v>
      </c>
      <c r="B188" s="375" t="s">
        <v>1398</v>
      </c>
      <c r="C188" s="375" t="s">
        <v>335</v>
      </c>
      <c r="D188" s="375" t="s">
        <v>97</v>
      </c>
      <c r="E188" s="375">
        <v>500</v>
      </c>
      <c r="F188" s="381">
        <f t="shared" si="3"/>
        <v>0.93386376795353099</v>
      </c>
      <c r="G188" s="239">
        <v>535.41</v>
      </c>
      <c r="H188" s="375" t="s">
        <v>124</v>
      </c>
      <c r="I188" s="375" t="s">
        <v>1436</v>
      </c>
      <c r="J188" s="170" t="s">
        <v>96</v>
      </c>
      <c r="K188" s="170" t="s">
        <v>343</v>
      </c>
      <c r="L188" s="170" t="s">
        <v>113</v>
      </c>
      <c r="M188" s="75"/>
      <c r="N188" s="75"/>
      <c r="O188" s="75"/>
    </row>
    <row r="189" spans="1:15">
      <c r="A189" s="451">
        <v>46120</v>
      </c>
      <c r="B189" s="375" t="s">
        <v>1399</v>
      </c>
      <c r="C189" s="375" t="s">
        <v>335</v>
      </c>
      <c r="D189" s="375" t="s">
        <v>97</v>
      </c>
      <c r="E189" s="375">
        <v>500</v>
      </c>
      <c r="F189" s="381">
        <f t="shared" si="3"/>
        <v>0.93386376795353099</v>
      </c>
      <c r="G189" s="239">
        <v>535.41</v>
      </c>
      <c r="H189" s="375" t="s">
        <v>124</v>
      </c>
      <c r="I189" s="375" t="s">
        <v>1436</v>
      </c>
      <c r="J189" s="170" t="s">
        <v>96</v>
      </c>
      <c r="K189" s="170" t="s">
        <v>343</v>
      </c>
      <c r="L189" s="170" t="s">
        <v>113</v>
      </c>
      <c r="M189" s="75"/>
      <c r="N189" s="75"/>
      <c r="O189" s="75"/>
    </row>
    <row r="190" spans="1:15">
      <c r="A190" s="451">
        <v>46120</v>
      </c>
      <c r="B190" s="375" t="s">
        <v>1400</v>
      </c>
      <c r="C190" s="375" t="s">
        <v>335</v>
      </c>
      <c r="D190" s="375" t="s">
        <v>97</v>
      </c>
      <c r="E190" s="375">
        <v>500</v>
      </c>
      <c r="F190" s="381">
        <f t="shared" si="3"/>
        <v>0.93386376795353099</v>
      </c>
      <c r="G190" s="239">
        <v>535.41</v>
      </c>
      <c r="H190" s="375" t="s">
        <v>124</v>
      </c>
      <c r="I190" s="375" t="s">
        <v>1436</v>
      </c>
      <c r="J190" s="170" t="s">
        <v>96</v>
      </c>
      <c r="K190" s="170" t="s">
        <v>343</v>
      </c>
      <c r="L190" s="170" t="s">
        <v>113</v>
      </c>
      <c r="M190" s="75"/>
      <c r="N190" s="75"/>
      <c r="O190" s="75"/>
    </row>
    <row r="191" spans="1:15">
      <c r="A191" s="451">
        <v>46120</v>
      </c>
      <c r="B191" s="375" t="s">
        <v>1401</v>
      </c>
      <c r="C191" s="375" t="s">
        <v>335</v>
      </c>
      <c r="D191" s="375" t="s">
        <v>97</v>
      </c>
      <c r="E191" s="375">
        <v>500</v>
      </c>
      <c r="F191" s="381">
        <f t="shared" si="3"/>
        <v>0.93386376795353099</v>
      </c>
      <c r="G191" s="239">
        <v>535.41</v>
      </c>
      <c r="H191" s="375" t="s">
        <v>124</v>
      </c>
      <c r="I191" s="375" t="s">
        <v>1436</v>
      </c>
      <c r="J191" s="170" t="s">
        <v>96</v>
      </c>
      <c r="K191" s="170" t="s">
        <v>343</v>
      </c>
      <c r="L191" s="170" t="s">
        <v>113</v>
      </c>
      <c r="M191" s="75"/>
      <c r="N191" s="75"/>
      <c r="O191" s="75"/>
    </row>
    <row r="192" spans="1:15">
      <c r="A192" s="451">
        <v>46120</v>
      </c>
      <c r="B192" s="242" t="s">
        <v>1402</v>
      </c>
      <c r="C192" s="391" t="s">
        <v>392</v>
      </c>
      <c r="D192" s="375" t="s">
        <v>97</v>
      </c>
      <c r="E192" s="375">
        <v>12000</v>
      </c>
      <c r="F192" s="381">
        <f t="shared" si="3"/>
        <v>22.412730430884743</v>
      </c>
      <c r="G192" s="239">
        <v>535.41</v>
      </c>
      <c r="H192" s="375" t="s">
        <v>124</v>
      </c>
      <c r="I192" s="375" t="s">
        <v>1443</v>
      </c>
      <c r="J192" s="170" t="s">
        <v>96</v>
      </c>
      <c r="K192" s="170" t="s">
        <v>343</v>
      </c>
      <c r="L192" s="170" t="s">
        <v>113</v>
      </c>
      <c r="M192" s="75"/>
      <c r="N192" s="75"/>
      <c r="O192" s="75"/>
    </row>
    <row r="193" spans="1:15">
      <c r="A193" s="451">
        <v>46120</v>
      </c>
      <c r="B193" s="242" t="s">
        <v>1403</v>
      </c>
      <c r="C193" s="242" t="s">
        <v>110</v>
      </c>
      <c r="D193" s="375" t="s">
        <v>97</v>
      </c>
      <c r="E193" s="375">
        <v>5000</v>
      </c>
      <c r="F193" s="381">
        <f t="shared" si="3"/>
        <v>9.3386376795353101</v>
      </c>
      <c r="G193" s="239">
        <v>535.41</v>
      </c>
      <c r="H193" s="375" t="s">
        <v>124</v>
      </c>
      <c r="I193" s="375" t="s">
        <v>1445</v>
      </c>
      <c r="J193" s="170" t="s">
        <v>96</v>
      </c>
      <c r="K193" s="170" t="s">
        <v>343</v>
      </c>
      <c r="L193" s="170" t="s">
        <v>113</v>
      </c>
      <c r="M193" s="75"/>
      <c r="N193" s="75"/>
      <c r="O193" s="75"/>
    </row>
    <row r="194" spans="1:15">
      <c r="A194" s="307">
        <v>46120</v>
      </c>
      <c r="B194" s="302" t="s">
        <v>1462</v>
      </c>
      <c r="C194" s="302" t="s">
        <v>130</v>
      </c>
      <c r="D194" s="302" t="s">
        <v>98</v>
      </c>
      <c r="E194" s="471">
        <v>260000</v>
      </c>
      <c r="F194" s="381">
        <f t="shared" si="3"/>
        <v>485.60915933583613</v>
      </c>
      <c r="G194" s="239">
        <v>535.41</v>
      </c>
      <c r="H194" s="375" t="s">
        <v>107</v>
      </c>
      <c r="I194" s="375" t="s">
        <v>1483</v>
      </c>
      <c r="J194" s="170" t="s">
        <v>96</v>
      </c>
      <c r="K194" s="170" t="s">
        <v>343</v>
      </c>
      <c r="L194" s="170" t="s">
        <v>113</v>
      </c>
      <c r="M194" s="75"/>
      <c r="N194" s="75"/>
      <c r="O194" s="75"/>
    </row>
    <row r="195" spans="1:15">
      <c r="A195" s="451">
        <v>46121</v>
      </c>
      <c r="B195" s="375" t="s">
        <v>186</v>
      </c>
      <c r="C195" s="375" t="s">
        <v>335</v>
      </c>
      <c r="D195" s="385" t="s">
        <v>99</v>
      </c>
      <c r="E195" s="375">
        <v>1000</v>
      </c>
      <c r="F195" s="381">
        <f t="shared" si="3"/>
        <v>1.867727535907062</v>
      </c>
      <c r="G195" s="239">
        <v>535.41</v>
      </c>
      <c r="H195" s="386" t="s">
        <v>111</v>
      </c>
      <c r="I195" s="452" t="s">
        <v>910</v>
      </c>
      <c r="J195" s="170" t="s">
        <v>96</v>
      </c>
      <c r="K195" s="170" t="s">
        <v>343</v>
      </c>
      <c r="L195" s="170" t="s">
        <v>113</v>
      </c>
      <c r="M195" s="75"/>
      <c r="N195" s="75"/>
      <c r="O195" s="75"/>
    </row>
    <row r="196" spans="1:15">
      <c r="A196" s="451">
        <v>46121</v>
      </c>
      <c r="B196" s="375" t="s">
        <v>899</v>
      </c>
      <c r="C196" s="375" t="s">
        <v>335</v>
      </c>
      <c r="D196" s="385" t="s">
        <v>99</v>
      </c>
      <c r="E196" s="375">
        <v>1000</v>
      </c>
      <c r="F196" s="381">
        <f t="shared" si="3"/>
        <v>1.867727535907062</v>
      </c>
      <c r="G196" s="239">
        <v>535.41</v>
      </c>
      <c r="H196" s="386" t="s">
        <v>111</v>
      </c>
      <c r="I196" s="452" t="s">
        <v>910</v>
      </c>
      <c r="J196" s="170" t="s">
        <v>96</v>
      </c>
      <c r="K196" s="170" t="s">
        <v>343</v>
      </c>
      <c r="L196" s="170" t="s">
        <v>113</v>
      </c>
      <c r="M196" s="75"/>
      <c r="N196" s="75"/>
      <c r="O196" s="75"/>
    </row>
    <row r="197" spans="1:15">
      <c r="A197" s="451">
        <v>46121</v>
      </c>
      <c r="B197" s="375" t="s">
        <v>900</v>
      </c>
      <c r="C197" s="375" t="s">
        <v>335</v>
      </c>
      <c r="D197" s="385" t="s">
        <v>99</v>
      </c>
      <c r="E197" s="375">
        <v>1000</v>
      </c>
      <c r="F197" s="381">
        <f t="shared" si="3"/>
        <v>1.867727535907062</v>
      </c>
      <c r="G197" s="239">
        <v>535.41</v>
      </c>
      <c r="H197" s="386" t="s">
        <v>111</v>
      </c>
      <c r="I197" s="452" t="s">
        <v>910</v>
      </c>
      <c r="J197" s="170" t="s">
        <v>96</v>
      </c>
      <c r="K197" s="170" t="s">
        <v>343</v>
      </c>
      <c r="L197" s="170" t="s">
        <v>113</v>
      </c>
      <c r="M197" s="75"/>
      <c r="N197" s="75"/>
      <c r="O197" s="75"/>
    </row>
    <row r="198" spans="1:15">
      <c r="A198" s="451">
        <v>46121</v>
      </c>
      <c r="B198" s="375" t="s">
        <v>306</v>
      </c>
      <c r="C198" s="375" t="s">
        <v>335</v>
      </c>
      <c r="D198" s="385" t="s">
        <v>99</v>
      </c>
      <c r="E198" s="375">
        <v>1000</v>
      </c>
      <c r="F198" s="381">
        <f t="shared" si="3"/>
        <v>1.867727535907062</v>
      </c>
      <c r="G198" s="239">
        <v>535.41</v>
      </c>
      <c r="H198" s="386" t="s">
        <v>111</v>
      </c>
      <c r="I198" s="452" t="s">
        <v>910</v>
      </c>
      <c r="J198" s="170" t="s">
        <v>96</v>
      </c>
      <c r="K198" s="170" t="s">
        <v>343</v>
      </c>
      <c r="L198" s="170" t="s">
        <v>113</v>
      </c>
      <c r="M198" s="75"/>
      <c r="N198" s="75"/>
      <c r="O198" s="75"/>
    </row>
    <row r="199" spans="1:15">
      <c r="A199" s="451">
        <v>46121</v>
      </c>
      <c r="B199" s="383" t="s">
        <v>901</v>
      </c>
      <c r="C199" s="453" t="s">
        <v>104</v>
      </c>
      <c r="D199" s="385" t="s">
        <v>99</v>
      </c>
      <c r="E199" s="375">
        <v>250000</v>
      </c>
      <c r="F199" s="381">
        <f t="shared" si="3"/>
        <v>466.9318839767655</v>
      </c>
      <c r="G199" s="239">
        <v>535.41</v>
      </c>
      <c r="H199" s="386" t="s">
        <v>111</v>
      </c>
      <c r="I199" s="452" t="s">
        <v>914</v>
      </c>
      <c r="J199" s="170" t="s">
        <v>96</v>
      </c>
      <c r="K199" s="170" t="s">
        <v>338</v>
      </c>
      <c r="L199" s="170" t="s">
        <v>113</v>
      </c>
      <c r="M199" s="75"/>
      <c r="N199" s="75"/>
      <c r="O199" s="75"/>
    </row>
    <row r="200" spans="1:15">
      <c r="A200" s="451">
        <v>46121</v>
      </c>
      <c r="B200" s="375" t="s">
        <v>187</v>
      </c>
      <c r="C200" s="375" t="s">
        <v>335</v>
      </c>
      <c r="D200" s="385" t="s">
        <v>99</v>
      </c>
      <c r="E200" s="375">
        <v>1000</v>
      </c>
      <c r="F200" s="381">
        <f t="shared" si="3"/>
        <v>1.867727535907062</v>
      </c>
      <c r="G200" s="239">
        <v>535.41</v>
      </c>
      <c r="H200" s="386" t="s">
        <v>111</v>
      </c>
      <c r="I200" s="452" t="s">
        <v>910</v>
      </c>
      <c r="J200" s="170" t="s">
        <v>96</v>
      </c>
      <c r="K200" s="170" t="s">
        <v>343</v>
      </c>
      <c r="L200" s="170" t="s">
        <v>113</v>
      </c>
      <c r="M200" s="75"/>
      <c r="N200" s="75"/>
      <c r="O200" s="75"/>
    </row>
    <row r="201" spans="1:15">
      <c r="A201" s="393">
        <v>46121</v>
      </c>
      <c r="B201" s="391" t="s">
        <v>944</v>
      </c>
      <c r="C201" s="391" t="s">
        <v>396</v>
      </c>
      <c r="D201" s="390" t="s">
        <v>97</v>
      </c>
      <c r="E201" s="391">
        <v>10000</v>
      </c>
      <c r="F201" s="381">
        <f t="shared" si="3"/>
        <v>18.67727535907062</v>
      </c>
      <c r="G201" s="239">
        <v>535.41</v>
      </c>
      <c r="H201" s="165" t="s">
        <v>128</v>
      </c>
      <c r="I201" s="391" t="s">
        <v>993</v>
      </c>
      <c r="J201" s="170" t="s">
        <v>96</v>
      </c>
      <c r="K201" s="170" t="s">
        <v>343</v>
      </c>
      <c r="L201" s="170" t="s">
        <v>113</v>
      </c>
      <c r="M201" s="310"/>
      <c r="N201" s="310"/>
      <c r="O201" s="247"/>
    </row>
    <row r="202" spans="1:15">
      <c r="A202" s="393">
        <v>46121</v>
      </c>
      <c r="B202" s="391" t="s">
        <v>945</v>
      </c>
      <c r="C202" s="391" t="s">
        <v>522</v>
      </c>
      <c r="D202" s="390" t="s">
        <v>97</v>
      </c>
      <c r="E202" s="391">
        <v>500</v>
      </c>
      <c r="F202" s="381">
        <f t="shared" si="3"/>
        <v>0.93386376795353099</v>
      </c>
      <c r="G202" s="239">
        <v>535.41</v>
      </c>
      <c r="H202" s="165" t="s">
        <v>128</v>
      </c>
      <c r="I202" s="391" t="s">
        <v>991</v>
      </c>
      <c r="J202" s="170" t="s">
        <v>96</v>
      </c>
      <c r="K202" s="170" t="s">
        <v>343</v>
      </c>
      <c r="L202" s="170" t="s">
        <v>113</v>
      </c>
      <c r="M202" s="310"/>
      <c r="N202" s="310"/>
      <c r="O202" s="247"/>
    </row>
    <row r="203" spans="1:15" s="246" customFormat="1">
      <c r="A203" s="393">
        <v>46121</v>
      </c>
      <c r="B203" s="391" t="s">
        <v>946</v>
      </c>
      <c r="C203" s="391" t="s">
        <v>522</v>
      </c>
      <c r="D203" s="390" t="s">
        <v>97</v>
      </c>
      <c r="E203" s="391">
        <v>500</v>
      </c>
      <c r="F203" s="381">
        <f t="shared" si="3"/>
        <v>0.93386376795353099</v>
      </c>
      <c r="G203" s="239">
        <v>535.41</v>
      </c>
      <c r="H203" s="165" t="s">
        <v>128</v>
      </c>
      <c r="I203" s="391" t="s">
        <v>991</v>
      </c>
      <c r="J203" s="170" t="s">
        <v>96</v>
      </c>
      <c r="K203" s="170" t="s">
        <v>343</v>
      </c>
      <c r="L203" s="170" t="s">
        <v>113</v>
      </c>
      <c r="M203" s="310"/>
      <c r="N203" s="310"/>
      <c r="O203" s="271"/>
    </row>
    <row r="204" spans="1:15" s="246" customFormat="1">
      <c r="A204" s="393">
        <v>46121</v>
      </c>
      <c r="B204" s="391" t="s">
        <v>947</v>
      </c>
      <c r="C204" s="391" t="s">
        <v>522</v>
      </c>
      <c r="D204" s="390" t="s">
        <v>97</v>
      </c>
      <c r="E204" s="391">
        <v>500</v>
      </c>
      <c r="F204" s="381">
        <f t="shared" si="3"/>
        <v>0.93386376795353099</v>
      </c>
      <c r="G204" s="239">
        <v>535.41</v>
      </c>
      <c r="H204" s="165" t="s">
        <v>128</v>
      </c>
      <c r="I204" s="391" t="s">
        <v>991</v>
      </c>
      <c r="J204" s="170" t="s">
        <v>96</v>
      </c>
      <c r="K204" s="170" t="s">
        <v>343</v>
      </c>
      <c r="L204" s="170" t="s">
        <v>113</v>
      </c>
      <c r="M204" s="75"/>
      <c r="N204" s="75"/>
      <c r="O204" s="75"/>
    </row>
    <row r="205" spans="1:15" s="246" customFormat="1">
      <c r="A205" s="393">
        <v>46121</v>
      </c>
      <c r="B205" s="391" t="s">
        <v>948</v>
      </c>
      <c r="C205" s="391" t="s">
        <v>522</v>
      </c>
      <c r="D205" s="390" t="s">
        <v>97</v>
      </c>
      <c r="E205" s="391">
        <v>500</v>
      </c>
      <c r="F205" s="381">
        <f t="shared" si="3"/>
        <v>0.93386376795353099</v>
      </c>
      <c r="G205" s="239">
        <v>535.41</v>
      </c>
      <c r="H205" s="165" t="s">
        <v>128</v>
      </c>
      <c r="I205" s="391" t="s">
        <v>991</v>
      </c>
      <c r="J205" s="170" t="s">
        <v>96</v>
      </c>
      <c r="K205" s="170" t="s">
        <v>343</v>
      </c>
      <c r="L205" s="170" t="s">
        <v>113</v>
      </c>
      <c r="M205" s="75"/>
      <c r="N205" s="75"/>
      <c r="O205" s="75"/>
    </row>
    <row r="206" spans="1:15" s="246" customFormat="1">
      <c r="A206" s="460">
        <v>46121</v>
      </c>
      <c r="B206" s="453" t="s">
        <v>1043</v>
      </c>
      <c r="C206" s="453" t="s">
        <v>450</v>
      </c>
      <c r="D206" s="453" t="s">
        <v>98</v>
      </c>
      <c r="E206" s="461">
        <v>4760</v>
      </c>
      <c r="F206" s="381">
        <f t="shared" si="3"/>
        <v>8.8903830709176148</v>
      </c>
      <c r="G206" s="239">
        <v>535.41</v>
      </c>
      <c r="H206" s="453" t="s">
        <v>168</v>
      </c>
      <c r="I206" s="453" t="s">
        <v>1086</v>
      </c>
      <c r="J206" s="170" t="s">
        <v>96</v>
      </c>
      <c r="K206" s="170" t="s">
        <v>343</v>
      </c>
      <c r="L206" s="170" t="s">
        <v>113</v>
      </c>
      <c r="M206" s="75"/>
      <c r="N206" s="75"/>
      <c r="O206" s="75"/>
    </row>
    <row r="207" spans="1:15" s="246" customFormat="1">
      <c r="A207" s="460">
        <v>46121</v>
      </c>
      <c r="B207" s="375" t="s">
        <v>1044</v>
      </c>
      <c r="C207" s="375" t="s">
        <v>120</v>
      </c>
      <c r="D207" s="375" t="s">
        <v>98</v>
      </c>
      <c r="E207" s="462">
        <v>62500</v>
      </c>
      <c r="F207" s="381">
        <f t="shared" si="3"/>
        <v>116.73297099419138</v>
      </c>
      <c r="G207" s="239">
        <v>535.41</v>
      </c>
      <c r="H207" s="375" t="s">
        <v>168</v>
      </c>
      <c r="I207" s="453" t="s">
        <v>1087</v>
      </c>
      <c r="J207" s="170" t="s">
        <v>96</v>
      </c>
      <c r="K207" s="170" t="s">
        <v>343</v>
      </c>
      <c r="L207" s="170" t="s">
        <v>113</v>
      </c>
      <c r="M207" s="75"/>
      <c r="N207" s="75"/>
      <c r="O207" s="75"/>
    </row>
    <row r="208" spans="1:15" s="246" customFormat="1">
      <c r="A208" s="394">
        <v>46121</v>
      </c>
      <c r="B208" s="375" t="s">
        <v>1045</v>
      </c>
      <c r="C208" s="458" t="s">
        <v>335</v>
      </c>
      <c r="D208" s="375" t="s">
        <v>98</v>
      </c>
      <c r="E208" s="459">
        <v>1000</v>
      </c>
      <c r="F208" s="381">
        <f t="shared" si="3"/>
        <v>1.867727535907062</v>
      </c>
      <c r="G208" s="239">
        <v>535.41</v>
      </c>
      <c r="H208" s="375" t="s">
        <v>168</v>
      </c>
      <c r="I208" s="375" t="s">
        <v>1080</v>
      </c>
      <c r="J208" s="170" t="s">
        <v>96</v>
      </c>
      <c r="K208" s="170" t="s">
        <v>343</v>
      </c>
      <c r="L208" s="170" t="s">
        <v>113</v>
      </c>
      <c r="M208" s="75"/>
      <c r="N208" s="75"/>
      <c r="O208" s="75"/>
    </row>
    <row r="209" spans="1:15" s="246" customFormat="1">
      <c r="A209" s="394">
        <v>46121</v>
      </c>
      <c r="B209" s="242" t="s">
        <v>1046</v>
      </c>
      <c r="C209" s="458" t="s">
        <v>335</v>
      </c>
      <c r="D209" s="375" t="s">
        <v>98</v>
      </c>
      <c r="E209" s="459">
        <v>1000</v>
      </c>
      <c r="F209" s="381">
        <f t="shared" si="3"/>
        <v>1.867727535907062</v>
      </c>
      <c r="G209" s="239">
        <v>535.41</v>
      </c>
      <c r="H209" s="375" t="s">
        <v>168</v>
      </c>
      <c r="I209" s="375" t="s">
        <v>1080</v>
      </c>
      <c r="J209" s="170" t="s">
        <v>96</v>
      </c>
      <c r="K209" s="170" t="s">
        <v>343</v>
      </c>
      <c r="L209" s="170" t="s">
        <v>113</v>
      </c>
      <c r="M209" s="75"/>
      <c r="N209" s="75"/>
      <c r="O209" s="75"/>
    </row>
    <row r="210" spans="1:15" s="246" customFormat="1">
      <c r="A210" s="394">
        <v>46121</v>
      </c>
      <c r="B210" s="242" t="s">
        <v>445</v>
      </c>
      <c r="C210" s="458" t="s">
        <v>335</v>
      </c>
      <c r="D210" s="375" t="s">
        <v>98</v>
      </c>
      <c r="E210" s="459">
        <v>1000</v>
      </c>
      <c r="F210" s="381">
        <f t="shared" si="3"/>
        <v>1.867727535907062</v>
      </c>
      <c r="G210" s="239">
        <v>535.41</v>
      </c>
      <c r="H210" s="375" t="s">
        <v>168</v>
      </c>
      <c r="I210" s="375" t="s">
        <v>1080</v>
      </c>
      <c r="J210" s="170" t="s">
        <v>96</v>
      </c>
      <c r="K210" s="170" t="s">
        <v>343</v>
      </c>
      <c r="L210" s="170" t="s">
        <v>113</v>
      </c>
      <c r="M210" s="124"/>
      <c r="N210" s="124"/>
      <c r="O210" s="124"/>
    </row>
    <row r="211" spans="1:15" s="246" customFormat="1">
      <c r="A211" s="360">
        <v>46121</v>
      </c>
      <c r="B211" s="361" t="s">
        <v>1631</v>
      </c>
      <c r="C211" s="361" t="s">
        <v>525</v>
      </c>
      <c r="D211" s="165" t="s">
        <v>257</v>
      </c>
      <c r="E211" s="361">
        <v>10000</v>
      </c>
      <c r="F211" s="381">
        <f t="shared" si="3"/>
        <v>18.67727535907062</v>
      </c>
      <c r="G211" s="239">
        <v>535.41</v>
      </c>
      <c r="H211" s="361" t="s">
        <v>123</v>
      </c>
      <c r="I211" s="361" t="s">
        <v>1123</v>
      </c>
      <c r="J211" s="170" t="s">
        <v>96</v>
      </c>
      <c r="K211" s="170" t="s">
        <v>343</v>
      </c>
      <c r="L211" s="170" t="s">
        <v>113</v>
      </c>
      <c r="M211" s="75"/>
      <c r="N211" s="75"/>
      <c r="O211" s="75"/>
    </row>
    <row r="212" spans="1:15" s="246" customFormat="1">
      <c r="A212" s="407">
        <v>46121</v>
      </c>
      <c r="B212" s="165" t="s">
        <v>1611</v>
      </c>
      <c r="C212" s="165" t="s">
        <v>525</v>
      </c>
      <c r="D212" s="165" t="s">
        <v>257</v>
      </c>
      <c r="E212" s="165">
        <v>90000</v>
      </c>
      <c r="F212" s="381">
        <f t="shared" si="3"/>
        <v>168.09547823163558</v>
      </c>
      <c r="G212" s="239">
        <v>535.41</v>
      </c>
      <c r="H212" s="165" t="s">
        <v>123</v>
      </c>
      <c r="I212" s="165" t="s">
        <v>1129</v>
      </c>
      <c r="J212" s="170" t="s">
        <v>96</v>
      </c>
      <c r="K212" s="170" t="s">
        <v>343</v>
      </c>
      <c r="L212" s="170" t="s">
        <v>113</v>
      </c>
      <c r="M212" s="124"/>
      <c r="N212" s="124"/>
      <c r="O212" s="124"/>
    </row>
    <row r="213" spans="1:15" s="246" customFormat="1">
      <c r="A213" s="407">
        <v>46121</v>
      </c>
      <c r="B213" s="165" t="s">
        <v>1611</v>
      </c>
      <c r="C213" s="165" t="s">
        <v>525</v>
      </c>
      <c r="D213" s="165" t="s">
        <v>257</v>
      </c>
      <c r="E213" s="165">
        <v>90000</v>
      </c>
      <c r="F213" s="381">
        <f t="shared" si="3"/>
        <v>168.09547823163558</v>
      </c>
      <c r="G213" s="239">
        <v>535.41</v>
      </c>
      <c r="H213" s="165" t="s">
        <v>123</v>
      </c>
      <c r="I213" s="165" t="s">
        <v>1130</v>
      </c>
      <c r="J213" s="170" t="s">
        <v>96</v>
      </c>
      <c r="K213" s="170" t="s">
        <v>343</v>
      </c>
      <c r="L213" s="170" t="s">
        <v>113</v>
      </c>
      <c r="M213" s="124"/>
      <c r="N213" s="124"/>
      <c r="O213" s="124"/>
    </row>
    <row r="214" spans="1:15" s="246" customFormat="1">
      <c r="A214" s="360">
        <v>46121</v>
      </c>
      <c r="B214" s="361" t="s">
        <v>1597</v>
      </c>
      <c r="C214" s="361" t="s">
        <v>522</v>
      </c>
      <c r="D214" s="165" t="s">
        <v>257</v>
      </c>
      <c r="E214" s="361">
        <v>500</v>
      </c>
      <c r="F214" s="381">
        <f t="shared" si="3"/>
        <v>0.93386376795353099</v>
      </c>
      <c r="G214" s="239">
        <v>535.41</v>
      </c>
      <c r="H214" s="361" t="s">
        <v>123</v>
      </c>
      <c r="I214" s="361" t="s">
        <v>1121</v>
      </c>
      <c r="J214" s="170" t="s">
        <v>96</v>
      </c>
      <c r="K214" s="170" t="s">
        <v>343</v>
      </c>
      <c r="L214" s="170" t="s">
        <v>113</v>
      </c>
      <c r="M214" s="75"/>
      <c r="N214" s="75"/>
      <c r="O214" s="75"/>
    </row>
    <row r="215" spans="1:15" s="246" customFormat="1">
      <c r="A215" s="460">
        <v>46121</v>
      </c>
      <c r="B215" s="170" t="s">
        <v>1598</v>
      </c>
      <c r="C215" s="453" t="s">
        <v>396</v>
      </c>
      <c r="D215" s="165" t="s">
        <v>257</v>
      </c>
      <c r="E215" s="453">
        <v>10000</v>
      </c>
      <c r="F215" s="381">
        <f t="shared" si="3"/>
        <v>18.67727535907062</v>
      </c>
      <c r="G215" s="239">
        <v>535.41</v>
      </c>
      <c r="H215" s="170" t="s">
        <v>122</v>
      </c>
      <c r="I215" s="453" t="s">
        <v>1175</v>
      </c>
      <c r="J215" s="170" t="s">
        <v>96</v>
      </c>
      <c r="K215" s="170" t="s">
        <v>343</v>
      </c>
      <c r="L215" s="170" t="s">
        <v>113</v>
      </c>
      <c r="M215" s="75"/>
      <c r="N215" s="75"/>
      <c r="O215" s="75"/>
    </row>
    <row r="216" spans="1:15" s="246" customFormat="1">
      <c r="A216" s="451">
        <v>46121</v>
      </c>
      <c r="B216" s="375" t="s">
        <v>1590</v>
      </c>
      <c r="C216" s="375" t="s">
        <v>522</v>
      </c>
      <c r="D216" s="165" t="s">
        <v>257</v>
      </c>
      <c r="E216" s="375">
        <v>500</v>
      </c>
      <c r="F216" s="381">
        <f t="shared" si="3"/>
        <v>0.93386376795353099</v>
      </c>
      <c r="G216" s="239">
        <v>535.41</v>
      </c>
      <c r="H216" s="242" t="s">
        <v>122</v>
      </c>
      <c r="I216" s="375" t="s">
        <v>1166</v>
      </c>
      <c r="J216" s="170" t="s">
        <v>96</v>
      </c>
      <c r="K216" s="170" t="s">
        <v>343</v>
      </c>
      <c r="L216" s="170" t="s">
        <v>113</v>
      </c>
      <c r="M216" s="75"/>
      <c r="N216" s="75"/>
      <c r="O216" s="75"/>
    </row>
    <row r="217" spans="1:15" s="246" customFormat="1">
      <c r="A217" s="460">
        <v>46121</v>
      </c>
      <c r="B217" s="453" t="s">
        <v>1599</v>
      </c>
      <c r="C217" s="391" t="s">
        <v>392</v>
      </c>
      <c r="D217" s="165" t="s">
        <v>257</v>
      </c>
      <c r="E217" s="453">
        <v>12000</v>
      </c>
      <c r="F217" s="381">
        <f t="shared" si="3"/>
        <v>22.412730430884743</v>
      </c>
      <c r="G217" s="239">
        <v>535.41</v>
      </c>
      <c r="H217" s="170" t="s">
        <v>122</v>
      </c>
      <c r="I217" s="375" t="s">
        <v>1176</v>
      </c>
      <c r="J217" s="170" t="s">
        <v>96</v>
      </c>
      <c r="K217" s="170" t="s">
        <v>343</v>
      </c>
      <c r="L217" s="170" t="s">
        <v>113</v>
      </c>
      <c r="M217" s="75"/>
      <c r="N217" s="75"/>
      <c r="O217" s="75"/>
    </row>
    <row r="218" spans="1:15">
      <c r="A218" s="451">
        <v>46121</v>
      </c>
      <c r="B218" s="375" t="s">
        <v>1590</v>
      </c>
      <c r="C218" s="375" t="s">
        <v>522</v>
      </c>
      <c r="D218" s="165" t="s">
        <v>257</v>
      </c>
      <c r="E218" s="375">
        <v>2000</v>
      </c>
      <c r="F218" s="381">
        <f t="shared" si="3"/>
        <v>3.735455071814124</v>
      </c>
      <c r="G218" s="239">
        <v>535.41</v>
      </c>
      <c r="H218" s="242" t="s">
        <v>122</v>
      </c>
      <c r="I218" s="375" t="s">
        <v>1166</v>
      </c>
      <c r="J218" s="170" t="s">
        <v>96</v>
      </c>
      <c r="K218" s="170" t="s">
        <v>343</v>
      </c>
      <c r="L218" s="170" t="s">
        <v>113</v>
      </c>
      <c r="M218" s="75"/>
      <c r="N218" s="75"/>
      <c r="O218" s="75"/>
    </row>
    <row r="219" spans="1:15">
      <c r="A219" s="451">
        <v>46121</v>
      </c>
      <c r="B219" s="375" t="s">
        <v>1647</v>
      </c>
      <c r="C219" s="375" t="s">
        <v>525</v>
      </c>
      <c r="D219" s="165" t="s">
        <v>257</v>
      </c>
      <c r="E219" s="375">
        <v>10000</v>
      </c>
      <c r="F219" s="381">
        <f t="shared" si="3"/>
        <v>18.67727535907062</v>
      </c>
      <c r="G219" s="239">
        <v>535.41</v>
      </c>
      <c r="H219" s="375" t="s">
        <v>131</v>
      </c>
      <c r="I219" s="375" t="s">
        <v>1208</v>
      </c>
      <c r="J219" s="170" t="s">
        <v>96</v>
      </c>
      <c r="K219" s="170" t="s">
        <v>343</v>
      </c>
      <c r="L219" s="170" t="s">
        <v>113</v>
      </c>
      <c r="M219" s="75"/>
      <c r="N219" s="75"/>
      <c r="O219" s="75"/>
    </row>
    <row r="220" spans="1:15">
      <c r="A220" s="451">
        <v>46121</v>
      </c>
      <c r="B220" s="375" t="s">
        <v>1648</v>
      </c>
      <c r="C220" s="375" t="s">
        <v>522</v>
      </c>
      <c r="D220" s="165" t="s">
        <v>257</v>
      </c>
      <c r="E220" s="375">
        <v>700</v>
      </c>
      <c r="F220" s="381">
        <f t="shared" si="3"/>
        <v>1.3074092751349433</v>
      </c>
      <c r="G220" s="239">
        <v>535.41</v>
      </c>
      <c r="H220" s="375" t="s">
        <v>131</v>
      </c>
      <c r="I220" s="375" t="s">
        <v>1206</v>
      </c>
      <c r="J220" s="170" t="s">
        <v>96</v>
      </c>
      <c r="K220" s="170" t="s">
        <v>343</v>
      </c>
      <c r="L220" s="170" t="s">
        <v>113</v>
      </c>
      <c r="M220" s="75"/>
      <c r="N220" s="75"/>
      <c r="O220" s="75"/>
    </row>
    <row r="221" spans="1:15">
      <c r="A221" s="451">
        <v>46121</v>
      </c>
      <c r="B221" s="375" t="s">
        <v>1604</v>
      </c>
      <c r="C221" s="375" t="s">
        <v>618</v>
      </c>
      <c r="D221" s="165" t="s">
        <v>257</v>
      </c>
      <c r="E221" s="375">
        <v>2000</v>
      </c>
      <c r="F221" s="381">
        <f t="shared" si="3"/>
        <v>3.735455071814124</v>
      </c>
      <c r="G221" s="239">
        <v>535.41</v>
      </c>
      <c r="H221" s="375" t="s">
        <v>131</v>
      </c>
      <c r="I221" s="375" t="s">
        <v>1210</v>
      </c>
      <c r="J221" s="170" t="s">
        <v>96</v>
      </c>
      <c r="K221" s="170" t="s">
        <v>343</v>
      </c>
      <c r="L221" s="170" t="s">
        <v>113</v>
      </c>
      <c r="M221" s="75"/>
      <c r="N221" s="75"/>
      <c r="O221" s="75"/>
    </row>
    <row r="222" spans="1:15">
      <c r="A222" s="451">
        <v>46121</v>
      </c>
      <c r="B222" s="375" t="s">
        <v>1652</v>
      </c>
      <c r="C222" s="375" t="s">
        <v>522</v>
      </c>
      <c r="D222" s="165" t="s">
        <v>257</v>
      </c>
      <c r="E222" s="375">
        <v>700</v>
      </c>
      <c r="F222" s="381">
        <f t="shared" si="3"/>
        <v>1.3074092751349433</v>
      </c>
      <c r="G222" s="239">
        <v>535.41</v>
      </c>
      <c r="H222" s="375" t="s">
        <v>131</v>
      </c>
      <c r="I222" s="375" t="s">
        <v>1206</v>
      </c>
      <c r="J222" s="170" t="s">
        <v>96</v>
      </c>
      <c r="K222" s="170" t="s">
        <v>343</v>
      </c>
      <c r="L222" s="170" t="s">
        <v>113</v>
      </c>
      <c r="M222" s="75"/>
      <c r="N222" s="75"/>
      <c r="O222" s="75"/>
    </row>
    <row r="223" spans="1:15">
      <c r="A223" s="451">
        <v>46121</v>
      </c>
      <c r="B223" s="375" t="s">
        <v>1652</v>
      </c>
      <c r="C223" s="375" t="s">
        <v>522</v>
      </c>
      <c r="D223" s="165" t="s">
        <v>257</v>
      </c>
      <c r="E223" s="375">
        <v>700</v>
      </c>
      <c r="F223" s="381">
        <f t="shared" ref="F223:F286" si="4">E223/G223</f>
        <v>1.3074092751349433</v>
      </c>
      <c r="G223" s="239">
        <v>535.41</v>
      </c>
      <c r="H223" s="375" t="s">
        <v>131</v>
      </c>
      <c r="I223" s="375" t="s">
        <v>1206</v>
      </c>
      <c r="J223" s="170" t="s">
        <v>96</v>
      </c>
      <c r="K223" s="170" t="s">
        <v>343</v>
      </c>
      <c r="L223" s="170" t="s">
        <v>113</v>
      </c>
      <c r="M223" s="75"/>
      <c r="N223" s="75"/>
      <c r="O223" s="75"/>
    </row>
    <row r="224" spans="1:15">
      <c r="A224" s="451">
        <v>46121</v>
      </c>
      <c r="B224" s="375" t="s">
        <v>1648</v>
      </c>
      <c r="C224" s="375" t="s">
        <v>522</v>
      </c>
      <c r="D224" s="165" t="s">
        <v>257</v>
      </c>
      <c r="E224" s="375">
        <v>700</v>
      </c>
      <c r="F224" s="381">
        <f t="shared" si="4"/>
        <v>1.3074092751349433</v>
      </c>
      <c r="G224" s="239">
        <v>535.41</v>
      </c>
      <c r="H224" s="375" t="s">
        <v>131</v>
      </c>
      <c r="I224" s="375" t="s">
        <v>1206</v>
      </c>
      <c r="J224" s="170" t="s">
        <v>96</v>
      </c>
      <c r="K224" s="170" t="s">
        <v>343</v>
      </c>
      <c r="L224" s="170" t="s">
        <v>113</v>
      </c>
      <c r="M224" s="75"/>
      <c r="N224" s="75"/>
      <c r="O224" s="75"/>
    </row>
    <row r="225" spans="1:15">
      <c r="A225" s="451">
        <v>46121</v>
      </c>
      <c r="B225" s="375" t="s">
        <v>1652</v>
      </c>
      <c r="C225" s="375" t="s">
        <v>522</v>
      </c>
      <c r="D225" s="165" t="s">
        <v>257</v>
      </c>
      <c r="E225" s="375">
        <v>700</v>
      </c>
      <c r="F225" s="381">
        <f t="shared" si="4"/>
        <v>1.3074092751349433</v>
      </c>
      <c r="G225" s="239">
        <v>535.41</v>
      </c>
      <c r="H225" s="375" t="s">
        <v>131</v>
      </c>
      <c r="I225" s="375" t="s">
        <v>1206</v>
      </c>
      <c r="J225" s="170" t="s">
        <v>96</v>
      </c>
      <c r="K225" s="170" t="s">
        <v>343</v>
      </c>
      <c r="L225" s="170" t="s">
        <v>113</v>
      </c>
      <c r="M225" s="75"/>
      <c r="N225" s="75"/>
      <c r="O225" s="75"/>
    </row>
    <row r="226" spans="1:15">
      <c r="A226" s="395">
        <v>46121</v>
      </c>
      <c r="B226" s="170" t="s">
        <v>1248</v>
      </c>
      <c r="C226" s="170" t="s">
        <v>525</v>
      </c>
      <c r="D226" s="170" t="s">
        <v>97</v>
      </c>
      <c r="E226" s="316">
        <v>10000</v>
      </c>
      <c r="F226" s="381">
        <f t="shared" si="4"/>
        <v>18.67727535907062</v>
      </c>
      <c r="G226" s="239">
        <v>535.41</v>
      </c>
      <c r="H226" s="383" t="s">
        <v>127</v>
      </c>
      <c r="I226" s="170" t="s">
        <v>1301</v>
      </c>
      <c r="J226" s="170" t="s">
        <v>96</v>
      </c>
      <c r="K226" s="170" t="s">
        <v>343</v>
      </c>
      <c r="L226" s="170" t="s">
        <v>113</v>
      </c>
      <c r="M226" s="75"/>
      <c r="N226" s="75"/>
      <c r="O226" s="75"/>
    </row>
    <row r="227" spans="1:15">
      <c r="A227" s="395">
        <v>46121</v>
      </c>
      <c r="B227" s="453" t="s">
        <v>1252</v>
      </c>
      <c r="C227" s="383" t="s">
        <v>335</v>
      </c>
      <c r="D227" s="383" t="s">
        <v>97</v>
      </c>
      <c r="E227" s="465">
        <v>500</v>
      </c>
      <c r="F227" s="381">
        <f t="shared" si="4"/>
        <v>0.93386376795353099</v>
      </c>
      <c r="G227" s="239">
        <v>535.41</v>
      </c>
      <c r="H227" s="383" t="s">
        <v>127</v>
      </c>
      <c r="I227" s="170" t="s">
        <v>1295</v>
      </c>
      <c r="J227" s="170" t="s">
        <v>96</v>
      </c>
      <c r="K227" s="170" t="s">
        <v>343</v>
      </c>
      <c r="L227" s="170" t="s">
        <v>113</v>
      </c>
      <c r="M227" s="75"/>
      <c r="N227" s="75"/>
      <c r="O227" s="75"/>
    </row>
    <row r="228" spans="1:15">
      <c r="A228" s="395">
        <v>46121</v>
      </c>
      <c r="B228" s="170" t="s">
        <v>1249</v>
      </c>
      <c r="C228" s="383" t="s">
        <v>335</v>
      </c>
      <c r="D228" s="383" t="s">
        <v>97</v>
      </c>
      <c r="E228" s="316">
        <v>500</v>
      </c>
      <c r="F228" s="381">
        <f t="shared" si="4"/>
        <v>0.93386376795353099</v>
      </c>
      <c r="G228" s="239">
        <v>535.41</v>
      </c>
      <c r="H228" s="383" t="s">
        <v>127</v>
      </c>
      <c r="I228" s="170" t="s">
        <v>1295</v>
      </c>
      <c r="J228" s="170" t="s">
        <v>96</v>
      </c>
      <c r="K228" s="170" t="s">
        <v>343</v>
      </c>
      <c r="L228" s="170" t="s">
        <v>113</v>
      </c>
      <c r="M228" s="75"/>
      <c r="N228" s="75"/>
      <c r="O228" s="75"/>
    </row>
    <row r="229" spans="1:15">
      <c r="A229" s="466">
        <v>46121</v>
      </c>
      <c r="B229" s="468" t="s">
        <v>1335</v>
      </c>
      <c r="C229" s="396" t="s">
        <v>525</v>
      </c>
      <c r="D229" s="468" t="s">
        <v>100</v>
      </c>
      <c r="E229" s="467">
        <v>90000</v>
      </c>
      <c r="F229" s="381">
        <f t="shared" si="4"/>
        <v>168.09547823163558</v>
      </c>
      <c r="G229" s="239">
        <v>535.41</v>
      </c>
      <c r="H229" s="468" t="s">
        <v>129</v>
      </c>
      <c r="I229" s="468" t="s">
        <v>1370</v>
      </c>
      <c r="J229" s="170" t="s">
        <v>96</v>
      </c>
      <c r="K229" s="170" t="s">
        <v>343</v>
      </c>
      <c r="L229" s="170" t="s">
        <v>113</v>
      </c>
      <c r="M229" s="75"/>
      <c r="N229" s="75"/>
      <c r="O229" s="75"/>
    </row>
    <row r="230" spans="1:15">
      <c r="A230" s="466">
        <v>46121</v>
      </c>
      <c r="B230" s="468" t="s">
        <v>1336</v>
      </c>
      <c r="C230" s="396" t="s">
        <v>335</v>
      </c>
      <c r="D230" s="468" t="s">
        <v>100</v>
      </c>
      <c r="E230" s="467">
        <v>500</v>
      </c>
      <c r="F230" s="381">
        <f t="shared" si="4"/>
        <v>0.93386376795353099</v>
      </c>
      <c r="G230" s="239">
        <v>535.41</v>
      </c>
      <c r="H230" s="468" t="s">
        <v>129</v>
      </c>
      <c r="I230" s="468" t="s">
        <v>1362</v>
      </c>
      <c r="J230" s="170" t="s">
        <v>96</v>
      </c>
      <c r="K230" s="170" t="s">
        <v>343</v>
      </c>
      <c r="L230" s="170" t="s">
        <v>113</v>
      </c>
      <c r="M230" s="75"/>
      <c r="N230" s="75"/>
      <c r="O230" s="75"/>
    </row>
    <row r="231" spans="1:15">
      <c r="A231" s="451">
        <v>46121</v>
      </c>
      <c r="B231" s="375" t="s">
        <v>1404</v>
      </c>
      <c r="C231" s="375" t="s">
        <v>525</v>
      </c>
      <c r="D231" s="375" t="s">
        <v>97</v>
      </c>
      <c r="E231" s="375">
        <v>90000</v>
      </c>
      <c r="F231" s="381">
        <f t="shared" si="4"/>
        <v>168.09547823163558</v>
      </c>
      <c r="G231" s="239">
        <v>535.41</v>
      </c>
      <c r="H231" s="375" t="s">
        <v>124</v>
      </c>
      <c r="I231" s="375" t="s">
        <v>1446</v>
      </c>
      <c r="J231" s="170" t="s">
        <v>96</v>
      </c>
      <c r="K231" s="170" t="s">
        <v>343</v>
      </c>
      <c r="L231" s="170" t="s">
        <v>113</v>
      </c>
      <c r="M231" s="75"/>
      <c r="N231" s="75"/>
      <c r="O231" s="75"/>
    </row>
    <row r="232" spans="1:15">
      <c r="A232" s="451">
        <v>46121</v>
      </c>
      <c r="B232" s="375" t="s">
        <v>1405</v>
      </c>
      <c r="C232" s="375" t="s">
        <v>335</v>
      </c>
      <c r="D232" s="375" t="s">
        <v>97</v>
      </c>
      <c r="E232" s="375">
        <v>500</v>
      </c>
      <c r="F232" s="381">
        <f t="shared" si="4"/>
        <v>0.93386376795353099</v>
      </c>
      <c r="G232" s="239">
        <v>535.41</v>
      </c>
      <c r="H232" s="375" t="s">
        <v>124</v>
      </c>
      <c r="I232" s="375" t="s">
        <v>1436</v>
      </c>
      <c r="J232" s="170" t="s">
        <v>96</v>
      </c>
      <c r="K232" s="170" t="s">
        <v>343</v>
      </c>
      <c r="L232" s="170" t="s">
        <v>113</v>
      </c>
      <c r="M232" s="75"/>
      <c r="N232" s="75"/>
      <c r="O232" s="75"/>
    </row>
    <row r="233" spans="1:15">
      <c r="A233" s="469">
        <v>46121</v>
      </c>
      <c r="B233" s="375" t="s">
        <v>1406</v>
      </c>
      <c r="C233" s="375" t="s">
        <v>335</v>
      </c>
      <c r="D233" s="375" t="s">
        <v>97</v>
      </c>
      <c r="E233" s="464">
        <v>4000</v>
      </c>
      <c r="F233" s="381">
        <f t="shared" si="4"/>
        <v>7.4709101436282479</v>
      </c>
      <c r="G233" s="239">
        <v>535.41</v>
      </c>
      <c r="H233" s="464" t="s">
        <v>124</v>
      </c>
      <c r="I233" s="464" t="s">
        <v>1436</v>
      </c>
      <c r="J233" s="170" t="s">
        <v>96</v>
      </c>
      <c r="K233" s="170" t="s">
        <v>343</v>
      </c>
      <c r="L233" s="170" t="s">
        <v>113</v>
      </c>
      <c r="M233" s="75"/>
      <c r="N233" s="75"/>
      <c r="O233" s="75"/>
    </row>
    <row r="234" spans="1:15">
      <c r="A234" s="451">
        <v>46122</v>
      </c>
      <c r="B234" s="375" t="s">
        <v>186</v>
      </c>
      <c r="C234" s="375" t="s">
        <v>335</v>
      </c>
      <c r="D234" s="385" t="s">
        <v>99</v>
      </c>
      <c r="E234" s="375">
        <v>1000</v>
      </c>
      <c r="F234" s="381">
        <f t="shared" si="4"/>
        <v>1.867727535907062</v>
      </c>
      <c r="G234" s="239">
        <v>535.41</v>
      </c>
      <c r="H234" s="386" t="s">
        <v>111</v>
      </c>
      <c r="I234" s="452" t="s">
        <v>910</v>
      </c>
      <c r="J234" s="170" t="s">
        <v>96</v>
      </c>
      <c r="K234" s="170" t="s">
        <v>343</v>
      </c>
      <c r="L234" s="170" t="s">
        <v>113</v>
      </c>
      <c r="M234" s="75"/>
      <c r="N234" s="75"/>
      <c r="O234" s="75"/>
    </row>
    <row r="235" spans="1:15">
      <c r="A235" s="451">
        <v>46122</v>
      </c>
      <c r="B235" s="375" t="s">
        <v>187</v>
      </c>
      <c r="C235" s="375" t="s">
        <v>335</v>
      </c>
      <c r="D235" s="385" t="s">
        <v>99</v>
      </c>
      <c r="E235" s="375">
        <v>1000</v>
      </c>
      <c r="F235" s="381">
        <f t="shared" si="4"/>
        <v>1.867727535907062</v>
      </c>
      <c r="G235" s="239">
        <v>535.41</v>
      </c>
      <c r="H235" s="386" t="s">
        <v>111</v>
      </c>
      <c r="I235" s="452" t="s">
        <v>910</v>
      </c>
      <c r="J235" s="170" t="s">
        <v>96</v>
      </c>
      <c r="K235" s="170" t="s">
        <v>343</v>
      </c>
      <c r="L235" s="170" t="s">
        <v>113</v>
      </c>
      <c r="M235" s="75"/>
      <c r="N235" s="75"/>
      <c r="O235" s="75"/>
    </row>
    <row r="236" spans="1:15">
      <c r="A236" s="451">
        <v>46122</v>
      </c>
      <c r="B236" s="375" t="s">
        <v>186</v>
      </c>
      <c r="C236" s="375" t="s">
        <v>335</v>
      </c>
      <c r="D236" s="385" t="s">
        <v>99</v>
      </c>
      <c r="E236" s="375">
        <v>1000</v>
      </c>
      <c r="F236" s="381">
        <f t="shared" si="4"/>
        <v>1.867727535907062</v>
      </c>
      <c r="G236" s="239">
        <v>535.41</v>
      </c>
      <c r="H236" s="386" t="s">
        <v>111</v>
      </c>
      <c r="I236" s="452" t="s">
        <v>910</v>
      </c>
      <c r="J236" s="170" t="s">
        <v>96</v>
      </c>
      <c r="K236" s="170" t="s">
        <v>343</v>
      </c>
      <c r="L236" s="170" t="s">
        <v>113</v>
      </c>
      <c r="M236" s="75"/>
      <c r="N236" s="75"/>
      <c r="O236" s="75"/>
    </row>
    <row r="237" spans="1:15">
      <c r="A237" s="451">
        <v>46122</v>
      </c>
      <c r="B237" s="375" t="s">
        <v>187</v>
      </c>
      <c r="C237" s="375" t="s">
        <v>335</v>
      </c>
      <c r="D237" s="385" t="s">
        <v>99</v>
      </c>
      <c r="E237" s="375">
        <v>1000</v>
      </c>
      <c r="F237" s="381">
        <f t="shared" si="4"/>
        <v>1.867727535907062</v>
      </c>
      <c r="G237" s="239">
        <v>535.41</v>
      </c>
      <c r="H237" s="386" t="s">
        <v>111</v>
      </c>
      <c r="I237" s="452" t="s">
        <v>910</v>
      </c>
      <c r="J237" s="170" t="s">
        <v>96</v>
      </c>
      <c r="K237" s="170" t="s">
        <v>343</v>
      </c>
      <c r="L237" s="170" t="s">
        <v>113</v>
      </c>
      <c r="M237" s="75"/>
      <c r="N237" s="75"/>
      <c r="O237" s="75"/>
    </row>
    <row r="238" spans="1:15">
      <c r="A238" s="393">
        <v>46122</v>
      </c>
      <c r="B238" s="391" t="s">
        <v>949</v>
      </c>
      <c r="C238" s="391" t="s">
        <v>396</v>
      </c>
      <c r="D238" s="390" t="s">
        <v>97</v>
      </c>
      <c r="E238" s="391">
        <v>10000</v>
      </c>
      <c r="F238" s="381">
        <f t="shared" si="4"/>
        <v>18.67727535907062</v>
      </c>
      <c r="G238" s="239">
        <v>535.41</v>
      </c>
      <c r="H238" s="165" t="s">
        <v>128</v>
      </c>
      <c r="I238" s="391" t="s">
        <v>993</v>
      </c>
      <c r="J238" s="170" t="s">
        <v>96</v>
      </c>
      <c r="K238" s="170" t="s">
        <v>343</v>
      </c>
      <c r="L238" s="170" t="s">
        <v>113</v>
      </c>
      <c r="M238" s="75"/>
      <c r="N238" s="75"/>
      <c r="O238" s="75"/>
    </row>
    <row r="239" spans="1:15">
      <c r="A239" s="393">
        <v>46122</v>
      </c>
      <c r="B239" s="391" t="s">
        <v>1578</v>
      </c>
      <c r="C239" s="391" t="s">
        <v>396</v>
      </c>
      <c r="D239" s="390" t="s">
        <v>97</v>
      </c>
      <c r="E239" s="391">
        <v>100000</v>
      </c>
      <c r="F239" s="381">
        <f t="shared" si="4"/>
        <v>186.7727535907062</v>
      </c>
      <c r="G239" s="239">
        <v>535.41</v>
      </c>
      <c r="H239" s="165" t="s">
        <v>128</v>
      </c>
      <c r="I239" s="391" t="s">
        <v>1002</v>
      </c>
      <c r="J239" s="170" t="s">
        <v>96</v>
      </c>
      <c r="K239" s="170" t="s">
        <v>343</v>
      </c>
      <c r="L239" s="170" t="s">
        <v>113</v>
      </c>
      <c r="M239" s="75"/>
      <c r="N239" s="75"/>
      <c r="O239" s="75"/>
    </row>
    <row r="240" spans="1:15">
      <c r="A240" s="393">
        <v>46122</v>
      </c>
      <c r="B240" s="391" t="s">
        <v>945</v>
      </c>
      <c r="C240" s="391" t="s">
        <v>522</v>
      </c>
      <c r="D240" s="390" t="s">
        <v>97</v>
      </c>
      <c r="E240" s="391">
        <v>500</v>
      </c>
      <c r="F240" s="381">
        <f t="shared" si="4"/>
        <v>0.93386376795353099</v>
      </c>
      <c r="G240" s="239">
        <v>535.41</v>
      </c>
      <c r="H240" s="165" t="s">
        <v>128</v>
      </c>
      <c r="I240" s="391" t="s">
        <v>991</v>
      </c>
      <c r="J240" s="170" t="s">
        <v>96</v>
      </c>
      <c r="K240" s="170" t="s">
        <v>343</v>
      </c>
      <c r="L240" s="170" t="s">
        <v>113</v>
      </c>
      <c r="M240" s="75"/>
      <c r="N240" s="75"/>
      <c r="O240" s="75"/>
    </row>
    <row r="241" spans="1:15">
      <c r="A241" s="393">
        <v>46122</v>
      </c>
      <c r="B241" s="391" t="s">
        <v>951</v>
      </c>
      <c r="C241" s="391" t="s">
        <v>522</v>
      </c>
      <c r="D241" s="390" t="s">
        <v>97</v>
      </c>
      <c r="E241" s="391">
        <v>1000</v>
      </c>
      <c r="F241" s="381">
        <f t="shared" si="4"/>
        <v>1.867727535907062</v>
      </c>
      <c r="G241" s="239">
        <v>535.41</v>
      </c>
      <c r="H241" s="165" t="s">
        <v>128</v>
      </c>
      <c r="I241" s="391" t="s">
        <v>991</v>
      </c>
      <c r="J241" s="170" t="s">
        <v>96</v>
      </c>
      <c r="K241" s="170" t="s">
        <v>343</v>
      </c>
      <c r="L241" s="170" t="s">
        <v>113</v>
      </c>
      <c r="M241" s="75"/>
      <c r="N241" s="75"/>
      <c r="O241" s="75"/>
    </row>
    <row r="242" spans="1:15">
      <c r="A242" s="460">
        <v>46122</v>
      </c>
      <c r="B242" s="375" t="s">
        <v>1047</v>
      </c>
      <c r="C242" s="375" t="s">
        <v>450</v>
      </c>
      <c r="D242" s="375" t="s">
        <v>98</v>
      </c>
      <c r="E242" s="462">
        <v>2765</v>
      </c>
      <c r="F242" s="381">
        <f t="shared" si="4"/>
        <v>5.1642666367830268</v>
      </c>
      <c r="G242" s="239">
        <v>535.41</v>
      </c>
      <c r="H242" s="375" t="s">
        <v>168</v>
      </c>
      <c r="I242" s="453" t="s">
        <v>1088</v>
      </c>
      <c r="J242" s="170" t="s">
        <v>96</v>
      </c>
      <c r="K242" s="170" t="s">
        <v>343</v>
      </c>
      <c r="L242" s="170" t="s">
        <v>113</v>
      </c>
      <c r="M242" s="75"/>
      <c r="N242" s="75"/>
      <c r="O242" s="75"/>
    </row>
    <row r="243" spans="1:15">
      <c r="A243" s="460">
        <v>46122</v>
      </c>
      <c r="B243" s="453" t="s">
        <v>1048</v>
      </c>
      <c r="C243" s="375" t="s">
        <v>120</v>
      </c>
      <c r="D243" s="375" t="s">
        <v>98</v>
      </c>
      <c r="E243" s="462">
        <v>25000</v>
      </c>
      <c r="F243" s="381">
        <f t="shared" si="4"/>
        <v>46.69318839767655</v>
      </c>
      <c r="G243" s="239">
        <v>535.41</v>
      </c>
      <c r="H243" s="375" t="s">
        <v>168</v>
      </c>
      <c r="I243" s="453" t="s">
        <v>1089</v>
      </c>
      <c r="J243" s="170" t="s">
        <v>96</v>
      </c>
      <c r="K243" s="170" t="s">
        <v>343</v>
      </c>
      <c r="L243" s="170" t="s">
        <v>113</v>
      </c>
      <c r="M243" s="75"/>
      <c r="N243" s="75"/>
      <c r="O243" s="75"/>
    </row>
    <row r="244" spans="1:15">
      <c r="A244" s="460">
        <v>46122</v>
      </c>
      <c r="B244" s="453" t="s">
        <v>1049</v>
      </c>
      <c r="C244" s="375" t="s">
        <v>120</v>
      </c>
      <c r="D244" s="375" t="s">
        <v>98</v>
      </c>
      <c r="E244" s="462">
        <v>34000</v>
      </c>
      <c r="F244" s="381">
        <f t="shared" si="4"/>
        <v>63.502736220840106</v>
      </c>
      <c r="G244" s="239">
        <v>535.41</v>
      </c>
      <c r="H244" s="375" t="s">
        <v>168</v>
      </c>
      <c r="I244" s="453" t="s">
        <v>1089</v>
      </c>
      <c r="J244" s="170" t="s">
        <v>96</v>
      </c>
      <c r="K244" s="170" t="s">
        <v>343</v>
      </c>
      <c r="L244" s="170" t="s">
        <v>113</v>
      </c>
      <c r="M244" s="75"/>
      <c r="N244" s="75"/>
      <c r="O244" s="75"/>
    </row>
    <row r="245" spans="1:15">
      <c r="A245" s="460">
        <v>46122</v>
      </c>
      <c r="B245" s="453" t="s">
        <v>1050</v>
      </c>
      <c r="C245" s="375" t="s">
        <v>120</v>
      </c>
      <c r="D245" s="375" t="s">
        <v>98</v>
      </c>
      <c r="E245" s="462">
        <v>5000</v>
      </c>
      <c r="F245" s="381">
        <f t="shared" si="4"/>
        <v>9.3386376795353101</v>
      </c>
      <c r="G245" s="239">
        <v>535.41</v>
      </c>
      <c r="H245" s="375" t="s">
        <v>168</v>
      </c>
      <c r="I245" s="453" t="s">
        <v>1089</v>
      </c>
      <c r="J245" s="170" t="s">
        <v>96</v>
      </c>
      <c r="K245" s="170" t="s">
        <v>343</v>
      </c>
      <c r="L245" s="170" t="s">
        <v>113</v>
      </c>
      <c r="M245" s="75"/>
      <c r="N245" s="75"/>
      <c r="O245" s="75"/>
    </row>
    <row r="246" spans="1:15">
      <c r="A246" s="460">
        <v>46122</v>
      </c>
      <c r="B246" s="453" t="s">
        <v>1051</v>
      </c>
      <c r="C246" s="375" t="s">
        <v>120</v>
      </c>
      <c r="D246" s="375" t="s">
        <v>98</v>
      </c>
      <c r="E246" s="462">
        <v>2000</v>
      </c>
      <c r="F246" s="381">
        <f t="shared" si="4"/>
        <v>3.735455071814124</v>
      </c>
      <c r="G246" s="239">
        <v>535.41</v>
      </c>
      <c r="H246" s="375" t="s">
        <v>168</v>
      </c>
      <c r="I246" s="453" t="s">
        <v>1089</v>
      </c>
      <c r="J246" s="170" t="s">
        <v>96</v>
      </c>
      <c r="K246" s="170" t="s">
        <v>343</v>
      </c>
      <c r="L246" s="170" t="s">
        <v>113</v>
      </c>
      <c r="M246" s="75"/>
      <c r="N246" s="75"/>
      <c r="O246" s="75"/>
    </row>
    <row r="247" spans="1:15">
      <c r="A247" s="460">
        <v>46122</v>
      </c>
      <c r="B247" s="453" t="s">
        <v>1052</v>
      </c>
      <c r="C247" s="375" t="s">
        <v>120</v>
      </c>
      <c r="D247" s="375" t="s">
        <v>98</v>
      </c>
      <c r="E247" s="462">
        <v>7500</v>
      </c>
      <c r="F247" s="381">
        <f t="shared" si="4"/>
        <v>14.007956519302965</v>
      </c>
      <c r="G247" s="239">
        <v>535.41</v>
      </c>
      <c r="H247" s="375" t="s">
        <v>168</v>
      </c>
      <c r="I247" s="453" t="s">
        <v>1089</v>
      </c>
      <c r="J247" s="170" t="s">
        <v>96</v>
      </c>
      <c r="K247" s="170" t="s">
        <v>343</v>
      </c>
      <c r="L247" s="170" t="s">
        <v>113</v>
      </c>
      <c r="M247" s="75"/>
      <c r="N247" s="75"/>
      <c r="O247" s="75"/>
    </row>
    <row r="248" spans="1:15">
      <c r="A248" s="394">
        <v>46122</v>
      </c>
      <c r="B248" s="242" t="s">
        <v>1053</v>
      </c>
      <c r="C248" s="458" t="s">
        <v>335</v>
      </c>
      <c r="D248" s="375" t="s">
        <v>98</v>
      </c>
      <c r="E248" s="459">
        <v>1000</v>
      </c>
      <c r="F248" s="381">
        <f t="shared" si="4"/>
        <v>1.867727535907062</v>
      </c>
      <c r="G248" s="239">
        <v>535.41</v>
      </c>
      <c r="H248" s="375" t="s">
        <v>168</v>
      </c>
      <c r="I248" s="375" t="s">
        <v>1080</v>
      </c>
      <c r="J248" s="170" t="s">
        <v>96</v>
      </c>
      <c r="K248" s="170" t="s">
        <v>343</v>
      </c>
      <c r="L248" s="170" t="s">
        <v>113</v>
      </c>
      <c r="M248" s="75"/>
      <c r="N248" s="75"/>
      <c r="O248" s="75"/>
    </row>
    <row r="249" spans="1:15">
      <c r="A249" s="394">
        <v>46122</v>
      </c>
      <c r="B249" s="242" t="s">
        <v>329</v>
      </c>
      <c r="C249" s="458" t="s">
        <v>335</v>
      </c>
      <c r="D249" s="375" t="s">
        <v>98</v>
      </c>
      <c r="E249" s="459">
        <v>1000</v>
      </c>
      <c r="F249" s="381">
        <f t="shared" si="4"/>
        <v>1.867727535907062</v>
      </c>
      <c r="G249" s="239">
        <v>535.41</v>
      </c>
      <c r="H249" s="375" t="s">
        <v>168</v>
      </c>
      <c r="I249" s="375" t="s">
        <v>1080</v>
      </c>
      <c r="J249" s="170" t="s">
        <v>96</v>
      </c>
      <c r="K249" s="170" t="s">
        <v>343</v>
      </c>
      <c r="L249" s="170" t="s">
        <v>113</v>
      </c>
      <c r="M249" s="75"/>
      <c r="N249" s="75"/>
      <c r="O249" s="75"/>
    </row>
    <row r="250" spans="1:15">
      <c r="A250" s="394">
        <v>46122</v>
      </c>
      <c r="B250" s="375" t="s">
        <v>1031</v>
      </c>
      <c r="C250" s="458" t="s">
        <v>335</v>
      </c>
      <c r="D250" s="375" t="s">
        <v>98</v>
      </c>
      <c r="E250" s="459">
        <v>1000</v>
      </c>
      <c r="F250" s="381">
        <f t="shared" si="4"/>
        <v>1.867727535907062</v>
      </c>
      <c r="G250" s="239">
        <v>535.41</v>
      </c>
      <c r="H250" s="375" t="s">
        <v>168</v>
      </c>
      <c r="I250" s="375" t="s">
        <v>1080</v>
      </c>
      <c r="J250" s="170" t="s">
        <v>96</v>
      </c>
      <c r="K250" s="170" t="s">
        <v>343</v>
      </c>
      <c r="L250" s="170" t="s">
        <v>113</v>
      </c>
      <c r="M250" s="75"/>
      <c r="N250" s="75"/>
      <c r="O250" s="75"/>
    </row>
    <row r="251" spans="1:15">
      <c r="A251" s="394">
        <v>46122</v>
      </c>
      <c r="B251" s="375" t="s">
        <v>1032</v>
      </c>
      <c r="C251" s="458" t="s">
        <v>335</v>
      </c>
      <c r="D251" s="375" t="s">
        <v>98</v>
      </c>
      <c r="E251" s="459">
        <v>1000</v>
      </c>
      <c r="F251" s="381">
        <f t="shared" si="4"/>
        <v>1.867727535907062</v>
      </c>
      <c r="G251" s="239">
        <v>535.41</v>
      </c>
      <c r="H251" s="375" t="s">
        <v>168</v>
      </c>
      <c r="I251" s="375" t="s">
        <v>1080</v>
      </c>
      <c r="J251" s="170" t="s">
        <v>96</v>
      </c>
      <c r="K251" s="170" t="s">
        <v>343</v>
      </c>
      <c r="L251" s="170" t="s">
        <v>113</v>
      </c>
      <c r="M251" s="75"/>
      <c r="N251" s="75"/>
      <c r="O251" s="75"/>
    </row>
    <row r="252" spans="1:15">
      <c r="A252" s="360">
        <v>46122</v>
      </c>
      <c r="B252" s="361" t="s">
        <v>1631</v>
      </c>
      <c r="C252" s="361" t="s">
        <v>525</v>
      </c>
      <c r="D252" s="165" t="s">
        <v>257</v>
      </c>
      <c r="E252" s="361">
        <v>10000</v>
      </c>
      <c r="F252" s="381">
        <f t="shared" si="4"/>
        <v>18.67727535907062</v>
      </c>
      <c r="G252" s="239">
        <v>535.41</v>
      </c>
      <c r="H252" s="361" t="s">
        <v>123</v>
      </c>
      <c r="I252" s="361" t="s">
        <v>1123</v>
      </c>
      <c r="J252" s="170" t="s">
        <v>96</v>
      </c>
      <c r="K252" s="170" t="s">
        <v>343</v>
      </c>
      <c r="L252" s="170" t="s">
        <v>113</v>
      </c>
      <c r="M252" s="75"/>
      <c r="N252" s="75"/>
      <c r="O252" s="75"/>
    </row>
    <row r="253" spans="1:15">
      <c r="A253" s="360">
        <v>46122</v>
      </c>
      <c r="B253" s="361" t="s">
        <v>1597</v>
      </c>
      <c r="C253" s="361" t="s">
        <v>522</v>
      </c>
      <c r="D253" s="165" t="s">
        <v>257</v>
      </c>
      <c r="E253" s="361">
        <v>500</v>
      </c>
      <c r="F253" s="381">
        <f t="shared" si="4"/>
        <v>0.93386376795353099</v>
      </c>
      <c r="G253" s="239">
        <v>535.41</v>
      </c>
      <c r="H253" s="361" t="s">
        <v>123</v>
      </c>
      <c r="I253" s="361" t="s">
        <v>1121</v>
      </c>
      <c r="J253" s="170" t="s">
        <v>96</v>
      </c>
      <c r="K253" s="170" t="s">
        <v>343</v>
      </c>
      <c r="L253" s="170" t="s">
        <v>113</v>
      </c>
      <c r="M253" s="313"/>
      <c r="N253" s="313"/>
      <c r="O253" s="75"/>
    </row>
    <row r="254" spans="1:15">
      <c r="A254" s="360">
        <v>46122</v>
      </c>
      <c r="B254" s="361" t="s">
        <v>1597</v>
      </c>
      <c r="C254" s="361" t="s">
        <v>522</v>
      </c>
      <c r="D254" s="165" t="s">
        <v>257</v>
      </c>
      <c r="E254" s="361">
        <v>500</v>
      </c>
      <c r="F254" s="381">
        <f t="shared" si="4"/>
        <v>0.93386376795353099</v>
      </c>
      <c r="G254" s="239">
        <v>535.41</v>
      </c>
      <c r="H254" s="361" t="s">
        <v>123</v>
      </c>
      <c r="I254" s="361" t="s">
        <v>1121</v>
      </c>
      <c r="J254" s="170" t="s">
        <v>96</v>
      </c>
      <c r="K254" s="170" t="s">
        <v>343</v>
      </c>
      <c r="L254" s="170" t="s">
        <v>113</v>
      </c>
      <c r="M254" s="313"/>
      <c r="N254" s="313"/>
      <c r="O254" s="75"/>
    </row>
    <row r="255" spans="1:15">
      <c r="A255" s="360">
        <v>46122</v>
      </c>
      <c r="B255" s="361" t="s">
        <v>1597</v>
      </c>
      <c r="C255" s="361" t="s">
        <v>522</v>
      </c>
      <c r="D255" s="165" t="s">
        <v>257</v>
      </c>
      <c r="E255" s="361">
        <v>500</v>
      </c>
      <c r="F255" s="381">
        <f t="shared" si="4"/>
        <v>0.93386376795353099</v>
      </c>
      <c r="G255" s="239">
        <v>535.41</v>
      </c>
      <c r="H255" s="361" t="s">
        <v>123</v>
      </c>
      <c r="I255" s="361" t="s">
        <v>1121</v>
      </c>
      <c r="J255" s="170" t="s">
        <v>96</v>
      </c>
      <c r="K255" s="170" t="s">
        <v>343</v>
      </c>
      <c r="L255" s="170" t="s">
        <v>113</v>
      </c>
      <c r="M255" s="75"/>
      <c r="N255" s="75"/>
      <c r="O255" s="75"/>
    </row>
    <row r="256" spans="1:15">
      <c r="A256" s="360">
        <v>46122</v>
      </c>
      <c r="B256" s="361" t="s">
        <v>1597</v>
      </c>
      <c r="C256" s="361" t="s">
        <v>522</v>
      </c>
      <c r="D256" s="165" t="s">
        <v>257</v>
      </c>
      <c r="E256" s="361">
        <v>500</v>
      </c>
      <c r="F256" s="381">
        <f t="shared" si="4"/>
        <v>0.93386376795353099</v>
      </c>
      <c r="G256" s="239">
        <v>535.41</v>
      </c>
      <c r="H256" s="361" t="s">
        <v>123</v>
      </c>
      <c r="I256" s="361" t="s">
        <v>1121</v>
      </c>
      <c r="J256" s="170" t="s">
        <v>96</v>
      </c>
      <c r="K256" s="170" t="s">
        <v>343</v>
      </c>
      <c r="L256" s="170" t="s">
        <v>113</v>
      </c>
      <c r="M256" s="75"/>
      <c r="N256" s="75"/>
      <c r="O256" s="75"/>
    </row>
    <row r="257" spans="1:15">
      <c r="A257" s="360">
        <v>46122</v>
      </c>
      <c r="B257" s="361" t="s">
        <v>1597</v>
      </c>
      <c r="C257" s="361" t="s">
        <v>522</v>
      </c>
      <c r="D257" s="165" t="s">
        <v>257</v>
      </c>
      <c r="E257" s="361">
        <v>500</v>
      </c>
      <c r="F257" s="381">
        <f t="shared" si="4"/>
        <v>0.93386376795353099</v>
      </c>
      <c r="G257" s="239">
        <v>535.41</v>
      </c>
      <c r="H257" s="361" t="s">
        <v>123</v>
      </c>
      <c r="I257" s="361" t="s">
        <v>1121</v>
      </c>
      <c r="J257" s="170" t="s">
        <v>96</v>
      </c>
      <c r="K257" s="170" t="s">
        <v>343</v>
      </c>
      <c r="L257" s="170" t="s">
        <v>113</v>
      </c>
      <c r="M257" s="75"/>
      <c r="N257" s="75"/>
      <c r="O257" s="75"/>
    </row>
    <row r="258" spans="1:15">
      <c r="A258" s="360">
        <v>46122</v>
      </c>
      <c r="B258" s="361" t="s">
        <v>1597</v>
      </c>
      <c r="C258" s="361" t="s">
        <v>522</v>
      </c>
      <c r="D258" s="165" t="s">
        <v>257</v>
      </c>
      <c r="E258" s="361">
        <v>500</v>
      </c>
      <c r="F258" s="381">
        <f t="shared" si="4"/>
        <v>0.93386376795353099</v>
      </c>
      <c r="G258" s="239">
        <v>535.41</v>
      </c>
      <c r="H258" s="361" t="s">
        <v>123</v>
      </c>
      <c r="I258" s="361" t="s">
        <v>1121</v>
      </c>
      <c r="J258" s="170" t="s">
        <v>96</v>
      </c>
      <c r="K258" s="170" t="s">
        <v>343</v>
      </c>
      <c r="L258" s="170" t="s">
        <v>113</v>
      </c>
      <c r="M258" s="75"/>
      <c r="N258" s="75"/>
      <c r="O258" s="75"/>
    </row>
    <row r="259" spans="1:15">
      <c r="A259" s="360">
        <v>46122</v>
      </c>
      <c r="B259" s="361" t="s">
        <v>523</v>
      </c>
      <c r="C259" s="361" t="s">
        <v>524</v>
      </c>
      <c r="D259" s="165" t="s">
        <v>257</v>
      </c>
      <c r="E259" s="361">
        <v>3500</v>
      </c>
      <c r="F259" s="381">
        <f t="shared" si="4"/>
        <v>6.5370463756747172</v>
      </c>
      <c r="G259" s="239">
        <v>535.41</v>
      </c>
      <c r="H259" s="361" t="s">
        <v>123</v>
      </c>
      <c r="I259" s="361" t="s">
        <v>1132</v>
      </c>
      <c r="J259" s="170" t="s">
        <v>96</v>
      </c>
      <c r="K259" s="170" t="s">
        <v>343</v>
      </c>
      <c r="L259" s="170" t="s">
        <v>113</v>
      </c>
      <c r="M259" s="75"/>
      <c r="N259" s="75"/>
      <c r="O259" s="75"/>
    </row>
    <row r="260" spans="1:15">
      <c r="A260" s="451">
        <v>46122</v>
      </c>
      <c r="B260" s="375" t="s">
        <v>1647</v>
      </c>
      <c r="C260" s="375" t="s">
        <v>525</v>
      </c>
      <c r="D260" s="165" t="s">
        <v>257</v>
      </c>
      <c r="E260" s="375">
        <v>10000</v>
      </c>
      <c r="F260" s="381">
        <f t="shared" si="4"/>
        <v>18.67727535907062</v>
      </c>
      <c r="G260" s="239">
        <v>535.41</v>
      </c>
      <c r="H260" s="375" t="s">
        <v>131</v>
      </c>
      <c r="I260" s="375" t="s">
        <v>1208</v>
      </c>
      <c r="J260" s="170" t="s">
        <v>96</v>
      </c>
      <c r="K260" s="170" t="s">
        <v>343</v>
      </c>
      <c r="L260" s="170" t="s">
        <v>113</v>
      </c>
      <c r="M260" s="75"/>
      <c r="N260" s="75"/>
      <c r="O260" s="75"/>
    </row>
    <row r="261" spans="1:15">
      <c r="A261" s="451">
        <v>46122</v>
      </c>
      <c r="B261" s="375" t="s">
        <v>1648</v>
      </c>
      <c r="C261" s="375" t="s">
        <v>522</v>
      </c>
      <c r="D261" s="165" t="s">
        <v>257</v>
      </c>
      <c r="E261" s="375">
        <v>700</v>
      </c>
      <c r="F261" s="381">
        <f t="shared" si="4"/>
        <v>1.3074092751349433</v>
      </c>
      <c r="G261" s="239">
        <v>535.41</v>
      </c>
      <c r="H261" s="375" t="s">
        <v>131</v>
      </c>
      <c r="I261" s="375" t="s">
        <v>1206</v>
      </c>
      <c r="J261" s="170" t="s">
        <v>96</v>
      </c>
      <c r="K261" s="170" t="s">
        <v>343</v>
      </c>
      <c r="L261" s="170" t="s">
        <v>113</v>
      </c>
      <c r="M261" s="75"/>
      <c r="N261" s="75"/>
      <c r="O261" s="75"/>
    </row>
    <row r="262" spans="1:15">
      <c r="A262" s="451">
        <v>46122</v>
      </c>
      <c r="B262" s="375" t="s">
        <v>1604</v>
      </c>
      <c r="C262" s="375" t="s">
        <v>618</v>
      </c>
      <c r="D262" s="165" t="s">
        <v>257</v>
      </c>
      <c r="E262" s="375">
        <v>2300</v>
      </c>
      <c r="F262" s="381">
        <f t="shared" si="4"/>
        <v>4.2957733325862426</v>
      </c>
      <c r="G262" s="239">
        <v>535.41</v>
      </c>
      <c r="H262" s="375" t="s">
        <v>131</v>
      </c>
      <c r="I262" s="375" t="s">
        <v>1210</v>
      </c>
      <c r="J262" s="170" t="s">
        <v>96</v>
      </c>
      <c r="K262" s="170" t="s">
        <v>343</v>
      </c>
      <c r="L262" s="170" t="s">
        <v>113</v>
      </c>
      <c r="M262" s="75"/>
      <c r="N262" s="75"/>
      <c r="O262" s="75"/>
    </row>
    <row r="263" spans="1:15">
      <c r="A263" s="451">
        <v>46122</v>
      </c>
      <c r="B263" s="375" t="s">
        <v>1648</v>
      </c>
      <c r="C263" s="375" t="s">
        <v>522</v>
      </c>
      <c r="D263" s="165" t="s">
        <v>257</v>
      </c>
      <c r="E263" s="375">
        <v>700</v>
      </c>
      <c r="F263" s="381">
        <f t="shared" si="4"/>
        <v>1.3074092751349433</v>
      </c>
      <c r="G263" s="239">
        <v>535.41</v>
      </c>
      <c r="H263" s="375" t="s">
        <v>131</v>
      </c>
      <c r="I263" s="375" t="s">
        <v>1206</v>
      </c>
      <c r="J263" s="170" t="s">
        <v>96</v>
      </c>
      <c r="K263" s="170" t="s">
        <v>343</v>
      </c>
      <c r="L263" s="170" t="s">
        <v>113</v>
      </c>
      <c r="M263" s="75"/>
      <c r="N263" s="75"/>
      <c r="O263" s="75"/>
    </row>
    <row r="264" spans="1:15">
      <c r="A264" s="451">
        <v>46122</v>
      </c>
      <c r="B264" s="375" t="s">
        <v>1648</v>
      </c>
      <c r="C264" s="375" t="s">
        <v>522</v>
      </c>
      <c r="D264" s="165" t="s">
        <v>257</v>
      </c>
      <c r="E264" s="375">
        <v>700</v>
      </c>
      <c r="F264" s="381">
        <f t="shared" si="4"/>
        <v>1.3074092751349433</v>
      </c>
      <c r="G264" s="239">
        <v>535.41</v>
      </c>
      <c r="H264" s="375" t="s">
        <v>131</v>
      </c>
      <c r="I264" s="375" t="s">
        <v>1206</v>
      </c>
      <c r="J264" s="170" t="s">
        <v>96</v>
      </c>
      <c r="K264" s="170" t="s">
        <v>343</v>
      </c>
      <c r="L264" s="170" t="s">
        <v>113</v>
      </c>
      <c r="M264" s="75"/>
      <c r="N264" s="75"/>
      <c r="O264" s="75"/>
    </row>
    <row r="265" spans="1:15">
      <c r="A265" s="451">
        <v>46122</v>
      </c>
      <c r="B265" s="375" t="s">
        <v>1616</v>
      </c>
      <c r="C265" s="375" t="s">
        <v>618</v>
      </c>
      <c r="D265" s="165" t="s">
        <v>257</v>
      </c>
      <c r="E265" s="375">
        <v>1900</v>
      </c>
      <c r="F265" s="381">
        <f t="shared" si="4"/>
        <v>3.5486823182234177</v>
      </c>
      <c r="G265" s="239">
        <v>535.41</v>
      </c>
      <c r="H265" s="375" t="s">
        <v>131</v>
      </c>
      <c r="I265" s="375" t="s">
        <v>1210</v>
      </c>
      <c r="J265" s="170" t="s">
        <v>96</v>
      </c>
      <c r="K265" s="170" t="s">
        <v>343</v>
      </c>
      <c r="L265" s="170" t="s">
        <v>113</v>
      </c>
      <c r="M265" s="310"/>
      <c r="N265" s="310"/>
      <c r="O265" s="247"/>
    </row>
    <row r="266" spans="1:15">
      <c r="A266" s="451">
        <v>46122</v>
      </c>
      <c r="B266" s="375" t="s">
        <v>1648</v>
      </c>
      <c r="C266" s="375" t="s">
        <v>522</v>
      </c>
      <c r="D266" s="165" t="s">
        <v>257</v>
      </c>
      <c r="E266" s="375">
        <v>600</v>
      </c>
      <c r="F266" s="381">
        <f t="shared" si="4"/>
        <v>1.1206365215442371</v>
      </c>
      <c r="G266" s="239">
        <v>535.41</v>
      </c>
      <c r="H266" s="375" t="s">
        <v>131</v>
      </c>
      <c r="I266" s="375" t="s">
        <v>1206</v>
      </c>
      <c r="J266" s="170" t="s">
        <v>96</v>
      </c>
      <c r="K266" s="170" t="s">
        <v>343</v>
      </c>
      <c r="L266" s="170" t="s">
        <v>113</v>
      </c>
      <c r="M266" s="313"/>
      <c r="N266" s="313"/>
      <c r="O266" s="75"/>
    </row>
    <row r="267" spans="1:15">
      <c r="A267" s="395">
        <v>46122</v>
      </c>
      <c r="B267" s="170" t="s">
        <v>1253</v>
      </c>
      <c r="C267" s="170" t="s">
        <v>525</v>
      </c>
      <c r="D267" s="170" t="s">
        <v>97</v>
      </c>
      <c r="E267" s="316">
        <v>100000</v>
      </c>
      <c r="F267" s="381">
        <f t="shared" si="4"/>
        <v>186.7727535907062</v>
      </c>
      <c r="G267" s="239">
        <v>535.41</v>
      </c>
      <c r="H267" s="383" t="s">
        <v>127</v>
      </c>
      <c r="I267" s="453" t="s">
        <v>1307</v>
      </c>
      <c r="J267" s="170" t="s">
        <v>96</v>
      </c>
      <c r="K267" s="170" t="s">
        <v>343</v>
      </c>
      <c r="L267" s="170" t="s">
        <v>113</v>
      </c>
      <c r="M267" s="75"/>
      <c r="N267" s="75"/>
      <c r="O267" s="75"/>
    </row>
    <row r="268" spans="1:15">
      <c r="A268" s="395">
        <v>46122</v>
      </c>
      <c r="B268" s="453" t="s">
        <v>1254</v>
      </c>
      <c r="C268" s="383" t="s">
        <v>335</v>
      </c>
      <c r="D268" s="383" t="s">
        <v>97</v>
      </c>
      <c r="E268" s="465">
        <v>500</v>
      </c>
      <c r="F268" s="381">
        <f t="shared" si="4"/>
        <v>0.93386376795353099</v>
      </c>
      <c r="G268" s="239">
        <v>535.41</v>
      </c>
      <c r="H268" s="383" t="s">
        <v>127</v>
      </c>
      <c r="I268" s="170" t="s">
        <v>1295</v>
      </c>
      <c r="J268" s="170" t="s">
        <v>96</v>
      </c>
      <c r="K268" s="170" t="s">
        <v>343</v>
      </c>
      <c r="L268" s="170" t="s">
        <v>113</v>
      </c>
      <c r="M268" s="75"/>
      <c r="N268" s="75"/>
      <c r="O268" s="75"/>
    </row>
    <row r="269" spans="1:15">
      <c r="A269" s="395">
        <v>46122</v>
      </c>
      <c r="B269" s="453" t="s">
        <v>1255</v>
      </c>
      <c r="C269" s="383" t="s">
        <v>335</v>
      </c>
      <c r="D269" s="383" t="s">
        <v>97</v>
      </c>
      <c r="E269" s="465">
        <v>1000</v>
      </c>
      <c r="F269" s="381">
        <f t="shared" si="4"/>
        <v>1.867727535907062</v>
      </c>
      <c r="G269" s="239">
        <v>535.41</v>
      </c>
      <c r="H269" s="383" t="s">
        <v>127</v>
      </c>
      <c r="I269" s="170" t="s">
        <v>1295</v>
      </c>
      <c r="J269" s="170" t="s">
        <v>96</v>
      </c>
      <c r="K269" s="170" t="s">
        <v>343</v>
      </c>
      <c r="L269" s="170" t="s">
        <v>113</v>
      </c>
      <c r="M269" s="75"/>
      <c r="N269" s="75"/>
      <c r="O269" s="75"/>
    </row>
    <row r="270" spans="1:15">
      <c r="A270" s="360">
        <v>46123</v>
      </c>
      <c r="B270" s="361" t="s">
        <v>1622</v>
      </c>
      <c r="C270" s="361" t="s">
        <v>525</v>
      </c>
      <c r="D270" s="165" t="s">
        <v>257</v>
      </c>
      <c r="E270" s="361">
        <v>10000</v>
      </c>
      <c r="F270" s="381">
        <f t="shared" si="4"/>
        <v>18.67727535907062</v>
      </c>
      <c r="G270" s="239">
        <v>535.41</v>
      </c>
      <c r="H270" s="361" t="s">
        <v>123</v>
      </c>
      <c r="I270" s="361" t="s">
        <v>1123</v>
      </c>
      <c r="J270" s="170" t="s">
        <v>96</v>
      </c>
      <c r="K270" s="170" t="s">
        <v>343</v>
      </c>
      <c r="L270" s="170" t="s">
        <v>113</v>
      </c>
      <c r="M270" s="75"/>
      <c r="N270" s="75"/>
      <c r="O270" s="75"/>
    </row>
    <row r="271" spans="1:15">
      <c r="A271" s="360">
        <v>46123</v>
      </c>
      <c r="B271" s="361" t="s">
        <v>1597</v>
      </c>
      <c r="C271" s="361" t="s">
        <v>522</v>
      </c>
      <c r="D271" s="165" t="s">
        <v>257</v>
      </c>
      <c r="E271" s="361">
        <v>500</v>
      </c>
      <c r="F271" s="381">
        <f t="shared" si="4"/>
        <v>0.93386376795353099</v>
      </c>
      <c r="G271" s="239">
        <v>535.41</v>
      </c>
      <c r="H271" s="361" t="s">
        <v>123</v>
      </c>
      <c r="I271" s="361" t="s">
        <v>1121</v>
      </c>
      <c r="J271" s="170" t="s">
        <v>96</v>
      </c>
      <c r="K271" s="170" t="s">
        <v>343</v>
      </c>
      <c r="L271" s="170" t="s">
        <v>113</v>
      </c>
      <c r="M271" s="75"/>
      <c r="N271" s="75"/>
      <c r="O271" s="75"/>
    </row>
    <row r="272" spans="1:15">
      <c r="A272" s="360">
        <v>46123</v>
      </c>
      <c r="B272" s="361" t="s">
        <v>1597</v>
      </c>
      <c r="C272" s="361" t="s">
        <v>522</v>
      </c>
      <c r="D272" s="165" t="s">
        <v>257</v>
      </c>
      <c r="E272" s="361">
        <v>500</v>
      </c>
      <c r="F272" s="381">
        <f t="shared" si="4"/>
        <v>0.93386376795353099</v>
      </c>
      <c r="G272" s="239">
        <v>535.41</v>
      </c>
      <c r="H272" s="361" t="s">
        <v>123</v>
      </c>
      <c r="I272" s="361" t="s">
        <v>1121</v>
      </c>
      <c r="J272" s="170" t="s">
        <v>96</v>
      </c>
      <c r="K272" s="170" t="s">
        <v>343</v>
      </c>
      <c r="L272" s="170" t="s">
        <v>113</v>
      </c>
      <c r="M272" s="75"/>
      <c r="N272" s="75"/>
      <c r="O272" s="75"/>
    </row>
    <row r="273" spans="1:15">
      <c r="A273" s="360">
        <v>46123</v>
      </c>
      <c r="B273" s="361" t="s">
        <v>1597</v>
      </c>
      <c r="C273" s="361" t="s">
        <v>522</v>
      </c>
      <c r="D273" s="165" t="s">
        <v>257</v>
      </c>
      <c r="E273" s="361">
        <v>500</v>
      </c>
      <c r="F273" s="381">
        <f t="shared" si="4"/>
        <v>0.93386376795353099</v>
      </c>
      <c r="G273" s="239">
        <v>535.41</v>
      </c>
      <c r="H273" s="361" t="s">
        <v>123</v>
      </c>
      <c r="I273" s="361" t="s">
        <v>1121</v>
      </c>
      <c r="J273" s="170" t="s">
        <v>96</v>
      </c>
      <c r="K273" s="170" t="s">
        <v>343</v>
      </c>
      <c r="L273" s="170" t="s">
        <v>113</v>
      </c>
      <c r="M273" s="75"/>
      <c r="N273" s="75"/>
      <c r="O273" s="75"/>
    </row>
    <row r="274" spans="1:15">
      <c r="A274" s="360">
        <v>46123</v>
      </c>
      <c r="B274" s="361" t="s">
        <v>1601</v>
      </c>
      <c r="C274" s="361" t="s">
        <v>522</v>
      </c>
      <c r="D274" s="165" t="s">
        <v>257</v>
      </c>
      <c r="E274" s="361">
        <v>500</v>
      </c>
      <c r="F274" s="381">
        <f t="shared" si="4"/>
        <v>0.93386376795353099</v>
      </c>
      <c r="G274" s="239">
        <v>535.41</v>
      </c>
      <c r="H274" s="361" t="s">
        <v>123</v>
      </c>
      <c r="I274" s="361" t="s">
        <v>1121</v>
      </c>
      <c r="J274" s="170" t="s">
        <v>96</v>
      </c>
      <c r="K274" s="170" t="s">
        <v>343</v>
      </c>
      <c r="L274" s="170" t="s">
        <v>113</v>
      </c>
      <c r="M274" s="75"/>
      <c r="N274" s="75"/>
      <c r="O274" s="75"/>
    </row>
    <row r="275" spans="1:15">
      <c r="A275" s="360">
        <v>46123</v>
      </c>
      <c r="B275" s="361" t="s">
        <v>1597</v>
      </c>
      <c r="C275" s="361" t="s">
        <v>522</v>
      </c>
      <c r="D275" s="165" t="s">
        <v>257</v>
      </c>
      <c r="E275" s="361">
        <v>500</v>
      </c>
      <c r="F275" s="381">
        <f t="shared" si="4"/>
        <v>0.93386376795353099</v>
      </c>
      <c r="G275" s="239">
        <v>535.41</v>
      </c>
      <c r="H275" s="361" t="s">
        <v>123</v>
      </c>
      <c r="I275" s="361" t="s">
        <v>1121</v>
      </c>
      <c r="J275" s="170" t="s">
        <v>96</v>
      </c>
      <c r="K275" s="170" t="s">
        <v>343</v>
      </c>
      <c r="L275" s="170" t="s">
        <v>113</v>
      </c>
      <c r="M275" s="75"/>
      <c r="N275" s="75"/>
      <c r="O275" s="75"/>
    </row>
    <row r="276" spans="1:15">
      <c r="A276" s="360">
        <v>46123</v>
      </c>
      <c r="B276" s="361" t="s">
        <v>1658</v>
      </c>
      <c r="C276" s="361" t="s">
        <v>524</v>
      </c>
      <c r="D276" s="165" t="s">
        <v>257</v>
      </c>
      <c r="E276" s="361">
        <v>7000</v>
      </c>
      <c r="F276" s="381">
        <f t="shared" si="4"/>
        <v>13.074092751349434</v>
      </c>
      <c r="G276" s="239">
        <v>535.41</v>
      </c>
      <c r="H276" s="361" t="s">
        <v>123</v>
      </c>
      <c r="I276" s="361" t="s">
        <v>1132</v>
      </c>
      <c r="J276" s="170" t="s">
        <v>96</v>
      </c>
      <c r="K276" s="170" t="s">
        <v>343</v>
      </c>
      <c r="L276" s="170" t="s">
        <v>113</v>
      </c>
      <c r="M276" s="75"/>
      <c r="N276" s="75"/>
      <c r="O276" s="75"/>
    </row>
    <row r="277" spans="1:15">
      <c r="A277" s="451">
        <v>46123</v>
      </c>
      <c r="B277" s="375" t="s">
        <v>1647</v>
      </c>
      <c r="C277" s="375" t="s">
        <v>525</v>
      </c>
      <c r="D277" s="165" t="s">
        <v>257</v>
      </c>
      <c r="E277" s="375">
        <v>10000</v>
      </c>
      <c r="F277" s="381">
        <f t="shared" si="4"/>
        <v>18.67727535907062</v>
      </c>
      <c r="G277" s="239">
        <v>535.41</v>
      </c>
      <c r="H277" s="375" t="s">
        <v>131</v>
      </c>
      <c r="I277" s="375" t="s">
        <v>1208</v>
      </c>
      <c r="J277" s="170" t="s">
        <v>96</v>
      </c>
      <c r="K277" s="170" t="s">
        <v>343</v>
      </c>
      <c r="L277" s="170" t="s">
        <v>113</v>
      </c>
      <c r="M277" s="310"/>
      <c r="N277" s="310"/>
      <c r="O277" s="271"/>
    </row>
    <row r="278" spans="1:15">
      <c r="A278" s="451">
        <v>46123</v>
      </c>
      <c r="B278" s="375" t="s">
        <v>1659</v>
      </c>
      <c r="C278" s="375" t="s">
        <v>525</v>
      </c>
      <c r="D278" s="165" t="s">
        <v>257</v>
      </c>
      <c r="E278" s="375">
        <v>30000</v>
      </c>
      <c r="F278" s="381">
        <f t="shared" si="4"/>
        <v>56.031826077211861</v>
      </c>
      <c r="G278" s="239">
        <v>535.41</v>
      </c>
      <c r="H278" s="375" t="s">
        <v>131</v>
      </c>
      <c r="I278" s="375" t="s">
        <v>1211</v>
      </c>
      <c r="J278" s="170" t="s">
        <v>96</v>
      </c>
      <c r="K278" s="170" t="s">
        <v>343</v>
      </c>
      <c r="L278" s="170" t="s">
        <v>113</v>
      </c>
      <c r="M278" s="310"/>
      <c r="N278" s="310"/>
      <c r="O278" s="271"/>
    </row>
    <row r="279" spans="1:15">
      <c r="A279" s="451">
        <v>46123</v>
      </c>
      <c r="B279" s="375" t="s">
        <v>1648</v>
      </c>
      <c r="C279" s="375" t="s">
        <v>522</v>
      </c>
      <c r="D279" s="165" t="s">
        <v>257</v>
      </c>
      <c r="E279" s="375">
        <v>700</v>
      </c>
      <c r="F279" s="381">
        <f t="shared" si="4"/>
        <v>1.3074092751349433</v>
      </c>
      <c r="G279" s="239">
        <v>535.41</v>
      </c>
      <c r="H279" s="375" t="s">
        <v>131</v>
      </c>
      <c r="I279" s="375" t="s">
        <v>1206</v>
      </c>
      <c r="J279" s="170" t="s">
        <v>96</v>
      </c>
      <c r="K279" s="170" t="s">
        <v>343</v>
      </c>
      <c r="L279" s="170" t="s">
        <v>113</v>
      </c>
      <c r="M279" s="75"/>
      <c r="N279" s="75"/>
      <c r="O279" s="75"/>
    </row>
    <row r="280" spans="1:15">
      <c r="A280" s="451">
        <v>46123</v>
      </c>
      <c r="B280" s="375" t="s">
        <v>1593</v>
      </c>
      <c r="C280" s="391" t="s">
        <v>392</v>
      </c>
      <c r="D280" s="165" t="s">
        <v>257</v>
      </c>
      <c r="E280" s="375">
        <v>5000</v>
      </c>
      <c r="F280" s="381">
        <f t="shared" si="4"/>
        <v>9.3386376795353101</v>
      </c>
      <c r="G280" s="239">
        <v>535.41</v>
      </c>
      <c r="H280" s="375" t="s">
        <v>131</v>
      </c>
      <c r="I280" s="375" t="s">
        <v>1212</v>
      </c>
      <c r="J280" s="170" t="s">
        <v>96</v>
      </c>
      <c r="K280" s="170" t="s">
        <v>343</v>
      </c>
      <c r="L280" s="170" t="s">
        <v>113</v>
      </c>
      <c r="M280" s="75"/>
      <c r="N280" s="75"/>
      <c r="O280" s="75"/>
    </row>
    <row r="281" spans="1:15">
      <c r="A281" s="451">
        <v>46123</v>
      </c>
      <c r="B281" s="375" t="s">
        <v>1592</v>
      </c>
      <c r="C281" s="375" t="s">
        <v>522</v>
      </c>
      <c r="D281" s="165" t="s">
        <v>257</v>
      </c>
      <c r="E281" s="375">
        <v>500</v>
      </c>
      <c r="F281" s="381">
        <f t="shared" si="4"/>
        <v>0.93386376795353099</v>
      </c>
      <c r="G281" s="239">
        <v>535.41</v>
      </c>
      <c r="H281" s="375" t="s">
        <v>131</v>
      </c>
      <c r="I281" s="375" t="s">
        <v>1206</v>
      </c>
      <c r="J281" s="170" t="s">
        <v>96</v>
      </c>
      <c r="K281" s="170" t="s">
        <v>343</v>
      </c>
      <c r="L281" s="170" t="s">
        <v>113</v>
      </c>
      <c r="M281" s="75"/>
      <c r="N281" s="75"/>
      <c r="O281" s="75"/>
    </row>
    <row r="282" spans="1:15">
      <c r="A282" s="451">
        <v>46123</v>
      </c>
      <c r="B282" s="375" t="s">
        <v>1592</v>
      </c>
      <c r="C282" s="375" t="s">
        <v>522</v>
      </c>
      <c r="D282" s="165" t="s">
        <v>257</v>
      </c>
      <c r="E282" s="375">
        <v>500</v>
      </c>
      <c r="F282" s="381">
        <f t="shared" si="4"/>
        <v>0.93386376795353099</v>
      </c>
      <c r="G282" s="239">
        <v>535.41</v>
      </c>
      <c r="H282" s="375" t="s">
        <v>131</v>
      </c>
      <c r="I282" s="375" t="s">
        <v>1206</v>
      </c>
      <c r="J282" s="170" t="s">
        <v>96</v>
      </c>
      <c r="K282" s="170" t="s">
        <v>343</v>
      </c>
      <c r="L282" s="170" t="s">
        <v>113</v>
      </c>
      <c r="M282" s="75"/>
      <c r="N282" s="75"/>
      <c r="O282" s="75"/>
    </row>
    <row r="283" spans="1:15">
      <c r="A283" s="451">
        <v>46123</v>
      </c>
      <c r="B283" s="375" t="s">
        <v>1592</v>
      </c>
      <c r="C283" s="375" t="s">
        <v>522</v>
      </c>
      <c r="D283" s="165" t="s">
        <v>257</v>
      </c>
      <c r="E283" s="375">
        <v>500</v>
      </c>
      <c r="F283" s="381">
        <f t="shared" si="4"/>
        <v>0.93386376795353099</v>
      </c>
      <c r="G283" s="239">
        <v>535.41</v>
      </c>
      <c r="H283" s="375" t="s">
        <v>131</v>
      </c>
      <c r="I283" s="375" t="s">
        <v>1206</v>
      </c>
      <c r="J283" s="170" t="s">
        <v>96</v>
      </c>
      <c r="K283" s="170" t="s">
        <v>343</v>
      </c>
      <c r="L283" s="170" t="s">
        <v>113</v>
      </c>
      <c r="M283" s="75"/>
      <c r="N283" s="75"/>
      <c r="O283" s="75"/>
    </row>
    <row r="284" spans="1:15">
      <c r="A284" s="451">
        <v>46123</v>
      </c>
      <c r="B284" s="375" t="s">
        <v>1592</v>
      </c>
      <c r="C284" s="375" t="s">
        <v>522</v>
      </c>
      <c r="D284" s="165" t="s">
        <v>257</v>
      </c>
      <c r="E284" s="375">
        <v>500</v>
      </c>
      <c r="F284" s="381">
        <f t="shared" si="4"/>
        <v>0.93386376795353099</v>
      </c>
      <c r="G284" s="239">
        <v>535.41</v>
      </c>
      <c r="H284" s="375" t="s">
        <v>131</v>
      </c>
      <c r="I284" s="375" t="s">
        <v>1206</v>
      </c>
      <c r="J284" s="170" t="s">
        <v>96</v>
      </c>
      <c r="K284" s="170" t="s">
        <v>343</v>
      </c>
      <c r="L284" s="170" t="s">
        <v>113</v>
      </c>
      <c r="M284" s="75"/>
      <c r="N284" s="75"/>
      <c r="O284" s="75"/>
    </row>
    <row r="285" spans="1:15">
      <c r="A285" s="360">
        <v>46124</v>
      </c>
      <c r="B285" s="361" t="s">
        <v>1631</v>
      </c>
      <c r="C285" s="361" t="s">
        <v>525</v>
      </c>
      <c r="D285" s="165" t="s">
        <v>257</v>
      </c>
      <c r="E285" s="361">
        <v>10000</v>
      </c>
      <c r="F285" s="381">
        <f t="shared" si="4"/>
        <v>18.67727535907062</v>
      </c>
      <c r="G285" s="239">
        <v>535.41</v>
      </c>
      <c r="H285" s="361" t="s">
        <v>123</v>
      </c>
      <c r="I285" s="361" t="s">
        <v>1123</v>
      </c>
      <c r="J285" s="170" t="s">
        <v>96</v>
      </c>
      <c r="K285" s="170" t="s">
        <v>343</v>
      </c>
      <c r="L285" s="170" t="s">
        <v>113</v>
      </c>
      <c r="M285" s="75"/>
      <c r="N285" s="75"/>
      <c r="O285" s="75"/>
    </row>
    <row r="286" spans="1:15" s="246" customFormat="1">
      <c r="A286" s="407">
        <v>46124</v>
      </c>
      <c r="B286" s="165" t="s">
        <v>1611</v>
      </c>
      <c r="C286" s="165" t="s">
        <v>525</v>
      </c>
      <c r="D286" s="165" t="s">
        <v>257</v>
      </c>
      <c r="E286" s="165">
        <v>40000</v>
      </c>
      <c r="F286" s="381">
        <f t="shared" si="4"/>
        <v>74.709101436282481</v>
      </c>
      <c r="G286" s="239">
        <v>535.41</v>
      </c>
      <c r="H286" s="165" t="s">
        <v>123</v>
      </c>
      <c r="I286" s="165" t="s">
        <v>1133</v>
      </c>
      <c r="J286" s="170" t="s">
        <v>96</v>
      </c>
      <c r="K286" s="170" t="s">
        <v>343</v>
      </c>
      <c r="L286" s="170" t="s">
        <v>113</v>
      </c>
      <c r="M286" s="124"/>
      <c r="N286" s="124"/>
      <c r="O286" s="124"/>
    </row>
    <row r="287" spans="1:15" s="246" customFormat="1">
      <c r="A287" s="407">
        <v>46124</v>
      </c>
      <c r="B287" s="165" t="s">
        <v>1593</v>
      </c>
      <c r="C287" s="391" t="s">
        <v>392</v>
      </c>
      <c r="D287" s="165" t="s">
        <v>257</v>
      </c>
      <c r="E287" s="165">
        <v>8000</v>
      </c>
      <c r="F287" s="381">
        <f t="shared" ref="F287:F350" si="5">E287/G287</f>
        <v>14.941820287256496</v>
      </c>
      <c r="G287" s="239">
        <v>535.41</v>
      </c>
      <c r="H287" s="165" t="s">
        <v>123</v>
      </c>
      <c r="I287" s="165" t="s">
        <v>1134</v>
      </c>
      <c r="J287" s="170" t="s">
        <v>96</v>
      </c>
      <c r="K287" s="170" t="s">
        <v>343</v>
      </c>
      <c r="L287" s="170" t="s">
        <v>113</v>
      </c>
      <c r="M287" s="124"/>
      <c r="N287" s="124"/>
      <c r="O287" s="124"/>
    </row>
    <row r="288" spans="1:15">
      <c r="A288" s="360">
        <v>46124</v>
      </c>
      <c r="B288" s="361" t="s">
        <v>1597</v>
      </c>
      <c r="C288" s="361" t="s">
        <v>522</v>
      </c>
      <c r="D288" s="165" t="s">
        <v>257</v>
      </c>
      <c r="E288" s="361">
        <v>500</v>
      </c>
      <c r="F288" s="381">
        <f t="shared" si="5"/>
        <v>0.93386376795353099</v>
      </c>
      <c r="G288" s="239">
        <v>535.41</v>
      </c>
      <c r="H288" s="361" t="s">
        <v>123</v>
      </c>
      <c r="I288" s="361" t="s">
        <v>1121</v>
      </c>
      <c r="J288" s="170" t="s">
        <v>96</v>
      </c>
      <c r="K288" s="170" t="s">
        <v>343</v>
      </c>
      <c r="L288" s="170" t="s">
        <v>113</v>
      </c>
      <c r="M288" s="75"/>
      <c r="N288" s="75"/>
      <c r="O288" s="75"/>
    </row>
    <row r="289" spans="1:15">
      <c r="A289" s="360">
        <v>46124</v>
      </c>
      <c r="B289" s="361" t="s">
        <v>1597</v>
      </c>
      <c r="C289" s="361" t="s">
        <v>522</v>
      </c>
      <c r="D289" s="165" t="s">
        <v>257</v>
      </c>
      <c r="E289" s="361">
        <v>500</v>
      </c>
      <c r="F289" s="381">
        <f t="shared" si="5"/>
        <v>0.93386376795353099</v>
      </c>
      <c r="G289" s="239">
        <v>535.41</v>
      </c>
      <c r="H289" s="361" t="s">
        <v>123</v>
      </c>
      <c r="I289" s="361" t="s">
        <v>1121</v>
      </c>
      <c r="J289" s="170" t="s">
        <v>96</v>
      </c>
      <c r="K289" s="170" t="s">
        <v>343</v>
      </c>
      <c r="L289" s="170" t="s">
        <v>113</v>
      </c>
      <c r="M289" s="75"/>
      <c r="N289" s="75"/>
      <c r="O289" s="75"/>
    </row>
    <row r="290" spans="1:15">
      <c r="A290" s="451">
        <v>46124</v>
      </c>
      <c r="B290" s="375" t="s">
        <v>1647</v>
      </c>
      <c r="C290" s="375" t="s">
        <v>525</v>
      </c>
      <c r="D290" s="165" t="s">
        <v>257</v>
      </c>
      <c r="E290" s="375">
        <v>10000</v>
      </c>
      <c r="F290" s="381">
        <f t="shared" si="5"/>
        <v>18.67727535907062</v>
      </c>
      <c r="G290" s="239">
        <v>535.41</v>
      </c>
      <c r="H290" s="375" t="s">
        <v>131</v>
      </c>
      <c r="I290" s="375" t="s">
        <v>1208</v>
      </c>
      <c r="J290" s="170" t="s">
        <v>96</v>
      </c>
      <c r="K290" s="170" t="s">
        <v>343</v>
      </c>
      <c r="L290" s="170" t="s">
        <v>113</v>
      </c>
      <c r="M290" s="75"/>
      <c r="N290" s="75"/>
      <c r="O290" s="75"/>
    </row>
    <row r="291" spans="1:15">
      <c r="A291" s="451">
        <v>46124</v>
      </c>
      <c r="B291" s="375" t="s">
        <v>1592</v>
      </c>
      <c r="C291" s="375" t="s">
        <v>522</v>
      </c>
      <c r="D291" s="165" t="s">
        <v>257</v>
      </c>
      <c r="E291" s="375">
        <v>500</v>
      </c>
      <c r="F291" s="381">
        <f t="shared" si="5"/>
        <v>0.93386376795353099</v>
      </c>
      <c r="G291" s="239">
        <v>535.41</v>
      </c>
      <c r="H291" s="375" t="s">
        <v>131</v>
      </c>
      <c r="I291" s="375" t="s">
        <v>1206</v>
      </c>
      <c r="J291" s="170" t="s">
        <v>96</v>
      </c>
      <c r="K291" s="170" t="s">
        <v>343</v>
      </c>
      <c r="L291" s="170" t="s">
        <v>113</v>
      </c>
      <c r="M291" s="75"/>
      <c r="N291" s="75"/>
      <c r="O291" s="75"/>
    </row>
    <row r="292" spans="1:15">
      <c r="A292" s="451">
        <v>46124</v>
      </c>
      <c r="B292" s="375" t="s">
        <v>1592</v>
      </c>
      <c r="C292" s="375" t="s">
        <v>522</v>
      </c>
      <c r="D292" s="165" t="s">
        <v>257</v>
      </c>
      <c r="E292" s="375">
        <v>500</v>
      </c>
      <c r="F292" s="381">
        <f t="shared" si="5"/>
        <v>0.93386376795353099</v>
      </c>
      <c r="G292" s="239">
        <v>535.41</v>
      </c>
      <c r="H292" s="375" t="s">
        <v>131</v>
      </c>
      <c r="I292" s="375" t="s">
        <v>1206</v>
      </c>
      <c r="J292" s="170" t="s">
        <v>96</v>
      </c>
      <c r="K292" s="170" t="s">
        <v>343</v>
      </c>
      <c r="L292" s="170" t="s">
        <v>113</v>
      </c>
      <c r="M292" s="75"/>
      <c r="N292" s="75"/>
      <c r="O292" s="75"/>
    </row>
    <row r="293" spans="1:15">
      <c r="A293" s="451">
        <v>46124</v>
      </c>
      <c r="B293" s="375" t="s">
        <v>1610</v>
      </c>
      <c r="C293" s="375" t="s">
        <v>618</v>
      </c>
      <c r="D293" s="165" t="s">
        <v>257</v>
      </c>
      <c r="E293" s="375">
        <v>2000</v>
      </c>
      <c r="F293" s="381">
        <f t="shared" si="5"/>
        <v>3.735455071814124</v>
      </c>
      <c r="G293" s="239">
        <v>535.41</v>
      </c>
      <c r="H293" s="375" t="s">
        <v>131</v>
      </c>
      <c r="I293" s="375" t="s">
        <v>1210</v>
      </c>
      <c r="J293" s="170" t="s">
        <v>96</v>
      </c>
      <c r="K293" s="170" t="s">
        <v>343</v>
      </c>
      <c r="L293" s="170" t="s">
        <v>113</v>
      </c>
      <c r="M293" s="75"/>
      <c r="N293" s="75"/>
      <c r="O293" s="75"/>
    </row>
    <row r="294" spans="1:15">
      <c r="A294" s="451">
        <v>46124</v>
      </c>
      <c r="B294" s="375" t="s">
        <v>1592</v>
      </c>
      <c r="C294" s="375" t="s">
        <v>522</v>
      </c>
      <c r="D294" s="165" t="s">
        <v>257</v>
      </c>
      <c r="E294" s="375">
        <v>500</v>
      </c>
      <c r="F294" s="381">
        <f t="shared" si="5"/>
        <v>0.93386376795353099</v>
      </c>
      <c r="G294" s="239">
        <v>535.41</v>
      </c>
      <c r="H294" s="375" t="s">
        <v>131</v>
      </c>
      <c r="I294" s="375" t="s">
        <v>1206</v>
      </c>
      <c r="J294" s="170" t="s">
        <v>96</v>
      </c>
      <c r="K294" s="170" t="s">
        <v>343</v>
      </c>
      <c r="L294" s="170" t="s">
        <v>113</v>
      </c>
      <c r="M294" s="75"/>
      <c r="N294" s="75"/>
      <c r="O294" s="75"/>
    </row>
    <row r="295" spans="1:15">
      <c r="A295" s="451">
        <v>46124</v>
      </c>
      <c r="B295" s="375" t="s">
        <v>1592</v>
      </c>
      <c r="C295" s="375" t="s">
        <v>522</v>
      </c>
      <c r="D295" s="165" t="s">
        <v>257</v>
      </c>
      <c r="E295" s="375">
        <v>500</v>
      </c>
      <c r="F295" s="381">
        <f t="shared" si="5"/>
        <v>0.93386376795353099</v>
      </c>
      <c r="G295" s="239">
        <v>535.41</v>
      </c>
      <c r="H295" s="375" t="s">
        <v>131</v>
      </c>
      <c r="I295" s="375" t="s">
        <v>1206</v>
      </c>
      <c r="J295" s="170" t="s">
        <v>96</v>
      </c>
      <c r="K295" s="170" t="s">
        <v>343</v>
      </c>
      <c r="L295" s="170" t="s">
        <v>113</v>
      </c>
      <c r="M295" s="75"/>
      <c r="N295" s="75"/>
      <c r="O295" s="75"/>
    </row>
    <row r="296" spans="1:15">
      <c r="A296" s="451">
        <v>46125</v>
      </c>
      <c r="B296" s="375" t="s">
        <v>186</v>
      </c>
      <c r="C296" s="375" t="s">
        <v>335</v>
      </c>
      <c r="D296" s="385" t="s">
        <v>99</v>
      </c>
      <c r="E296" s="375">
        <v>1000</v>
      </c>
      <c r="F296" s="381">
        <f t="shared" si="5"/>
        <v>1.867727535907062</v>
      </c>
      <c r="G296" s="239">
        <v>535.41</v>
      </c>
      <c r="H296" s="386" t="s">
        <v>111</v>
      </c>
      <c r="I296" s="452" t="s">
        <v>910</v>
      </c>
      <c r="J296" s="170" t="s">
        <v>96</v>
      </c>
      <c r="K296" s="170" t="s">
        <v>343</v>
      </c>
      <c r="L296" s="170" t="s">
        <v>113</v>
      </c>
      <c r="M296" s="75"/>
      <c r="N296" s="75"/>
      <c r="O296" s="75"/>
    </row>
    <row r="297" spans="1:15">
      <c r="A297" s="451">
        <v>46125</v>
      </c>
      <c r="B297" s="375" t="s">
        <v>187</v>
      </c>
      <c r="C297" s="375" t="s">
        <v>335</v>
      </c>
      <c r="D297" s="385" t="s">
        <v>99</v>
      </c>
      <c r="E297" s="375">
        <v>1000</v>
      </c>
      <c r="F297" s="381">
        <f t="shared" si="5"/>
        <v>1.867727535907062</v>
      </c>
      <c r="G297" s="239">
        <v>535.41</v>
      </c>
      <c r="H297" s="386" t="s">
        <v>111</v>
      </c>
      <c r="I297" s="452" t="s">
        <v>910</v>
      </c>
      <c r="J297" s="170" t="s">
        <v>96</v>
      </c>
      <c r="K297" s="170" t="s">
        <v>343</v>
      </c>
      <c r="L297" s="170" t="s">
        <v>113</v>
      </c>
      <c r="M297" s="75"/>
      <c r="N297" s="75"/>
      <c r="O297" s="75"/>
    </row>
    <row r="298" spans="1:15">
      <c r="A298" s="460">
        <v>46125</v>
      </c>
      <c r="B298" s="375" t="s">
        <v>1054</v>
      </c>
      <c r="C298" s="375" t="s">
        <v>130</v>
      </c>
      <c r="D298" s="375" t="s">
        <v>98</v>
      </c>
      <c r="E298" s="462">
        <v>44500</v>
      </c>
      <c r="F298" s="381">
        <f t="shared" si="5"/>
        <v>83.113875347864266</v>
      </c>
      <c r="G298" s="239">
        <v>535.41</v>
      </c>
      <c r="H298" s="375" t="s">
        <v>168</v>
      </c>
      <c r="I298" s="453" t="s">
        <v>1090</v>
      </c>
      <c r="J298" s="170" t="s">
        <v>96</v>
      </c>
      <c r="K298" s="170" t="s">
        <v>343</v>
      </c>
      <c r="L298" s="170" t="s">
        <v>113</v>
      </c>
      <c r="M298" s="75"/>
      <c r="N298" s="75"/>
      <c r="O298" s="75"/>
    </row>
    <row r="299" spans="1:15">
      <c r="A299" s="460">
        <v>46125</v>
      </c>
      <c r="B299" s="453" t="s">
        <v>1047</v>
      </c>
      <c r="C299" s="215" t="s">
        <v>104</v>
      </c>
      <c r="D299" s="453" t="s">
        <v>98</v>
      </c>
      <c r="E299" s="461">
        <v>2170</v>
      </c>
      <c r="F299" s="381">
        <f t="shared" si="5"/>
        <v>4.0529687529183249</v>
      </c>
      <c r="G299" s="239">
        <v>535.41</v>
      </c>
      <c r="H299" s="375" t="s">
        <v>168</v>
      </c>
      <c r="I299" s="453" t="s">
        <v>1091</v>
      </c>
      <c r="J299" s="170" t="s">
        <v>96</v>
      </c>
      <c r="K299" s="170" t="s">
        <v>343</v>
      </c>
      <c r="L299" s="170" t="s">
        <v>113</v>
      </c>
      <c r="M299" s="75"/>
      <c r="N299" s="75"/>
      <c r="O299" s="75"/>
    </row>
    <row r="300" spans="1:15">
      <c r="A300" s="394">
        <v>46125</v>
      </c>
      <c r="B300" s="375" t="s">
        <v>1031</v>
      </c>
      <c r="C300" s="458" t="s">
        <v>335</v>
      </c>
      <c r="D300" s="375" t="s">
        <v>98</v>
      </c>
      <c r="E300" s="459">
        <v>1000</v>
      </c>
      <c r="F300" s="381">
        <f t="shared" si="5"/>
        <v>1.867727535907062</v>
      </c>
      <c r="G300" s="239">
        <v>535.41</v>
      </c>
      <c r="H300" s="375" t="s">
        <v>168</v>
      </c>
      <c r="I300" s="375" t="s">
        <v>1080</v>
      </c>
      <c r="J300" s="170" t="s">
        <v>96</v>
      </c>
      <c r="K300" s="170" t="s">
        <v>343</v>
      </c>
      <c r="L300" s="170" t="s">
        <v>113</v>
      </c>
      <c r="M300" s="75"/>
      <c r="N300" s="75"/>
      <c r="O300" s="75"/>
    </row>
    <row r="301" spans="1:15">
      <c r="A301" s="394">
        <v>46125</v>
      </c>
      <c r="B301" s="375" t="s">
        <v>1032</v>
      </c>
      <c r="C301" s="458" t="s">
        <v>335</v>
      </c>
      <c r="D301" s="375" t="s">
        <v>98</v>
      </c>
      <c r="E301" s="459">
        <v>1000</v>
      </c>
      <c r="F301" s="381">
        <f t="shared" si="5"/>
        <v>1.867727535907062</v>
      </c>
      <c r="G301" s="239">
        <v>535.41</v>
      </c>
      <c r="H301" s="375" t="s">
        <v>168</v>
      </c>
      <c r="I301" s="375" t="s">
        <v>1080</v>
      </c>
      <c r="J301" s="170" t="s">
        <v>96</v>
      </c>
      <c r="K301" s="170" t="s">
        <v>343</v>
      </c>
      <c r="L301" s="170" t="s">
        <v>113</v>
      </c>
      <c r="M301" s="75"/>
      <c r="N301" s="75"/>
      <c r="O301" s="75"/>
    </row>
    <row r="302" spans="1:15">
      <c r="A302" s="360">
        <v>46125</v>
      </c>
      <c r="B302" s="361" t="s">
        <v>1622</v>
      </c>
      <c r="C302" s="361" t="s">
        <v>525</v>
      </c>
      <c r="D302" s="165" t="s">
        <v>257</v>
      </c>
      <c r="E302" s="361">
        <v>10000</v>
      </c>
      <c r="F302" s="381">
        <f t="shared" si="5"/>
        <v>18.67727535907062</v>
      </c>
      <c r="G302" s="239">
        <v>535.41</v>
      </c>
      <c r="H302" s="361" t="s">
        <v>123</v>
      </c>
      <c r="I302" s="361" t="s">
        <v>1123</v>
      </c>
      <c r="J302" s="170" t="s">
        <v>96</v>
      </c>
      <c r="K302" s="170" t="s">
        <v>343</v>
      </c>
      <c r="L302" s="170" t="s">
        <v>113</v>
      </c>
      <c r="M302" s="75"/>
      <c r="N302" s="75"/>
      <c r="O302" s="75"/>
    </row>
    <row r="303" spans="1:15">
      <c r="A303" s="360">
        <v>46125</v>
      </c>
      <c r="B303" s="361" t="s">
        <v>1597</v>
      </c>
      <c r="C303" s="361" t="s">
        <v>522</v>
      </c>
      <c r="D303" s="165" t="s">
        <v>257</v>
      </c>
      <c r="E303" s="361">
        <v>500</v>
      </c>
      <c r="F303" s="381">
        <f t="shared" si="5"/>
        <v>0.93386376795353099</v>
      </c>
      <c r="G303" s="239">
        <v>535.41</v>
      </c>
      <c r="H303" s="361" t="s">
        <v>123</v>
      </c>
      <c r="I303" s="361" t="s">
        <v>1121</v>
      </c>
      <c r="J303" s="170" t="s">
        <v>96</v>
      </c>
      <c r="K303" s="170" t="s">
        <v>343</v>
      </c>
      <c r="L303" s="170" t="s">
        <v>113</v>
      </c>
      <c r="M303" s="75"/>
      <c r="N303" s="75"/>
      <c r="O303" s="75"/>
    </row>
    <row r="304" spans="1:15">
      <c r="A304" s="360">
        <v>46125</v>
      </c>
      <c r="B304" s="361" t="s">
        <v>1597</v>
      </c>
      <c r="C304" s="361" t="s">
        <v>522</v>
      </c>
      <c r="D304" s="165" t="s">
        <v>257</v>
      </c>
      <c r="E304" s="361">
        <v>500</v>
      </c>
      <c r="F304" s="381">
        <f t="shared" si="5"/>
        <v>0.93386376795353099</v>
      </c>
      <c r="G304" s="239">
        <v>535.41</v>
      </c>
      <c r="H304" s="361" t="s">
        <v>123</v>
      </c>
      <c r="I304" s="361" t="s">
        <v>1121</v>
      </c>
      <c r="J304" s="170" t="s">
        <v>96</v>
      </c>
      <c r="K304" s="170" t="s">
        <v>343</v>
      </c>
      <c r="L304" s="170" t="s">
        <v>113</v>
      </c>
      <c r="M304" s="75"/>
      <c r="N304" s="75"/>
      <c r="O304" s="75"/>
    </row>
    <row r="305" spans="1:15">
      <c r="A305" s="360">
        <v>46125</v>
      </c>
      <c r="B305" s="361" t="s">
        <v>1597</v>
      </c>
      <c r="C305" s="361" t="s">
        <v>522</v>
      </c>
      <c r="D305" s="165" t="s">
        <v>257</v>
      </c>
      <c r="E305" s="361">
        <v>500</v>
      </c>
      <c r="F305" s="381">
        <f t="shared" si="5"/>
        <v>0.93386376795353099</v>
      </c>
      <c r="G305" s="239">
        <v>535.41</v>
      </c>
      <c r="H305" s="361" t="s">
        <v>123</v>
      </c>
      <c r="I305" s="361" t="s">
        <v>1121</v>
      </c>
      <c r="J305" s="170" t="s">
        <v>96</v>
      </c>
      <c r="K305" s="170" t="s">
        <v>343</v>
      </c>
      <c r="L305" s="170" t="s">
        <v>113</v>
      </c>
      <c r="M305" s="75"/>
      <c r="N305" s="75"/>
      <c r="O305" s="75"/>
    </row>
    <row r="306" spans="1:15">
      <c r="A306" s="360">
        <v>46125</v>
      </c>
      <c r="B306" s="361" t="s">
        <v>1597</v>
      </c>
      <c r="C306" s="361" t="s">
        <v>522</v>
      </c>
      <c r="D306" s="165" t="s">
        <v>257</v>
      </c>
      <c r="E306" s="361">
        <v>500</v>
      </c>
      <c r="F306" s="381">
        <f t="shared" si="5"/>
        <v>0.93386376795353099</v>
      </c>
      <c r="G306" s="239">
        <v>535.41</v>
      </c>
      <c r="H306" s="361" t="s">
        <v>123</v>
      </c>
      <c r="I306" s="361" t="s">
        <v>1121</v>
      </c>
      <c r="J306" s="170" t="s">
        <v>96</v>
      </c>
      <c r="K306" s="170" t="s">
        <v>343</v>
      </c>
      <c r="L306" s="170" t="s">
        <v>113</v>
      </c>
      <c r="M306" s="75"/>
      <c r="N306" s="75"/>
      <c r="O306" s="75"/>
    </row>
    <row r="307" spans="1:15">
      <c r="A307" s="360">
        <v>46125</v>
      </c>
      <c r="B307" s="361" t="s">
        <v>1660</v>
      </c>
      <c r="C307" s="361" t="s">
        <v>524</v>
      </c>
      <c r="D307" s="165" t="s">
        <v>257</v>
      </c>
      <c r="E307" s="361">
        <v>2000</v>
      </c>
      <c r="F307" s="381">
        <f t="shared" si="5"/>
        <v>3.735455071814124</v>
      </c>
      <c r="G307" s="239">
        <v>535.41</v>
      </c>
      <c r="H307" s="361" t="s">
        <v>123</v>
      </c>
      <c r="I307" s="361" t="s">
        <v>1132</v>
      </c>
      <c r="J307" s="170" t="s">
        <v>96</v>
      </c>
      <c r="K307" s="170" t="s">
        <v>343</v>
      </c>
      <c r="L307" s="170" t="s">
        <v>113</v>
      </c>
      <c r="M307" s="75"/>
      <c r="N307" s="75"/>
      <c r="O307" s="75"/>
    </row>
    <row r="308" spans="1:15">
      <c r="A308" s="451">
        <v>46125</v>
      </c>
      <c r="B308" s="375" t="s">
        <v>1661</v>
      </c>
      <c r="C308" s="375" t="s">
        <v>525</v>
      </c>
      <c r="D308" s="165" t="s">
        <v>257</v>
      </c>
      <c r="E308" s="375">
        <v>10000</v>
      </c>
      <c r="F308" s="381">
        <f t="shared" si="5"/>
        <v>18.67727535907062</v>
      </c>
      <c r="G308" s="239">
        <v>535.41</v>
      </c>
      <c r="H308" s="375" t="s">
        <v>131</v>
      </c>
      <c r="I308" s="375" t="s">
        <v>1208</v>
      </c>
      <c r="J308" s="170" t="s">
        <v>96</v>
      </c>
      <c r="K308" s="170" t="s">
        <v>343</v>
      </c>
      <c r="L308" s="170" t="s">
        <v>113</v>
      </c>
      <c r="M308" s="75"/>
      <c r="N308" s="75"/>
      <c r="O308" s="75"/>
    </row>
    <row r="309" spans="1:15">
      <c r="A309" s="451">
        <v>46125</v>
      </c>
      <c r="B309" s="375" t="s">
        <v>1662</v>
      </c>
      <c r="C309" s="375" t="s">
        <v>525</v>
      </c>
      <c r="D309" s="165" t="s">
        <v>257</v>
      </c>
      <c r="E309" s="375">
        <v>20000</v>
      </c>
      <c r="F309" s="381">
        <f t="shared" si="5"/>
        <v>37.35455071814124</v>
      </c>
      <c r="G309" s="239">
        <v>535.41</v>
      </c>
      <c r="H309" s="375" t="s">
        <v>131</v>
      </c>
      <c r="I309" s="375" t="s">
        <v>1213</v>
      </c>
      <c r="J309" s="170" t="s">
        <v>96</v>
      </c>
      <c r="K309" s="170" t="s">
        <v>343</v>
      </c>
      <c r="L309" s="170" t="s">
        <v>113</v>
      </c>
      <c r="M309" s="75"/>
      <c r="N309" s="75"/>
      <c r="O309" s="75"/>
    </row>
    <row r="310" spans="1:15">
      <c r="A310" s="451">
        <v>46125</v>
      </c>
      <c r="B310" s="375" t="s">
        <v>1592</v>
      </c>
      <c r="C310" s="375" t="s">
        <v>522</v>
      </c>
      <c r="D310" s="165" t="s">
        <v>257</v>
      </c>
      <c r="E310" s="375">
        <v>500</v>
      </c>
      <c r="F310" s="381">
        <f t="shared" si="5"/>
        <v>0.93386376795353099</v>
      </c>
      <c r="G310" s="239">
        <v>535.41</v>
      </c>
      <c r="H310" s="375" t="s">
        <v>131</v>
      </c>
      <c r="I310" s="375" t="s">
        <v>1206</v>
      </c>
      <c r="J310" s="170" t="s">
        <v>96</v>
      </c>
      <c r="K310" s="170" t="s">
        <v>343</v>
      </c>
      <c r="L310" s="170" t="s">
        <v>113</v>
      </c>
      <c r="M310" s="124"/>
      <c r="N310" s="124"/>
      <c r="O310" s="124"/>
    </row>
    <row r="311" spans="1:15">
      <c r="A311" s="451">
        <v>46125</v>
      </c>
      <c r="B311" s="375" t="s">
        <v>1663</v>
      </c>
      <c r="C311" s="391" t="s">
        <v>392</v>
      </c>
      <c r="D311" s="165" t="s">
        <v>257</v>
      </c>
      <c r="E311" s="375">
        <v>3000</v>
      </c>
      <c r="F311" s="381">
        <f t="shared" si="5"/>
        <v>5.6031826077211857</v>
      </c>
      <c r="G311" s="239">
        <v>535.41</v>
      </c>
      <c r="H311" s="375" t="s">
        <v>131</v>
      </c>
      <c r="I311" s="375" t="s">
        <v>1214</v>
      </c>
      <c r="J311" s="170" t="s">
        <v>96</v>
      </c>
      <c r="K311" s="170" t="s">
        <v>343</v>
      </c>
      <c r="L311" s="170" t="s">
        <v>113</v>
      </c>
      <c r="M311" s="75"/>
      <c r="N311" s="75"/>
      <c r="O311" s="75"/>
    </row>
    <row r="312" spans="1:15">
      <c r="A312" s="451">
        <v>46125</v>
      </c>
      <c r="B312" s="375" t="s">
        <v>1592</v>
      </c>
      <c r="C312" s="375" t="s">
        <v>522</v>
      </c>
      <c r="D312" s="165" t="s">
        <v>257</v>
      </c>
      <c r="E312" s="375">
        <v>500</v>
      </c>
      <c r="F312" s="381">
        <f t="shared" si="5"/>
        <v>0.93386376795353099</v>
      </c>
      <c r="G312" s="239">
        <v>535.41</v>
      </c>
      <c r="H312" s="375" t="s">
        <v>131</v>
      </c>
      <c r="I312" s="375" t="s">
        <v>1206</v>
      </c>
      <c r="J312" s="170" t="s">
        <v>96</v>
      </c>
      <c r="K312" s="170" t="s">
        <v>343</v>
      </c>
      <c r="L312" s="170" t="s">
        <v>113</v>
      </c>
      <c r="M312" s="75"/>
      <c r="N312" s="75"/>
      <c r="O312" s="75"/>
    </row>
    <row r="313" spans="1:15">
      <c r="A313" s="451">
        <v>46125</v>
      </c>
      <c r="B313" s="375" t="s">
        <v>1592</v>
      </c>
      <c r="C313" s="375" t="s">
        <v>522</v>
      </c>
      <c r="D313" s="165" t="s">
        <v>257</v>
      </c>
      <c r="E313" s="375">
        <v>500</v>
      </c>
      <c r="F313" s="381">
        <f t="shared" si="5"/>
        <v>0.93386376795353099</v>
      </c>
      <c r="G313" s="239">
        <v>535.41</v>
      </c>
      <c r="H313" s="375" t="s">
        <v>131</v>
      </c>
      <c r="I313" s="375" t="s">
        <v>1206</v>
      </c>
      <c r="J313" s="170" t="s">
        <v>96</v>
      </c>
      <c r="K313" s="170" t="s">
        <v>343</v>
      </c>
      <c r="L313" s="170" t="s">
        <v>113</v>
      </c>
      <c r="M313" s="75"/>
      <c r="N313" s="75"/>
      <c r="O313" s="75"/>
    </row>
    <row r="314" spans="1:15">
      <c r="A314" s="451">
        <v>46125</v>
      </c>
      <c r="B314" s="375" t="s">
        <v>1604</v>
      </c>
      <c r="C314" s="375" t="s">
        <v>618</v>
      </c>
      <c r="D314" s="165" t="s">
        <v>257</v>
      </c>
      <c r="E314" s="375">
        <v>1800</v>
      </c>
      <c r="F314" s="381">
        <f t="shared" si="5"/>
        <v>3.3619095646327115</v>
      </c>
      <c r="G314" s="239">
        <v>535.41</v>
      </c>
      <c r="H314" s="375" t="s">
        <v>131</v>
      </c>
      <c r="I314" s="375" t="s">
        <v>1210</v>
      </c>
      <c r="J314" s="170" t="s">
        <v>96</v>
      </c>
      <c r="K314" s="170" t="s">
        <v>343</v>
      </c>
      <c r="L314" s="170" t="s">
        <v>113</v>
      </c>
      <c r="M314" s="75"/>
      <c r="N314" s="75"/>
      <c r="O314" s="75"/>
    </row>
    <row r="315" spans="1:15">
      <c r="A315" s="451">
        <v>46125</v>
      </c>
      <c r="B315" s="375" t="s">
        <v>1596</v>
      </c>
      <c r="C315" s="375" t="s">
        <v>522</v>
      </c>
      <c r="D315" s="165" t="s">
        <v>257</v>
      </c>
      <c r="E315" s="375">
        <v>500</v>
      </c>
      <c r="F315" s="381">
        <f t="shared" si="5"/>
        <v>0.93386376795353099</v>
      </c>
      <c r="G315" s="239">
        <v>535.41</v>
      </c>
      <c r="H315" s="375" t="s">
        <v>131</v>
      </c>
      <c r="I315" s="375" t="s">
        <v>1206</v>
      </c>
      <c r="J315" s="170" t="s">
        <v>96</v>
      </c>
      <c r="K315" s="170" t="s">
        <v>343</v>
      </c>
      <c r="L315" s="170" t="s">
        <v>113</v>
      </c>
      <c r="M315" s="75"/>
      <c r="N315" s="75"/>
      <c r="O315" s="75"/>
    </row>
    <row r="316" spans="1:15">
      <c r="A316" s="451">
        <v>46125</v>
      </c>
      <c r="B316" s="375" t="s">
        <v>1592</v>
      </c>
      <c r="C316" s="375" t="s">
        <v>522</v>
      </c>
      <c r="D316" s="165" t="s">
        <v>257</v>
      </c>
      <c r="E316" s="375">
        <v>500</v>
      </c>
      <c r="F316" s="381">
        <f t="shared" si="5"/>
        <v>0.93386376795353099</v>
      </c>
      <c r="G316" s="239">
        <v>535.41</v>
      </c>
      <c r="H316" s="375" t="s">
        <v>131</v>
      </c>
      <c r="I316" s="375" t="s">
        <v>1206</v>
      </c>
      <c r="J316" s="170" t="s">
        <v>96</v>
      </c>
      <c r="K316" s="170" t="s">
        <v>343</v>
      </c>
      <c r="L316" s="170" t="s">
        <v>113</v>
      </c>
      <c r="M316" s="75"/>
      <c r="N316" s="75"/>
      <c r="O316" s="75"/>
    </row>
    <row r="317" spans="1:15">
      <c r="A317" s="307">
        <v>46125</v>
      </c>
      <c r="B317" s="302" t="s">
        <v>1463</v>
      </c>
      <c r="C317" s="117" t="s">
        <v>104</v>
      </c>
      <c r="D317" s="165" t="s">
        <v>257</v>
      </c>
      <c r="E317" s="471">
        <v>225000</v>
      </c>
      <c r="F317" s="381">
        <f t="shared" si="5"/>
        <v>433.23309923983953</v>
      </c>
      <c r="G317" s="239">
        <v>519.35090000000002</v>
      </c>
      <c r="H317" s="375" t="s">
        <v>107</v>
      </c>
      <c r="I317" s="375" t="s">
        <v>1484</v>
      </c>
      <c r="J317" s="170" t="s">
        <v>96</v>
      </c>
      <c r="K317" s="170" t="s">
        <v>338</v>
      </c>
      <c r="L317" s="170" t="s">
        <v>113</v>
      </c>
      <c r="M317" s="75"/>
      <c r="N317" s="75"/>
      <c r="O317" s="75"/>
    </row>
    <row r="318" spans="1:15">
      <c r="A318" s="451">
        <v>46126</v>
      </c>
      <c r="B318" s="375" t="s">
        <v>304</v>
      </c>
      <c r="C318" s="375" t="s">
        <v>335</v>
      </c>
      <c r="D318" s="385" t="s">
        <v>99</v>
      </c>
      <c r="E318" s="375">
        <v>1000</v>
      </c>
      <c r="F318" s="381">
        <f t="shared" si="5"/>
        <v>1.867727535907062</v>
      </c>
      <c r="G318" s="239">
        <v>535.41</v>
      </c>
      <c r="H318" s="386" t="s">
        <v>111</v>
      </c>
      <c r="I318" s="452" t="s">
        <v>910</v>
      </c>
      <c r="J318" s="170" t="s">
        <v>96</v>
      </c>
      <c r="K318" s="170" t="s">
        <v>343</v>
      </c>
      <c r="L318" s="170" t="s">
        <v>113</v>
      </c>
      <c r="M318" s="75"/>
      <c r="N318" s="75"/>
      <c r="O318" s="75"/>
    </row>
    <row r="319" spans="1:15">
      <c r="A319" s="451">
        <v>46126</v>
      </c>
      <c r="B319" s="375" t="s">
        <v>192</v>
      </c>
      <c r="C319" s="375" t="s">
        <v>335</v>
      </c>
      <c r="D319" s="385" t="s">
        <v>99</v>
      </c>
      <c r="E319" s="375">
        <v>1000</v>
      </c>
      <c r="F319" s="381">
        <f t="shared" si="5"/>
        <v>1.867727535907062</v>
      </c>
      <c r="G319" s="239">
        <v>535.41</v>
      </c>
      <c r="H319" s="386" t="s">
        <v>111</v>
      </c>
      <c r="I319" s="452" t="s">
        <v>910</v>
      </c>
      <c r="J319" s="170" t="s">
        <v>96</v>
      </c>
      <c r="K319" s="170" t="s">
        <v>343</v>
      </c>
      <c r="L319" s="170" t="s">
        <v>113</v>
      </c>
      <c r="M319" s="310"/>
      <c r="N319" s="310"/>
      <c r="O319" s="247"/>
    </row>
    <row r="320" spans="1:15">
      <c r="A320" s="360">
        <v>46126</v>
      </c>
      <c r="B320" s="361" t="s">
        <v>1622</v>
      </c>
      <c r="C320" s="361" t="s">
        <v>525</v>
      </c>
      <c r="D320" s="165" t="s">
        <v>257</v>
      </c>
      <c r="E320" s="361">
        <v>10000</v>
      </c>
      <c r="F320" s="381">
        <f t="shared" si="5"/>
        <v>18.67727535907062</v>
      </c>
      <c r="G320" s="239">
        <v>535.41</v>
      </c>
      <c r="H320" s="361" t="s">
        <v>123</v>
      </c>
      <c r="I320" s="361" t="s">
        <v>1123</v>
      </c>
      <c r="J320" s="170" t="s">
        <v>96</v>
      </c>
      <c r="K320" s="170" t="s">
        <v>343</v>
      </c>
      <c r="L320" s="170" t="s">
        <v>113</v>
      </c>
      <c r="M320" s="75"/>
      <c r="N320" s="75"/>
      <c r="O320" s="75"/>
    </row>
    <row r="321" spans="1:15" s="246" customFormat="1">
      <c r="A321" s="407">
        <v>46126</v>
      </c>
      <c r="B321" s="165" t="s">
        <v>1664</v>
      </c>
      <c r="C321" s="391" t="s">
        <v>392</v>
      </c>
      <c r="D321" s="165" t="s">
        <v>257</v>
      </c>
      <c r="E321" s="165">
        <v>8000</v>
      </c>
      <c r="F321" s="381">
        <f t="shared" si="5"/>
        <v>14.941820287256496</v>
      </c>
      <c r="G321" s="239">
        <v>535.41</v>
      </c>
      <c r="H321" s="165" t="s">
        <v>123</v>
      </c>
      <c r="I321" s="165" t="s">
        <v>1136</v>
      </c>
      <c r="J321" s="170" t="s">
        <v>96</v>
      </c>
      <c r="K321" s="170" t="s">
        <v>343</v>
      </c>
      <c r="L321" s="170" t="s">
        <v>113</v>
      </c>
      <c r="M321" s="124"/>
      <c r="N321" s="124"/>
      <c r="O321" s="124"/>
    </row>
    <row r="322" spans="1:15" s="246" customFormat="1">
      <c r="A322" s="407">
        <v>46126</v>
      </c>
      <c r="B322" s="165" t="s">
        <v>1611</v>
      </c>
      <c r="C322" s="165" t="s">
        <v>525</v>
      </c>
      <c r="D322" s="165" t="s">
        <v>257</v>
      </c>
      <c r="E322" s="165">
        <v>20000</v>
      </c>
      <c r="F322" s="381">
        <f t="shared" si="5"/>
        <v>37.35455071814124</v>
      </c>
      <c r="G322" s="239">
        <v>535.41</v>
      </c>
      <c r="H322" s="165" t="s">
        <v>123</v>
      </c>
      <c r="I322" s="165" t="s">
        <v>1137</v>
      </c>
      <c r="J322" s="170" t="s">
        <v>96</v>
      </c>
      <c r="K322" s="170" t="s">
        <v>343</v>
      </c>
      <c r="L322" s="170" t="s">
        <v>113</v>
      </c>
      <c r="M322" s="124"/>
      <c r="N322" s="124"/>
      <c r="O322" s="124"/>
    </row>
    <row r="323" spans="1:15">
      <c r="A323" s="360">
        <v>46126</v>
      </c>
      <c r="B323" s="361" t="s">
        <v>1597</v>
      </c>
      <c r="C323" s="361" t="s">
        <v>522</v>
      </c>
      <c r="D323" s="165" t="s">
        <v>257</v>
      </c>
      <c r="E323" s="361">
        <v>500</v>
      </c>
      <c r="F323" s="381">
        <f t="shared" si="5"/>
        <v>0.93386376795353099</v>
      </c>
      <c r="G323" s="239">
        <v>535.41</v>
      </c>
      <c r="H323" s="361" t="s">
        <v>123</v>
      </c>
      <c r="I323" s="361" t="s">
        <v>1121</v>
      </c>
      <c r="J323" s="170" t="s">
        <v>96</v>
      </c>
      <c r="K323" s="170" t="s">
        <v>343</v>
      </c>
      <c r="L323" s="170" t="s">
        <v>113</v>
      </c>
      <c r="M323" s="75"/>
      <c r="N323" s="75"/>
      <c r="O323" s="75"/>
    </row>
    <row r="324" spans="1:15">
      <c r="A324" s="360">
        <v>46126</v>
      </c>
      <c r="B324" s="361" t="s">
        <v>1597</v>
      </c>
      <c r="C324" s="361" t="s">
        <v>522</v>
      </c>
      <c r="D324" s="165" t="s">
        <v>257</v>
      </c>
      <c r="E324" s="361">
        <v>500</v>
      </c>
      <c r="F324" s="381">
        <f t="shared" si="5"/>
        <v>0.93386376795353099</v>
      </c>
      <c r="G324" s="239">
        <v>535.41</v>
      </c>
      <c r="H324" s="361" t="s">
        <v>123</v>
      </c>
      <c r="I324" s="361" t="s">
        <v>1121</v>
      </c>
      <c r="J324" s="170" t="s">
        <v>96</v>
      </c>
      <c r="K324" s="170" t="s">
        <v>343</v>
      </c>
      <c r="L324" s="170" t="s">
        <v>113</v>
      </c>
      <c r="M324" s="75"/>
      <c r="N324" s="75"/>
      <c r="O324" s="75"/>
    </row>
    <row r="325" spans="1:15">
      <c r="A325" s="451">
        <v>46126</v>
      </c>
      <c r="B325" s="375" t="s">
        <v>1647</v>
      </c>
      <c r="C325" s="375" t="s">
        <v>525</v>
      </c>
      <c r="D325" s="165" t="s">
        <v>257</v>
      </c>
      <c r="E325" s="375">
        <v>10000</v>
      </c>
      <c r="F325" s="381">
        <f t="shared" si="5"/>
        <v>18.67727535907062</v>
      </c>
      <c r="G325" s="239">
        <v>535.41</v>
      </c>
      <c r="H325" s="375" t="s">
        <v>131</v>
      </c>
      <c r="I325" s="375" t="s">
        <v>1208</v>
      </c>
      <c r="J325" s="170" t="s">
        <v>96</v>
      </c>
      <c r="K325" s="170" t="s">
        <v>343</v>
      </c>
      <c r="L325" s="170" t="s">
        <v>113</v>
      </c>
      <c r="M325" s="75"/>
      <c r="N325" s="75"/>
      <c r="O325" s="75"/>
    </row>
    <row r="326" spans="1:15">
      <c r="A326" s="451">
        <v>46126</v>
      </c>
      <c r="B326" s="375" t="s">
        <v>1592</v>
      </c>
      <c r="C326" s="375" t="s">
        <v>522</v>
      </c>
      <c r="D326" s="165" t="s">
        <v>257</v>
      </c>
      <c r="E326" s="375">
        <v>500</v>
      </c>
      <c r="F326" s="381">
        <f t="shared" si="5"/>
        <v>0.93386376795353099</v>
      </c>
      <c r="G326" s="239">
        <v>535.41</v>
      </c>
      <c r="H326" s="375" t="s">
        <v>131</v>
      </c>
      <c r="I326" s="375" t="s">
        <v>1206</v>
      </c>
      <c r="J326" s="170" t="s">
        <v>96</v>
      </c>
      <c r="K326" s="170" t="s">
        <v>343</v>
      </c>
      <c r="L326" s="170" t="s">
        <v>113</v>
      </c>
      <c r="M326" s="75"/>
      <c r="N326" s="75"/>
      <c r="O326" s="75"/>
    </row>
    <row r="327" spans="1:15">
      <c r="A327" s="451">
        <v>46126</v>
      </c>
      <c r="B327" s="375" t="s">
        <v>1604</v>
      </c>
      <c r="C327" s="375" t="s">
        <v>618</v>
      </c>
      <c r="D327" s="165" t="s">
        <v>257</v>
      </c>
      <c r="E327" s="375">
        <v>3000</v>
      </c>
      <c r="F327" s="381">
        <f t="shared" si="5"/>
        <v>5.6031826077211857</v>
      </c>
      <c r="G327" s="239">
        <v>535.41</v>
      </c>
      <c r="H327" s="375" t="s">
        <v>131</v>
      </c>
      <c r="I327" s="375" t="s">
        <v>1210</v>
      </c>
      <c r="J327" s="170" t="s">
        <v>96</v>
      </c>
      <c r="K327" s="170" t="s">
        <v>343</v>
      </c>
      <c r="L327" s="170" t="s">
        <v>113</v>
      </c>
      <c r="M327" s="75"/>
      <c r="N327" s="75"/>
      <c r="O327" s="75"/>
    </row>
    <row r="328" spans="1:15">
      <c r="A328" s="451">
        <v>46126</v>
      </c>
      <c r="B328" s="375" t="s">
        <v>1592</v>
      </c>
      <c r="C328" s="375" t="s">
        <v>522</v>
      </c>
      <c r="D328" s="165" t="s">
        <v>257</v>
      </c>
      <c r="E328" s="375">
        <v>500</v>
      </c>
      <c r="F328" s="381">
        <f t="shared" si="5"/>
        <v>0.93386376795353099</v>
      </c>
      <c r="G328" s="239">
        <v>535.41</v>
      </c>
      <c r="H328" s="375" t="s">
        <v>131</v>
      </c>
      <c r="I328" s="375" t="s">
        <v>1206</v>
      </c>
      <c r="J328" s="170" t="s">
        <v>96</v>
      </c>
      <c r="K328" s="170" t="s">
        <v>343</v>
      </c>
      <c r="L328" s="170" t="s">
        <v>113</v>
      </c>
      <c r="M328" s="75"/>
      <c r="N328" s="75"/>
      <c r="O328" s="75"/>
    </row>
    <row r="329" spans="1:15">
      <c r="A329" s="451">
        <v>46126</v>
      </c>
      <c r="B329" s="375" t="s">
        <v>1604</v>
      </c>
      <c r="C329" s="375" t="s">
        <v>618</v>
      </c>
      <c r="D329" s="165" t="s">
        <v>257</v>
      </c>
      <c r="E329" s="375">
        <v>1200</v>
      </c>
      <c r="F329" s="381">
        <f t="shared" si="5"/>
        <v>2.2412730430884742</v>
      </c>
      <c r="G329" s="239">
        <v>535.41</v>
      </c>
      <c r="H329" s="375" t="s">
        <v>131</v>
      </c>
      <c r="I329" s="375" t="s">
        <v>1210</v>
      </c>
      <c r="J329" s="170" t="s">
        <v>96</v>
      </c>
      <c r="K329" s="170" t="s">
        <v>343</v>
      </c>
      <c r="L329" s="170" t="s">
        <v>113</v>
      </c>
      <c r="M329" s="75"/>
      <c r="N329" s="75"/>
      <c r="O329" s="75"/>
    </row>
    <row r="330" spans="1:15">
      <c r="A330" s="451">
        <v>46126</v>
      </c>
      <c r="B330" s="375" t="s">
        <v>1592</v>
      </c>
      <c r="C330" s="375" t="s">
        <v>522</v>
      </c>
      <c r="D330" s="165" t="s">
        <v>257</v>
      </c>
      <c r="E330" s="375">
        <v>500</v>
      </c>
      <c r="F330" s="381">
        <f t="shared" si="5"/>
        <v>0.93386376795353099</v>
      </c>
      <c r="G330" s="239">
        <v>535.41</v>
      </c>
      <c r="H330" s="375" t="s">
        <v>131</v>
      </c>
      <c r="I330" s="375" t="s">
        <v>1206</v>
      </c>
      <c r="J330" s="170" t="s">
        <v>96</v>
      </c>
      <c r="K330" s="170" t="s">
        <v>343</v>
      </c>
      <c r="L330" s="170" t="s">
        <v>113</v>
      </c>
      <c r="M330" s="313"/>
      <c r="N330" s="313"/>
      <c r="O330" s="75"/>
    </row>
    <row r="331" spans="1:15">
      <c r="A331" s="451">
        <v>46126</v>
      </c>
      <c r="B331" s="375" t="s">
        <v>1592</v>
      </c>
      <c r="C331" s="375" t="s">
        <v>522</v>
      </c>
      <c r="D331" s="165" t="s">
        <v>257</v>
      </c>
      <c r="E331" s="375">
        <v>500</v>
      </c>
      <c r="F331" s="381">
        <f t="shared" si="5"/>
        <v>0.93386376795353099</v>
      </c>
      <c r="G331" s="239">
        <v>535.41</v>
      </c>
      <c r="H331" s="375" t="s">
        <v>131</v>
      </c>
      <c r="I331" s="375" t="s">
        <v>1206</v>
      </c>
      <c r="J331" s="170" t="s">
        <v>96</v>
      </c>
      <c r="K331" s="170" t="s">
        <v>343</v>
      </c>
      <c r="L331" s="170" t="s">
        <v>113</v>
      </c>
      <c r="M331" s="313"/>
      <c r="N331" s="313"/>
      <c r="O331" s="75"/>
    </row>
    <row r="332" spans="1:15">
      <c r="A332" s="451">
        <v>46127</v>
      </c>
      <c r="B332" s="375" t="s">
        <v>188</v>
      </c>
      <c r="C332" s="375" t="s">
        <v>335</v>
      </c>
      <c r="D332" s="385" t="s">
        <v>99</v>
      </c>
      <c r="E332" s="375">
        <v>1000</v>
      </c>
      <c r="F332" s="381">
        <f t="shared" si="5"/>
        <v>1.867727535907062</v>
      </c>
      <c r="G332" s="239">
        <v>535.41</v>
      </c>
      <c r="H332" s="386" t="s">
        <v>111</v>
      </c>
      <c r="I332" s="452" t="s">
        <v>910</v>
      </c>
      <c r="J332" s="170" t="s">
        <v>96</v>
      </c>
      <c r="K332" s="170" t="s">
        <v>343</v>
      </c>
      <c r="L332" s="170" t="s">
        <v>113</v>
      </c>
      <c r="M332" s="310"/>
      <c r="N332" s="310"/>
      <c r="O332" s="124"/>
    </row>
    <row r="333" spans="1:15">
      <c r="A333" s="451">
        <v>46127</v>
      </c>
      <c r="B333" s="375" t="s">
        <v>192</v>
      </c>
      <c r="C333" s="375" t="s">
        <v>335</v>
      </c>
      <c r="D333" s="385" t="s">
        <v>99</v>
      </c>
      <c r="E333" s="375">
        <v>1000</v>
      </c>
      <c r="F333" s="381">
        <f t="shared" si="5"/>
        <v>1.867727535907062</v>
      </c>
      <c r="G333" s="239">
        <v>535.41</v>
      </c>
      <c r="H333" s="386" t="s">
        <v>111</v>
      </c>
      <c r="I333" s="452" t="s">
        <v>910</v>
      </c>
      <c r="J333" s="170" t="s">
        <v>96</v>
      </c>
      <c r="K333" s="170" t="s">
        <v>343</v>
      </c>
      <c r="L333" s="170" t="s">
        <v>113</v>
      </c>
      <c r="M333" s="310"/>
      <c r="N333" s="310"/>
      <c r="O333" s="124"/>
    </row>
    <row r="334" spans="1:15">
      <c r="A334" s="451">
        <v>46127</v>
      </c>
      <c r="B334" s="383" t="s">
        <v>902</v>
      </c>
      <c r="C334" s="453" t="s">
        <v>110</v>
      </c>
      <c r="D334" s="232" t="s">
        <v>99</v>
      </c>
      <c r="E334" s="375">
        <v>10000</v>
      </c>
      <c r="F334" s="381">
        <f t="shared" si="5"/>
        <v>18.67727535907062</v>
      </c>
      <c r="G334" s="239">
        <v>535.41</v>
      </c>
      <c r="H334" s="386" t="s">
        <v>111</v>
      </c>
      <c r="I334" s="452" t="s">
        <v>915</v>
      </c>
      <c r="J334" s="170" t="s">
        <v>96</v>
      </c>
      <c r="K334" s="170" t="s">
        <v>343</v>
      </c>
      <c r="L334" s="170" t="s">
        <v>113</v>
      </c>
      <c r="M334" s="75"/>
      <c r="N334" s="75"/>
      <c r="O334" s="75"/>
    </row>
    <row r="335" spans="1:15" s="246" customFormat="1">
      <c r="A335" s="393">
        <v>46127</v>
      </c>
      <c r="B335" s="391" t="s">
        <v>953</v>
      </c>
      <c r="C335" s="391" t="s">
        <v>522</v>
      </c>
      <c r="D335" s="390" t="s">
        <v>97</v>
      </c>
      <c r="E335" s="391">
        <v>1000</v>
      </c>
      <c r="F335" s="381">
        <f t="shared" si="5"/>
        <v>1.867727535907062</v>
      </c>
      <c r="G335" s="239">
        <v>535.41</v>
      </c>
      <c r="H335" s="165" t="s">
        <v>128</v>
      </c>
      <c r="I335" s="391" t="s">
        <v>991</v>
      </c>
      <c r="J335" s="170" t="s">
        <v>96</v>
      </c>
      <c r="K335" s="170" t="s">
        <v>343</v>
      </c>
      <c r="L335" s="170" t="s">
        <v>113</v>
      </c>
      <c r="M335" s="75"/>
      <c r="N335" s="75"/>
      <c r="O335" s="75"/>
    </row>
    <row r="336" spans="1:15">
      <c r="A336" s="393">
        <v>46127</v>
      </c>
      <c r="B336" s="391" t="s">
        <v>954</v>
      </c>
      <c r="C336" s="391" t="s">
        <v>522</v>
      </c>
      <c r="D336" s="390" t="s">
        <v>97</v>
      </c>
      <c r="E336" s="391">
        <v>1000</v>
      </c>
      <c r="F336" s="381">
        <f t="shared" si="5"/>
        <v>1.867727535907062</v>
      </c>
      <c r="G336" s="239">
        <v>535.41</v>
      </c>
      <c r="H336" s="165" t="s">
        <v>128</v>
      </c>
      <c r="I336" s="391" t="s">
        <v>991</v>
      </c>
      <c r="J336" s="170" t="s">
        <v>96</v>
      </c>
      <c r="K336" s="170" t="s">
        <v>343</v>
      </c>
      <c r="L336" s="170" t="s">
        <v>113</v>
      </c>
      <c r="M336" s="75"/>
      <c r="N336" s="75"/>
      <c r="O336" s="75"/>
    </row>
    <row r="337" spans="1:15">
      <c r="A337" s="393">
        <v>46127</v>
      </c>
      <c r="B337" s="389" t="s">
        <v>955</v>
      </c>
      <c r="C337" s="389" t="s">
        <v>110</v>
      </c>
      <c r="D337" s="390" t="s">
        <v>97</v>
      </c>
      <c r="E337" s="391">
        <v>7500</v>
      </c>
      <c r="F337" s="381">
        <f t="shared" si="5"/>
        <v>14.007956519302965</v>
      </c>
      <c r="G337" s="239">
        <v>535.41</v>
      </c>
      <c r="H337" s="165" t="s">
        <v>128</v>
      </c>
      <c r="I337" s="391" t="s">
        <v>1004</v>
      </c>
      <c r="J337" s="170" t="s">
        <v>96</v>
      </c>
      <c r="K337" s="170" t="s">
        <v>343</v>
      </c>
      <c r="L337" s="170" t="s">
        <v>113</v>
      </c>
      <c r="M337" s="75"/>
      <c r="N337" s="75"/>
      <c r="O337" s="75"/>
    </row>
    <row r="338" spans="1:15">
      <c r="A338" s="460">
        <v>46127</v>
      </c>
      <c r="B338" s="215" t="s">
        <v>1055</v>
      </c>
      <c r="C338" s="170" t="s">
        <v>104</v>
      </c>
      <c r="D338" s="375" t="s">
        <v>98</v>
      </c>
      <c r="E338" s="462">
        <v>16</v>
      </c>
      <c r="F338" s="381">
        <f t="shared" si="5"/>
        <v>2.9883640574512992E-2</v>
      </c>
      <c r="G338" s="239">
        <v>535.41</v>
      </c>
      <c r="H338" s="375" t="s">
        <v>168</v>
      </c>
      <c r="I338" s="453" t="s">
        <v>1092</v>
      </c>
      <c r="J338" s="170" t="s">
        <v>96</v>
      </c>
      <c r="K338" s="170" t="s">
        <v>343</v>
      </c>
      <c r="L338" s="170" t="s">
        <v>113</v>
      </c>
      <c r="M338" s="75"/>
      <c r="N338" s="75"/>
      <c r="O338" s="75"/>
    </row>
    <row r="339" spans="1:15">
      <c r="A339" s="460">
        <v>46127</v>
      </c>
      <c r="B339" s="453" t="s">
        <v>1047</v>
      </c>
      <c r="C339" s="453" t="s">
        <v>450</v>
      </c>
      <c r="D339" s="453" t="s">
        <v>98</v>
      </c>
      <c r="E339" s="461">
        <v>700</v>
      </c>
      <c r="F339" s="381">
        <f t="shared" si="5"/>
        <v>1.3074092751349433</v>
      </c>
      <c r="G339" s="239">
        <v>535.41</v>
      </c>
      <c r="H339" s="375" t="s">
        <v>168</v>
      </c>
      <c r="I339" s="453" t="s">
        <v>1093</v>
      </c>
      <c r="J339" s="170" t="s">
        <v>96</v>
      </c>
      <c r="K339" s="170" t="s">
        <v>343</v>
      </c>
      <c r="L339" s="170" t="s">
        <v>113</v>
      </c>
      <c r="M339" s="75"/>
      <c r="N339" s="75"/>
      <c r="O339" s="75"/>
    </row>
    <row r="340" spans="1:15">
      <c r="A340" s="394">
        <v>46127</v>
      </c>
      <c r="B340" s="242" t="s">
        <v>320</v>
      </c>
      <c r="C340" s="458" t="s">
        <v>335</v>
      </c>
      <c r="D340" s="375" t="s">
        <v>98</v>
      </c>
      <c r="E340" s="459">
        <v>1000</v>
      </c>
      <c r="F340" s="381">
        <f t="shared" si="5"/>
        <v>1.867727535907062</v>
      </c>
      <c r="G340" s="239">
        <v>535.41</v>
      </c>
      <c r="H340" s="375" t="s">
        <v>168</v>
      </c>
      <c r="I340" s="375" t="s">
        <v>1080</v>
      </c>
      <c r="J340" s="170" t="s">
        <v>96</v>
      </c>
      <c r="K340" s="170" t="s">
        <v>343</v>
      </c>
      <c r="L340" s="170" t="s">
        <v>113</v>
      </c>
      <c r="M340" s="75"/>
      <c r="N340" s="75"/>
      <c r="O340" s="75"/>
    </row>
    <row r="341" spans="1:15">
      <c r="A341" s="394">
        <v>46127</v>
      </c>
      <c r="B341" s="242" t="s">
        <v>1056</v>
      </c>
      <c r="C341" s="458" t="s">
        <v>335</v>
      </c>
      <c r="D341" s="375" t="s">
        <v>98</v>
      </c>
      <c r="E341" s="459">
        <v>1000</v>
      </c>
      <c r="F341" s="381">
        <f t="shared" si="5"/>
        <v>1.867727535907062</v>
      </c>
      <c r="G341" s="239">
        <v>535.41</v>
      </c>
      <c r="H341" s="375" t="s">
        <v>168</v>
      </c>
      <c r="I341" s="375" t="s">
        <v>1080</v>
      </c>
      <c r="J341" s="170" t="s">
        <v>96</v>
      </c>
      <c r="K341" s="170" t="s">
        <v>343</v>
      </c>
      <c r="L341" s="170" t="s">
        <v>113</v>
      </c>
      <c r="M341" s="75"/>
      <c r="N341" s="75"/>
      <c r="O341" s="75"/>
    </row>
    <row r="342" spans="1:15">
      <c r="A342" s="394">
        <v>46127</v>
      </c>
      <c r="B342" s="242" t="s">
        <v>1057</v>
      </c>
      <c r="C342" s="458" t="s">
        <v>335</v>
      </c>
      <c r="D342" s="375" t="s">
        <v>98</v>
      </c>
      <c r="E342" s="459">
        <v>1000</v>
      </c>
      <c r="F342" s="381">
        <f t="shared" si="5"/>
        <v>1.867727535907062</v>
      </c>
      <c r="G342" s="239">
        <v>535.41</v>
      </c>
      <c r="H342" s="375" t="s">
        <v>168</v>
      </c>
      <c r="I342" s="375" t="s">
        <v>1080</v>
      </c>
      <c r="J342" s="170" t="s">
        <v>96</v>
      </c>
      <c r="K342" s="170" t="s">
        <v>343</v>
      </c>
      <c r="L342" s="170" t="s">
        <v>113</v>
      </c>
      <c r="M342" s="75"/>
      <c r="N342" s="75"/>
      <c r="O342" s="75"/>
    </row>
    <row r="343" spans="1:15">
      <c r="A343" s="394">
        <v>46127</v>
      </c>
      <c r="B343" s="242" t="s">
        <v>1058</v>
      </c>
      <c r="C343" s="458" t="s">
        <v>335</v>
      </c>
      <c r="D343" s="375" t="s">
        <v>98</v>
      </c>
      <c r="E343" s="459">
        <v>1000</v>
      </c>
      <c r="F343" s="381">
        <f t="shared" si="5"/>
        <v>1.867727535907062</v>
      </c>
      <c r="G343" s="239">
        <v>535.41</v>
      </c>
      <c r="H343" s="375" t="s">
        <v>168</v>
      </c>
      <c r="I343" s="375" t="s">
        <v>1080</v>
      </c>
      <c r="J343" s="170" t="s">
        <v>96</v>
      </c>
      <c r="K343" s="170" t="s">
        <v>343</v>
      </c>
      <c r="L343" s="170" t="s">
        <v>113</v>
      </c>
      <c r="M343" s="75"/>
      <c r="N343" s="75"/>
      <c r="O343" s="75"/>
    </row>
    <row r="344" spans="1:15">
      <c r="A344" s="394">
        <v>46127</v>
      </c>
      <c r="B344" s="375" t="s">
        <v>1031</v>
      </c>
      <c r="C344" s="458" t="s">
        <v>335</v>
      </c>
      <c r="D344" s="375" t="s">
        <v>98</v>
      </c>
      <c r="E344" s="459">
        <v>1000</v>
      </c>
      <c r="F344" s="381">
        <f t="shared" si="5"/>
        <v>1.867727535907062</v>
      </c>
      <c r="G344" s="239">
        <v>535.41</v>
      </c>
      <c r="H344" s="375" t="s">
        <v>168</v>
      </c>
      <c r="I344" s="375" t="s">
        <v>1080</v>
      </c>
      <c r="J344" s="170" t="s">
        <v>96</v>
      </c>
      <c r="K344" s="170" t="s">
        <v>343</v>
      </c>
      <c r="L344" s="170" t="s">
        <v>113</v>
      </c>
      <c r="M344" s="310"/>
      <c r="N344" s="310"/>
      <c r="O344" s="271"/>
    </row>
    <row r="345" spans="1:15">
      <c r="A345" s="394">
        <v>46127</v>
      </c>
      <c r="B345" s="375" t="s">
        <v>1032</v>
      </c>
      <c r="C345" s="458" t="s">
        <v>335</v>
      </c>
      <c r="D345" s="375" t="s">
        <v>98</v>
      </c>
      <c r="E345" s="459">
        <v>1000</v>
      </c>
      <c r="F345" s="381">
        <f t="shared" si="5"/>
        <v>1.867727535907062</v>
      </c>
      <c r="G345" s="239">
        <v>535.41</v>
      </c>
      <c r="H345" s="375" t="s">
        <v>168</v>
      </c>
      <c r="I345" s="375" t="s">
        <v>1080</v>
      </c>
      <c r="J345" s="170" t="s">
        <v>96</v>
      </c>
      <c r="K345" s="170" t="s">
        <v>343</v>
      </c>
      <c r="L345" s="170" t="s">
        <v>113</v>
      </c>
      <c r="M345" s="310"/>
      <c r="N345" s="310"/>
      <c r="O345" s="271"/>
    </row>
    <row r="346" spans="1:15">
      <c r="A346" s="394">
        <v>46127</v>
      </c>
      <c r="B346" s="242" t="s">
        <v>1060</v>
      </c>
      <c r="C346" s="375" t="s">
        <v>110</v>
      </c>
      <c r="D346" s="242" t="s">
        <v>99</v>
      </c>
      <c r="E346" s="459">
        <v>5000</v>
      </c>
      <c r="F346" s="381">
        <f t="shared" si="5"/>
        <v>9.3386376795353101</v>
      </c>
      <c r="G346" s="239">
        <v>535.41</v>
      </c>
      <c r="H346" s="375" t="s">
        <v>168</v>
      </c>
      <c r="I346" s="375" t="s">
        <v>1095</v>
      </c>
      <c r="J346" s="170" t="s">
        <v>96</v>
      </c>
      <c r="K346" s="170" t="s">
        <v>343</v>
      </c>
      <c r="L346" s="170" t="s">
        <v>113</v>
      </c>
      <c r="M346" s="313"/>
      <c r="N346" s="313"/>
      <c r="O346" s="75"/>
    </row>
    <row r="347" spans="1:15">
      <c r="A347" s="360">
        <v>46127</v>
      </c>
      <c r="B347" s="361" t="s">
        <v>1597</v>
      </c>
      <c r="C347" s="361" t="s">
        <v>522</v>
      </c>
      <c r="D347" s="165" t="s">
        <v>257</v>
      </c>
      <c r="E347" s="361">
        <v>500</v>
      </c>
      <c r="F347" s="381">
        <f t="shared" si="5"/>
        <v>0.93386376795353099</v>
      </c>
      <c r="G347" s="239">
        <v>535.41</v>
      </c>
      <c r="H347" s="361" t="s">
        <v>123</v>
      </c>
      <c r="I347" s="361" t="s">
        <v>1121</v>
      </c>
      <c r="J347" s="170" t="s">
        <v>96</v>
      </c>
      <c r="K347" s="170" t="s">
        <v>343</v>
      </c>
      <c r="L347" s="170" t="s">
        <v>113</v>
      </c>
      <c r="M347" s="75"/>
      <c r="N347" s="75"/>
      <c r="O347" s="75"/>
    </row>
    <row r="348" spans="1:15">
      <c r="A348" s="360">
        <v>46127</v>
      </c>
      <c r="B348" s="361" t="s">
        <v>1597</v>
      </c>
      <c r="C348" s="361" t="s">
        <v>522</v>
      </c>
      <c r="D348" s="165" t="s">
        <v>257</v>
      </c>
      <c r="E348" s="361">
        <v>500</v>
      </c>
      <c r="F348" s="381">
        <f t="shared" si="5"/>
        <v>0.93386376795353099</v>
      </c>
      <c r="G348" s="239">
        <v>535.41</v>
      </c>
      <c r="H348" s="361" t="s">
        <v>123</v>
      </c>
      <c r="I348" s="361" t="s">
        <v>1121</v>
      </c>
      <c r="J348" s="170" t="s">
        <v>96</v>
      </c>
      <c r="K348" s="170" t="s">
        <v>343</v>
      </c>
      <c r="L348" s="170" t="s">
        <v>113</v>
      </c>
      <c r="M348" s="75"/>
      <c r="N348" s="75"/>
      <c r="O348" s="75"/>
    </row>
    <row r="349" spans="1:15">
      <c r="A349" s="360">
        <v>46127</v>
      </c>
      <c r="B349" s="361" t="s">
        <v>1597</v>
      </c>
      <c r="C349" s="361" t="s">
        <v>522</v>
      </c>
      <c r="D349" s="165" t="s">
        <v>257</v>
      </c>
      <c r="E349" s="361">
        <v>500</v>
      </c>
      <c r="F349" s="381">
        <f t="shared" si="5"/>
        <v>0.93386376795353099</v>
      </c>
      <c r="G349" s="239">
        <v>535.41</v>
      </c>
      <c r="H349" s="361" t="s">
        <v>123</v>
      </c>
      <c r="I349" s="361" t="s">
        <v>1121</v>
      </c>
      <c r="J349" s="170" t="s">
        <v>96</v>
      </c>
      <c r="K349" s="170" t="s">
        <v>343</v>
      </c>
      <c r="L349" s="170" t="s">
        <v>113</v>
      </c>
      <c r="M349" s="75"/>
      <c r="N349" s="75"/>
      <c r="O349" s="75"/>
    </row>
    <row r="350" spans="1:15">
      <c r="A350" s="360">
        <v>46127</v>
      </c>
      <c r="B350" s="361" t="s">
        <v>1597</v>
      </c>
      <c r="C350" s="361" t="s">
        <v>522</v>
      </c>
      <c r="D350" s="165" t="s">
        <v>257</v>
      </c>
      <c r="E350" s="361">
        <v>500</v>
      </c>
      <c r="F350" s="381">
        <f t="shared" si="5"/>
        <v>0.93386376795353099</v>
      </c>
      <c r="G350" s="239">
        <v>535.41</v>
      </c>
      <c r="H350" s="361" t="s">
        <v>123</v>
      </c>
      <c r="I350" s="361" t="s">
        <v>1121</v>
      </c>
      <c r="J350" s="170" t="s">
        <v>96</v>
      </c>
      <c r="K350" s="170" t="s">
        <v>343</v>
      </c>
      <c r="L350" s="170" t="s">
        <v>113</v>
      </c>
      <c r="M350" s="75"/>
      <c r="N350" s="75"/>
      <c r="O350" s="75"/>
    </row>
    <row r="351" spans="1:15">
      <c r="A351" s="360">
        <v>46127</v>
      </c>
      <c r="B351" s="361" t="s">
        <v>1597</v>
      </c>
      <c r="C351" s="361" t="s">
        <v>522</v>
      </c>
      <c r="D351" s="165" t="s">
        <v>257</v>
      </c>
      <c r="E351" s="361">
        <v>500</v>
      </c>
      <c r="F351" s="381">
        <f t="shared" ref="F351:F414" si="6">E351/G351</f>
        <v>0.93386376795353099</v>
      </c>
      <c r="G351" s="239">
        <v>535.41</v>
      </c>
      <c r="H351" s="361" t="s">
        <v>123</v>
      </c>
      <c r="I351" s="361" t="s">
        <v>1121</v>
      </c>
      <c r="J351" s="170" t="s">
        <v>96</v>
      </c>
      <c r="K351" s="170" t="s">
        <v>343</v>
      </c>
      <c r="L351" s="170" t="s">
        <v>113</v>
      </c>
      <c r="M351" s="75"/>
      <c r="N351" s="75"/>
      <c r="O351" s="75"/>
    </row>
    <row r="352" spans="1:15">
      <c r="A352" s="360">
        <v>46127</v>
      </c>
      <c r="B352" s="361" t="s">
        <v>1597</v>
      </c>
      <c r="C352" s="361" t="s">
        <v>522</v>
      </c>
      <c r="D352" s="165" t="s">
        <v>257</v>
      </c>
      <c r="E352" s="361">
        <v>500</v>
      </c>
      <c r="F352" s="381">
        <f t="shared" si="6"/>
        <v>0.93386376795353099</v>
      </c>
      <c r="G352" s="239">
        <v>535.41</v>
      </c>
      <c r="H352" s="361" t="s">
        <v>123</v>
      </c>
      <c r="I352" s="361" t="s">
        <v>1121</v>
      </c>
      <c r="J352" s="170" t="s">
        <v>96</v>
      </c>
      <c r="K352" s="170" t="s">
        <v>343</v>
      </c>
      <c r="L352" s="170" t="s">
        <v>113</v>
      </c>
      <c r="M352" s="75"/>
      <c r="N352" s="75"/>
      <c r="O352" s="75"/>
    </row>
    <row r="353" spans="1:15">
      <c r="A353" s="360">
        <v>46127</v>
      </c>
      <c r="B353" s="361" t="s">
        <v>523</v>
      </c>
      <c r="C353" s="361" t="s">
        <v>524</v>
      </c>
      <c r="D353" s="165" t="s">
        <v>257</v>
      </c>
      <c r="E353" s="361">
        <v>2000</v>
      </c>
      <c r="F353" s="381">
        <f t="shared" si="6"/>
        <v>3.735455071814124</v>
      </c>
      <c r="G353" s="239">
        <v>535.41</v>
      </c>
      <c r="H353" s="361" t="s">
        <v>123</v>
      </c>
      <c r="I353" s="361" t="s">
        <v>1132</v>
      </c>
      <c r="J353" s="170" t="s">
        <v>96</v>
      </c>
      <c r="K353" s="170" t="s">
        <v>343</v>
      </c>
      <c r="L353" s="170" t="s">
        <v>113</v>
      </c>
      <c r="M353" s="75"/>
      <c r="N353" s="75"/>
      <c r="O353" s="75"/>
    </row>
    <row r="354" spans="1:15" s="246" customFormat="1">
      <c r="A354" s="407">
        <v>46127</v>
      </c>
      <c r="B354" s="165" t="s">
        <v>1112</v>
      </c>
      <c r="C354" s="165" t="s">
        <v>110</v>
      </c>
      <c r="D354" s="165" t="s">
        <v>257</v>
      </c>
      <c r="E354" s="165">
        <v>7500</v>
      </c>
      <c r="F354" s="381">
        <f t="shared" si="6"/>
        <v>14.007956519302965</v>
      </c>
      <c r="G354" s="239">
        <v>535.41</v>
      </c>
      <c r="H354" s="165" t="s">
        <v>123</v>
      </c>
      <c r="I354" s="165" t="s">
        <v>1139</v>
      </c>
      <c r="J354" s="170" t="s">
        <v>96</v>
      </c>
      <c r="K354" s="170" t="s">
        <v>343</v>
      </c>
      <c r="L354" s="170" t="s">
        <v>113</v>
      </c>
      <c r="M354" s="124"/>
      <c r="N354" s="124"/>
      <c r="O354" s="124"/>
    </row>
    <row r="355" spans="1:15">
      <c r="A355" s="451">
        <v>46127</v>
      </c>
      <c r="B355" s="165" t="s">
        <v>1161</v>
      </c>
      <c r="C355" s="165" t="s">
        <v>110</v>
      </c>
      <c r="D355" s="165" t="s">
        <v>257</v>
      </c>
      <c r="E355" s="375">
        <v>7500</v>
      </c>
      <c r="F355" s="381">
        <f t="shared" si="6"/>
        <v>14.007956519302965</v>
      </c>
      <c r="G355" s="239">
        <v>535.41</v>
      </c>
      <c r="H355" s="242" t="s">
        <v>122</v>
      </c>
      <c r="I355" s="375" t="s">
        <v>1177</v>
      </c>
      <c r="J355" s="170" t="s">
        <v>96</v>
      </c>
      <c r="K355" s="170" t="s">
        <v>343</v>
      </c>
      <c r="L355" s="170" t="s">
        <v>113</v>
      </c>
      <c r="M355" s="75"/>
      <c r="N355" s="75"/>
      <c r="O355" s="75"/>
    </row>
    <row r="356" spans="1:15">
      <c r="A356" s="451">
        <v>46127</v>
      </c>
      <c r="B356" s="375" t="s">
        <v>1662</v>
      </c>
      <c r="C356" s="375" t="s">
        <v>525</v>
      </c>
      <c r="D356" s="165" t="s">
        <v>257</v>
      </c>
      <c r="E356" s="375">
        <v>20000</v>
      </c>
      <c r="F356" s="381">
        <f t="shared" si="6"/>
        <v>37.35455071814124</v>
      </c>
      <c r="G356" s="239">
        <v>535.41</v>
      </c>
      <c r="H356" s="375" t="s">
        <v>131</v>
      </c>
      <c r="I356" s="375" t="s">
        <v>1215</v>
      </c>
      <c r="J356" s="170" t="s">
        <v>96</v>
      </c>
      <c r="K356" s="170" t="s">
        <v>343</v>
      </c>
      <c r="L356" s="170" t="s">
        <v>113</v>
      </c>
      <c r="M356" s="310"/>
      <c r="N356" s="310"/>
      <c r="O356" s="271"/>
    </row>
    <row r="357" spans="1:15">
      <c r="A357" s="451">
        <v>46127</v>
      </c>
      <c r="B357" s="375" t="s">
        <v>1590</v>
      </c>
      <c r="C357" s="375" t="s">
        <v>522</v>
      </c>
      <c r="D357" s="165" t="s">
        <v>257</v>
      </c>
      <c r="E357" s="375">
        <v>1000</v>
      </c>
      <c r="F357" s="381">
        <f t="shared" si="6"/>
        <v>1.867727535907062</v>
      </c>
      <c r="G357" s="239">
        <v>535.41</v>
      </c>
      <c r="H357" s="375" t="s">
        <v>131</v>
      </c>
      <c r="I357" s="375" t="s">
        <v>1206</v>
      </c>
      <c r="J357" s="170" t="s">
        <v>96</v>
      </c>
      <c r="K357" s="170" t="s">
        <v>343</v>
      </c>
      <c r="L357" s="170" t="s">
        <v>113</v>
      </c>
      <c r="M357" s="311"/>
      <c r="N357" s="310"/>
      <c r="O357" s="271"/>
    </row>
    <row r="358" spans="1:15">
      <c r="A358" s="451">
        <v>46127</v>
      </c>
      <c r="B358" s="375" t="s">
        <v>1593</v>
      </c>
      <c r="C358" s="391" t="s">
        <v>392</v>
      </c>
      <c r="D358" s="165" t="s">
        <v>257</v>
      </c>
      <c r="E358" s="375">
        <v>7000</v>
      </c>
      <c r="F358" s="381">
        <f t="shared" si="6"/>
        <v>13.074092751349434</v>
      </c>
      <c r="G358" s="239">
        <v>535.41</v>
      </c>
      <c r="H358" s="375" t="s">
        <v>131</v>
      </c>
      <c r="I358" s="375" t="s">
        <v>1216</v>
      </c>
      <c r="J358" s="170" t="s">
        <v>96</v>
      </c>
      <c r="K358" s="170" t="s">
        <v>343</v>
      </c>
      <c r="L358" s="170" t="s">
        <v>113</v>
      </c>
      <c r="M358" s="310"/>
      <c r="N358" s="310"/>
      <c r="O358" s="271"/>
    </row>
    <row r="359" spans="1:15">
      <c r="A359" s="451">
        <v>46127</v>
      </c>
      <c r="B359" s="375" t="s">
        <v>1590</v>
      </c>
      <c r="C359" s="375" t="s">
        <v>522</v>
      </c>
      <c r="D359" s="165" t="s">
        <v>257</v>
      </c>
      <c r="E359" s="375">
        <v>2000</v>
      </c>
      <c r="F359" s="381">
        <f t="shared" si="6"/>
        <v>3.735455071814124</v>
      </c>
      <c r="G359" s="239">
        <v>535.41</v>
      </c>
      <c r="H359" s="375" t="s">
        <v>131</v>
      </c>
      <c r="I359" s="375" t="s">
        <v>1206</v>
      </c>
      <c r="J359" s="170" t="s">
        <v>96</v>
      </c>
      <c r="K359" s="170" t="s">
        <v>343</v>
      </c>
      <c r="L359" s="170" t="s">
        <v>113</v>
      </c>
      <c r="M359" s="310"/>
      <c r="N359" s="310"/>
      <c r="O359" s="271"/>
    </row>
    <row r="360" spans="1:15">
      <c r="A360" s="451">
        <v>46127</v>
      </c>
      <c r="B360" s="170" t="s">
        <v>1201</v>
      </c>
      <c r="C360" s="170" t="s">
        <v>110</v>
      </c>
      <c r="D360" s="165" t="s">
        <v>257</v>
      </c>
      <c r="E360" s="375">
        <v>7500</v>
      </c>
      <c r="F360" s="381">
        <f t="shared" si="6"/>
        <v>14.007956519302965</v>
      </c>
      <c r="G360" s="239">
        <v>535.41</v>
      </c>
      <c r="H360" s="375" t="s">
        <v>131</v>
      </c>
      <c r="I360" s="375" t="s">
        <v>1217</v>
      </c>
      <c r="J360" s="170" t="s">
        <v>96</v>
      </c>
      <c r="K360" s="170" t="s">
        <v>343</v>
      </c>
      <c r="L360" s="170" t="s">
        <v>113</v>
      </c>
      <c r="M360" s="75"/>
      <c r="N360" s="75"/>
      <c r="O360" s="75"/>
    </row>
    <row r="361" spans="1:15">
      <c r="A361" s="395">
        <v>46127</v>
      </c>
      <c r="B361" s="170" t="s">
        <v>1257</v>
      </c>
      <c r="C361" s="383" t="s">
        <v>110</v>
      </c>
      <c r="D361" s="383" t="s">
        <v>97</v>
      </c>
      <c r="E361" s="465">
        <v>7500</v>
      </c>
      <c r="F361" s="381">
        <f t="shared" si="6"/>
        <v>14.007956519302965</v>
      </c>
      <c r="G361" s="239">
        <v>535.41</v>
      </c>
      <c r="H361" s="383" t="s">
        <v>127</v>
      </c>
      <c r="I361" s="453" t="s">
        <v>1309</v>
      </c>
      <c r="J361" s="170" t="s">
        <v>96</v>
      </c>
      <c r="K361" s="170" t="s">
        <v>343</v>
      </c>
      <c r="L361" s="170" t="s">
        <v>113</v>
      </c>
      <c r="M361" s="75"/>
      <c r="N361" s="75"/>
      <c r="O361" s="75"/>
    </row>
    <row r="362" spans="1:15">
      <c r="A362" s="466">
        <v>46127</v>
      </c>
      <c r="B362" s="468" t="s">
        <v>1337</v>
      </c>
      <c r="C362" s="396" t="s">
        <v>335</v>
      </c>
      <c r="D362" s="468" t="s">
        <v>100</v>
      </c>
      <c r="E362" s="467">
        <v>1000</v>
      </c>
      <c r="F362" s="381">
        <f t="shared" si="6"/>
        <v>1.867727535907062</v>
      </c>
      <c r="G362" s="239">
        <v>535.41</v>
      </c>
      <c r="H362" s="468" t="s">
        <v>129</v>
      </c>
      <c r="I362" s="468" t="s">
        <v>1362</v>
      </c>
      <c r="J362" s="170" t="s">
        <v>96</v>
      </c>
      <c r="K362" s="170" t="s">
        <v>343</v>
      </c>
      <c r="L362" s="170" t="s">
        <v>113</v>
      </c>
      <c r="M362" s="75"/>
      <c r="N362" s="75"/>
      <c r="O362" s="75"/>
    </row>
    <row r="363" spans="1:15">
      <c r="A363" s="466">
        <v>46127</v>
      </c>
      <c r="B363" s="389" t="s">
        <v>1338</v>
      </c>
      <c r="C363" s="389" t="s">
        <v>110</v>
      </c>
      <c r="D363" s="396" t="s">
        <v>100</v>
      </c>
      <c r="E363" s="467">
        <v>7500</v>
      </c>
      <c r="F363" s="381">
        <f t="shared" si="6"/>
        <v>14.007956519302965</v>
      </c>
      <c r="G363" s="239">
        <v>535.41</v>
      </c>
      <c r="H363" s="468" t="s">
        <v>129</v>
      </c>
      <c r="I363" s="468" t="s">
        <v>1371</v>
      </c>
      <c r="J363" s="170" t="s">
        <v>96</v>
      </c>
      <c r="K363" s="170" t="s">
        <v>343</v>
      </c>
      <c r="L363" s="170" t="s">
        <v>113</v>
      </c>
      <c r="M363" s="75"/>
      <c r="N363" s="75"/>
      <c r="O363" s="75"/>
    </row>
    <row r="364" spans="1:15">
      <c r="A364" s="451">
        <v>46127</v>
      </c>
      <c r="B364" s="242" t="s">
        <v>1407</v>
      </c>
      <c r="C364" s="242" t="s">
        <v>110</v>
      </c>
      <c r="D364" s="375" t="s">
        <v>97</v>
      </c>
      <c r="E364" s="375">
        <v>5000</v>
      </c>
      <c r="F364" s="381">
        <f t="shared" si="6"/>
        <v>9.3386376795353101</v>
      </c>
      <c r="G364" s="239">
        <v>535.41</v>
      </c>
      <c r="H364" s="375" t="s">
        <v>124</v>
      </c>
      <c r="I364" s="375" t="s">
        <v>1447</v>
      </c>
      <c r="J364" s="170" t="s">
        <v>96</v>
      </c>
      <c r="K364" s="170" t="s">
        <v>343</v>
      </c>
      <c r="L364" s="170" t="s">
        <v>113</v>
      </c>
      <c r="M364" s="75"/>
      <c r="N364" s="75"/>
      <c r="O364" s="75"/>
    </row>
    <row r="365" spans="1:15">
      <c r="A365" s="307">
        <v>46127</v>
      </c>
      <c r="B365" s="302" t="s">
        <v>1464</v>
      </c>
      <c r="C365" s="302" t="s">
        <v>104</v>
      </c>
      <c r="D365" s="302" t="s">
        <v>97</v>
      </c>
      <c r="E365" s="471">
        <v>391674</v>
      </c>
      <c r="F365" s="381">
        <f t="shared" si="6"/>
        <v>754.16062627406632</v>
      </c>
      <c r="G365" s="239">
        <v>519.35090000000002</v>
      </c>
      <c r="H365" s="375" t="s">
        <v>107</v>
      </c>
      <c r="I365" s="375" t="s">
        <v>1485</v>
      </c>
      <c r="J365" s="170" t="s">
        <v>96</v>
      </c>
      <c r="K365" s="170" t="s">
        <v>338</v>
      </c>
      <c r="L365" s="170" t="s">
        <v>113</v>
      </c>
      <c r="M365" s="75"/>
      <c r="N365" s="75"/>
      <c r="O365" s="75"/>
    </row>
    <row r="366" spans="1:15">
      <c r="A366" s="307">
        <v>46127</v>
      </c>
      <c r="B366" s="215" t="s">
        <v>1465</v>
      </c>
      <c r="C366" s="215" t="s">
        <v>104</v>
      </c>
      <c r="D366" s="215" t="s">
        <v>97</v>
      </c>
      <c r="E366" s="471">
        <v>258905</v>
      </c>
      <c r="F366" s="381">
        <f t="shared" si="6"/>
        <v>498.51651359418071</v>
      </c>
      <c r="G366" s="239">
        <v>519.35090000000002</v>
      </c>
      <c r="H366" s="375" t="s">
        <v>107</v>
      </c>
      <c r="I366" s="375" t="s">
        <v>1486</v>
      </c>
      <c r="J366" s="170" t="s">
        <v>96</v>
      </c>
      <c r="K366" s="170" t="s">
        <v>338</v>
      </c>
      <c r="L366" s="170" t="s">
        <v>113</v>
      </c>
      <c r="M366" s="75"/>
      <c r="N366" s="75"/>
      <c r="O366" s="75"/>
    </row>
    <row r="367" spans="1:15">
      <c r="A367" s="307">
        <v>46127</v>
      </c>
      <c r="B367" s="215" t="s">
        <v>1466</v>
      </c>
      <c r="C367" s="215" t="s">
        <v>104</v>
      </c>
      <c r="D367" s="215" t="s">
        <v>97</v>
      </c>
      <c r="E367" s="471">
        <v>125346</v>
      </c>
      <c r="F367" s="381">
        <f t="shared" si="6"/>
        <v>241.35127136585302</v>
      </c>
      <c r="G367" s="239">
        <v>519.35090000000002</v>
      </c>
      <c r="H367" s="375" t="s">
        <v>107</v>
      </c>
      <c r="I367" s="375" t="s">
        <v>1487</v>
      </c>
      <c r="J367" s="170" t="s">
        <v>96</v>
      </c>
      <c r="K367" s="170" t="s">
        <v>338</v>
      </c>
      <c r="L367" s="170" t="s">
        <v>113</v>
      </c>
      <c r="M367" s="75"/>
      <c r="N367" s="75"/>
      <c r="O367" s="75"/>
    </row>
    <row r="368" spans="1:15">
      <c r="A368" s="307">
        <v>46127</v>
      </c>
      <c r="B368" s="215" t="s">
        <v>1467</v>
      </c>
      <c r="C368" s="215" t="s">
        <v>104</v>
      </c>
      <c r="D368" s="215" t="s">
        <v>98</v>
      </c>
      <c r="E368" s="471">
        <v>215575</v>
      </c>
      <c r="F368" s="381">
        <f t="shared" si="6"/>
        <v>415.08544608279294</v>
      </c>
      <c r="G368" s="239">
        <v>519.35090000000002</v>
      </c>
      <c r="H368" s="375" t="s">
        <v>107</v>
      </c>
      <c r="I368" s="375" t="s">
        <v>1488</v>
      </c>
      <c r="J368" s="170" t="s">
        <v>96</v>
      </c>
      <c r="K368" s="170" t="s">
        <v>338</v>
      </c>
      <c r="L368" s="170" t="s">
        <v>113</v>
      </c>
      <c r="M368" s="75"/>
      <c r="N368" s="75"/>
      <c r="O368" s="75"/>
    </row>
    <row r="369" spans="1:15">
      <c r="A369" s="307">
        <v>46127</v>
      </c>
      <c r="B369" s="302" t="s">
        <v>1468</v>
      </c>
      <c r="C369" s="302" t="s">
        <v>104</v>
      </c>
      <c r="D369" s="302" t="s">
        <v>100</v>
      </c>
      <c r="E369" s="471">
        <v>150375</v>
      </c>
      <c r="F369" s="381">
        <f t="shared" si="6"/>
        <v>289.54412132529279</v>
      </c>
      <c r="G369" s="239">
        <v>519.35090000000002</v>
      </c>
      <c r="H369" s="375" t="s">
        <v>107</v>
      </c>
      <c r="I369" s="375" t="s">
        <v>1489</v>
      </c>
      <c r="J369" s="170" t="s">
        <v>96</v>
      </c>
      <c r="K369" s="170" t="s">
        <v>338</v>
      </c>
      <c r="L369" s="170" t="s">
        <v>113</v>
      </c>
      <c r="M369" s="75"/>
      <c r="N369" s="75"/>
      <c r="O369" s="75"/>
    </row>
    <row r="370" spans="1:15">
      <c r="A370" s="451">
        <v>46128</v>
      </c>
      <c r="B370" s="375" t="s">
        <v>903</v>
      </c>
      <c r="C370" s="375" t="s">
        <v>335</v>
      </c>
      <c r="D370" s="385" t="s">
        <v>99</v>
      </c>
      <c r="E370" s="375">
        <v>1000</v>
      </c>
      <c r="F370" s="381">
        <f t="shared" si="6"/>
        <v>1.867727535907062</v>
      </c>
      <c r="G370" s="239">
        <v>535.41</v>
      </c>
      <c r="H370" s="386" t="s">
        <v>111</v>
      </c>
      <c r="I370" s="452" t="s">
        <v>910</v>
      </c>
      <c r="J370" s="170" t="s">
        <v>96</v>
      </c>
      <c r="K370" s="170" t="s">
        <v>343</v>
      </c>
      <c r="L370" s="170" t="s">
        <v>113</v>
      </c>
      <c r="M370" s="75"/>
      <c r="N370" s="75"/>
      <c r="O370" s="75"/>
    </row>
    <row r="371" spans="1:15">
      <c r="A371" s="451">
        <v>46128</v>
      </c>
      <c r="B371" s="375" t="s">
        <v>192</v>
      </c>
      <c r="C371" s="375" t="s">
        <v>335</v>
      </c>
      <c r="D371" s="385" t="s">
        <v>99</v>
      </c>
      <c r="E371" s="375">
        <v>1000</v>
      </c>
      <c r="F371" s="381">
        <f t="shared" si="6"/>
        <v>1.867727535907062</v>
      </c>
      <c r="G371" s="239">
        <v>535.41</v>
      </c>
      <c r="H371" s="386" t="s">
        <v>111</v>
      </c>
      <c r="I371" s="452" t="s">
        <v>910</v>
      </c>
      <c r="J371" s="170" t="s">
        <v>96</v>
      </c>
      <c r="K371" s="170" t="s">
        <v>343</v>
      </c>
      <c r="L371" s="170" t="s">
        <v>113</v>
      </c>
      <c r="M371" s="75"/>
      <c r="N371" s="75"/>
      <c r="O371" s="75"/>
    </row>
    <row r="372" spans="1:15">
      <c r="A372" s="360">
        <v>46128</v>
      </c>
      <c r="B372" s="361" t="s">
        <v>1631</v>
      </c>
      <c r="C372" s="361" t="s">
        <v>525</v>
      </c>
      <c r="D372" s="165" t="s">
        <v>257</v>
      </c>
      <c r="E372" s="361">
        <v>10000</v>
      </c>
      <c r="F372" s="381">
        <f t="shared" si="6"/>
        <v>18.67727535907062</v>
      </c>
      <c r="G372" s="239">
        <v>535.41</v>
      </c>
      <c r="H372" s="361" t="s">
        <v>123</v>
      </c>
      <c r="I372" s="361" t="s">
        <v>1123</v>
      </c>
      <c r="J372" s="170" t="s">
        <v>96</v>
      </c>
      <c r="K372" s="170" t="s">
        <v>343</v>
      </c>
      <c r="L372" s="170" t="s">
        <v>113</v>
      </c>
      <c r="M372" s="313"/>
      <c r="N372" s="313"/>
      <c r="O372" s="75"/>
    </row>
    <row r="373" spans="1:15">
      <c r="A373" s="451">
        <v>46128</v>
      </c>
      <c r="B373" s="375" t="s">
        <v>1594</v>
      </c>
      <c r="C373" s="375" t="s">
        <v>522</v>
      </c>
      <c r="D373" s="165" t="s">
        <v>257</v>
      </c>
      <c r="E373" s="375">
        <v>1000</v>
      </c>
      <c r="F373" s="381">
        <f t="shared" si="6"/>
        <v>1.867727535907062</v>
      </c>
      <c r="G373" s="239">
        <v>535.41</v>
      </c>
      <c r="H373" s="242" t="s">
        <v>122</v>
      </c>
      <c r="I373" s="375" t="s">
        <v>1166</v>
      </c>
      <c r="J373" s="170" t="s">
        <v>96</v>
      </c>
      <c r="K373" s="170" t="s">
        <v>343</v>
      </c>
      <c r="L373" s="170" t="s">
        <v>113</v>
      </c>
      <c r="M373" s="313"/>
      <c r="N373" s="313"/>
      <c r="O373" s="75"/>
    </row>
    <row r="374" spans="1:15">
      <c r="A374" s="451">
        <v>46128</v>
      </c>
      <c r="B374" s="375" t="s">
        <v>1594</v>
      </c>
      <c r="C374" s="375" t="s">
        <v>522</v>
      </c>
      <c r="D374" s="165" t="s">
        <v>257</v>
      </c>
      <c r="E374" s="375">
        <v>1000</v>
      </c>
      <c r="F374" s="381">
        <f t="shared" si="6"/>
        <v>1.867727535907062</v>
      </c>
      <c r="G374" s="239">
        <v>535.41</v>
      </c>
      <c r="H374" s="242" t="s">
        <v>122</v>
      </c>
      <c r="I374" s="375" t="s">
        <v>1166</v>
      </c>
      <c r="J374" s="170" t="s">
        <v>96</v>
      </c>
      <c r="K374" s="170" t="s">
        <v>343</v>
      </c>
      <c r="L374" s="170" t="s">
        <v>113</v>
      </c>
      <c r="M374" s="313"/>
      <c r="N374" s="313"/>
      <c r="O374" s="75"/>
    </row>
    <row r="375" spans="1:15">
      <c r="A375" s="451">
        <v>46128</v>
      </c>
      <c r="B375" s="375" t="s">
        <v>1590</v>
      </c>
      <c r="C375" s="375" t="s">
        <v>522</v>
      </c>
      <c r="D375" s="165" t="s">
        <v>257</v>
      </c>
      <c r="E375" s="375">
        <v>1000</v>
      </c>
      <c r="F375" s="381">
        <f t="shared" si="6"/>
        <v>1.867727535907062</v>
      </c>
      <c r="G375" s="239">
        <v>535.41</v>
      </c>
      <c r="H375" s="242" t="s">
        <v>122</v>
      </c>
      <c r="I375" s="375" t="s">
        <v>1166</v>
      </c>
      <c r="J375" s="170" t="s">
        <v>96</v>
      </c>
      <c r="K375" s="170" t="s">
        <v>343</v>
      </c>
      <c r="L375" s="170" t="s">
        <v>113</v>
      </c>
      <c r="M375" s="313"/>
      <c r="N375" s="313"/>
      <c r="O375" s="75"/>
    </row>
    <row r="376" spans="1:15" s="246" customFormat="1">
      <c r="A376" s="451">
        <v>46128</v>
      </c>
      <c r="B376" s="375" t="s">
        <v>1590</v>
      </c>
      <c r="C376" s="375" t="s">
        <v>522</v>
      </c>
      <c r="D376" s="165" t="s">
        <v>257</v>
      </c>
      <c r="E376" s="375">
        <v>1000</v>
      </c>
      <c r="F376" s="381">
        <f t="shared" si="6"/>
        <v>1.867727535907062</v>
      </c>
      <c r="G376" s="239">
        <v>535.41</v>
      </c>
      <c r="H376" s="242" t="s">
        <v>122</v>
      </c>
      <c r="I376" s="375" t="s">
        <v>1166</v>
      </c>
      <c r="J376" s="170" t="s">
        <v>96</v>
      </c>
      <c r="K376" s="170" t="s">
        <v>343</v>
      </c>
      <c r="L376" s="170" t="s">
        <v>113</v>
      </c>
      <c r="M376" s="310"/>
      <c r="N376" s="310"/>
      <c r="O376" s="271"/>
    </row>
    <row r="377" spans="1:15">
      <c r="A377" s="451">
        <v>46128</v>
      </c>
      <c r="B377" s="375" t="s">
        <v>1590</v>
      </c>
      <c r="C377" s="375" t="s">
        <v>522</v>
      </c>
      <c r="D377" s="165" t="s">
        <v>257</v>
      </c>
      <c r="E377" s="375">
        <v>1000</v>
      </c>
      <c r="F377" s="381">
        <f t="shared" si="6"/>
        <v>1.867727535907062</v>
      </c>
      <c r="G377" s="239">
        <v>535.41</v>
      </c>
      <c r="H377" s="242" t="s">
        <v>122</v>
      </c>
      <c r="I377" s="375" t="s">
        <v>1166</v>
      </c>
      <c r="J377" s="170" t="s">
        <v>96</v>
      </c>
      <c r="K377" s="170" t="s">
        <v>343</v>
      </c>
      <c r="L377" s="170" t="s">
        <v>113</v>
      </c>
      <c r="M377" s="75"/>
      <c r="N377" s="75"/>
      <c r="O377" s="75"/>
    </row>
    <row r="378" spans="1:15">
      <c r="A378" s="451">
        <v>46128</v>
      </c>
      <c r="B378" s="375" t="s">
        <v>523</v>
      </c>
      <c r="C378" s="375" t="s">
        <v>524</v>
      </c>
      <c r="D378" s="165" t="s">
        <v>257</v>
      </c>
      <c r="E378" s="375">
        <v>2000</v>
      </c>
      <c r="F378" s="381">
        <f t="shared" si="6"/>
        <v>3.735455071814124</v>
      </c>
      <c r="G378" s="239">
        <v>535.41</v>
      </c>
      <c r="H378" s="242" t="s">
        <v>122</v>
      </c>
      <c r="I378" s="375" t="s">
        <v>1170</v>
      </c>
      <c r="J378" s="170" t="s">
        <v>96</v>
      </c>
      <c r="K378" s="170" t="s">
        <v>343</v>
      </c>
      <c r="L378" s="170" t="s">
        <v>113</v>
      </c>
      <c r="M378" s="75"/>
      <c r="N378" s="75"/>
      <c r="O378" s="75"/>
    </row>
    <row r="379" spans="1:15">
      <c r="A379" s="451">
        <v>46129</v>
      </c>
      <c r="B379" s="375" t="s">
        <v>186</v>
      </c>
      <c r="C379" s="375" t="s">
        <v>335</v>
      </c>
      <c r="D379" s="385" t="s">
        <v>99</v>
      </c>
      <c r="E379" s="375">
        <v>1000</v>
      </c>
      <c r="F379" s="381">
        <f t="shared" si="6"/>
        <v>1.867727535907062</v>
      </c>
      <c r="G379" s="239">
        <v>535.41</v>
      </c>
      <c r="H379" s="386" t="s">
        <v>111</v>
      </c>
      <c r="I379" s="452" t="s">
        <v>910</v>
      </c>
      <c r="J379" s="170" t="s">
        <v>96</v>
      </c>
      <c r="K379" s="170" t="s">
        <v>343</v>
      </c>
      <c r="L379" s="170" t="s">
        <v>113</v>
      </c>
      <c r="M379" s="75"/>
      <c r="N379" s="75"/>
      <c r="O379" s="75"/>
    </row>
    <row r="380" spans="1:15">
      <c r="A380" s="451">
        <v>46129</v>
      </c>
      <c r="B380" s="375" t="s">
        <v>192</v>
      </c>
      <c r="C380" s="375" t="s">
        <v>335</v>
      </c>
      <c r="D380" s="385" t="s">
        <v>99</v>
      </c>
      <c r="E380" s="375">
        <v>1000</v>
      </c>
      <c r="F380" s="381">
        <f t="shared" si="6"/>
        <v>1.867727535907062</v>
      </c>
      <c r="G380" s="239">
        <v>535.41</v>
      </c>
      <c r="H380" s="386" t="s">
        <v>111</v>
      </c>
      <c r="I380" s="452" t="s">
        <v>910</v>
      </c>
      <c r="J380" s="170" t="s">
        <v>96</v>
      </c>
      <c r="K380" s="170" t="s">
        <v>343</v>
      </c>
      <c r="L380" s="170" t="s">
        <v>113</v>
      </c>
      <c r="M380" s="75"/>
      <c r="N380" s="75"/>
      <c r="O380" s="75"/>
    </row>
    <row r="381" spans="1:15">
      <c r="A381" s="460">
        <v>46129</v>
      </c>
      <c r="B381" s="453" t="s">
        <v>1061</v>
      </c>
      <c r="C381" s="453" t="s">
        <v>240</v>
      </c>
      <c r="D381" s="453" t="s">
        <v>98</v>
      </c>
      <c r="E381" s="461">
        <v>45050</v>
      </c>
      <c r="F381" s="381">
        <f t="shared" si="6"/>
        <v>84.141125492613142</v>
      </c>
      <c r="G381" s="239">
        <v>535.41</v>
      </c>
      <c r="H381" s="453" t="s">
        <v>168</v>
      </c>
      <c r="I381" s="453" t="s">
        <v>1096</v>
      </c>
      <c r="J381" s="170" t="s">
        <v>96</v>
      </c>
      <c r="K381" s="170" t="s">
        <v>343</v>
      </c>
      <c r="L381" s="170" t="s">
        <v>113</v>
      </c>
      <c r="M381" s="75"/>
      <c r="N381" s="75"/>
      <c r="O381" s="75"/>
    </row>
    <row r="382" spans="1:15">
      <c r="A382" s="394">
        <v>46129</v>
      </c>
      <c r="B382" s="375" t="s">
        <v>1062</v>
      </c>
      <c r="C382" s="458" t="s">
        <v>335</v>
      </c>
      <c r="D382" s="375" t="s">
        <v>98</v>
      </c>
      <c r="E382" s="459">
        <v>1000</v>
      </c>
      <c r="F382" s="381">
        <f t="shared" si="6"/>
        <v>1.867727535907062</v>
      </c>
      <c r="G382" s="239">
        <v>535.41</v>
      </c>
      <c r="H382" s="375" t="s">
        <v>168</v>
      </c>
      <c r="I382" s="375" t="s">
        <v>1080</v>
      </c>
      <c r="J382" s="170" t="s">
        <v>96</v>
      </c>
      <c r="K382" s="170" t="s">
        <v>343</v>
      </c>
      <c r="L382" s="170" t="s">
        <v>113</v>
      </c>
      <c r="M382" s="75"/>
      <c r="N382" s="75"/>
      <c r="O382" s="75"/>
    </row>
    <row r="383" spans="1:15">
      <c r="A383" s="394">
        <v>46129</v>
      </c>
      <c r="B383" s="375" t="s">
        <v>1063</v>
      </c>
      <c r="C383" s="458" t="s">
        <v>335</v>
      </c>
      <c r="D383" s="375" t="s">
        <v>98</v>
      </c>
      <c r="E383" s="459">
        <v>1000</v>
      </c>
      <c r="F383" s="381">
        <f t="shared" si="6"/>
        <v>1.867727535907062</v>
      </c>
      <c r="G383" s="239">
        <v>535.41</v>
      </c>
      <c r="H383" s="375" t="s">
        <v>168</v>
      </c>
      <c r="I383" s="375" t="s">
        <v>1080</v>
      </c>
      <c r="J383" s="170" t="s">
        <v>96</v>
      </c>
      <c r="K383" s="170" t="s">
        <v>343</v>
      </c>
      <c r="L383" s="170" t="s">
        <v>113</v>
      </c>
      <c r="M383" s="75"/>
      <c r="N383" s="75"/>
      <c r="O383" s="75"/>
    </row>
    <row r="384" spans="1:15">
      <c r="A384" s="360">
        <v>46129</v>
      </c>
      <c r="B384" s="361" t="s">
        <v>1631</v>
      </c>
      <c r="C384" s="361" t="s">
        <v>525</v>
      </c>
      <c r="D384" s="165" t="s">
        <v>257</v>
      </c>
      <c r="E384" s="361">
        <v>10000</v>
      </c>
      <c r="F384" s="381">
        <f t="shared" si="6"/>
        <v>18.67727535907062</v>
      </c>
      <c r="G384" s="239">
        <v>535.41</v>
      </c>
      <c r="H384" s="361" t="s">
        <v>123</v>
      </c>
      <c r="I384" s="361" t="s">
        <v>1123</v>
      </c>
      <c r="J384" s="170" t="s">
        <v>96</v>
      </c>
      <c r="K384" s="170" t="s">
        <v>343</v>
      </c>
      <c r="L384" s="170" t="s">
        <v>113</v>
      </c>
      <c r="M384" s="313"/>
      <c r="N384" s="313"/>
      <c r="O384" s="75"/>
    </row>
    <row r="385" spans="1:15" s="246" customFormat="1">
      <c r="A385" s="407">
        <v>46129</v>
      </c>
      <c r="B385" s="165" t="s">
        <v>1606</v>
      </c>
      <c r="C385" s="391" t="s">
        <v>392</v>
      </c>
      <c r="D385" s="165" t="s">
        <v>257</v>
      </c>
      <c r="E385" s="165">
        <v>12000</v>
      </c>
      <c r="F385" s="381">
        <f t="shared" si="6"/>
        <v>22.412730430884743</v>
      </c>
      <c r="G385" s="239">
        <v>535.41</v>
      </c>
      <c r="H385" s="165" t="s">
        <v>123</v>
      </c>
      <c r="I385" s="165" t="s">
        <v>1140</v>
      </c>
      <c r="J385" s="170" t="s">
        <v>96</v>
      </c>
      <c r="K385" s="170" t="s">
        <v>343</v>
      </c>
      <c r="L385" s="170" t="s">
        <v>113</v>
      </c>
      <c r="M385" s="124"/>
      <c r="N385" s="124"/>
      <c r="O385" s="124"/>
    </row>
    <row r="386" spans="1:15" s="246" customFormat="1">
      <c r="A386" s="407">
        <v>46129</v>
      </c>
      <c r="B386" s="165" t="s">
        <v>1632</v>
      </c>
      <c r="C386" s="165" t="s">
        <v>525</v>
      </c>
      <c r="D386" s="165" t="s">
        <v>257</v>
      </c>
      <c r="E386" s="165">
        <v>30000</v>
      </c>
      <c r="F386" s="381">
        <f t="shared" si="6"/>
        <v>56.031826077211861</v>
      </c>
      <c r="G386" s="239">
        <v>535.41</v>
      </c>
      <c r="H386" s="165" t="s">
        <v>123</v>
      </c>
      <c r="I386" s="165" t="s">
        <v>1141</v>
      </c>
      <c r="J386" s="170" t="s">
        <v>96</v>
      </c>
      <c r="K386" s="170" t="s">
        <v>343</v>
      </c>
      <c r="L386" s="170" t="s">
        <v>113</v>
      </c>
      <c r="M386" s="124"/>
      <c r="N386" s="124"/>
      <c r="O386" s="124"/>
    </row>
    <row r="387" spans="1:15">
      <c r="A387" s="360">
        <v>46129</v>
      </c>
      <c r="B387" s="361" t="s">
        <v>1597</v>
      </c>
      <c r="C387" s="361" t="s">
        <v>522</v>
      </c>
      <c r="D387" s="165" t="s">
        <v>257</v>
      </c>
      <c r="E387" s="361">
        <v>500</v>
      </c>
      <c r="F387" s="381">
        <f t="shared" si="6"/>
        <v>0.93386376795353099</v>
      </c>
      <c r="G387" s="239">
        <v>535.41</v>
      </c>
      <c r="H387" s="361" t="s">
        <v>123</v>
      </c>
      <c r="I387" s="361" t="s">
        <v>1121</v>
      </c>
      <c r="J387" s="170" t="s">
        <v>96</v>
      </c>
      <c r="K387" s="170" t="s">
        <v>343</v>
      </c>
      <c r="L387" s="170" t="s">
        <v>113</v>
      </c>
      <c r="M387" s="75"/>
      <c r="N387" s="75"/>
      <c r="O387" s="75"/>
    </row>
    <row r="388" spans="1:15">
      <c r="A388" s="360">
        <v>46129</v>
      </c>
      <c r="B388" s="361" t="s">
        <v>1597</v>
      </c>
      <c r="C388" s="361" t="s">
        <v>522</v>
      </c>
      <c r="D388" s="165" t="s">
        <v>257</v>
      </c>
      <c r="E388" s="361">
        <v>1500</v>
      </c>
      <c r="F388" s="381">
        <f t="shared" si="6"/>
        <v>2.8015913038605929</v>
      </c>
      <c r="G388" s="239">
        <v>535.41</v>
      </c>
      <c r="H388" s="361" t="s">
        <v>123</v>
      </c>
      <c r="I388" s="361" t="s">
        <v>1121</v>
      </c>
      <c r="J388" s="170" t="s">
        <v>96</v>
      </c>
      <c r="K388" s="170" t="s">
        <v>343</v>
      </c>
      <c r="L388" s="170" t="s">
        <v>113</v>
      </c>
      <c r="M388" s="75"/>
      <c r="N388" s="75"/>
      <c r="O388" s="75"/>
    </row>
    <row r="389" spans="1:15">
      <c r="A389" s="451">
        <v>46129</v>
      </c>
      <c r="B389" s="242" t="s">
        <v>1643</v>
      </c>
      <c r="C389" s="375" t="s">
        <v>396</v>
      </c>
      <c r="D389" s="165" t="s">
        <v>257</v>
      </c>
      <c r="E389" s="375">
        <v>20000</v>
      </c>
      <c r="F389" s="381">
        <f t="shared" si="6"/>
        <v>37.35455071814124</v>
      </c>
      <c r="G389" s="239">
        <v>535.41</v>
      </c>
      <c r="H389" s="242" t="s">
        <v>122</v>
      </c>
      <c r="I389" s="375" t="s">
        <v>1180</v>
      </c>
      <c r="J389" s="170" t="s">
        <v>96</v>
      </c>
      <c r="K389" s="170" t="s">
        <v>343</v>
      </c>
      <c r="L389" s="170" t="s">
        <v>113</v>
      </c>
      <c r="M389" s="75"/>
      <c r="N389" s="75"/>
      <c r="O389" s="75"/>
    </row>
    <row r="390" spans="1:15">
      <c r="A390" s="451">
        <v>46129</v>
      </c>
      <c r="B390" s="375" t="s">
        <v>1590</v>
      </c>
      <c r="C390" s="375" t="s">
        <v>522</v>
      </c>
      <c r="D390" s="165" t="s">
        <v>257</v>
      </c>
      <c r="E390" s="375">
        <v>1000</v>
      </c>
      <c r="F390" s="381">
        <f t="shared" si="6"/>
        <v>1.867727535907062</v>
      </c>
      <c r="G390" s="239">
        <v>535.41</v>
      </c>
      <c r="H390" s="242" t="s">
        <v>122</v>
      </c>
      <c r="I390" s="375" t="s">
        <v>1166</v>
      </c>
      <c r="J390" s="170" t="s">
        <v>96</v>
      </c>
      <c r="K390" s="170" t="s">
        <v>343</v>
      </c>
      <c r="L390" s="170" t="s">
        <v>113</v>
      </c>
      <c r="M390" s="75"/>
      <c r="N390" s="75"/>
      <c r="O390" s="75"/>
    </row>
    <row r="391" spans="1:15">
      <c r="A391" s="451">
        <v>46129</v>
      </c>
      <c r="B391" s="375" t="s">
        <v>1590</v>
      </c>
      <c r="C391" s="375" t="s">
        <v>522</v>
      </c>
      <c r="D391" s="165" t="s">
        <v>257</v>
      </c>
      <c r="E391" s="375">
        <v>1000</v>
      </c>
      <c r="F391" s="381">
        <f t="shared" si="6"/>
        <v>1.867727535907062</v>
      </c>
      <c r="G391" s="239">
        <v>535.41</v>
      </c>
      <c r="H391" s="242" t="s">
        <v>122</v>
      </c>
      <c r="I391" s="375" t="s">
        <v>1166</v>
      </c>
      <c r="J391" s="170" t="s">
        <v>96</v>
      </c>
      <c r="K391" s="170" t="s">
        <v>343</v>
      </c>
      <c r="L391" s="170" t="s">
        <v>113</v>
      </c>
      <c r="M391" s="75"/>
      <c r="N391" s="75"/>
      <c r="O391" s="75"/>
    </row>
    <row r="392" spans="1:15">
      <c r="A392" s="460">
        <v>46129</v>
      </c>
      <c r="B392" s="453" t="s">
        <v>1599</v>
      </c>
      <c r="C392" s="391" t="s">
        <v>392</v>
      </c>
      <c r="D392" s="165" t="s">
        <v>257</v>
      </c>
      <c r="E392" s="453">
        <v>3000</v>
      </c>
      <c r="F392" s="381">
        <f t="shared" si="6"/>
        <v>5.6031826077211857</v>
      </c>
      <c r="G392" s="239">
        <v>535.41</v>
      </c>
      <c r="H392" s="170" t="s">
        <v>122</v>
      </c>
      <c r="I392" s="375" t="s">
        <v>1178</v>
      </c>
      <c r="J392" s="170" t="s">
        <v>96</v>
      </c>
      <c r="K392" s="170" t="s">
        <v>343</v>
      </c>
      <c r="L392" s="170" t="s">
        <v>113</v>
      </c>
      <c r="M392" s="75"/>
      <c r="N392" s="75"/>
      <c r="O392" s="75"/>
    </row>
    <row r="393" spans="1:15">
      <c r="A393" s="451">
        <v>46129</v>
      </c>
      <c r="B393" s="375" t="s">
        <v>1633</v>
      </c>
      <c r="C393" s="375" t="s">
        <v>522</v>
      </c>
      <c r="D393" s="165" t="s">
        <v>257</v>
      </c>
      <c r="E393" s="375">
        <v>500</v>
      </c>
      <c r="F393" s="381">
        <f t="shared" si="6"/>
        <v>0.93386376795353099</v>
      </c>
      <c r="G393" s="239">
        <v>535.41</v>
      </c>
      <c r="H393" s="242" t="s">
        <v>122</v>
      </c>
      <c r="I393" s="375" t="s">
        <v>1166</v>
      </c>
      <c r="J393" s="170" t="s">
        <v>96</v>
      </c>
      <c r="K393" s="170" t="s">
        <v>343</v>
      </c>
      <c r="L393" s="170" t="s">
        <v>113</v>
      </c>
      <c r="M393" s="75"/>
      <c r="N393" s="75"/>
      <c r="O393" s="75"/>
    </row>
    <row r="394" spans="1:15">
      <c r="A394" s="466">
        <v>46129</v>
      </c>
      <c r="B394" s="468" t="s">
        <v>1339</v>
      </c>
      <c r="C394" s="396" t="s">
        <v>335</v>
      </c>
      <c r="D394" s="468" t="s">
        <v>100</v>
      </c>
      <c r="E394" s="467">
        <v>1000</v>
      </c>
      <c r="F394" s="381">
        <f t="shared" si="6"/>
        <v>1.867727535907062</v>
      </c>
      <c r="G394" s="239">
        <v>535.41</v>
      </c>
      <c r="H394" s="468" t="s">
        <v>129</v>
      </c>
      <c r="I394" s="468" t="s">
        <v>1362</v>
      </c>
      <c r="J394" s="170" t="s">
        <v>96</v>
      </c>
      <c r="K394" s="170" t="s">
        <v>343</v>
      </c>
      <c r="L394" s="170" t="s">
        <v>113</v>
      </c>
      <c r="M394" s="75"/>
      <c r="N394" s="75"/>
      <c r="O394" s="75"/>
    </row>
    <row r="395" spans="1:15">
      <c r="A395" s="466">
        <v>46129</v>
      </c>
      <c r="B395" s="468" t="s">
        <v>1340</v>
      </c>
      <c r="C395" s="396" t="s">
        <v>335</v>
      </c>
      <c r="D395" s="468" t="s">
        <v>100</v>
      </c>
      <c r="E395" s="467">
        <v>1000</v>
      </c>
      <c r="F395" s="381">
        <f t="shared" si="6"/>
        <v>1.867727535907062</v>
      </c>
      <c r="G395" s="239">
        <v>535.41</v>
      </c>
      <c r="H395" s="468" t="s">
        <v>129</v>
      </c>
      <c r="I395" s="468" t="s">
        <v>1362</v>
      </c>
      <c r="J395" s="170" t="s">
        <v>96</v>
      </c>
      <c r="K395" s="170" t="s">
        <v>343</v>
      </c>
      <c r="L395" s="170" t="s">
        <v>113</v>
      </c>
      <c r="M395" s="75"/>
      <c r="N395" s="75"/>
      <c r="O395" s="75"/>
    </row>
    <row r="396" spans="1:15">
      <c r="A396" s="466">
        <v>46129</v>
      </c>
      <c r="B396" s="468" t="s">
        <v>1341</v>
      </c>
      <c r="C396" s="396" t="s">
        <v>335</v>
      </c>
      <c r="D396" s="468" t="s">
        <v>100</v>
      </c>
      <c r="E396" s="467">
        <v>1000</v>
      </c>
      <c r="F396" s="381">
        <f t="shared" si="6"/>
        <v>1.867727535907062</v>
      </c>
      <c r="G396" s="239">
        <v>535.41</v>
      </c>
      <c r="H396" s="468" t="s">
        <v>129</v>
      </c>
      <c r="I396" s="468" t="s">
        <v>1362</v>
      </c>
      <c r="J396" s="170" t="s">
        <v>96</v>
      </c>
      <c r="K396" s="170" t="s">
        <v>343</v>
      </c>
      <c r="L396" s="170" t="s">
        <v>113</v>
      </c>
      <c r="M396" s="75"/>
      <c r="N396" s="75"/>
      <c r="O396" s="75"/>
    </row>
    <row r="397" spans="1:15">
      <c r="A397" s="451">
        <v>46130</v>
      </c>
      <c r="B397" s="375" t="s">
        <v>1633</v>
      </c>
      <c r="C397" s="375" t="s">
        <v>522</v>
      </c>
      <c r="D397" s="165" t="s">
        <v>257</v>
      </c>
      <c r="E397" s="375">
        <v>500</v>
      </c>
      <c r="F397" s="381">
        <f t="shared" si="6"/>
        <v>0.93386376795353099</v>
      </c>
      <c r="G397" s="239">
        <v>535.41</v>
      </c>
      <c r="H397" s="242" t="s">
        <v>122</v>
      </c>
      <c r="I397" s="375" t="s">
        <v>1166</v>
      </c>
      <c r="J397" s="170" t="s">
        <v>96</v>
      </c>
      <c r="K397" s="170" t="s">
        <v>343</v>
      </c>
      <c r="L397" s="170" t="s">
        <v>113</v>
      </c>
      <c r="M397" s="75"/>
      <c r="N397" s="75"/>
      <c r="O397" s="75"/>
    </row>
    <row r="398" spans="1:15">
      <c r="A398" s="451">
        <v>46130</v>
      </c>
      <c r="B398" s="375" t="s">
        <v>1633</v>
      </c>
      <c r="C398" s="375" t="s">
        <v>522</v>
      </c>
      <c r="D398" s="165" t="s">
        <v>257</v>
      </c>
      <c r="E398" s="375">
        <v>500</v>
      </c>
      <c r="F398" s="381">
        <f t="shared" si="6"/>
        <v>0.93386376795353099</v>
      </c>
      <c r="G398" s="239">
        <v>535.41</v>
      </c>
      <c r="H398" s="242" t="s">
        <v>122</v>
      </c>
      <c r="I398" s="375" t="s">
        <v>1166</v>
      </c>
      <c r="J398" s="170" t="s">
        <v>96</v>
      </c>
      <c r="K398" s="170" t="s">
        <v>343</v>
      </c>
      <c r="L398" s="170" t="s">
        <v>113</v>
      </c>
      <c r="M398" s="75"/>
      <c r="N398" s="75"/>
      <c r="O398" s="75"/>
    </row>
    <row r="399" spans="1:15">
      <c r="A399" s="451">
        <v>46130</v>
      </c>
      <c r="B399" s="375" t="s">
        <v>1617</v>
      </c>
      <c r="C399" s="375" t="s">
        <v>522</v>
      </c>
      <c r="D399" s="165" t="s">
        <v>257</v>
      </c>
      <c r="E399" s="375">
        <v>500</v>
      </c>
      <c r="F399" s="381">
        <f t="shared" si="6"/>
        <v>0.93386376795353099</v>
      </c>
      <c r="G399" s="239">
        <v>535.41</v>
      </c>
      <c r="H399" s="242" t="s">
        <v>122</v>
      </c>
      <c r="I399" s="375" t="s">
        <v>1166</v>
      </c>
      <c r="J399" s="170" t="s">
        <v>96</v>
      </c>
      <c r="K399" s="170" t="s">
        <v>343</v>
      </c>
      <c r="L399" s="170" t="s">
        <v>113</v>
      </c>
      <c r="M399" s="75"/>
      <c r="N399" s="75"/>
      <c r="O399" s="75"/>
    </row>
    <row r="400" spans="1:15">
      <c r="A400" s="451">
        <v>46130</v>
      </c>
      <c r="B400" s="375" t="s">
        <v>1617</v>
      </c>
      <c r="C400" s="375" t="s">
        <v>522</v>
      </c>
      <c r="D400" s="165" t="s">
        <v>257</v>
      </c>
      <c r="E400" s="375">
        <v>500</v>
      </c>
      <c r="F400" s="381">
        <f t="shared" si="6"/>
        <v>0.93386376795353099</v>
      </c>
      <c r="G400" s="239">
        <v>535.41</v>
      </c>
      <c r="H400" s="242" t="s">
        <v>122</v>
      </c>
      <c r="I400" s="375" t="s">
        <v>1166</v>
      </c>
      <c r="J400" s="170" t="s">
        <v>96</v>
      </c>
      <c r="K400" s="170" t="s">
        <v>343</v>
      </c>
      <c r="L400" s="170" t="s">
        <v>113</v>
      </c>
      <c r="M400" s="75"/>
      <c r="N400" s="75"/>
      <c r="O400" s="75"/>
    </row>
    <row r="401" spans="1:15">
      <c r="A401" s="451">
        <v>46130</v>
      </c>
      <c r="B401" s="375" t="s">
        <v>1617</v>
      </c>
      <c r="C401" s="375" t="s">
        <v>522</v>
      </c>
      <c r="D401" s="165" t="s">
        <v>257</v>
      </c>
      <c r="E401" s="375">
        <v>500</v>
      </c>
      <c r="F401" s="381">
        <f t="shared" si="6"/>
        <v>0.93386376795353099</v>
      </c>
      <c r="G401" s="239">
        <v>535.41</v>
      </c>
      <c r="H401" s="242" t="s">
        <v>122</v>
      </c>
      <c r="I401" s="375" t="s">
        <v>1166</v>
      </c>
      <c r="J401" s="170" t="s">
        <v>96</v>
      </c>
      <c r="K401" s="170" t="s">
        <v>343</v>
      </c>
      <c r="L401" s="170" t="s">
        <v>113</v>
      </c>
      <c r="M401" s="75"/>
      <c r="N401" s="75"/>
      <c r="O401" s="75"/>
    </row>
    <row r="402" spans="1:15">
      <c r="A402" s="451">
        <v>46130</v>
      </c>
      <c r="B402" s="375" t="s">
        <v>1617</v>
      </c>
      <c r="C402" s="375" t="s">
        <v>522</v>
      </c>
      <c r="D402" s="165" t="s">
        <v>257</v>
      </c>
      <c r="E402" s="375">
        <v>500</v>
      </c>
      <c r="F402" s="381">
        <f t="shared" si="6"/>
        <v>0.93386376795353099</v>
      </c>
      <c r="G402" s="239">
        <v>535.41</v>
      </c>
      <c r="H402" s="242" t="s">
        <v>122</v>
      </c>
      <c r="I402" s="375" t="s">
        <v>1166</v>
      </c>
      <c r="J402" s="170" t="s">
        <v>96</v>
      </c>
      <c r="K402" s="170" t="s">
        <v>343</v>
      </c>
      <c r="L402" s="170" t="s">
        <v>113</v>
      </c>
      <c r="M402" s="75"/>
      <c r="N402" s="75"/>
      <c r="O402" s="75"/>
    </row>
    <row r="403" spans="1:15">
      <c r="A403" s="451">
        <v>46130</v>
      </c>
      <c r="B403" s="375" t="s">
        <v>1617</v>
      </c>
      <c r="C403" s="375" t="s">
        <v>522</v>
      </c>
      <c r="D403" s="165" t="s">
        <v>257</v>
      </c>
      <c r="E403" s="375">
        <v>500</v>
      </c>
      <c r="F403" s="381">
        <f t="shared" si="6"/>
        <v>0.93386376795353099</v>
      </c>
      <c r="G403" s="239">
        <v>535.41</v>
      </c>
      <c r="H403" s="242" t="s">
        <v>122</v>
      </c>
      <c r="I403" s="375" t="s">
        <v>1166</v>
      </c>
      <c r="J403" s="170" t="s">
        <v>96</v>
      </c>
      <c r="K403" s="170" t="s">
        <v>343</v>
      </c>
      <c r="L403" s="170" t="s">
        <v>113</v>
      </c>
      <c r="M403" s="75"/>
      <c r="N403" s="75"/>
      <c r="O403" s="75"/>
    </row>
    <row r="404" spans="1:15">
      <c r="A404" s="451">
        <v>46130</v>
      </c>
      <c r="B404" s="375" t="s">
        <v>1665</v>
      </c>
      <c r="C404" s="375" t="s">
        <v>524</v>
      </c>
      <c r="D404" s="165" t="s">
        <v>257</v>
      </c>
      <c r="E404" s="375">
        <v>4000</v>
      </c>
      <c r="F404" s="381">
        <f t="shared" si="6"/>
        <v>7.4709101436282479</v>
      </c>
      <c r="G404" s="239">
        <v>535.41</v>
      </c>
      <c r="H404" s="242" t="s">
        <v>122</v>
      </c>
      <c r="I404" s="375" t="s">
        <v>1170</v>
      </c>
      <c r="J404" s="170" t="s">
        <v>96</v>
      </c>
      <c r="K404" s="170" t="s">
        <v>343</v>
      </c>
      <c r="L404" s="170" t="s">
        <v>113</v>
      </c>
      <c r="M404" s="75"/>
      <c r="N404" s="75"/>
      <c r="O404" s="75"/>
    </row>
    <row r="405" spans="1:15">
      <c r="A405" s="460">
        <v>46131</v>
      </c>
      <c r="B405" s="170" t="s">
        <v>1598</v>
      </c>
      <c r="C405" s="453" t="s">
        <v>396</v>
      </c>
      <c r="D405" s="165" t="s">
        <v>257</v>
      </c>
      <c r="E405" s="453">
        <v>20000</v>
      </c>
      <c r="F405" s="381">
        <f t="shared" si="6"/>
        <v>37.35455071814124</v>
      </c>
      <c r="G405" s="239">
        <v>535.41</v>
      </c>
      <c r="H405" s="170" t="s">
        <v>122</v>
      </c>
      <c r="I405" s="375" t="s">
        <v>1181</v>
      </c>
      <c r="J405" s="170" t="s">
        <v>96</v>
      </c>
      <c r="K405" s="170" t="s">
        <v>343</v>
      </c>
      <c r="L405" s="170" t="s">
        <v>113</v>
      </c>
      <c r="M405" s="75"/>
      <c r="N405" s="75"/>
      <c r="O405" s="75"/>
    </row>
    <row r="406" spans="1:15">
      <c r="A406" s="451">
        <v>46131</v>
      </c>
      <c r="B406" s="375" t="s">
        <v>1592</v>
      </c>
      <c r="C406" s="375" t="s">
        <v>522</v>
      </c>
      <c r="D406" s="165" t="s">
        <v>257</v>
      </c>
      <c r="E406" s="375">
        <v>500</v>
      </c>
      <c r="F406" s="381">
        <f t="shared" si="6"/>
        <v>0.93386376795353099</v>
      </c>
      <c r="G406" s="239">
        <v>535.41</v>
      </c>
      <c r="H406" s="242" t="s">
        <v>122</v>
      </c>
      <c r="I406" s="375" t="s">
        <v>1166</v>
      </c>
      <c r="J406" s="170" t="s">
        <v>96</v>
      </c>
      <c r="K406" s="170" t="s">
        <v>343</v>
      </c>
      <c r="L406" s="170" t="s">
        <v>113</v>
      </c>
      <c r="M406" s="75"/>
      <c r="N406" s="75"/>
      <c r="O406" s="75"/>
    </row>
    <row r="407" spans="1:15">
      <c r="A407" s="460">
        <v>46131</v>
      </c>
      <c r="B407" s="453" t="s">
        <v>1639</v>
      </c>
      <c r="C407" s="391" t="s">
        <v>392</v>
      </c>
      <c r="D407" s="165" t="s">
        <v>257</v>
      </c>
      <c r="E407" s="453">
        <v>3000</v>
      </c>
      <c r="F407" s="381">
        <f t="shared" si="6"/>
        <v>5.6031826077211857</v>
      </c>
      <c r="G407" s="239">
        <v>535.41</v>
      </c>
      <c r="H407" s="170" t="s">
        <v>122</v>
      </c>
      <c r="I407" s="375" t="s">
        <v>1182</v>
      </c>
      <c r="J407" s="170" t="s">
        <v>96</v>
      </c>
      <c r="K407" s="170" t="s">
        <v>343</v>
      </c>
      <c r="L407" s="170" t="s">
        <v>113</v>
      </c>
      <c r="M407" s="75"/>
      <c r="N407" s="75"/>
      <c r="O407" s="75"/>
    </row>
    <row r="408" spans="1:15">
      <c r="A408" s="451">
        <v>46131</v>
      </c>
      <c r="B408" s="375" t="s">
        <v>1590</v>
      </c>
      <c r="C408" s="375" t="s">
        <v>522</v>
      </c>
      <c r="D408" s="165" t="s">
        <v>257</v>
      </c>
      <c r="E408" s="375">
        <v>1000</v>
      </c>
      <c r="F408" s="381">
        <f t="shared" si="6"/>
        <v>1.867727535907062</v>
      </c>
      <c r="G408" s="239">
        <v>535.41</v>
      </c>
      <c r="H408" s="242" t="s">
        <v>122</v>
      </c>
      <c r="I408" s="375" t="s">
        <v>1166</v>
      </c>
      <c r="J408" s="170" t="s">
        <v>96</v>
      </c>
      <c r="K408" s="170" t="s">
        <v>343</v>
      </c>
      <c r="L408" s="170" t="s">
        <v>113</v>
      </c>
      <c r="M408" s="75"/>
      <c r="N408" s="75"/>
      <c r="O408" s="75"/>
    </row>
    <row r="409" spans="1:15">
      <c r="A409" s="451">
        <v>46132</v>
      </c>
      <c r="B409" s="375" t="s">
        <v>186</v>
      </c>
      <c r="C409" s="375" t="s">
        <v>335</v>
      </c>
      <c r="D409" s="385" t="s">
        <v>99</v>
      </c>
      <c r="E409" s="375">
        <v>1000</v>
      </c>
      <c r="F409" s="381">
        <f t="shared" si="6"/>
        <v>1.867727535907062</v>
      </c>
      <c r="G409" s="239">
        <v>535.41</v>
      </c>
      <c r="H409" s="386" t="s">
        <v>111</v>
      </c>
      <c r="I409" s="452" t="s">
        <v>910</v>
      </c>
      <c r="J409" s="170" t="s">
        <v>96</v>
      </c>
      <c r="K409" s="170" t="s">
        <v>343</v>
      </c>
      <c r="L409" s="170" t="s">
        <v>113</v>
      </c>
      <c r="M409" s="75"/>
      <c r="N409" s="75"/>
      <c r="O409" s="75"/>
    </row>
    <row r="410" spans="1:15">
      <c r="A410" s="451">
        <v>46132</v>
      </c>
      <c r="B410" s="375" t="s">
        <v>187</v>
      </c>
      <c r="C410" s="375" t="s">
        <v>335</v>
      </c>
      <c r="D410" s="385" t="s">
        <v>99</v>
      </c>
      <c r="E410" s="375">
        <v>1000</v>
      </c>
      <c r="F410" s="381">
        <f t="shared" si="6"/>
        <v>1.867727535907062</v>
      </c>
      <c r="G410" s="239">
        <v>535.41</v>
      </c>
      <c r="H410" s="386" t="s">
        <v>111</v>
      </c>
      <c r="I410" s="452" t="s">
        <v>910</v>
      </c>
      <c r="J410" s="170" t="s">
        <v>96</v>
      </c>
      <c r="K410" s="170" t="s">
        <v>343</v>
      </c>
      <c r="L410" s="170" t="s">
        <v>113</v>
      </c>
      <c r="M410" s="75"/>
      <c r="N410" s="75"/>
      <c r="O410" s="75"/>
    </row>
    <row r="411" spans="1:15">
      <c r="A411" s="388">
        <v>46132</v>
      </c>
      <c r="B411" s="391" t="s">
        <v>1581</v>
      </c>
      <c r="C411" s="391" t="s">
        <v>392</v>
      </c>
      <c r="D411" s="390" t="s">
        <v>97</v>
      </c>
      <c r="E411" s="391">
        <v>7000</v>
      </c>
      <c r="F411" s="381">
        <f t="shared" si="6"/>
        <v>13.074092751349434</v>
      </c>
      <c r="G411" s="239">
        <v>535.41</v>
      </c>
      <c r="H411" s="165" t="s">
        <v>128</v>
      </c>
      <c r="I411" s="391" t="s">
        <v>1006</v>
      </c>
      <c r="J411" s="170" t="s">
        <v>96</v>
      </c>
      <c r="K411" s="170" t="s">
        <v>343</v>
      </c>
      <c r="L411" s="170" t="s">
        <v>113</v>
      </c>
      <c r="M411" s="75"/>
      <c r="N411" s="75"/>
      <c r="O411" s="75"/>
    </row>
    <row r="412" spans="1:15">
      <c r="A412" s="451">
        <v>46132</v>
      </c>
      <c r="B412" s="375" t="s">
        <v>1408</v>
      </c>
      <c r="C412" s="375" t="s">
        <v>335</v>
      </c>
      <c r="D412" s="375" t="s">
        <v>97</v>
      </c>
      <c r="E412" s="375">
        <v>1000</v>
      </c>
      <c r="F412" s="381">
        <f t="shared" si="6"/>
        <v>1.867727535907062</v>
      </c>
      <c r="G412" s="239">
        <v>535.41</v>
      </c>
      <c r="H412" s="375" t="s">
        <v>124</v>
      </c>
      <c r="I412" s="375" t="s">
        <v>1436</v>
      </c>
      <c r="J412" s="170" t="s">
        <v>96</v>
      </c>
      <c r="K412" s="170" t="s">
        <v>343</v>
      </c>
      <c r="L412" s="170" t="s">
        <v>113</v>
      </c>
      <c r="M412" s="75"/>
      <c r="N412" s="75"/>
      <c r="O412" s="75"/>
    </row>
    <row r="413" spans="1:15">
      <c r="A413" s="451">
        <v>46132</v>
      </c>
      <c r="B413" s="242" t="s">
        <v>1409</v>
      </c>
      <c r="C413" s="391" t="s">
        <v>392</v>
      </c>
      <c r="D413" s="375" t="s">
        <v>97</v>
      </c>
      <c r="E413" s="375">
        <v>8000</v>
      </c>
      <c r="F413" s="381">
        <f t="shared" si="6"/>
        <v>14.941820287256496</v>
      </c>
      <c r="G413" s="239">
        <v>535.41</v>
      </c>
      <c r="H413" s="375" t="s">
        <v>124</v>
      </c>
      <c r="I413" s="375" t="s">
        <v>1449</v>
      </c>
      <c r="J413" s="170" t="s">
        <v>96</v>
      </c>
      <c r="K413" s="170" t="s">
        <v>343</v>
      </c>
      <c r="L413" s="170" t="s">
        <v>113</v>
      </c>
      <c r="M413" s="75"/>
      <c r="N413" s="75"/>
      <c r="O413" s="75"/>
    </row>
    <row r="414" spans="1:15" s="246" customFormat="1">
      <c r="A414" s="451">
        <v>46132</v>
      </c>
      <c r="B414" s="375" t="s">
        <v>1410</v>
      </c>
      <c r="C414" s="375" t="s">
        <v>335</v>
      </c>
      <c r="D414" s="375" t="s">
        <v>97</v>
      </c>
      <c r="E414" s="375">
        <v>1000</v>
      </c>
      <c r="F414" s="381">
        <f t="shared" si="6"/>
        <v>1.867727535907062</v>
      </c>
      <c r="G414" s="239">
        <v>535.41</v>
      </c>
      <c r="H414" s="375" t="s">
        <v>124</v>
      </c>
      <c r="I414" s="375" t="s">
        <v>1436</v>
      </c>
      <c r="J414" s="170" t="s">
        <v>96</v>
      </c>
      <c r="K414" s="170" t="s">
        <v>343</v>
      </c>
      <c r="L414" s="170" t="s">
        <v>113</v>
      </c>
      <c r="M414" s="75"/>
      <c r="N414" s="75"/>
      <c r="O414" s="75"/>
    </row>
    <row r="415" spans="1:15" s="246" customFormat="1">
      <c r="A415" s="307">
        <v>46132</v>
      </c>
      <c r="B415" s="292" t="s">
        <v>1469</v>
      </c>
      <c r="C415" s="117" t="s">
        <v>104</v>
      </c>
      <c r="D415" s="165" t="s">
        <v>257</v>
      </c>
      <c r="E415" s="471">
        <v>370000</v>
      </c>
      <c r="F415" s="381">
        <f t="shared" ref="F415:F478" si="7">E415/G415</f>
        <v>712.42776319440281</v>
      </c>
      <c r="G415" s="239">
        <v>519.35090000000002</v>
      </c>
      <c r="H415" s="375" t="s">
        <v>107</v>
      </c>
      <c r="I415" s="375" t="s">
        <v>1490</v>
      </c>
      <c r="J415" s="170" t="s">
        <v>96</v>
      </c>
      <c r="K415" s="170" t="s">
        <v>338</v>
      </c>
      <c r="L415" s="170" t="s">
        <v>113</v>
      </c>
      <c r="M415" s="75"/>
      <c r="N415" s="75"/>
      <c r="O415" s="75"/>
    </row>
    <row r="416" spans="1:15" s="246" customFormat="1">
      <c r="A416" s="447">
        <v>46132</v>
      </c>
      <c r="B416" s="159" t="s">
        <v>1470</v>
      </c>
      <c r="C416" s="123" t="s">
        <v>278</v>
      </c>
      <c r="D416" s="301" t="s">
        <v>97</v>
      </c>
      <c r="E416" s="471">
        <v>150000</v>
      </c>
      <c r="F416" s="381">
        <f t="shared" si="7"/>
        <v>280.1591303860593</v>
      </c>
      <c r="G416" s="239">
        <v>535.41</v>
      </c>
      <c r="H416" s="453" t="s">
        <v>107</v>
      </c>
      <c r="I416" s="453" t="s">
        <v>1491</v>
      </c>
      <c r="J416" s="170" t="s">
        <v>96</v>
      </c>
      <c r="K416" s="170" t="s">
        <v>343</v>
      </c>
      <c r="L416" s="170" t="s">
        <v>113</v>
      </c>
      <c r="M416" s="75"/>
      <c r="N416" s="75"/>
      <c r="O416" s="75"/>
    </row>
    <row r="417" spans="1:15" s="246" customFormat="1">
      <c r="A417" s="451">
        <v>46133</v>
      </c>
      <c r="B417" s="375" t="s">
        <v>186</v>
      </c>
      <c r="C417" s="375" t="s">
        <v>335</v>
      </c>
      <c r="D417" s="385" t="s">
        <v>99</v>
      </c>
      <c r="E417" s="375">
        <v>1000</v>
      </c>
      <c r="F417" s="381">
        <f t="shared" si="7"/>
        <v>1.867727535907062</v>
      </c>
      <c r="G417" s="239">
        <v>535.41</v>
      </c>
      <c r="H417" s="386" t="s">
        <v>111</v>
      </c>
      <c r="I417" s="452" t="s">
        <v>910</v>
      </c>
      <c r="J417" s="170" t="s">
        <v>96</v>
      </c>
      <c r="K417" s="170" t="s">
        <v>343</v>
      </c>
      <c r="L417" s="170" t="s">
        <v>113</v>
      </c>
      <c r="M417" s="310"/>
      <c r="N417" s="310"/>
      <c r="O417" s="247"/>
    </row>
    <row r="418" spans="1:15" s="246" customFormat="1">
      <c r="A418" s="451">
        <v>46133</v>
      </c>
      <c r="B418" s="375" t="s">
        <v>204</v>
      </c>
      <c r="C418" s="375" t="s">
        <v>335</v>
      </c>
      <c r="D418" s="385" t="s">
        <v>99</v>
      </c>
      <c r="E418" s="375">
        <v>1000</v>
      </c>
      <c r="F418" s="381">
        <f t="shared" si="7"/>
        <v>1.867727535907062</v>
      </c>
      <c r="G418" s="239">
        <v>535.41</v>
      </c>
      <c r="H418" s="386" t="s">
        <v>111</v>
      </c>
      <c r="I418" s="452" t="s">
        <v>910</v>
      </c>
      <c r="J418" s="170" t="s">
        <v>96</v>
      </c>
      <c r="K418" s="170" t="s">
        <v>343</v>
      </c>
      <c r="L418" s="170" t="s">
        <v>113</v>
      </c>
      <c r="M418" s="310"/>
      <c r="N418" s="310"/>
      <c r="O418" s="124"/>
    </row>
    <row r="419" spans="1:15" s="246" customFormat="1">
      <c r="A419" s="451">
        <v>46133</v>
      </c>
      <c r="B419" s="375" t="s">
        <v>306</v>
      </c>
      <c r="C419" s="375" t="s">
        <v>335</v>
      </c>
      <c r="D419" s="385" t="s">
        <v>99</v>
      </c>
      <c r="E419" s="375">
        <v>1000</v>
      </c>
      <c r="F419" s="381">
        <f t="shared" si="7"/>
        <v>1.867727535907062</v>
      </c>
      <c r="G419" s="239">
        <v>535.41</v>
      </c>
      <c r="H419" s="386" t="s">
        <v>111</v>
      </c>
      <c r="I419" s="452" t="s">
        <v>910</v>
      </c>
      <c r="J419" s="170" t="s">
        <v>96</v>
      </c>
      <c r="K419" s="170" t="s">
        <v>343</v>
      </c>
      <c r="L419" s="170" t="s">
        <v>113</v>
      </c>
      <c r="M419" s="310"/>
      <c r="N419" s="310"/>
      <c r="O419" s="124"/>
    </row>
    <row r="420" spans="1:15" s="246" customFormat="1">
      <c r="A420" s="451">
        <v>46133</v>
      </c>
      <c r="B420" s="375" t="s">
        <v>187</v>
      </c>
      <c r="C420" s="375" t="s">
        <v>335</v>
      </c>
      <c r="D420" s="385" t="s">
        <v>99</v>
      </c>
      <c r="E420" s="375">
        <v>1000</v>
      </c>
      <c r="F420" s="381">
        <f t="shared" si="7"/>
        <v>1.867727535907062</v>
      </c>
      <c r="G420" s="239">
        <v>535.41</v>
      </c>
      <c r="H420" s="386" t="s">
        <v>111</v>
      </c>
      <c r="I420" s="452" t="s">
        <v>910</v>
      </c>
      <c r="J420" s="170" t="s">
        <v>96</v>
      </c>
      <c r="K420" s="170" t="s">
        <v>343</v>
      </c>
      <c r="L420" s="170" t="s">
        <v>113</v>
      </c>
      <c r="M420" s="310"/>
      <c r="N420" s="310"/>
      <c r="O420" s="124"/>
    </row>
    <row r="421" spans="1:15" s="246" customFormat="1">
      <c r="A421" s="388">
        <v>46133</v>
      </c>
      <c r="B421" s="391" t="s">
        <v>957</v>
      </c>
      <c r="C421" s="391" t="s">
        <v>396</v>
      </c>
      <c r="D421" s="390" t="s">
        <v>97</v>
      </c>
      <c r="E421" s="391">
        <v>40000</v>
      </c>
      <c r="F421" s="381">
        <f t="shared" si="7"/>
        <v>74.709101436282481</v>
      </c>
      <c r="G421" s="239">
        <v>535.41</v>
      </c>
      <c r="H421" s="165" t="s">
        <v>128</v>
      </c>
      <c r="I421" s="391" t="s">
        <v>1007</v>
      </c>
      <c r="J421" s="170" t="s">
        <v>96</v>
      </c>
      <c r="K421" s="170" t="s">
        <v>343</v>
      </c>
      <c r="L421" s="170" t="s">
        <v>113</v>
      </c>
      <c r="M421" s="75"/>
      <c r="N421" s="75"/>
      <c r="O421" s="75"/>
    </row>
    <row r="422" spans="1:15" s="246" customFormat="1">
      <c r="A422" s="388">
        <v>46133</v>
      </c>
      <c r="B422" s="391" t="s">
        <v>958</v>
      </c>
      <c r="C422" s="391" t="s">
        <v>522</v>
      </c>
      <c r="D422" s="390" t="s">
        <v>97</v>
      </c>
      <c r="E422" s="391">
        <v>1000</v>
      </c>
      <c r="F422" s="381">
        <f t="shared" si="7"/>
        <v>1.867727535907062</v>
      </c>
      <c r="G422" s="239">
        <v>535.41</v>
      </c>
      <c r="H422" s="165" t="s">
        <v>128</v>
      </c>
      <c r="I422" s="391" t="s">
        <v>991</v>
      </c>
      <c r="J422" s="170" t="s">
        <v>96</v>
      </c>
      <c r="K422" s="170" t="s">
        <v>343</v>
      </c>
      <c r="L422" s="170" t="s">
        <v>113</v>
      </c>
      <c r="M422" s="75"/>
      <c r="N422" s="75"/>
      <c r="O422" s="75"/>
    </row>
    <row r="423" spans="1:15" s="246" customFormat="1">
      <c r="A423" s="388">
        <v>46133</v>
      </c>
      <c r="B423" s="391" t="s">
        <v>959</v>
      </c>
      <c r="C423" s="391" t="s">
        <v>522</v>
      </c>
      <c r="D423" s="390" t="s">
        <v>97</v>
      </c>
      <c r="E423" s="391">
        <v>500</v>
      </c>
      <c r="F423" s="381">
        <f t="shared" si="7"/>
        <v>0.93386376795353099</v>
      </c>
      <c r="G423" s="239">
        <v>535.41</v>
      </c>
      <c r="H423" s="165" t="s">
        <v>128</v>
      </c>
      <c r="I423" s="391" t="s">
        <v>991</v>
      </c>
      <c r="J423" s="170" t="s">
        <v>96</v>
      </c>
      <c r="K423" s="170" t="s">
        <v>343</v>
      </c>
      <c r="L423" s="170" t="s">
        <v>113</v>
      </c>
      <c r="M423" s="75"/>
      <c r="N423" s="75"/>
      <c r="O423" s="75"/>
    </row>
    <row r="424" spans="1:15" s="246" customFormat="1">
      <c r="A424" s="388">
        <v>46133</v>
      </c>
      <c r="B424" s="391" t="s">
        <v>960</v>
      </c>
      <c r="C424" s="391" t="s">
        <v>961</v>
      </c>
      <c r="D424" s="390" t="s">
        <v>97</v>
      </c>
      <c r="E424" s="391">
        <v>1500</v>
      </c>
      <c r="F424" s="381">
        <f t="shared" si="7"/>
        <v>2.8015913038605929</v>
      </c>
      <c r="G424" s="239">
        <v>535.41</v>
      </c>
      <c r="H424" s="165" t="s">
        <v>128</v>
      </c>
      <c r="I424" s="391" t="s">
        <v>1008</v>
      </c>
      <c r="J424" s="170" t="s">
        <v>96</v>
      </c>
      <c r="K424" s="170" t="s">
        <v>343</v>
      </c>
      <c r="L424" s="170" t="s">
        <v>113</v>
      </c>
      <c r="M424" s="75"/>
      <c r="N424" s="75"/>
      <c r="O424" s="75"/>
    </row>
    <row r="425" spans="1:15" s="246" customFormat="1">
      <c r="A425" s="388">
        <v>46133</v>
      </c>
      <c r="B425" s="391" t="s">
        <v>962</v>
      </c>
      <c r="C425" s="391" t="s">
        <v>522</v>
      </c>
      <c r="D425" s="390" t="s">
        <v>97</v>
      </c>
      <c r="E425" s="391">
        <v>500</v>
      </c>
      <c r="F425" s="381">
        <f t="shared" si="7"/>
        <v>0.93386376795353099</v>
      </c>
      <c r="G425" s="239">
        <v>535.41</v>
      </c>
      <c r="H425" s="165" t="s">
        <v>128</v>
      </c>
      <c r="I425" s="391" t="s">
        <v>991</v>
      </c>
      <c r="J425" s="170" t="s">
        <v>96</v>
      </c>
      <c r="K425" s="170" t="s">
        <v>343</v>
      </c>
      <c r="L425" s="170" t="s">
        <v>113</v>
      </c>
      <c r="M425" s="75"/>
      <c r="N425" s="75"/>
      <c r="O425" s="75"/>
    </row>
    <row r="426" spans="1:15">
      <c r="A426" s="388">
        <v>46133</v>
      </c>
      <c r="B426" s="391" t="s">
        <v>963</v>
      </c>
      <c r="C426" s="391" t="s">
        <v>522</v>
      </c>
      <c r="D426" s="390" t="s">
        <v>97</v>
      </c>
      <c r="E426" s="391">
        <v>500</v>
      </c>
      <c r="F426" s="381">
        <f t="shared" si="7"/>
        <v>0.93386376795353099</v>
      </c>
      <c r="G426" s="239">
        <v>535.41</v>
      </c>
      <c r="H426" s="165" t="s">
        <v>128</v>
      </c>
      <c r="I426" s="391" t="s">
        <v>991</v>
      </c>
      <c r="J426" s="170" t="s">
        <v>96</v>
      </c>
      <c r="K426" s="170" t="s">
        <v>343</v>
      </c>
      <c r="L426" s="170" t="s">
        <v>113</v>
      </c>
      <c r="M426" s="75"/>
      <c r="N426" s="75"/>
      <c r="O426" s="75"/>
    </row>
    <row r="427" spans="1:15">
      <c r="A427" s="360">
        <v>46133</v>
      </c>
      <c r="B427" s="361" t="s">
        <v>1676</v>
      </c>
      <c r="C427" s="361" t="s">
        <v>522</v>
      </c>
      <c r="D427" s="165" t="s">
        <v>257</v>
      </c>
      <c r="E427" s="361">
        <v>1000</v>
      </c>
      <c r="F427" s="381">
        <f t="shared" si="7"/>
        <v>1.867727535907062</v>
      </c>
      <c r="G427" s="239">
        <v>535.41</v>
      </c>
      <c r="H427" s="361" t="s">
        <v>123</v>
      </c>
      <c r="I427" s="361" t="s">
        <v>1121</v>
      </c>
      <c r="J427" s="170" t="s">
        <v>96</v>
      </c>
      <c r="K427" s="170" t="s">
        <v>343</v>
      </c>
      <c r="L427" s="170" t="s">
        <v>113</v>
      </c>
      <c r="M427" s="75"/>
      <c r="N427" s="75"/>
      <c r="O427" s="75"/>
    </row>
    <row r="428" spans="1:15">
      <c r="A428" s="360">
        <v>46133</v>
      </c>
      <c r="B428" s="361" t="s">
        <v>1597</v>
      </c>
      <c r="C428" s="361" t="s">
        <v>522</v>
      </c>
      <c r="D428" s="165" t="s">
        <v>257</v>
      </c>
      <c r="E428" s="361">
        <v>1000</v>
      </c>
      <c r="F428" s="381">
        <f t="shared" si="7"/>
        <v>1.867727535907062</v>
      </c>
      <c r="G428" s="239">
        <v>535.41</v>
      </c>
      <c r="H428" s="361" t="s">
        <v>123</v>
      </c>
      <c r="I428" s="361" t="s">
        <v>1121</v>
      </c>
      <c r="J428" s="170" t="s">
        <v>96</v>
      </c>
      <c r="K428" s="170" t="s">
        <v>343</v>
      </c>
      <c r="L428" s="170" t="s">
        <v>113</v>
      </c>
      <c r="M428" s="75"/>
      <c r="N428" s="75"/>
      <c r="O428" s="75"/>
    </row>
    <row r="429" spans="1:15" s="246" customFormat="1">
      <c r="A429" s="407">
        <v>46133</v>
      </c>
      <c r="B429" s="165" t="s">
        <v>1593</v>
      </c>
      <c r="C429" s="391" t="s">
        <v>392</v>
      </c>
      <c r="D429" s="165" t="s">
        <v>257</v>
      </c>
      <c r="E429" s="165">
        <v>9000</v>
      </c>
      <c r="F429" s="381">
        <f t="shared" si="7"/>
        <v>16.809547823163559</v>
      </c>
      <c r="G429" s="239">
        <v>535.41</v>
      </c>
      <c r="H429" s="165" t="s">
        <v>123</v>
      </c>
      <c r="I429" s="165" t="s">
        <v>1144</v>
      </c>
      <c r="J429" s="170" t="s">
        <v>96</v>
      </c>
      <c r="K429" s="170" t="s">
        <v>343</v>
      </c>
      <c r="L429" s="170" t="s">
        <v>113</v>
      </c>
      <c r="M429" s="124"/>
      <c r="N429" s="124"/>
      <c r="O429" s="124"/>
    </row>
    <row r="430" spans="1:15">
      <c r="A430" s="451">
        <v>46133</v>
      </c>
      <c r="B430" s="375" t="s">
        <v>1590</v>
      </c>
      <c r="C430" s="375" t="s">
        <v>522</v>
      </c>
      <c r="D430" s="165" t="s">
        <v>257</v>
      </c>
      <c r="E430" s="375">
        <v>1000</v>
      </c>
      <c r="F430" s="381">
        <f t="shared" si="7"/>
        <v>1.867727535907062</v>
      </c>
      <c r="G430" s="239">
        <v>535.41</v>
      </c>
      <c r="H430" s="242" t="s">
        <v>122</v>
      </c>
      <c r="I430" s="375" t="s">
        <v>1166</v>
      </c>
      <c r="J430" s="170" t="s">
        <v>96</v>
      </c>
      <c r="K430" s="170" t="s">
        <v>343</v>
      </c>
      <c r="L430" s="170" t="s">
        <v>113</v>
      </c>
      <c r="M430" s="75"/>
      <c r="N430" s="75"/>
      <c r="O430" s="75"/>
    </row>
    <row r="431" spans="1:15">
      <c r="A431" s="451">
        <v>46133</v>
      </c>
      <c r="B431" s="375" t="s">
        <v>1590</v>
      </c>
      <c r="C431" s="375" t="s">
        <v>522</v>
      </c>
      <c r="D431" s="165" t="s">
        <v>257</v>
      </c>
      <c r="E431" s="375">
        <v>1000</v>
      </c>
      <c r="F431" s="381">
        <f t="shared" si="7"/>
        <v>1.867727535907062</v>
      </c>
      <c r="G431" s="239">
        <v>535.41</v>
      </c>
      <c r="H431" s="242" t="s">
        <v>122</v>
      </c>
      <c r="I431" s="375" t="s">
        <v>1166</v>
      </c>
      <c r="J431" s="170" t="s">
        <v>96</v>
      </c>
      <c r="K431" s="170" t="s">
        <v>343</v>
      </c>
      <c r="L431" s="170" t="s">
        <v>113</v>
      </c>
      <c r="M431" s="75"/>
      <c r="N431" s="75"/>
      <c r="O431" s="75"/>
    </row>
    <row r="432" spans="1:15">
      <c r="A432" s="451">
        <v>46133</v>
      </c>
      <c r="B432" s="375" t="s">
        <v>1590</v>
      </c>
      <c r="C432" s="375" t="s">
        <v>522</v>
      </c>
      <c r="D432" s="165" t="s">
        <v>257</v>
      </c>
      <c r="E432" s="375">
        <v>1000</v>
      </c>
      <c r="F432" s="381">
        <f t="shared" si="7"/>
        <v>1.867727535907062</v>
      </c>
      <c r="G432" s="239">
        <v>535.41</v>
      </c>
      <c r="H432" s="242" t="s">
        <v>122</v>
      </c>
      <c r="I432" s="375" t="s">
        <v>1166</v>
      </c>
      <c r="J432" s="170" t="s">
        <v>96</v>
      </c>
      <c r="K432" s="170" t="s">
        <v>343</v>
      </c>
      <c r="L432" s="170" t="s">
        <v>113</v>
      </c>
      <c r="M432" s="75"/>
      <c r="N432" s="75"/>
      <c r="O432" s="75"/>
    </row>
    <row r="433" spans="1:15" s="246" customFormat="1">
      <c r="A433" s="460">
        <v>46133</v>
      </c>
      <c r="B433" s="453" t="s">
        <v>1599</v>
      </c>
      <c r="C433" s="391" t="s">
        <v>392</v>
      </c>
      <c r="D433" s="165" t="s">
        <v>257</v>
      </c>
      <c r="E433" s="453">
        <v>12000</v>
      </c>
      <c r="F433" s="381">
        <f t="shared" si="7"/>
        <v>22.412730430884743</v>
      </c>
      <c r="G433" s="239">
        <v>535.41</v>
      </c>
      <c r="H433" s="170" t="s">
        <v>122</v>
      </c>
      <c r="I433" s="453" t="s">
        <v>1183</v>
      </c>
      <c r="J433" s="170" t="s">
        <v>96</v>
      </c>
      <c r="K433" s="170" t="s">
        <v>343</v>
      </c>
      <c r="L433" s="170" t="s">
        <v>113</v>
      </c>
      <c r="M433" s="124"/>
      <c r="N433" s="124"/>
      <c r="O433" s="124"/>
    </row>
    <row r="434" spans="1:15">
      <c r="A434" s="451">
        <v>46133</v>
      </c>
      <c r="B434" s="375" t="s">
        <v>1590</v>
      </c>
      <c r="C434" s="375" t="s">
        <v>522</v>
      </c>
      <c r="D434" s="165" t="s">
        <v>257</v>
      </c>
      <c r="E434" s="375">
        <v>1000</v>
      </c>
      <c r="F434" s="381">
        <f t="shared" si="7"/>
        <v>1.867727535907062</v>
      </c>
      <c r="G434" s="239">
        <v>535.41</v>
      </c>
      <c r="H434" s="242" t="s">
        <v>122</v>
      </c>
      <c r="I434" s="375" t="s">
        <v>1166</v>
      </c>
      <c r="J434" s="170" t="s">
        <v>96</v>
      </c>
      <c r="K434" s="170" t="s">
        <v>343</v>
      </c>
      <c r="L434" s="170" t="s">
        <v>113</v>
      </c>
      <c r="M434" s="75"/>
      <c r="N434" s="75"/>
      <c r="O434" s="75"/>
    </row>
    <row r="435" spans="1:15">
      <c r="A435" s="451">
        <v>46133</v>
      </c>
      <c r="B435" s="375" t="s">
        <v>1590</v>
      </c>
      <c r="C435" s="375" t="s">
        <v>522</v>
      </c>
      <c r="D435" s="165" t="s">
        <v>257</v>
      </c>
      <c r="E435" s="375">
        <v>1000</v>
      </c>
      <c r="F435" s="381">
        <f t="shared" si="7"/>
        <v>1.867727535907062</v>
      </c>
      <c r="G435" s="239">
        <v>535.41</v>
      </c>
      <c r="H435" s="375" t="s">
        <v>131</v>
      </c>
      <c r="I435" s="375" t="s">
        <v>1206</v>
      </c>
      <c r="J435" s="170" t="s">
        <v>96</v>
      </c>
      <c r="K435" s="170" t="s">
        <v>343</v>
      </c>
      <c r="L435" s="170" t="s">
        <v>113</v>
      </c>
      <c r="M435" s="75"/>
      <c r="N435" s="75"/>
      <c r="O435" s="75"/>
    </row>
    <row r="436" spans="1:15">
      <c r="A436" s="451">
        <v>46133</v>
      </c>
      <c r="B436" s="375" t="s">
        <v>1593</v>
      </c>
      <c r="C436" s="391" t="s">
        <v>392</v>
      </c>
      <c r="D436" s="165" t="s">
        <v>257</v>
      </c>
      <c r="E436" s="375">
        <v>12000</v>
      </c>
      <c r="F436" s="381">
        <f t="shared" si="7"/>
        <v>22.412730430884743</v>
      </c>
      <c r="G436" s="239">
        <v>535.41</v>
      </c>
      <c r="H436" s="375" t="s">
        <v>131</v>
      </c>
      <c r="I436" s="375" t="s">
        <v>1218</v>
      </c>
      <c r="J436" s="170" t="s">
        <v>96</v>
      </c>
      <c r="K436" s="170" t="s">
        <v>343</v>
      </c>
      <c r="L436" s="170" t="s">
        <v>113</v>
      </c>
      <c r="M436" s="75"/>
      <c r="N436" s="75"/>
      <c r="O436" s="75"/>
    </row>
    <row r="437" spans="1:15">
      <c r="A437" s="451">
        <v>46133</v>
      </c>
      <c r="B437" s="375" t="s">
        <v>1590</v>
      </c>
      <c r="C437" s="375" t="s">
        <v>522</v>
      </c>
      <c r="D437" s="165" t="s">
        <v>257</v>
      </c>
      <c r="E437" s="375">
        <v>2000</v>
      </c>
      <c r="F437" s="381">
        <f t="shared" si="7"/>
        <v>3.735455071814124</v>
      </c>
      <c r="G437" s="239">
        <v>535.41</v>
      </c>
      <c r="H437" s="375" t="s">
        <v>131</v>
      </c>
      <c r="I437" s="375" t="s">
        <v>1206</v>
      </c>
      <c r="J437" s="170" t="s">
        <v>96</v>
      </c>
      <c r="K437" s="170" t="s">
        <v>343</v>
      </c>
      <c r="L437" s="170" t="s">
        <v>113</v>
      </c>
      <c r="M437" s="75"/>
      <c r="N437" s="75"/>
      <c r="O437" s="75"/>
    </row>
    <row r="438" spans="1:15">
      <c r="A438" s="395">
        <v>46133</v>
      </c>
      <c r="B438" s="453" t="s">
        <v>1258</v>
      </c>
      <c r="C438" s="383" t="s">
        <v>335</v>
      </c>
      <c r="D438" s="383" t="s">
        <v>97</v>
      </c>
      <c r="E438" s="465">
        <v>1000</v>
      </c>
      <c r="F438" s="381">
        <f t="shared" si="7"/>
        <v>1.867727535907062</v>
      </c>
      <c r="G438" s="239">
        <v>535.41</v>
      </c>
      <c r="H438" s="383" t="s">
        <v>127</v>
      </c>
      <c r="I438" s="170" t="s">
        <v>1295</v>
      </c>
      <c r="J438" s="170" t="s">
        <v>96</v>
      </c>
      <c r="K438" s="170" t="s">
        <v>343</v>
      </c>
      <c r="L438" s="170" t="s">
        <v>113</v>
      </c>
      <c r="M438" s="75"/>
      <c r="N438" s="75"/>
      <c r="O438" s="75"/>
    </row>
    <row r="439" spans="1:15">
      <c r="A439" s="395">
        <v>46133</v>
      </c>
      <c r="B439" s="453" t="s">
        <v>1259</v>
      </c>
      <c r="C439" s="383" t="s">
        <v>335</v>
      </c>
      <c r="D439" s="383" t="s">
        <v>97</v>
      </c>
      <c r="E439" s="465">
        <v>1000</v>
      </c>
      <c r="F439" s="381">
        <f t="shared" si="7"/>
        <v>1.867727535907062</v>
      </c>
      <c r="G439" s="239">
        <v>535.41</v>
      </c>
      <c r="H439" s="383" t="s">
        <v>127</v>
      </c>
      <c r="I439" s="170" t="s">
        <v>1295</v>
      </c>
      <c r="J439" s="170" t="s">
        <v>96</v>
      </c>
      <c r="K439" s="170" t="s">
        <v>343</v>
      </c>
      <c r="L439" s="170" t="s">
        <v>113</v>
      </c>
      <c r="M439" s="75"/>
      <c r="N439" s="75"/>
      <c r="O439" s="75"/>
    </row>
    <row r="440" spans="1:15">
      <c r="A440" s="451">
        <v>46133</v>
      </c>
      <c r="B440" s="375" t="s">
        <v>1411</v>
      </c>
      <c r="C440" s="375" t="s">
        <v>335</v>
      </c>
      <c r="D440" s="375" t="s">
        <v>97</v>
      </c>
      <c r="E440" s="375">
        <v>2500</v>
      </c>
      <c r="F440" s="381">
        <f t="shared" si="7"/>
        <v>4.669318839767655</v>
      </c>
      <c r="G440" s="239">
        <v>535.41</v>
      </c>
      <c r="H440" s="375" t="s">
        <v>124</v>
      </c>
      <c r="I440" s="375" t="s">
        <v>1436</v>
      </c>
      <c r="J440" s="170" t="s">
        <v>96</v>
      </c>
      <c r="K440" s="170" t="s">
        <v>343</v>
      </c>
      <c r="L440" s="170" t="s">
        <v>113</v>
      </c>
      <c r="M440" s="75"/>
      <c r="N440" s="75"/>
      <c r="O440" s="75"/>
    </row>
    <row r="441" spans="1:15">
      <c r="A441" s="451">
        <v>46133</v>
      </c>
      <c r="B441" s="375" t="s">
        <v>1412</v>
      </c>
      <c r="C441" s="375" t="s">
        <v>335</v>
      </c>
      <c r="D441" s="375" t="s">
        <v>97</v>
      </c>
      <c r="E441" s="375">
        <v>300</v>
      </c>
      <c r="F441" s="381">
        <f t="shared" si="7"/>
        <v>0.56031826077211855</v>
      </c>
      <c r="G441" s="239">
        <v>535.41</v>
      </c>
      <c r="H441" s="375" t="s">
        <v>124</v>
      </c>
      <c r="I441" s="375" t="s">
        <v>1436</v>
      </c>
      <c r="J441" s="170" t="s">
        <v>96</v>
      </c>
      <c r="K441" s="170" t="s">
        <v>343</v>
      </c>
      <c r="L441" s="170" t="s">
        <v>113</v>
      </c>
      <c r="M441" s="75"/>
      <c r="N441" s="75"/>
      <c r="O441" s="75"/>
    </row>
    <row r="442" spans="1:15">
      <c r="A442" s="451">
        <v>46133</v>
      </c>
      <c r="B442" s="375" t="s">
        <v>1413</v>
      </c>
      <c r="C442" s="375" t="s">
        <v>335</v>
      </c>
      <c r="D442" s="375" t="s">
        <v>97</v>
      </c>
      <c r="E442" s="375">
        <v>300</v>
      </c>
      <c r="F442" s="381">
        <f t="shared" si="7"/>
        <v>0.56031826077211855</v>
      </c>
      <c r="G442" s="239">
        <v>535.41</v>
      </c>
      <c r="H442" s="375" t="s">
        <v>124</v>
      </c>
      <c r="I442" s="375" t="s">
        <v>1436</v>
      </c>
      <c r="J442" s="170" t="s">
        <v>96</v>
      </c>
      <c r="K442" s="170" t="s">
        <v>343</v>
      </c>
      <c r="L442" s="170" t="s">
        <v>113</v>
      </c>
      <c r="M442" s="75"/>
      <c r="N442" s="75"/>
      <c r="O442" s="75"/>
    </row>
    <row r="443" spans="1:15">
      <c r="A443" s="451">
        <v>46133</v>
      </c>
      <c r="B443" s="375" t="s">
        <v>1414</v>
      </c>
      <c r="C443" s="375" t="s">
        <v>335</v>
      </c>
      <c r="D443" s="375" t="s">
        <v>97</v>
      </c>
      <c r="E443" s="375">
        <v>300</v>
      </c>
      <c r="F443" s="381">
        <f t="shared" si="7"/>
        <v>0.56031826077211855</v>
      </c>
      <c r="G443" s="239">
        <v>535.41</v>
      </c>
      <c r="H443" s="375" t="s">
        <v>124</v>
      </c>
      <c r="I443" s="375" t="s">
        <v>1436</v>
      </c>
      <c r="J443" s="170" t="s">
        <v>96</v>
      </c>
      <c r="K443" s="170" t="s">
        <v>343</v>
      </c>
      <c r="L443" s="170" t="s">
        <v>113</v>
      </c>
      <c r="M443" s="75"/>
      <c r="N443" s="75"/>
      <c r="O443" s="75"/>
    </row>
    <row r="444" spans="1:15">
      <c r="A444" s="451">
        <v>46133</v>
      </c>
      <c r="B444" s="375" t="s">
        <v>1415</v>
      </c>
      <c r="C444" s="391" t="s">
        <v>961</v>
      </c>
      <c r="D444" s="375" t="s">
        <v>97</v>
      </c>
      <c r="E444" s="375">
        <v>3000</v>
      </c>
      <c r="F444" s="381">
        <f t="shared" si="7"/>
        <v>5.6031826077211857</v>
      </c>
      <c r="G444" s="239">
        <v>535.41</v>
      </c>
      <c r="H444" s="375" t="s">
        <v>124</v>
      </c>
      <c r="I444" s="375" t="s">
        <v>1450</v>
      </c>
      <c r="J444" s="170" t="s">
        <v>96</v>
      </c>
      <c r="K444" s="170" t="s">
        <v>343</v>
      </c>
      <c r="L444" s="170" t="s">
        <v>113</v>
      </c>
      <c r="M444" s="75"/>
      <c r="N444" s="75"/>
      <c r="O444" s="75"/>
    </row>
    <row r="445" spans="1:15">
      <c r="A445" s="451">
        <v>46133</v>
      </c>
      <c r="B445" s="375" t="s">
        <v>1416</v>
      </c>
      <c r="C445" s="375" t="s">
        <v>335</v>
      </c>
      <c r="D445" s="375" t="s">
        <v>97</v>
      </c>
      <c r="E445" s="375">
        <v>300</v>
      </c>
      <c r="F445" s="381">
        <f t="shared" si="7"/>
        <v>0.56031826077211855</v>
      </c>
      <c r="G445" s="239">
        <v>535.41</v>
      </c>
      <c r="H445" s="375" t="s">
        <v>124</v>
      </c>
      <c r="I445" s="375" t="s">
        <v>1436</v>
      </c>
      <c r="J445" s="170" t="s">
        <v>96</v>
      </c>
      <c r="K445" s="170" t="s">
        <v>343</v>
      </c>
      <c r="L445" s="170" t="s">
        <v>113</v>
      </c>
      <c r="M445" s="75"/>
      <c r="N445" s="75"/>
      <c r="O445" s="75"/>
    </row>
    <row r="446" spans="1:15">
      <c r="A446" s="451">
        <v>46133</v>
      </c>
      <c r="B446" s="375" t="s">
        <v>1417</v>
      </c>
      <c r="C446" s="375" t="s">
        <v>335</v>
      </c>
      <c r="D446" s="375" t="s">
        <v>97</v>
      </c>
      <c r="E446" s="375">
        <v>300</v>
      </c>
      <c r="F446" s="381">
        <f t="shared" si="7"/>
        <v>0.56031826077211855</v>
      </c>
      <c r="G446" s="239">
        <v>535.41</v>
      </c>
      <c r="H446" s="375" t="s">
        <v>124</v>
      </c>
      <c r="I446" s="375" t="s">
        <v>1436</v>
      </c>
      <c r="J446" s="170" t="s">
        <v>96</v>
      </c>
      <c r="K446" s="170" t="s">
        <v>343</v>
      </c>
      <c r="L446" s="170" t="s">
        <v>113</v>
      </c>
      <c r="M446" s="75"/>
      <c r="N446" s="75"/>
      <c r="O446" s="75"/>
    </row>
    <row r="447" spans="1:15">
      <c r="A447" s="451">
        <v>46133</v>
      </c>
      <c r="B447" s="375" t="s">
        <v>1418</v>
      </c>
      <c r="C447" s="375" t="s">
        <v>525</v>
      </c>
      <c r="D447" s="375" t="s">
        <v>97</v>
      </c>
      <c r="E447" s="375">
        <v>20000</v>
      </c>
      <c r="F447" s="381">
        <f t="shared" si="7"/>
        <v>37.35455071814124</v>
      </c>
      <c r="G447" s="239">
        <v>535.41</v>
      </c>
      <c r="H447" s="375" t="s">
        <v>124</v>
      </c>
      <c r="I447" s="375" t="s">
        <v>1451</v>
      </c>
      <c r="J447" s="170" t="s">
        <v>96</v>
      </c>
      <c r="K447" s="170" t="s">
        <v>343</v>
      </c>
      <c r="L447" s="170" t="s">
        <v>113</v>
      </c>
      <c r="M447" s="75"/>
      <c r="N447" s="75"/>
      <c r="O447" s="75"/>
    </row>
    <row r="448" spans="1:15">
      <c r="A448" s="451">
        <v>46134</v>
      </c>
      <c r="B448" s="375" t="s">
        <v>186</v>
      </c>
      <c r="C448" s="375" t="s">
        <v>335</v>
      </c>
      <c r="D448" s="385" t="s">
        <v>99</v>
      </c>
      <c r="E448" s="375">
        <v>1000</v>
      </c>
      <c r="F448" s="381">
        <f t="shared" si="7"/>
        <v>1.867727535907062</v>
      </c>
      <c r="G448" s="239">
        <v>535.41</v>
      </c>
      <c r="H448" s="386" t="s">
        <v>111</v>
      </c>
      <c r="I448" s="452" t="s">
        <v>910</v>
      </c>
      <c r="J448" s="170" t="s">
        <v>96</v>
      </c>
      <c r="K448" s="170" t="s">
        <v>343</v>
      </c>
      <c r="L448" s="170" t="s">
        <v>113</v>
      </c>
      <c r="M448" s="75"/>
      <c r="N448" s="75"/>
      <c r="O448" s="75"/>
    </row>
    <row r="449" spans="1:15">
      <c r="A449" s="451">
        <v>46134</v>
      </c>
      <c r="B449" s="375" t="s">
        <v>187</v>
      </c>
      <c r="C449" s="375" t="s">
        <v>335</v>
      </c>
      <c r="D449" s="385" t="s">
        <v>99</v>
      </c>
      <c r="E449" s="375">
        <v>1000</v>
      </c>
      <c r="F449" s="381">
        <f t="shared" si="7"/>
        <v>1.867727535907062</v>
      </c>
      <c r="G449" s="239">
        <v>535.41</v>
      </c>
      <c r="H449" s="386" t="s">
        <v>111</v>
      </c>
      <c r="I449" s="452" t="s">
        <v>910</v>
      </c>
      <c r="J449" s="170" t="s">
        <v>96</v>
      </c>
      <c r="K449" s="170" t="s">
        <v>343</v>
      </c>
      <c r="L449" s="170" t="s">
        <v>113</v>
      </c>
      <c r="M449" s="75"/>
      <c r="N449" s="75"/>
      <c r="O449" s="75"/>
    </row>
    <row r="450" spans="1:15">
      <c r="A450" s="451">
        <v>46134</v>
      </c>
      <c r="B450" s="383" t="s">
        <v>904</v>
      </c>
      <c r="C450" s="453" t="s">
        <v>110</v>
      </c>
      <c r="D450" s="232" t="s">
        <v>99</v>
      </c>
      <c r="E450" s="375">
        <v>10000</v>
      </c>
      <c r="F450" s="381">
        <f t="shared" si="7"/>
        <v>18.67727535907062</v>
      </c>
      <c r="G450" s="239">
        <v>535.41</v>
      </c>
      <c r="H450" s="386" t="s">
        <v>111</v>
      </c>
      <c r="I450" s="452" t="s">
        <v>917</v>
      </c>
      <c r="J450" s="170" t="s">
        <v>96</v>
      </c>
      <c r="K450" s="170" t="s">
        <v>343</v>
      </c>
      <c r="L450" s="170" t="s">
        <v>113</v>
      </c>
      <c r="M450" s="75"/>
      <c r="N450" s="75"/>
      <c r="O450" s="75"/>
    </row>
    <row r="451" spans="1:15">
      <c r="A451" s="388">
        <v>46134</v>
      </c>
      <c r="B451" s="391" t="s">
        <v>965</v>
      </c>
      <c r="C451" s="391" t="s">
        <v>961</v>
      </c>
      <c r="D451" s="390" t="s">
        <v>97</v>
      </c>
      <c r="E451" s="391">
        <v>1500</v>
      </c>
      <c r="F451" s="381">
        <f t="shared" si="7"/>
        <v>2.8015913038605929</v>
      </c>
      <c r="G451" s="239">
        <v>535.41</v>
      </c>
      <c r="H451" s="165" t="s">
        <v>128</v>
      </c>
      <c r="I451" s="391" t="s">
        <v>1008</v>
      </c>
      <c r="J451" s="170" t="s">
        <v>96</v>
      </c>
      <c r="K451" s="170" t="s">
        <v>343</v>
      </c>
      <c r="L451" s="170" t="s">
        <v>113</v>
      </c>
      <c r="M451" s="75"/>
      <c r="N451" s="75"/>
      <c r="O451" s="75"/>
    </row>
    <row r="452" spans="1:15">
      <c r="A452" s="388">
        <v>46134</v>
      </c>
      <c r="B452" s="391" t="s">
        <v>962</v>
      </c>
      <c r="C452" s="391" t="s">
        <v>522</v>
      </c>
      <c r="D452" s="390" t="s">
        <v>97</v>
      </c>
      <c r="E452" s="391">
        <v>500</v>
      </c>
      <c r="F452" s="381">
        <f t="shared" si="7"/>
        <v>0.93386376795353099</v>
      </c>
      <c r="G452" s="239">
        <v>535.41</v>
      </c>
      <c r="H452" s="165" t="s">
        <v>128</v>
      </c>
      <c r="I452" s="391" t="s">
        <v>991</v>
      </c>
      <c r="J452" s="170" t="s">
        <v>96</v>
      </c>
      <c r="K452" s="170" t="s">
        <v>343</v>
      </c>
      <c r="L452" s="170" t="s">
        <v>113</v>
      </c>
      <c r="M452" s="75"/>
      <c r="N452" s="75"/>
      <c r="O452" s="75"/>
    </row>
    <row r="453" spans="1:15">
      <c r="A453" s="388">
        <v>46134</v>
      </c>
      <c r="B453" s="391" t="s">
        <v>966</v>
      </c>
      <c r="C453" s="391" t="s">
        <v>522</v>
      </c>
      <c r="D453" s="390" t="s">
        <v>97</v>
      </c>
      <c r="E453" s="391">
        <v>500</v>
      </c>
      <c r="F453" s="381">
        <f t="shared" si="7"/>
        <v>0.93386376795353099</v>
      </c>
      <c r="G453" s="239">
        <v>535.41</v>
      </c>
      <c r="H453" s="165" t="s">
        <v>128</v>
      </c>
      <c r="I453" s="391" t="s">
        <v>991</v>
      </c>
      <c r="J453" s="170" t="s">
        <v>96</v>
      </c>
      <c r="K453" s="170" t="s">
        <v>343</v>
      </c>
      <c r="L453" s="170" t="s">
        <v>113</v>
      </c>
      <c r="M453" s="75"/>
      <c r="N453" s="75"/>
      <c r="O453" s="75"/>
    </row>
    <row r="454" spans="1:15">
      <c r="A454" s="388">
        <v>46134</v>
      </c>
      <c r="B454" s="391" t="s">
        <v>967</v>
      </c>
      <c r="C454" s="391" t="s">
        <v>522</v>
      </c>
      <c r="D454" s="390" t="s">
        <v>97</v>
      </c>
      <c r="E454" s="391">
        <v>500</v>
      </c>
      <c r="F454" s="381">
        <f t="shared" si="7"/>
        <v>0.93386376795353099</v>
      </c>
      <c r="G454" s="239">
        <v>535.41</v>
      </c>
      <c r="H454" s="165" t="s">
        <v>128</v>
      </c>
      <c r="I454" s="391" t="s">
        <v>991</v>
      </c>
      <c r="J454" s="170" t="s">
        <v>96</v>
      </c>
      <c r="K454" s="170" t="s">
        <v>343</v>
      </c>
      <c r="L454" s="170" t="s">
        <v>113</v>
      </c>
      <c r="M454" s="75"/>
      <c r="N454" s="75"/>
      <c r="O454" s="75"/>
    </row>
    <row r="455" spans="1:15">
      <c r="A455" s="388">
        <v>46134</v>
      </c>
      <c r="B455" s="391" t="s">
        <v>968</v>
      </c>
      <c r="C455" s="391" t="s">
        <v>522</v>
      </c>
      <c r="D455" s="390" t="s">
        <v>97</v>
      </c>
      <c r="E455" s="391">
        <v>500</v>
      </c>
      <c r="F455" s="381">
        <f t="shared" si="7"/>
        <v>0.93386376795353099</v>
      </c>
      <c r="G455" s="239">
        <v>535.41</v>
      </c>
      <c r="H455" s="165" t="s">
        <v>128</v>
      </c>
      <c r="I455" s="391" t="s">
        <v>991</v>
      </c>
      <c r="J455" s="170" t="s">
        <v>96</v>
      </c>
      <c r="K455" s="170" t="s">
        <v>343</v>
      </c>
      <c r="L455" s="170" t="s">
        <v>113</v>
      </c>
      <c r="M455" s="75"/>
      <c r="N455" s="75"/>
      <c r="O455" s="75"/>
    </row>
    <row r="456" spans="1:15">
      <c r="A456" s="388">
        <v>46134</v>
      </c>
      <c r="B456" s="391" t="s">
        <v>969</v>
      </c>
      <c r="C456" s="391" t="s">
        <v>961</v>
      </c>
      <c r="D456" s="390" t="s">
        <v>97</v>
      </c>
      <c r="E456" s="391">
        <v>1500</v>
      </c>
      <c r="F456" s="381">
        <f t="shared" si="7"/>
        <v>2.8015913038605929</v>
      </c>
      <c r="G456" s="239">
        <v>535.41</v>
      </c>
      <c r="H456" s="165" t="s">
        <v>128</v>
      </c>
      <c r="I456" s="391" t="s">
        <v>1008</v>
      </c>
      <c r="J456" s="170" t="s">
        <v>96</v>
      </c>
      <c r="K456" s="170" t="s">
        <v>343</v>
      </c>
      <c r="L456" s="170" t="s">
        <v>113</v>
      </c>
      <c r="M456" s="75"/>
      <c r="N456" s="75"/>
      <c r="O456" s="75"/>
    </row>
    <row r="457" spans="1:15">
      <c r="A457" s="388">
        <v>46134</v>
      </c>
      <c r="B457" s="391" t="s">
        <v>962</v>
      </c>
      <c r="C457" s="391" t="s">
        <v>522</v>
      </c>
      <c r="D457" s="390" t="s">
        <v>97</v>
      </c>
      <c r="E457" s="391">
        <v>500</v>
      </c>
      <c r="F457" s="381">
        <f t="shared" si="7"/>
        <v>0.93386376795353099</v>
      </c>
      <c r="G457" s="239">
        <v>535.41</v>
      </c>
      <c r="H457" s="165" t="s">
        <v>128</v>
      </c>
      <c r="I457" s="391" t="s">
        <v>991</v>
      </c>
      <c r="J457" s="170" t="s">
        <v>96</v>
      </c>
      <c r="K457" s="170" t="s">
        <v>343</v>
      </c>
      <c r="L457" s="170" t="s">
        <v>113</v>
      </c>
      <c r="M457" s="75"/>
      <c r="N457" s="75"/>
      <c r="O457" s="75"/>
    </row>
    <row r="458" spans="1:15">
      <c r="A458" s="388">
        <v>46134</v>
      </c>
      <c r="B458" s="391" t="s">
        <v>963</v>
      </c>
      <c r="C458" s="391" t="s">
        <v>522</v>
      </c>
      <c r="D458" s="390" t="s">
        <v>97</v>
      </c>
      <c r="E458" s="391">
        <v>500</v>
      </c>
      <c r="F458" s="381">
        <f t="shared" si="7"/>
        <v>0.93386376795353099</v>
      </c>
      <c r="G458" s="239">
        <v>535.41</v>
      </c>
      <c r="H458" s="165" t="s">
        <v>128</v>
      </c>
      <c r="I458" s="391" t="s">
        <v>991</v>
      </c>
      <c r="J458" s="170" t="s">
        <v>96</v>
      </c>
      <c r="K458" s="170" t="s">
        <v>343</v>
      </c>
      <c r="L458" s="170" t="s">
        <v>113</v>
      </c>
      <c r="M458" s="75"/>
      <c r="N458" s="75"/>
      <c r="O458" s="75"/>
    </row>
    <row r="459" spans="1:15">
      <c r="A459" s="388">
        <v>46134</v>
      </c>
      <c r="B459" s="389" t="s">
        <v>970</v>
      </c>
      <c r="C459" s="389" t="s">
        <v>110</v>
      </c>
      <c r="D459" s="390" t="s">
        <v>97</v>
      </c>
      <c r="E459" s="391">
        <v>7500</v>
      </c>
      <c r="F459" s="381">
        <f t="shared" si="7"/>
        <v>14.007956519302965</v>
      </c>
      <c r="G459" s="239">
        <v>535.41</v>
      </c>
      <c r="H459" s="165" t="s">
        <v>128</v>
      </c>
      <c r="I459" s="391" t="s">
        <v>1009</v>
      </c>
      <c r="J459" s="170" t="s">
        <v>96</v>
      </c>
      <c r="K459" s="170" t="s">
        <v>343</v>
      </c>
      <c r="L459" s="170" t="s">
        <v>113</v>
      </c>
      <c r="M459" s="75"/>
      <c r="N459" s="75"/>
      <c r="O459" s="75"/>
    </row>
    <row r="460" spans="1:15" s="246" customFormat="1">
      <c r="A460" s="460">
        <v>46134</v>
      </c>
      <c r="B460" s="170" t="s">
        <v>1064</v>
      </c>
      <c r="C460" s="170" t="s">
        <v>104</v>
      </c>
      <c r="D460" s="170" t="s">
        <v>98</v>
      </c>
      <c r="E460" s="461">
        <v>10500</v>
      </c>
      <c r="F460" s="381">
        <f t="shared" si="7"/>
        <v>20.217544631192514</v>
      </c>
      <c r="G460" s="239">
        <v>519.35090000000002</v>
      </c>
      <c r="H460" s="453" t="s">
        <v>168</v>
      </c>
      <c r="I460" s="453" t="s">
        <v>1097</v>
      </c>
      <c r="J460" s="170" t="s">
        <v>96</v>
      </c>
      <c r="K460" s="170" t="s">
        <v>338</v>
      </c>
      <c r="L460" s="170" t="s">
        <v>113</v>
      </c>
      <c r="M460" s="75"/>
      <c r="N460" s="75"/>
      <c r="O460" s="75"/>
    </row>
    <row r="461" spans="1:15" s="246" customFormat="1">
      <c r="A461" s="394">
        <v>46134</v>
      </c>
      <c r="B461" s="375" t="s">
        <v>1036</v>
      </c>
      <c r="C461" s="458" t="s">
        <v>335</v>
      </c>
      <c r="D461" s="375" t="s">
        <v>98</v>
      </c>
      <c r="E461" s="459">
        <v>1000</v>
      </c>
      <c r="F461" s="381">
        <f t="shared" si="7"/>
        <v>1.867727535907062</v>
      </c>
      <c r="G461" s="239">
        <v>535.41</v>
      </c>
      <c r="H461" s="375" t="s">
        <v>168</v>
      </c>
      <c r="I461" s="375" t="s">
        <v>1080</v>
      </c>
      <c r="J461" s="170" t="s">
        <v>96</v>
      </c>
      <c r="K461" s="170" t="s">
        <v>343</v>
      </c>
      <c r="L461" s="170" t="s">
        <v>113</v>
      </c>
      <c r="M461" s="75"/>
      <c r="N461" s="75"/>
      <c r="O461" s="75"/>
    </row>
    <row r="462" spans="1:15" s="246" customFormat="1">
      <c r="A462" s="394">
        <v>46134</v>
      </c>
      <c r="B462" s="375" t="s">
        <v>1037</v>
      </c>
      <c r="C462" s="458" t="s">
        <v>335</v>
      </c>
      <c r="D462" s="375" t="s">
        <v>98</v>
      </c>
      <c r="E462" s="459">
        <v>1000</v>
      </c>
      <c r="F462" s="381">
        <f t="shared" si="7"/>
        <v>1.867727535907062</v>
      </c>
      <c r="G462" s="239">
        <v>535.41</v>
      </c>
      <c r="H462" s="375" t="s">
        <v>168</v>
      </c>
      <c r="I462" s="375" t="s">
        <v>1080</v>
      </c>
      <c r="J462" s="170" t="s">
        <v>96</v>
      </c>
      <c r="K462" s="170" t="s">
        <v>343</v>
      </c>
      <c r="L462" s="170" t="s">
        <v>113</v>
      </c>
      <c r="M462" s="124"/>
      <c r="N462" s="124"/>
      <c r="O462" s="124"/>
    </row>
    <row r="463" spans="1:15" s="246" customFormat="1">
      <c r="A463" s="394">
        <v>46134</v>
      </c>
      <c r="B463" s="375" t="s">
        <v>1065</v>
      </c>
      <c r="C463" s="458" t="s">
        <v>335</v>
      </c>
      <c r="D463" s="375" t="s">
        <v>98</v>
      </c>
      <c r="E463" s="459">
        <v>1000</v>
      </c>
      <c r="F463" s="381">
        <f t="shared" si="7"/>
        <v>1.867727535907062</v>
      </c>
      <c r="G463" s="239">
        <v>535.41</v>
      </c>
      <c r="H463" s="375" t="s">
        <v>168</v>
      </c>
      <c r="I463" s="375" t="s">
        <v>1080</v>
      </c>
      <c r="J463" s="170" t="s">
        <v>96</v>
      </c>
      <c r="K463" s="170" t="s">
        <v>343</v>
      </c>
      <c r="L463" s="170" t="s">
        <v>113</v>
      </c>
      <c r="M463" s="124"/>
      <c r="N463" s="124"/>
      <c r="O463" s="124"/>
    </row>
    <row r="464" spans="1:15" s="246" customFormat="1">
      <c r="A464" s="394">
        <v>46134</v>
      </c>
      <c r="B464" s="375" t="s">
        <v>1066</v>
      </c>
      <c r="C464" s="458" t="s">
        <v>335</v>
      </c>
      <c r="D464" s="375" t="s">
        <v>98</v>
      </c>
      <c r="E464" s="459">
        <v>1000</v>
      </c>
      <c r="F464" s="381">
        <f t="shared" si="7"/>
        <v>1.867727535907062</v>
      </c>
      <c r="G464" s="239">
        <v>535.41</v>
      </c>
      <c r="H464" s="375" t="s">
        <v>168</v>
      </c>
      <c r="I464" s="375" t="s">
        <v>1080</v>
      </c>
      <c r="J464" s="170" t="s">
        <v>96</v>
      </c>
      <c r="K464" s="170" t="s">
        <v>343</v>
      </c>
      <c r="L464" s="170" t="s">
        <v>113</v>
      </c>
      <c r="M464" s="124"/>
      <c r="N464" s="124"/>
      <c r="O464" s="124"/>
    </row>
    <row r="465" spans="1:15" s="246" customFormat="1">
      <c r="A465" s="394">
        <v>46134</v>
      </c>
      <c r="B465" s="375" t="s">
        <v>1067</v>
      </c>
      <c r="C465" s="458" t="s">
        <v>335</v>
      </c>
      <c r="D465" s="375" t="s">
        <v>98</v>
      </c>
      <c r="E465" s="459">
        <v>1000</v>
      </c>
      <c r="F465" s="381">
        <f t="shared" si="7"/>
        <v>1.867727535907062</v>
      </c>
      <c r="G465" s="239">
        <v>535.41</v>
      </c>
      <c r="H465" s="375" t="s">
        <v>168</v>
      </c>
      <c r="I465" s="375" t="s">
        <v>1080</v>
      </c>
      <c r="J465" s="170" t="s">
        <v>96</v>
      </c>
      <c r="K465" s="170" t="s">
        <v>343</v>
      </c>
      <c r="L465" s="170" t="s">
        <v>113</v>
      </c>
      <c r="M465" s="124"/>
      <c r="N465" s="124"/>
      <c r="O465" s="124"/>
    </row>
    <row r="466" spans="1:15">
      <c r="A466" s="394">
        <v>46134</v>
      </c>
      <c r="B466" s="375" t="s">
        <v>496</v>
      </c>
      <c r="C466" s="458" t="s">
        <v>335</v>
      </c>
      <c r="D466" s="375" t="s">
        <v>98</v>
      </c>
      <c r="E466" s="459">
        <v>1000</v>
      </c>
      <c r="F466" s="381">
        <f t="shared" si="7"/>
        <v>1.867727535907062</v>
      </c>
      <c r="G466" s="239">
        <v>535.41</v>
      </c>
      <c r="H466" s="375" t="s">
        <v>168</v>
      </c>
      <c r="I466" s="375" t="s">
        <v>1080</v>
      </c>
      <c r="J466" s="170" t="s">
        <v>96</v>
      </c>
      <c r="K466" s="170" t="s">
        <v>343</v>
      </c>
      <c r="L466" s="170" t="s">
        <v>113</v>
      </c>
      <c r="M466" s="124"/>
      <c r="N466" s="124"/>
      <c r="O466" s="124"/>
    </row>
    <row r="467" spans="1:15">
      <c r="A467" s="394">
        <v>46134</v>
      </c>
      <c r="B467" s="242" t="s">
        <v>1068</v>
      </c>
      <c r="C467" s="375" t="s">
        <v>110</v>
      </c>
      <c r="D467" s="242" t="s">
        <v>99</v>
      </c>
      <c r="E467" s="459">
        <v>5000</v>
      </c>
      <c r="F467" s="381">
        <f t="shared" si="7"/>
        <v>9.3386376795353101</v>
      </c>
      <c r="G467" s="239">
        <v>535.41</v>
      </c>
      <c r="H467" s="375" t="s">
        <v>168</v>
      </c>
      <c r="I467" s="375" t="s">
        <v>1098</v>
      </c>
      <c r="J467" s="170" t="s">
        <v>96</v>
      </c>
      <c r="K467" s="170" t="s">
        <v>343</v>
      </c>
      <c r="L467" s="170" t="s">
        <v>113</v>
      </c>
      <c r="M467" s="124"/>
      <c r="N467" s="124"/>
      <c r="O467" s="124"/>
    </row>
    <row r="468" spans="1:15">
      <c r="A468" s="360">
        <v>46134</v>
      </c>
      <c r="B468" s="361" t="s">
        <v>1622</v>
      </c>
      <c r="C468" s="361" t="s">
        <v>525</v>
      </c>
      <c r="D468" s="165" t="s">
        <v>257</v>
      </c>
      <c r="E468" s="361">
        <v>10000</v>
      </c>
      <c r="F468" s="381">
        <f t="shared" si="7"/>
        <v>18.67727535907062</v>
      </c>
      <c r="G468" s="239">
        <v>535.41</v>
      </c>
      <c r="H468" s="361" t="s">
        <v>123</v>
      </c>
      <c r="I468" s="361" t="s">
        <v>1145</v>
      </c>
      <c r="J468" s="170" t="s">
        <v>96</v>
      </c>
      <c r="K468" s="170" t="s">
        <v>343</v>
      </c>
      <c r="L468" s="170" t="s">
        <v>113</v>
      </c>
      <c r="M468" s="75"/>
      <c r="N468" s="75"/>
      <c r="O468" s="75"/>
    </row>
    <row r="469" spans="1:15">
      <c r="A469" s="360">
        <v>46134</v>
      </c>
      <c r="B469" s="361" t="s">
        <v>1597</v>
      </c>
      <c r="C469" s="361" t="s">
        <v>522</v>
      </c>
      <c r="D469" s="165" t="s">
        <v>257</v>
      </c>
      <c r="E469" s="361">
        <v>1500</v>
      </c>
      <c r="F469" s="381">
        <f t="shared" si="7"/>
        <v>2.8015913038605929</v>
      </c>
      <c r="G469" s="239">
        <v>535.41</v>
      </c>
      <c r="H469" s="361" t="s">
        <v>123</v>
      </c>
      <c r="I469" s="361" t="s">
        <v>1121</v>
      </c>
      <c r="J469" s="170" t="s">
        <v>96</v>
      </c>
      <c r="K469" s="170" t="s">
        <v>343</v>
      </c>
      <c r="L469" s="170" t="s">
        <v>113</v>
      </c>
      <c r="M469" s="75"/>
      <c r="N469" s="75"/>
      <c r="O469" s="75"/>
    </row>
    <row r="470" spans="1:15">
      <c r="A470" s="360">
        <v>46134</v>
      </c>
      <c r="B470" s="361" t="s">
        <v>1597</v>
      </c>
      <c r="C470" s="361" t="s">
        <v>522</v>
      </c>
      <c r="D470" s="165" t="s">
        <v>257</v>
      </c>
      <c r="E470" s="361">
        <v>1000</v>
      </c>
      <c r="F470" s="381">
        <f t="shared" si="7"/>
        <v>1.867727535907062</v>
      </c>
      <c r="G470" s="239">
        <v>535.41</v>
      </c>
      <c r="H470" s="361" t="s">
        <v>123</v>
      </c>
      <c r="I470" s="361" t="s">
        <v>1121</v>
      </c>
      <c r="J470" s="170" t="s">
        <v>96</v>
      </c>
      <c r="K470" s="170" t="s">
        <v>343</v>
      </c>
      <c r="L470" s="170" t="s">
        <v>113</v>
      </c>
      <c r="M470" s="75"/>
      <c r="N470" s="75"/>
      <c r="O470" s="75"/>
    </row>
    <row r="471" spans="1:15" s="246" customFormat="1">
      <c r="A471" s="407">
        <v>46134</v>
      </c>
      <c r="B471" s="165" t="s">
        <v>1114</v>
      </c>
      <c r="C471" s="165" t="s">
        <v>110</v>
      </c>
      <c r="D471" s="165" t="s">
        <v>257</v>
      </c>
      <c r="E471" s="165">
        <v>7500</v>
      </c>
      <c r="F471" s="381">
        <f t="shared" si="7"/>
        <v>14.007956519302965</v>
      </c>
      <c r="G471" s="239">
        <v>535.41</v>
      </c>
      <c r="H471" s="165" t="s">
        <v>123</v>
      </c>
      <c r="I471" s="165" t="s">
        <v>1146</v>
      </c>
      <c r="J471" s="170" t="s">
        <v>96</v>
      </c>
      <c r="K471" s="170" t="s">
        <v>343</v>
      </c>
      <c r="L471" s="170" t="s">
        <v>113</v>
      </c>
      <c r="M471" s="124"/>
      <c r="N471" s="124"/>
      <c r="O471" s="124"/>
    </row>
    <row r="472" spans="1:15">
      <c r="A472" s="451">
        <v>46134</v>
      </c>
      <c r="B472" s="242" t="s">
        <v>1668</v>
      </c>
      <c r="C472" s="375" t="s">
        <v>396</v>
      </c>
      <c r="D472" s="165" t="s">
        <v>257</v>
      </c>
      <c r="E472" s="375">
        <v>10000</v>
      </c>
      <c r="F472" s="381">
        <f t="shared" si="7"/>
        <v>18.67727535907062</v>
      </c>
      <c r="G472" s="239">
        <v>535.41</v>
      </c>
      <c r="H472" s="242" t="s">
        <v>122</v>
      </c>
      <c r="I472" s="375" t="s">
        <v>1186</v>
      </c>
      <c r="J472" s="170" t="s">
        <v>96</v>
      </c>
      <c r="K472" s="170" t="s">
        <v>343</v>
      </c>
      <c r="L472" s="170" t="s">
        <v>113</v>
      </c>
      <c r="M472" s="75"/>
      <c r="N472" s="75"/>
      <c r="O472" s="75"/>
    </row>
    <row r="473" spans="1:15">
      <c r="A473" s="451">
        <v>46134</v>
      </c>
      <c r="B473" s="375" t="s">
        <v>1590</v>
      </c>
      <c r="C473" s="375" t="s">
        <v>522</v>
      </c>
      <c r="D473" s="165" t="s">
        <v>257</v>
      </c>
      <c r="E473" s="375">
        <v>1000</v>
      </c>
      <c r="F473" s="381">
        <f t="shared" si="7"/>
        <v>1.867727535907062</v>
      </c>
      <c r="G473" s="239">
        <v>535.41</v>
      </c>
      <c r="H473" s="242" t="s">
        <v>122</v>
      </c>
      <c r="I473" s="375" t="s">
        <v>1166</v>
      </c>
      <c r="J473" s="170" t="s">
        <v>96</v>
      </c>
      <c r="K473" s="170" t="s">
        <v>343</v>
      </c>
      <c r="L473" s="170" t="s">
        <v>113</v>
      </c>
      <c r="M473" s="313"/>
      <c r="N473" s="313"/>
      <c r="O473" s="75"/>
    </row>
    <row r="474" spans="1:15">
      <c r="A474" s="451">
        <v>46134</v>
      </c>
      <c r="B474" s="375" t="s">
        <v>1590</v>
      </c>
      <c r="C474" s="375" t="s">
        <v>522</v>
      </c>
      <c r="D474" s="165" t="s">
        <v>257</v>
      </c>
      <c r="E474" s="375">
        <v>500</v>
      </c>
      <c r="F474" s="381">
        <f t="shared" si="7"/>
        <v>0.93386376795353099</v>
      </c>
      <c r="G474" s="239">
        <v>535.41</v>
      </c>
      <c r="H474" s="242" t="s">
        <v>122</v>
      </c>
      <c r="I474" s="375" t="s">
        <v>1166</v>
      </c>
      <c r="J474" s="170" t="s">
        <v>96</v>
      </c>
      <c r="K474" s="170" t="s">
        <v>343</v>
      </c>
      <c r="L474" s="170" t="s">
        <v>113</v>
      </c>
      <c r="M474" s="313"/>
      <c r="N474" s="313"/>
      <c r="O474" s="75"/>
    </row>
    <row r="475" spans="1:15">
      <c r="A475" s="451">
        <v>46134</v>
      </c>
      <c r="B475" s="165" t="s">
        <v>1163</v>
      </c>
      <c r="C475" s="165" t="s">
        <v>110</v>
      </c>
      <c r="D475" s="165" t="s">
        <v>257</v>
      </c>
      <c r="E475" s="375">
        <v>7500</v>
      </c>
      <c r="F475" s="381">
        <f t="shared" si="7"/>
        <v>14.007956519302965</v>
      </c>
      <c r="G475" s="239">
        <v>535.41</v>
      </c>
      <c r="H475" s="242" t="s">
        <v>122</v>
      </c>
      <c r="I475" s="375" t="s">
        <v>1185</v>
      </c>
      <c r="J475" s="170" t="s">
        <v>96</v>
      </c>
      <c r="K475" s="170" t="s">
        <v>343</v>
      </c>
      <c r="L475" s="170" t="s">
        <v>113</v>
      </c>
      <c r="M475" s="75"/>
      <c r="N475" s="75"/>
      <c r="O475" s="75"/>
    </row>
    <row r="476" spans="1:15">
      <c r="A476" s="451">
        <v>46134</v>
      </c>
      <c r="B476" s="375" t="s">
        <v>1647</v>
      </c>
      <c r="C476" s="375" t="s">
        <v>525</v>
      </c>
      <c r="D476" s="165" t="s">
        <v>257</v>
      </c>
      <c r="E476" s="375">
        <v>10000</v>
      </c>
      <c r="F476" s="381">
        <f t="shared" si="7"/>
        <v>18.67727535907062</v>
      </c>
      <c r="G476" s="239">
        <v>535.41</v>
      </c>
      <c r="H476" s="375" t="s">
        <v>131</v>
      </c>
      <c r="I476" s="375" t="s">
        <v>1219</v>
      </c>
      <c r="J476" s="170" t="s">
        <v>96</v>
      </c>
      <c r="K476" s="170" t="s">
        <v>343</v>
      </c>
      <c r="L476" s="170" t="s">
        <v>113</v>
      </c>
      <c r="M476" s="75"/>
      <c r="N476" s="75"/>
      <c r="O476" s="75"/>
    </row>
    <row r="477" spans="1:15">
      <c r="A477" s="451">
        <v>46134</v>
      </c>
      <c r="B477" s="375" t="s">
        <v>1590</v>
      </c>
      <c r="C477" s="375" t="s">
        <v>522</v>
      </c>
      <c r="D477" s="165" t="s">
        <v>257</v>
      </c>
      <c r="E477" s="375">
        <v>2000</v>
      </c>
      <c r="F477" s="381">
        <f t="shared" si="7"/>
        <v>3.735455071814124</v>
      </c>
      <c r="G477" s="239">
        <v>535.41</v>
      </c>
      <c r="H477" s="375" t="s">
        <v>131</v>
      </c>
      <c r="I477" s="375" t="s">
        <v>1206</v>
      </c>
      <c r="J477" s="170" t="s">
        <v>96</v>
      </c>
      <c r="K477" s="170" t="s">
        <v>343</v>
      </c>
      <c r="L477" s="170" t="s">
        <v>113</v>
      </c>
      <c r="M477" s="124"/>
      <c r="N477" s="124"/>
      <c r="O477" s="124"/>
    </row>
    <row r="478" spans="1:15">
      <c r="A478" s="451">
        <v>46134</v>
      </c>
      <c r="B478" s="375" t="s">
        <v>1592</v>
      </c>
      <c r="C478" s="375" t="s">
        <v>522</v>
      </c>
      <c r="D478" s="165" t="s">
        <v>257</v>
      </c>
      <c r="E478" s="375">
        <v>600</v>
      </c>
      <c r="F478" s="381">
        <f t="shared" si="7"/>
        <v>1.1206365215442371</v>
      </c>
      <c r="G478" s="239">
        <v>535.41</v>
      </c>
      <c r="H478" s="375" t="s">
        <v>131</v>
      </c>
      <c r="I478" s="375" t="s">
        <v>1206</v>
      </c>
      <c r="J478" s="170" t="s">
        <v>96</v>
      </c>
      <c r="K478" s="170" t="s">
        <v>343</v>
      </c>
      <c r="L478" s="170" t="s">
        <v>113</v>
      </c>
      <c r="M478" s="75"/>
      <c r="N478" s="75"/>
      <c r="O478" s="75"/>
    </row>
    <row r="479" spans="1:15">
      <c r="A479" s="451">
        <v>46134</v>
      </c>
      <c r="B479" s="170" t="s">
        <v>1198</v>
      </c>
      <c r="C479" s="170" t="s">
        <v>110</v>
      </c>
      <c r="D479" s="165" t="s">
        <v>257</v>
      </c>
      <c r="E479" s="375">
        <v>7500</v>
      </c>
      <c r="F479" s="381">
        <f t="shared" ref="F479:F542" si="8">E479/G479</f>
        <v>14.007956519302965</v>
      </c>
      <c r="G479" s="239">
        <v>535.41</v>
      </c>
      <c r="H479" s="375" t="s">
        <v>131</v>
      </c>
      <c r="I479" s="375" t="s">
        <v>1220</v>
      </c>
      <c r="J479" s="170" t="s">
        <v>96</v>
      </c>
      <c r="K479" s="170" t="s">
        <v>343</v>
      </c>
      <c r="L479" s="170" t="s">
        <v>113</v>
      </c>
      <c r="M479" s="75"/>
      <c r="N479" s="75"/>
      <c r="O479" s="75"/>
    </row>
    <row r="480" spans="1:15">
      <c r="A480" s="395">
        <v>46134</v>
      </c>
      <c r="B480" s="453" t="s">
        <v>1260</v>
      </c>
      <c r="C480" s="383" t="s">
        <v>335</v>
      </c>
      <c r="D480" s="383" t="s">
        <v>97</v>
      </c>
      <c r="E480" s="465">
        <v>1500</v>
      </c>
      <c r="F480" s="381">
        <f t="shared" si="8"/>
        <v>2.8015913038605929</v>
      </c>
      <c r="G480" s="239">
        <v>535.41</v>
      </c>
      <c r="H480" s="383" t="s">
        <v>127</v>
      </c>
      <c r="I480" s="170" t="s">
        <v>1295</v>
      </c>
      <c r="J480" s="170" t="s">
        <v>96</v>
      </c>
      <c r="K480" s="170" t="s">
        <v>343</v>
      </c>
      <c r="L480" s="170" t="s">
        <v>113</v>
      </c>
      <c r="M480" s="75"/>
      <c r="N480" s="75"/>
      <c r="O480" s="75"/>
    </row>
    <row r="481" spans="1:15">
      <c r="A481" s="395">
        <v>46134</v>
      </c>
      <c r="B481" s="453" t="s">
        <v>1261</v>
      </c>
      <c r="C481" s="383" t="s">
        <v>335</v>
      </c>
      <c r="D481" s="383" t="s">
        <v>97</v>
      </c>
      <c r="E481" s="465">
        <v>1500</v>
      </c>
      <c r="F481" s="381">
        <f t="shared" si="8"/>
        <v>2.8015913038605929</v>
      </c>
      <c r="G481" s="239">
        <v>535.41</v>
      </c>
      <c r="H481" s="383" t="s">
        <v>127</v>
      </c>
      <c r="I481" s="170" t="s">
        <v>1295</v>
      </c>
      <c r="J481" s="170" t="s">
        <v>96</v>
      </c>
      <c r="K481" s="170" t="s">
        <v>343</v>
      </c>
      <c r="L481" s="170" t="s">
        <v>113</v>
      </c>
      <c r="M481" s="75"/>
      <c r="N481" s="75"/>
      <c r="O481" s="75"/>
    </row>
    <row r="482" spans="1:15">
      <c r="A482" s="395">
        <v>46134</v>
      </c>
      <c r="B482" s="170" t="s">
        <v>1262</v>
      </c>
      <c r="C482" s="383" t="s">
        <v>110</v>
      </c>
      <c r="D482" s="383" t="s">
        <v>97</v>
      </c>
      <c r="E482" s="465">
        <v>7500</v>
      </c>
      <c r="F482" s="381">
        <f t="shared" si="8"/>
        <v>14.007956519302965</v>
      </c>
      <c r="G482" s="239">
        <v>535.41</v>
      </c>
      <c r="H482" s="383" t="s">
        <v>127</v>
      </c>
      <c r="I482" s="453" t="s">
        <v>1310</v>
      </c>
      <c r="J482" s="170" t="s">
        <v>96</v>
      </c>
      <c r="K482" s="170" t="s">
        <v>343</v>
      </c>
      <c r="L482" s="170" t="s">
        <v>113</v>
      </c>
      <c r="M482" s="75"/>
      <c r="N482" s="75"/>
      <c r="O482" s="75"/>
    </row>
    <row r="483" spans="1:15">
      <c r="A483" s="466">
        <v>46134</v>
      </c>
      <c r="B483" s="389" t="s">
        <v>1342</v>
      </c>
      <c r="C483" s="389" t="s">
        <v>110</v>
      </c>
      <c r="D483" s="396" t="s">
        <v>100</v>
      </c>
      <c r="E483" s="467">
        <v>7500</v>
      </c>
      <c r="F483" s="381">
        <f t="shared" si="8"/>
        <v>14.007956519302965</v>
      </c>
      <c r="G483" s="239">
        <v>535.41</v>
      </c>
      <c r="H483" s="468" t="s">
        <v>129</v>
      </c>
      <c r="I483" s="468" t="s">
        <v>1372</v>
      </c>
      <c r="J483" s="170" t="s">
        <v>96</v>
      </c>
      <c r="K483" s="170" t="s">
        <v>343</v>
      </c>
      <c r="L483" s="170" t="s">
        <v>113</v>
      </c>
      <c r="M483" s="75"/>
      <c r="N483" s="75"/>
      <c r="O483" s="75"/>
    </row>
    <row r="484" spans="1:15">
      <c r="A484" s="451">
        <v>46134</v>
      </c>
      <c r="B484" s="375" t="s">
        <v>1419</v>
      </c>
      <c r="C484" s="375" t="s">
        <v>335</v>
      </c>
      <c r="D484" s="375" t="s">
        <v>97</v>
      </c>
      <c r="E484" s="375">
        <v>300</v>
      </c>
      <c r="F484" s="381">
        <f t="shared" si="8"/>
        <v>0.56031826077211855</v>
      </c>
      <c r="G484" s="239">
        <v>535.41</v>
      </c>
      <c r="H484" s="375" t="s">
        <v>124</v>
      </c>
      <c r="I484" s="375" t="s">
        <v>1436</v>
      </c>
      <c r="J484" s="170" t="s">
        <v>96</v>
      </c>
      <c r="K484" s="170" t="s">
        <v>343</v>
      </c>
      <c r="L484" s="170" t="s">
        <v>113</v>
      </c>
      <c r="M484" s="75"/>
      <c r="N484" s="75"/>
      <c r="O484" s="75"/>
    </row>
    <row r="485" spans="1:15">
      <c r="A485" s="451">
        <v>46134</v>
      </c>
      <c r="B485" s="375" t="s">
        <v>1415</v>
      </c>
      <c r="C485" s="391" t="s">
        <v>961</v>
      </c>
      <c r="D485" s="375" t="s">
        <v>97</v>
      </c>
      <c r="E485" s="375">
        <v>3000</v>
      </c>
      <c r="F485" s="381">
        <f t="shared" si="8"/>
        <v>5.6031826077211857</v>
      </c>
      <c r="G485" s="239">
        <v>535.41</v>
      </c>
      <c r="H485" s="375" t="s">
        <v>124</v>
      </c>
      <c r="I485" s="375" t="s">
        <v>1450</v>
      </c>
      <c r="J485" s="170" t="s">
        <v>96</v>
      </c>
      <c r="K485" s="170" t="s">
        <v>343</v>
      </c>
      <c r="L485" s="170" t="s">
        <v>113</v>
      </c>
      <c r="M485" s="75"/>
      <c r="N485" s="75"/>
      <c r="O485" s="75"/>
    </row>
    <row r="486" spans="1:15">
      <c r="A486" s="451">
        <v>46134</v>
      </c>
      <c r="B486" s="375" t="s">
        <v>1420</v>
      </c>
      <c r="C486" s="375" t="s">
        <v>335</v>
      </c>
      <c r="D486" s="375" t="s">
        <v>97</v>
      </c>
      <c r="E486" s="375">
        <v>300</v>
      </c>
      <c r="F486" s="381">
        <f t="shared" si="8"/>
        <v>0.56031826077211855</v>
      </c>
      <c r="G486" s="239">
        <v>535.41</v>
      </c>
      <c r="H486" s="375" t="s">
        <v>124</v>
      </c>
      <c r="I486" s="375" t="s">
        <v>1436</v>
      </c>
      <c r="J486" s="170" t="s">
        <v>96</v>
      </c>
      <c r="K486" s="170" t="s">
        <v>343</v>
      </c>
      <c r="L486" s="170" t="s">
        <v>113</v>
      </c>
      <c r="M486" s="75"/>
      <c r="N486" s="75"/>
      <c r="O486" s="75"/>
    </row>
    <row r="487" spans="1:15">
      <c r="A487" s="451">
        <v>46134</v>
      </c>
      <c r="B487" s="375" t="s">
        <v>1421</v>
      </c>
      <c r="C487" s="375" t="s">
        <v>335</v>
      </c>
      <c r="D487" s="375" t="s">
        <v>97</v>
      </c>
      <c r="E487" s="375">
        <v>300</v>
      </c>
      <c r="F487" s="381">
        <f t="shared" si="8"/>
        <v>0.56031826077211855</v>
      </c>
      <c r="G487" s="239">
        <v>535.41</v>
      </c>
      <c r="H487" s="375" t="s">
        <v>124</v>
      </c>
      <c r="I487" s="375" t="s">
        <v>1436</v>
      </c>
      <c r="J487" s="170" t="s">
        <v>96</v>
      </c>
      <c r="K487" s="170" t="s">
        <v>343</v>
      </c>
      <c r="L487" s="170" t="s">
        <v>113</v>
      </c>
      <c r="M487" s="75"/>
      <c r="N487" s="75"/>
      <c r="O487" s="75"/>
    </row>
    <row r="488" spans="1:15">
      <c r="A488" s="451">
        <v>46134</v>
      </c>
      <c r="B488" s="375" t="s">
        <v>1422</v>
      </c>
      <c r="C488" s="375" t="s">
        <v>335</v>
      </c>
      <c r="D488" s="375" t="s">
        <v>97</v>
      </c>
      <c r="E488" s="375">
        <v>300</v>
      </c>
      <c r="F488" s="381">
        <f t="shared" si="8"/>
        <v>0.56031826077211855</v>
      </c>
      <c r="G488" s="239">
        <v>535.41</v>
      </c>
      <c r="H488" s="375" t="s">
        <v>124</v>
      </c>
      <c r="I488" s="375" t="s">
        <v>1436</v>
      </c>
      <c r="J488" s="170" t="s">
        <v>96</v>
      </c>
      <c r="K488" s="170" t="s">
        <v>343</v>
      </c>
      <c r="L488" s="170" t="s">
        <v>113</v>
      </c>
      <c r="M488" s="75"/>
      <c r="N488" s="75"/>
      <c r="O488" s="75"/>
    </row>
    <row r="489" spans="1:15" s="246" customFormat="1">
      <c r="A489" s="451">
        <v>46134</v>
      </c>
      <c r="B489" s="375" t="s">
        <v>1423</v>
      </c>
      <c r="C489" s="375" t="s">
        <v>335</v>
      </c>
      <c r="D489" s="375" t="s">
        <v>97</v>
      </c>
      <c r="E489" s="375">
        <v>300</v>
      </c>
      <c r="F489" s="381">
        <f t="shared" si="8"/>
        <v>0.56031826077211855</v>
      </c>
      <c r="G489" s="239">
        <v>535.41</v>
      </c>
      <c r="H489" s="375" t="s">
        <v>124</v>
      </c>
      <c r="I489" s="375" t="s">
        <v>1436</v>
      </c>
      <c r="J489" s="170" t="s">
        <v>96</v>
      </c>
      <c r="K489" s="170" t="s">
        <v>343</v>
      </c>
      <c r="L489" s="170" t="s">
        <v>113</v>
      </c>
      <c r="M489" s="75"/>
      <c r="N489" s="75"/>
      <c r="O489" s="75"/>
    </row>
    <row r="490" spans="1:15">
      <c r="A490" s="451">
        <v>46134</v>
      </c>
      <c r="B490" s="375" t="s">
        <v>1424</v>
      </c>
      <c r="C490" s="375" t="s">
        <v>335</v>
      </c>
      <c r="D490" s="375" t="s">
        <v>97</v>
      </c>
      <c r="E490" s="375">
        <v>300</v>
      </c>
      <c r="F490" s="381">
        <f t="shared" si="8"/>
        <v>0.56031826077211855</v>
      </c>
      <c r="G490" s="239">
        <v>535.41</v>
      </c>
      <c r="H490" s="375" t="s">
        <v>124</v>
      </c>
      <c r="I490" s="375" t="s">
        <v>1436</v>
      </c>
      <c r="J490" s="170" t="s">
        <v>96</v>
      </c>
      <c r="K490" s="170" t="s">
        <v>343</v>
      </c>
      <c r="L490" s="170" t="s">
        <v>113</v>
      </c>
      <c r="M490" s="75"/>
      <c r="N490" s="75"/>
      <c r="O490" s="75"/>
    </row>
    <row r="491" spans="1:15">
      <c r="A491" s="451">
        <v>46134</v>
      </c>
      <c r="B491" s="242" t="s">
        <v>1429</v>
      </c>
      <c r="C491" s="242" t="s">
        <v>110</v>
      </c>
      <c r="D491" s="375" t="s">
        <v>97</v>
      </c>
      <c r="E491" s="375">
        <v>5000</v>
      </c>
      <c r="F491" s="381">
        <f t="shared" si="8"/>
        <v>9.3386376795353101</v>
      </c>
      <c r="G491" s="239">
        <v>535.41</v>
      </c>
      <c r="H491" s="375" t="s">
        <v>124</v>
      </c>
      <c r="I491" s="375" t="s">
        <v>1453</v>
      </c>
      <c r="J491" s="170" t="s">
        <v>96</v>
      </c>
      <c r="K491" s="170" t="s">
        <v>343</v>
      </c>
      <c r="L491" s="170" t="s">
        <v>113</v>
      </c>
      <c r="M491" s="75"/>
      <c r="N491" s="75"/>
      <c r="O491" s="75"/>
    </row>
    <row r="492" spans="1:15">
      <c r="A492" s="451">
        <v>46134</v>
      </c>
      <c r="B492" s="375" t="s">
        <v>1426</v>
      </c>
      <c r="C492" s="375" t="s">
        <v>335</v>
      </c>
      <c r="D492" s="375" t="s">
        <v>97</v>
      </c>
      <c r="E492" s="375">
        <v>300</v>
      </c>
      <c r="F492" s="381">
        <f t="shared" si="8"/>
        <v>0.56031826077211855</v>
      </c>
      <c r="G492" s="239">
        <v>535.41</v>
      </c>
      <c r="H492" s="375" t="s">
        <v>124</v>
      </c>
      <c r="I492" s="375" t="s">
        <v>1436</v>
      </c>
      <c r="J492" s="170" t="s">
        <v>96</v>
      </c>
      <c r="K492" s="170" t="s">
        <v>343</v>
      </c>
      <c r="L492" s="170" t="s">
        <v>113</v>
      </c>
      <c r="M492" s="75"/>
      <c r="N492" s="75"/>
      <c r="O492" s="75"/>
    </row>
    <row r="493" spans="1:15">
      <c r="A493" s="451">
        <v>46134</v>
      </c>
      <c r="B493" s="375" t="s">
        <v>1414</v>
      </c>
      <c r="C493" s="375" t="s">
        <v>335</v>
      </c>
      <c r="D493" s="375" t="s">
        <v>97</v>
      </c>
      <c r="E493" s="375">
        <v>300</v>
      </c>
      <c r="F493" s="381">
        <f t="shared" si="8"/>
        <v>0.56031826077211855</v>
      </c>
      <c r="G493" s="239">
        <v>535.41</v>
      </c>
      <c r="H493" s="375" t="s">
        <v>124</v>
      </c>
      <c r="I493" s="375" t="s">
        <v>1436</v>
      </c>
      <c r="J493" s="170" t="s">
        <v>96</v>
      </c>
      <c r="K493" s="170" t="s">
        <v>343</v>
      </c>
      <c r="L493" s="170" t="s">
        <v>113</v>
      </c>
      <c r="M493" s="75"/>
      <c r="N493" s="75"/>
      <c r="O493" s="75"/>
    </row>
    <row r="494" spans="1:15">
      <c r="A494" s="451">
        <v>46134</v>
      </c>
      <c r="B494" s="375" t="s">
        <v>1415</v>
      </c>
      <c r="C494" s="391" t="s">
        <v>961</v>
      </c>
      <c r="D494" s="375" t="s">
        <v>97</v>
      </c>
      <c r="E494" s="375">
        <v>3000</v>
      </c>
      <c r="F494" s="381">
        <f t="shared" si="8"/>
        <v>5.6031826077211857</v>
      </c>
      <c r="G494" s="239">
        <v>535.41</v>
      </c>
      <c r="H494" s="375" t="s">
        <v>124</v>
      </c>
      <c r="I494" s="375" t="s">
        <v>1450</v>
      </c>
      <c r="J494" s="170" t="s">
        <v>96</v>
      </c>
      <c r="K494" s="170" t="s">
        <v>343</v>
      </c>
      <c r="L494" s="170" t="s">
        <v>113</v>
      </c>
      <c r="M494" s="75"/>
      <c r="N494" s="75"/>
      <c r="O494" s="75"/>
    </row>
    <row r="495" spans="1:15">
      <c r="A495" s="451">
        <v>46134</v>
      </c>
      <c r="B495" s="375" t="s">
        <v>1427</v>
      </c>
      <c r="C495" s="375" t="s">
        <v>335</v>
      </c>
      <c r="D495" s="375" t="s">
        <v>97</v>
      </c>
      <c r="E495" s="375">
        <v>300</v>
      </c>
      <c r="F495" s="381">
        <f t="shared" si="8"/>
        <v>0.56031826077211855</v>
      </c>
      <c r="G495" s="239">
        <v>535.41</v>
      </c>
      <c r="H495" s="375" t="s">
        <v>124</v>
      </c>
      <c r="I495" s="375" t="s">
        <v>1436</v>
      </c>
      <c r="J495" s="170" t="s">
        <v>96</v>
      </c>
      <c r="K495" s="170" t="s">
        <v>343</v>
      </c>
      <c r="L495" s="170" t="s">
        <v>113</v>
      </c>
      <c r="M495" s="75"/>
      <c r="N495" s="75"/>
      <c r="O495" s="75"/>
    </row>
    <row r="496" spans="1:15">
      <c r="A496" s="451">
        <v>46134</v>
      </c>
      <c r="B496" s="375" t="s">
        <v>1428</v>
      </c>
      <c r="C496" s="375" t="s">
        <v>335</v>
      </c>
      <c r="D496" s="375" t="s">
        <v>97</v>
      </c>
      <c r="E496" s="375">
        <v>300</v>
      </c>
      <c r="F496" s="381">
        <f t="shared" si="8"/>
        <v>0.56031826077211855</v>
      </c>
      <c r="G496" s="239">
        <v>535.41</v>
      </c>
      <c r="H496" s="375" t="s">
        <v>124</v>
      </c>
      <c r="I496" s="375" t="s">
        <v>1436</v>
      </c>
      <c r="J496" s="170" t="s">
        <v>96</v>
      </c>
      <c r="K496" s="170" t="s">
        <v>343</v>
      </c>
      <c r="L496" s="170" t="s">
        <v>113</v>
      </c>
      <c r="M496" s="75"/>
      <c r="N496" s="75"/>
      <c r="O496" s="75"/>
    </row>
    <row r="497" spans="1:15">
      <c r="A497" s="451">
        <v>46135</v>
      </c>
      <c r="B497" s="242" t="s">
        <v>1425</v>
      </c>
      <c r="C497" s="391" t="s">
        <v>392</v>
      </c>
      <c r="D497" s="375" t="s">
        <v>97</v>
      </c>
      <c r="E497" s="375">
        <v>7000</v>
      </c>
      <c r="F497" s="381">
        <f t="shared" si="8"/>
        <v>13.074092751349434</v>
      </c>
      <c r="G497" s="239">
        <v>535.41</v>
      </c>
      <c r="H497" s="375" t="s">
        <v>124</v>
      </c>
      <c r="I497" s="375" t="s">
        <v>1452</v>
      </c>
      <c r="J497" s="170" t="s">
        <v>96</v>
      </c>
      <c r="K497" s="170" t="s">
        <v>343</v>
      </c>
      <c r="L497" s="170" t="s">
        <v>113</v>
      </c>
      <c r="M497" s="75"/>
      <c r="N497" s="75"/>
      <c r="O497" s="75"/>
    </row>
    <row r="498" spans="1:15">
      <c r="A498" s="448">
        <v>46134</v>
      </c>
      <c r="B498" s="124" t="s">
        <v>1506</v>
      </c>
      <c r="C498" s="391" t="s">
        <v>392</v>
      </c>
      <c r="D498" s="364" t="s">
        <v>97</v>
      </c>
      <c r="E498" s="372">
        <v>20000</v>
      </c>
      <c r="F498" s="381">
        <f t="shared" si="8"/>
        <v>37.35455071814124</v>
      </c>
      <c r="G498" s="239">
        <v>535.41</v>
      </c>
      <c r="H498" s="383" t="s">
        <v>127</v>
      </c>
      <c r="I498" s="124" t="s">
        <v>1549</v>
      </c>
      <c r="J498" s="170" t="s">
        <v>96</v>
      </c>
      <c r="K498" s="170" t="s">
        <v>343</v>
      </c>
      <c r="L498" s="170" t="s">
        <v>113</v>
      </c>
      <c r="M498" s="75"/>
      <c r="N498" s="75"/>
      <c r="O498" s="75"/>
    </row>
    <row r="499" spans="1:15">
      <c r="A499" s="448">
        <v>46134</v>
      </c>
      <c r="B499" s="124" t="s">
        <v>1507</v>
      </c>
      <c r="C499" s="124" t="s">
        <v>525</v>
      </c>
      <c r="D499" s="364" t="s">
        <v>97</v>
      </c>
      <c r="E499" s="372">
        <v>40000</v>
      </c>
      <c r="F499" s="381">
        <f t="shared" si="8"/>
        <v>74.709101436282481</v>
      </c>
      <c r="G499" s="239">
        <v>535.41</v>
      </c>
      <c r="H499" s="383" t="s">
        <v>127</v>
      </c>
      <c r="I499" s="124" t="s">
        <v>1550</v>
      </c>
      <c r="J499" s="170" t="s">
        <v>96</v>
      </c>
      <c r="K499" s="170" t="s">
        <v>343</v>
      </c>
      <c r="L499" s="170" t="s">
        <v>113</v>
      </c>
      <c r="M499" s="75"/>
      <c r="N499" s="75"/>
      <c r="O499" s="75"/>
    </row>
    <row r="500" spans="1:15">
      <c r="A500" s="451">
        <v>46135</v>
      </c>
      <c r="B500" s="375" t="s">
        <v>186</v>
      </c>
      <c r="C500" s="375" t="s">
        <v>335</v>
      </c>
      <c r="D500" s="385" t="s">
        <v>99</v>
      </c>
      <c r="E500" s="375">
        <v>1000</v>
      </c>
      <c r="F500" s="381">
        <f t="shared" si="8"/>
        <v>1.867727535907062</v>
      </c>
      <c r="G500" s="239">
        <v>535.41</v>
      </c>
      <c r="H500" s="386" t="s">
        <v>111</v>
      </c>
      <c r="I500" s="452" t="s">
        <v>910</v>
      </c>
      <c r="J500" s="170" t="s">
        <v>96</v>
      </c>
      <c r="K500" s="170" t="s">
        <v>343</v>
      </c>
      <c r="L500" s="170" t="s">
        <v>113</v>
      </c>
      <c r="M500" s="75"/>
      <c r="N500" s="75"/>
      <c r="O500" s="75"/>
    </row>
    <row r="501" spans="1:15">
      <c r="A501" s="451">
        <v>46135</v>
      </c>
      <c r="B501" s="375" t="s">
        <v>187</v>
      </c>
      <c r="C501" s="375" t="s">
        <v>335</v>
      </c>
      <c r="D501" s="385" t="s">
        <v>99</v>
      </c>
      <c r="E501" s="375">
        <v>1000</v>
      </c>
      <c r="F501" s="381">
        <f t="shared" si="8"/>
        <v>1.867727535907062</v>
      </c>
      <c r="G501" s="239">
        <v>535.41</v>
      </c>
      <c r="H501" s="386" t="s">
        <v>111</v>
      </c>
      <c r="I501" s="452" t="s">
        <v>910</v>
      </c>
      <c r="J501" s="170" t="s">
        <v>96</v>
      </c>
      <c r="K501" s="170" t="s">
        <v>343</v>
      </c>
      <c r="L501" s="170" t="s">
        <v>113</v>
      </c>
      <c r="M501" s="75"/>
      <c r="N501" s="75"/>
      <c r="O501" s="75"/>
    </row>
    <row r="502" spans="1:15">
      <c r="A502" s="388">
        <v>46135</v>
      </c>
      <c r="B502" s="391" t="s">
        <v>972</v>
      </c>
      <c r="C502" s="391" t="s">
        <v>961</v>
      </c>
      <c r="D502" s="390" t="s">
        <v>97</v>
      </c>
      <c r="E502" s="391">
        <v>1500</v>
      </c>
      <c r="F502" s="381">
        <f t="shared" si="8"/>
        <v>2.8015913038605929</v>
      </c>
      <c r="G502" s="239">
        <v>535.41</v>
      </c>
      <c r="H502" s="165" t="s">
        <v>128</v>
      </c>
      <c r="I502" s="391" t="s">
        <v>1008</v>
      </c>
      <c r="J502" s="170" t="s">
        <v>96</v>
      </c>
      <c r="K502" s="170" t="s">
        <v>343</v>
      </c>
      <c r="L502" s="170" t="s">
        <v>113</v>
      </c>
      <c r="M502" s="75"/>
      <c r="N502" s="75"/>
      <c r="O502" s="75"/>
    </row>
    <row r="503" spans="1:15">
      <c r="A503" s="388">
        <v>46135</v>
      </c>
      <c r="B503" s="391" t="s">
        <v>962</v>
      </c>
      <c r="C503" s="391" t="s">
        <v>522</v>
      </c>
      <c r="D503" s="390" t="s">
        <v>97</v>
      </c>
      <c r="E503" s="391">
        <v>500</v>
      </c>
      <c r="F503" s="381">
        <f t="shared" si="8"/>
        <v>0.93386376795353099</v>
      </c>
      <c r="G503" s="239">
        <v>535.41</v>
      </c>
      <c r="H503" s="165" t="s">
        <v>128</v>
      </c>
      <c r="I503" s="391" t="s">
        <v>991</v>
      </c>
      <c r="J503" s="170" t="s">
        <v>96</v>
      </c>
      <c r="K503" s="170" t="s">
        <v>343</v>
      </c>
      <c r="L503" s="170" t="s">
        <v>113</v>
      </c>
      <c r="M503" s="75"/>
      <c r="N503" s="75"/>
      <c r="O503" s="75"/>
    </row>
    <row r="504" spans="1:15">
      <c r="A504" s="388">
        <v>46135</v>
      </c>
      <c r="B504" s="391" t="s">
        <v>973</v>
      </c>
      <c r="C504" s="391" t="s">
        <v>522</v>
      </c>
      <c r="D504" s="390" t="s">
        <v>97</v>
      </c>
      <c r="E504" s="391">
        <v>500</v>
      </c>
      <c r="F504" s="381">
        <f t="shared" si="8"/>
        <v>0.93386376795353099</v>
      </c>
      <c r="G504" s="239">
        <v>535.41</v>
      </c>
      <c r="H504" s="165" t="s">
        <v>128</v>
      </c>
      <c r="I504" s="391" t="s">
        <v>991</v>
      </c>
      <c r="J504" s="170" t="s">
        <v>96</v>
      </c>
      <c r="K504" s="170" t="s">
        <v>343</v>
      </c>
      <c r="L504" s="170" t="s">
        <v>113</v>
      </c>
      <c r="M504" s="75"/>
      <c r="N504" s="75"/>
      <c r="O504" s="75"/>
    </row>
    <row r="505" spans="1:15">
      <c r="A505" s="388">
        <v>46135</v>
      </c>
      <c r="B505" s="391" t="s">
        <v>960</v>
      </c>
      <c r="C505" s="391" t="s">
        <v>961</v>
      </c>
      <c r="D505" s="390" t="s">
        <v>97</v>
      </c>
      <c r="E505" s="391">
        <v>1500</v>
      </c>
      <c r="F505" s="381">
        <f t="shared" si="8"/>
        <v>2.8015913038605929</v>
      </c>
      <c r="G505" s="239">
        <v>535.41</v>
      </c>
      <c r="H505" s="165" t="s">
        <v>128</v>
      </c>
      <c r="I505" s="391" t="s">
        <v>1008</v>
      </c>
      <c r="J505" s="170" t="s">
        <v>96</v>
      </c>
      <c r="K505" s="170" t="s">
        <v>343</v>
      </c>
      <c r="L505" s="170" t="s">
        <v>113</v>
      </c>
      <c r="M505" s="75"/>
      <c r="N505" s="75"/>
      <c r="O505" s="75"/>
    </row>
    <row r="506" spans="1:15">
      <c r="A506" s="388">
        <v>46135</v>
      </c>
      <c r="B506" s="391" t="s">
        <v>962</v>
      </c>
      <c r="C506" s="391" t="s">
        <v>522</v>
      </c>
      <c r="D506" s="390" t="s">
        <v>97</v>
      </c>
      <c r="E506" s="391">
        <v>500</v>
      </c>
      <c r="F506" s="381">
        <f t="shared" si="8"/>
        <v>0.93386376795353099</v>
      </c>
      <c r="G506" s="239">
        <v>535.41</v>
      </c>
      <c r="H506" s="165" t="s">
        <v>128</v>
      </c>
      <c r="I506" s="391" t="s">
        <v>991</v>
      </c>
      <c r="J506" s="170" t="s">
        <v>96</v>
      </c>
      <c r="K506" s="170" t="s">
        <v>343</v>
      </c>
      <c r="L506" s="170" t="s">
        <v>113</v>
      </c>
      <c r="M506" s="75"/>
      <c r="N506" s="75"/>
      <c r="O506" s="75"/>
    </row>
    <row r="507" spans="1:15" s="246" customFormat="1">
      <c r="A507" s="388">
        <v>46135</v>
      </c>
      <c r="B507" s="391" t="s">
        <v>973</v>
      </c>
      <c r="C507" s="391" t="s">
        <v>522</v>
      </c>
      <c r="D507" s="390" t="s">
        <v>97</v>
      </c>
      <c r="E507" s="391">
        <v>500</v>
      </c>
      <c r="F507" s="381">
        <f t="shared" si="8"/>
        <v>0.93386376795353099</v>
      </c>
      <c r="G507" s="239">
        <v>535.41</v>
      </c>
      <c r="H507" s="165" t="s">
        <v>128</v>
      </c>
      <c r="I507" s="391" t="s">
        <v>991</v>
      </c>
      <c r="J507" s="170" t="s">
        <v>96</v>
      </c>
      <c r="K507" s="170" t="s">
        <v>343</v>
      </c>
      <c r="L507" s="170" t="s">
        <v>113</v>
      </c>
      <c r="M507" s="75"/>
      <c r="N507" s="75"/>
      <c r="O507" s="75"/>
    </row>
    <row r="508" spans="1:15">
      <c r="A508" s="460">
        <v>46135</v>
      </c>
      <c r="B508" s="453" t="s">
        <v>1069</v>
      </c>
      <c r="C508" s="453" t="s">
        <v>450</v>
      </c>
      <c r="D508" s="453" t="s">
        <v>98</v>
      </c>
      <c r="E508" s="461">
        <v>14880</v>
      </c>
      <c r="F508" s="381">
        <f t="shared" si="8"/>
        <v>27.791785734297083</v>
      </c>
      <c r="G508" s="239">
        <v>535.41</v>
      </c>
      <c r="H508" s="453" t="s">
        <v>168</v>
      </c>
      <c r="I508" s="453" t="s">
        <v>1099</v>
      </c>
      <c r="J508" s="170" t="s">
        <v>96</v>
      </c>
      <c r="K508" s="170" t="s">
        <v>343</v>
      </c>
      <c r="L508" s="170" t="s">
        <v>113</v>
      </c>
      <c r="M508" s="124"/>
      <c r="N508" s="124"/>
      <c r="O508" s="124"/>
    </row>
    <row r="509" spans="1:15">
      <c r="A509" s="460">
        <v>46135</v>
      </c>
      <c r="B509" s="453" t="s">
        <v>1070</v>
      </c>
      <c r="C509" s="453" t="s">
        <v>450</v>
      </c>
      <c r="D509" s="453" t="s">
        <v>98</v>
      </c>
      <c r="E509" s="461">
        <v>1768</v>
      </c>
      <c r="F509" s="381">
        <f t="shared" si="8"/>
        <v>3.3021422834836858</v>
      </c>
      <c r="G509" s="239">
        <v>535.41</v>
      </c>
      <c r="H509" s="453" t="s">
        <v>168</v>
      </c>
      <c r="I509" s="453" t="s">
        <v>1100</v>
      </c>
      <c r="J509" s="170" t="s">
        <v>96</v>
      </c>
      <c r="K509" s="170" t="s">
        <v>343</v>
      </c>
      <c r="L509" s="170" t="s">
        <v>113</v>
      </c>
      <c r="M509" s="124"/>
      <c r="N509" s="124"/>
      <c r="O509" s="124"/>
    </row>
    <row r="510" spans="1:15">
      <c r="A510" s="460">
        <v>46135</v>
      </c>
      <c r="B510" s="453" t="s">
        <v>1071</v>
      </c>
      <c r="C510" s="375" t="s">
        <v>130</v>
      </c>
      <c r="D510" s="453" t="s">
        <v>98</v>
      </c>
      <c r="E510" s="461">
        <v>30000</v>
      </c>
      <c r="F510" s="381">
        <f t="shared" si="8"/>
        <v>56.031826077211861</v>
      </c>
      <c r="G510" s="239">
        <v>535.41</v>
      </c>
      <c r="H510" s="453" t="s">
        <v>168</v>
      </c>
      <c r="I510" s="453" t="s">
        <v>1101</v>
      </c>
      <c r="J510" s="170" t="s">
        <v>96</v>
      </c>
      <c r="K510" s="170" t="s">
        <v>343</v>
      </c>
      <c r="L510" s="170" t="s">
        <v>113</v>
      </c>
      <c r="M510" s="124"/>
      <c r="N510" s="124"/>
      <c r="O510" s="124"/>
    </row>
    <row r="511" spans="1:15">
      <c r="A511" s="394">
        <v>46135</v>
      </c>
      <c r="B511" s="242" t="s">
        <v>472</v>
      </c>
      <c r="C511" s="458" t="s">
        <v>335</v>
      </c>
      <c r="D511" s="375" t="s">
        <v>98</v>
      </c>
      <c r="E511" s="459">
        <v>1000</v>
      </c>
      <c r="F511" s="381">
        <f t="shared" si="8"/>
        <v>1.867727535907062</v>
      </c>
      <c r="G511" s="239">
        <v>535.41</v>
      </c>
      <c r="H511" s="375" t="s">
        <v>168</v>
      </c>
      <c r="I511" s="375" t="s">
        <v>1080</v>
      </c>
      <c r="J511" s="170" t="s">
        <v>96</v>
      </c>
      <c r="K511" s="170" t="s">
        <v>343</v>
      </c>
      <c r="L511" s="170" t="s">
        <v>113</v>
      </c>
      <c r="M511" s="124"/>
      <c r="N511" s="124"/>
      <c r="O511" s="124"/>
    </row>
    <row r="512" spans="1:15">
      <c r="A512" s="394">
        <v>46135</v>
      </c>
      <c r="B512" s="242" t="s">
        <v>197</v>
      </c>
      <c r="C512" s="458" t="s">
        <v>335</v>
      </c>
      <c r="D512" s="375" t="s">
        <v>98</v>
      </c>
      <c r="E512" s="459">
        <v>1000</v>
      </c>
      <c r="F512" s="381">
        <f t="shared" si="8"/>
        <v>1.867727535907062</v>
      </c>
      <c r="G512" s="239">
        <v>535.41</v>
      </c>
      <c r="H512" s="375" t="s">
        <v>168</v>
      </c>
      <c r="I512" s="375" t="s">
        <v>1080</v>
      </c>
      <c r="J512" s="170" t="s">
        <v>96</v>
      </c>
      <c r="K512" s="170" t="s">
        <v>343</v>
      </c>
      <c r="L512" s="170" t="s">
        <v>113</v>
      </c>
      <c r="M512" s="124"/>
      <c r="N512" s="124"/>
      <c r="O512" s="124"/>
    </row>
    <row r="513" spans="1:15">
      <c r="A513" s="394">
        <v>46135</v>
      </c>
      <c r="B513" s="242" t="s">
        <v>452</v>
      </c>
      <c r="C513" s="458" t="s">
        <v>335</v>
      </c>
      <c r="D513" s="375" t="s">
        <v>98</v>
      </c>
      <c r="E513" s="459">
        <v>500</v>
      </c>
      <c r="F513" s="381">
        <f t="shared" si="8"/>
        <v>0.93386376795353099</v>
      </c>
      <c r="G513" s="239">
        <v>535.41</v>
      </c>
      <c r="H513" s="375" t="s">
        <v>168</v>
      </c>
      <c r="I513" s="375" t="s">
        <v>1080</v>
      </c>
      <c r="J513" s="170" t="s">
        <v>96</v>
      </c>
      <c r="K513" s="170" t="s">
        <v>343</v>
      </c>
      <c r="L513" s="170" t="s">
        <v>113</v>
      </c>
      <c r="M513" s="124"/>
      <c r="N513" s="124"/>
      <c r="O513" s="124"/>
    </row>
    <row r="514" spans="1:15">
      <c r="A514" s="394">
        <v>46135</v>
      </c>
      <c r="B514" s="242" t="s">
        <v>453</v>
      </c>
      <c r="C514" s="458" t="s">
        <v>335</v>
      </c>
      <c r="D514" s="375" t="s">
        <v>98</v>
      </c>
      <c r="E514" s="459">
        <v>500</v>
      </c>
      <c r="F514" s="381">
        <f t="shared" si="8"/>
        <v>0.93386376795353099</v>
      </c>
      <c r="G514" s="239">
        <v>535.41</v>
      </c>
      <c r="H514" s="375" t="s">
        <v>168</v>
      </c>
      <c r="I514" s="375" t="s">
        <v>1080</v>
      </c>
      <c r="J514" s="170" t="s">
        <v>96</v>
      </c>
      <c r="K514" s="170" t="s">
        <v>343</v>
      </c>
      <c r="L514" s="170" t="s">
        <v>113</v>
      </c>
      <c r="M514" s="124"/>
      <c r="N514" s="124"/>
      <c r="O514" s="124"/>
    </row>
    <row r="515" spans="1:15">
      <c r="A515" s="394">
        <v>46135</v>
      </c>
      <c r="B515" s="375" t="s">
        <v>1072</v>
      </c>
      <c r="C515" s="458" t="s">
        <v>335</v>
      </c>
      <c r="D515" s="375" t="s">
        <v>98</v>
      </c>
      <c r="E515" s="459">
        <v>1000</v>
      </c>
      <c r="F515" s="381">
        <f t="shared" si="8"/>
        <v>1.867727535907062</v>
      </c>
      <c r="G515" s="239">
        <v>535.41</v>
      </c>
      <c r="H515" s="375" t="s">
        <v>168</v>
      </c>
      <c r="I515" s="375" t="s">
        <v>1080</v>
      </c>
      <c r="J515" s="170" t="s">
        <v>96</v>
      </c>
      <c r="K515" s="170" t="s">
        <v>343</v>
      </c>
      <c r="L515" s="170" t="s">
        <v>113</v>
      </c>
      <c r="M515" s="124"/>
      <c r="N515" s="124"/>
      <c r="O515" s="124"/>
    </row>
    <row r="516" spans="1:15">
      <c r="A516" s="394">
        <v>46135</v>
      </c>
      <c r="B516" s="375" t="s">
        <v>1040</v>
      </c>
      <c r="C516" s="458" t="s">
        <v>335</v>
      </c>
      <c r="D516" s="375" t="s">
        <v>98</v>
      </c>
      <c r="E516" s="459">
        <v>1000</v>
      </c>
      <c r="F516" s="381">
        <f t="shared" si="8"/>
        <v>1.867727535907062</v>
      </c>
      <c r="G516" s="239">
        <v>535.41</v>
      </c>
      <c r="H516" s="375" t="s">
        <v>168</v>
      </c>
      <c r="I516" s="375" t="s">
        <v>1080</v>
      </c>
      <c r="J516" s="170" t="s">
        <v>96</v>
      </c>
      <c r="K516" s="170" t="s">
        <v>343</v>
      </c>
      <c r="L516" s="170" t="s">
        <v>113</v>
      </c>
      <c r="M516" s="124"/>
      <c r="N516" s="124"/>
      <c r="O516" s="124"/>
    </row>
    <row r="517" spans="1:15">
      <c r="A517" s="360">
        <v>46135</v>
      </c>
      <c r="B517" s="361" t="s">
        <v>1622</v>
      </c>
      <c r="C517" s="361" t="s">
        <v>525</v>
      </c>
      <c r="D517" s="165" t="s">
        <v>257</v>
      </c>
      <c r="E517" s="361">
        <v>10000</v>
      </c>
      <c r="F517" s="381">
        <f t="shared" si="8"/>
        <v>18.67727535907062</v>
      </c>
      <c r="G517" s="239">
        <v>535.41</v>
      </c>
      <c r="H517" s="361" t="s">
        <v>123</v>
      </c>
      <c r="I517" s="361" t="s">
        <v>1145</v>
      </c>
      <c r="J517" s="170" t="s">
        <v>96</v>
      </c>
      <c r="K517" s="170" t="s">
        <v>343</v>
      </c>
      <c r="L517" s="170" t="s">
        <v>113</v>
      </c>
      <c r="M517" s="75"/>
      <c r="N517" s="75"/>
      <c r="O517" s="75"/>
    </row>
    <row r="518" spans="1:15">
      <c r="A518" s="360">
        <v>46135</v>
      </c>
      <c r="B518" s="361" t="s">
        <v>1597</v>
      </c>
      <c r="C518" s="361" t="s">
        <v>522</v>
      </c>
      <c r="D518" s="165" t="s">
        <v>257</v>
      </c>
      <c r="E518" s="361">
        <v>1000</v>
      </c>
      <c r="F518" s="381">
        <f t="shared" si="8"/>
        <v>1.867727535907062</v>
      </c>
      <c r="G518" s="239">
        <v>535.41</v>
      </c>
      <c r="H518" s="361" t="s">
        <v>123</v>
      </c>
      <c r="I518" s="361" t="s">
        <v>1121</v>
      </c>
      <c r="J518" s="170" t="s">
        <v>96</v>
      </c>
      <c r="K518" s="170" t="s">
        <v>343</v>
      </c>
      <c r="L518" s="170" t="s">
        <v>113</v>
      </c>
      <c r="M518" s="75"/>
      <c r="N518" s="75"/>
      <c r="O518" s="75"/>
    </row>
    <row r="519" spans="1:15">
      <c r="A519" s="360">
        <v>46135</v>
      </c>
      <c r="B519" s="361" t="s">
        <v>1597</v>
      </c>
      <c r="C519" s="361" t="s">
        <v>522</v>
      </c>
      <c r="D519" s="165" t="s">
        <v>257</v>
      </c>
      <c r="E519" s="361">
        <v>1500</v>
      </c>
      <c r="F519" s="381">
        <f t="shared" si="8"/>
        <v>2.8015913038605929</v>
      </c>
      <c r="G519" s="239">
        <v>535.41</v>
      </c>
      <c r="H519" s="361" t="s">
        <v>123</v>
      </c>
      <c r="I519" s="361" t="s">
        <v>1121</v>
      </c>
      <c r="J519" s="170" t="s">
        <v>96</v>
      </c>
      <c r="K519" s="170" t="s">
        <v>343</v>
      </c>
      <c r="L519" s="170" t="s">
        <v>113</v>
      </c>
      <c r="M519" s="75"/>
      <c r="N519" s="75"/>
      <c r="O519" s="75"/>
    </row>
    <row r="520" spans="1:15">
      <c r="A520" s="360">
        <v>46135</v>
      </c>
      <c r="B520" s="361" t="s">
        <v>1597</v>
      </c>
      <c r="C520" s="361" t="s">
        <v>522</v>
      </c>
      <c r="D520" s="165" t="s">
        <v>257</v>
      </c>
      <c r="E520" s="361">
        <v>1000</v>
      </c>
      <c r="F520" s="381">
        <f t="shared" si="8"/>
        <v>1.867727535907062</v>
      </c>
      <c r="G520" s="239">
        <v>535.41</v>
      </c>
      <c r="H520" s="361" t="s">
        <v>123</v>
      </c>
      <c r="I520" s="361" t="s">
        <v>1121</v>
      </c>
      <c r="J520" s="170" t="s">
        <v>96</v>
      </c>
      <c r="K520" s="170" t="s">
        <v>343</v>
      </c>
      <c r="L520" s="170" t="s">
        <v>113</v>
      </c>
      <c r="M520" s="75"/>
      <c r="N520" s="75"/>
      <c r="O520" s="75"/>
    </row>
    <row r="521" spans="1:15">
      <c r="A521" s="360">
        <v>46135</v>
      </c>
      <c r="B521" s="361" t="s">
        <v>1597</v>
      </c>
      <c r="C521" s="361" t="s">
        <v>522</v>
      </c>
      <c r="D521" s="165" t="s">
        <v>257</v>
      </c>
      <c r="E521" s="361">
        <v>1000</v>
      </c>
      <c r="F521" s="381">
        <f t="shared" si="8"/>
        <v>1.867727535907062</v>
      </c>
      <c r="G521" s="239">
        <v>535.41</v>
      </c>
      <c r="H521" s="361" t="s">
        <v>123</v>
      </c>
      <c r="I521" s="361" t="s">
        <v>1121</v>
      </c>
      <c r="J521" s="170" t="s">
        <v>96</v>
      </c>
      <c r="K521" s="170" t="s">
        <v>343</v>
      </c>
      <c r="L521" s="170" t="s">
        <v>113</v>
      </c>
      <c r="M521" s="75"/>
      <c r="N521" s="75"/>
      <c r="O521" s="75"/>
    </row>
    <row r="522" spans="1:15">
      <c r="A522" s="360">
        <v>46135</v>
      </c>
      <c r="B522" s="361" t="s">
        <v>1597</v>
      </c>
      <c r="C522" s="361" t="s">
        <v>522</v>
      </c>
      <c r="D522" s="165" t="s">
        <v>257</v>
      </c>
      <c r="E522" s="361">
        <v>1000</v>
      </c>
      <c r="F522" s="381">
        <f t="shared" si="8"/>
        <v>1.867727535907062</v>
      </c>
      <c r="G522" s="239">
        <v>535.41</v>
      </c>
      <c r="H522" s="361" t="s">
        <v>123</v>
      </c>
      <c r="I522" s="361" t="s">
        <v>1121</v>
      </c>
      <c r="J522" s="170" t="s">
        <v>96</v>
      </c>
      <c r="K522" s="170" t="s">
        <v>343</v>
      </c>
      <c r="L522" s="170" t="s">
        <v>113</v>
      </c>
      <c r="M522" s="75"/>
      <c r="N522" s="75"/>
      <c r="O522" s="75"/>
    </row>
    <row r="523" spans="1:15">
      <c r="A523" s="360">
        <v>46135</v>
      </c>
      <c r="B523" s="361" t="s">
        <v>1601</v>
      </c>
      <c r="C523" s="361" t="s">
        <v>522</v>
      </c>
      <c r="D523" s="165" t="s">
        <v>257</v>
      </c>
      <c r="E523" s="361">
        <v>1000</v>
      </c>
      <c r="F523" s="381">
        <f t="shared" si="8"/>
        <v>1.867727535907062</v>
      </c>
      <c r="G523" s="239">
        <v>535.41</v>
      </c>
      <c r="H523" s="361" t="s">
        <v>123</v>
      </c>
      <c r="I523" s="361" t="s">
        <v>1121</v>
      </c>
      <c r="J523" s="170" t="s">
        <v>96</v>
      </c>
      <c r="K523" s="170" t="s">
        <v>343</v>
      </c>
      <c r="L523" s="170" t="s">
        <v>113</v>
      </c>
      <c r="M523" s="75"/>
      <c r="N523" s="75"/>
      <c r="O523" s="75"/>
    </row>
    <row r="524" spans="1:15" s="246" customFormat="1">
      <c r="A524" s="407">
        <v>46135</v>
      </c>
      <c r="B524" s="165" t="s">
        <v>1658</v>
      </c>
      <c r="C524" s="165" t="s">
        <v>524</v>
      </c>
      <c r="D524" s="165" t="s">
        <v>257</v>
      </c>
      <c r="E524" s="165">
        <v>2000</v>
      </c>
      <c r="F524" s="381">
        <f t="shared" si="8"/>
        <v>3.735455071814124</v>
      </c>
      <c r="G524" s="239">
        <v>535.41</v>
      </c>
      <c r="H524" s="165" t="s">
        <v>123</v>
      </c>
      <c r="I524" s="165" t="s">
        <v>1132</v>
      </c>
      <c r="J524" s="170" t="s">
        <v>96</v>
      </c>
      <c r="K524" s="170" t="s">
        <v>343</v>
      </c>
      <c r="L524" s="170" t="s">
        <v>113</v>
      </c>
      <c r="M524" s="124"/>
      <c r="N524" s="124"/>
      <c r="O524" s="124"/>
    </row>
    <row r="525" spans="1:15">
      <c r="A525" s="451">
        <v>46135</v>
      </c>
      <c r="B525" s="242" t="s">
        <v>1672</v>
      </c>
      <c r="C525" s="375" t="s">
        <v>396</v>
      </c>
      <c r="D525" s="165" t="s">
        <v>257</v>
      </c>
      <c r="E525" s="375">
        <v>10000</v>
      </c>
      <c r="F525" s="381">
        <f t="shared" si="8"/>
        <v>18.67727535907062</v>
      </c>
      <c r="G525" s="239">
        <v>535.41</v>
      </c>
      <c r="H525" s="242" t="s">
        <v>122</v>
      </c>
      <c r="I525" s="375" t="s">
        <v>1186</v>
      </c>
      <c r="J525" s="170" t="s">
        <v>96</v>
      </c>
      <c r="K525" s="170" t="s">
        <v>343</v>
      </c>
      <c r="L525" s="170" t="s">
        <v>113</v>
      </c>
      <c r="M525" s="75"/>
      <c r="N525" s="75"/>
      <c r="O525" s="75"/>
    </row>
    <row r="526" spans="1:15">
      <c r="A526" s="451">
        <v>46135</v>
      </c>
      <c r="B526" s="375" t="s">
        <v>1594</v>
      </c>
      <c r="C526" s="375" t="s">
        <v>522</v>
      </c>
      <c r="D526" s="165" t="s">
        <v>257</v>
      </c>
      <c r="E526" s="375">
        <v>500</v>
      </c>
      <c r="F526" s="381">
        <f t="shared" si="8"/>
        <v>0.93386376795353099</v>
      </c>
      <c r="G526" s="239">
        <v>535.41</v>
      </c>
      <c r="H526" s="242" t="s">
        <v>122</v>
      </c>
      <c r="I526" s="375" t="s">
        <v>1166</v>
      </c>
      <c r="J526" s="170" t="s">
        <v>96</v>
      </c>
      <c r="K526" s="170" t="s">
        <v>343</v>
      </c>
      <c r="L526" s="170" t="s">
        <v>113</v>
      </c>
      <c r="M526" s="75"/>
      <c r="N526" s="75"/>
      <c r="O526" s="75"/>
    </row>
    <row r="527" spans="1:15">
      <c r="A527" s="451">
        <v>46135</v>
      </c>
      <c r="B527" s="375" t="s">
        <v>1594</v>
      </c>
      <c r="C527" s="375" t="s">
        <v>522</v>
      </c>
      <c r="D527" s="165" t="s">
        <v>257</v>
      </c>
      <c r="E527" s="375">
        <v>500</v>
      </c>
      <c r="F527" s="381">
        <f t="shared" si="8"/>
        <v>0.93386376795353099</v>
      </c>
      <c r="G527" s="239">
        <v>535.41</v>
      </c>
      <c r="H527" s="242" t="s">
        <v>122</v>
      </c>
      <c r="I527" s="375" t="s">
        <v>1166</v>
      </c>
      <c r="J527" s="170" t="s">
        <v>96</v>
      </c>
      <c r="K527" s="170" t="s">
        <v>343</v>
      </c>
      <c r="L527" s="170" t="s">
        <v>113</v>
      </c>
      <c r="M527" s="75"/>
      <c r="N527" s="75"/>
      <c r="O527" s="75"/>
    </row>
    <row r="528" spans="1:15">
      <c r="A528" s="451">
        <v>46135</v>
      </c>
      <c r="B528" s="375" t="s">
        <v>1590</v>
      </c>
      <c r="C528" s="375" t="s">
        <v>522</v>
      </c>
      <c r="D528" s="165" t="s">
        <v>257</v>
      </c>
      <c r="E528" s="375">
        <v>500</v>
      </c>
      <c r="F528" s="381">
        <f t="shared" si="8"/>
        <v>0.93386376795353099</v>
      </c>
      <c r="G528" s="239">
        <v>535.41</v>
      </c>
      <c r="H528" s="242" t="s">
        <v>122</v>
      </c>
      <c r="I528" s="375" t="s">
        <v>1166</v>
      </c>
      <c r="J528" s="170" t="s">
        <v>96</v>
      </c>
      <c r="K528" s="170" t="s">
        <v>343</v>
      </c>
      <c r="L528" s="170" t="s">
        <v>113</v>
      </c>
      <c r="M528" s="75"/>
      <c r="N528" s="75"/>
      <c r="O528" s="75"/>
    </row>
    <row r="529" spans="1:15">
      <c r="A529" s="451">
        <v>46135</v>
      </c>
      <c r="B529" s="375" t="s">
        <v>1590</v>
      </c>
      <c r="C529" s="375" t="s">
        <v>522</v>
      </c>
      <c r="D529" s="165" t="s">
        <v>257</v>
      </c>
      <c r="E529" s="375">
        <v>500</v>
      </c>
      <c r="F529" s="381">
        <f t="shared" si="8"/>
        <v>0.93386376795353099</v>
      </c>
      <c r="G529" s="239">
        <v>535.41</v>
      </c>
      <c r="H529" s="242" t="s">
        <v>122</v>
      </c>
      <c r="I529" s="375" t="s">
        <v>1166</v>
      </c>
      <c r="J529" s="170" t="s">
        <v>96</v>
      </c>
      <c r="K529" s="170" t="s">
        <v>343</v>
      </c>
      <c r="L529" s="170" t="s">
        <v>113</v>
      </c>
      <c r="M529" s="124"/>
      <c r="N529" s="124"/>
      <c r="O529" s="124"/>
    </row>
    <row r="530" spans="1:15" s="246" customFormat="1">
      <c r="A530" s="451">
        <v>46135</v>
      </c>
      <c r="B530" s="375" t="s">
        <v>1590</v>
      </c>
      <c r="C530" s="375" t="s">
        <v>522</v>
      </c>
      <c r="D530" s="165" t="s">
        <v>257</v>
      </c>
      <c r="E530" s="375">
        <v>500</v>
      </c>
      <c r="F530" s="381">
        <f t="shared" si="8"/>
        <v>0.93386376795353099</v>
      </c>
      <c r="G530" s="239">
        <v>535.41</v>
      </c>
      <c r="H530" s="242" t="s">
        <v>122</v>
      </c>
      <c r="I530" s="375" t="s">
        <v>1166</v>
      </c>
      <c r="J530" s="170" t="s">
        <v>96</v>
      </c>
      <c r="K530" s="170" t="s">
        <v>343</v>
      </c>
      <c r="L530" s="170" t="s">
        <v>113</v>
      </c>
      <c r="M530" s="124"/>
      <c r="N530" s="124"/>
      <c r="O530" s="124"/>
    </row>
    <row r="531" spans="1:15">
      <c r="A531" s="451">
        <v>46135</v>
      </c>
      <c r="B531" s="375" t="s">
        <v>1677</v>
      </c>
      <c r="C531" s="375" t="s">
        <v>524</v>
      </c>
      <c r="D531" s="165" t="s">
        <v>257</v>
      </c>
      <c r="E531" s="375">
        <v>2000</v>
      </c>
      <c r="F531" s="381">
        <f t="shared" si="8"/>
        <v>3.735455071814124</v>
      </c>
      <c r="G531" s="239">
        <v>535.41</v>
      </c>
      <c r="H531" s="242" t="s">
        <v>122</v>
      </c>
      <c r="I531" s="375" t="s">
        <v>1170</v>
      </c>
      <c r="J531" s="170" t="s">
        <v>96</v>
      </c>
      <c r="K531" s="170" t="s">
        <v>343</v>
      </c>
      <c r="L531" s="170" t="s">
        <v>113</v>
      </c>
      <c r="M531" s="124"/>
      <c r="N531" s="124"/>
      <c r="O531" s="124"/>
    </row>
    <row r="532" spans="1:15">
      <c r="A532" s="451">
        <v>46135</v>
      </c>
      <c r="B532" s="375" t="s">
        <v>1647</v>
      </c>
      <c r="C532" s="375" t="s">
        <v>525</v>
      </c>
      <c r="D532" s="165" t="s">
        <v>257</v>
      </c>
      <c r="E532" s="375">
        <v>10000</v>
      </c>
      <c r="F532" s="381">
        <f t="shared" si="8"/>
        <v>18.67727535907062</v>
      </c>
      <c r="G532" s="239">
        <v>535.41</v>
      </c>
      <c r="H532" s="375" t="s">
        <v>131</v>
      </c>
      <c r="I532" s="375" t="s">
        <v>1219</v>
      </c>
      <c r="J532" s="170" t="s">
        <v>96</v>
      </c>
      <c r="K532" s="170" t="s">
        <v>343</v>
      </c>
      <c r="L532" s="170" t="s">
        <v>113</v>
      </c>
      <c r="M532" s="75"/>
      <c r="N532" s="75"/>
      <c r="O532" s="75"/>
    </row>
    <row r="533" spans="1:15">
      <c r="A533" s="451">
        <v>46135</v>
      </c>
      <c r="B533" s="375" t="s">
        <v>1596</v>
      </c>
      <c r="C533" s="375" t="s">
        <v>522</v>
      </c>
      <c r="D533" s="165" t="s">
        <v>257</v>
      </c>
      <c r="E533" s="375">
        <v>500</v>
      </c>
      <c r="F533" s="381">
        <f t="shared" si="8"/>
        <v>0.93386376795353099</v>
      </c>
      <c r="G533" s="239">
        <v>535.41</v>
      </c>
      <c r="H533" s="375" t="s">
        <v>131</v>
      </c>
      <c r="I533" s="375" t="s">
        <v>1206</v>
      </c>
      <c r="J533" s="170" t="s">
        <v>96</v>
      </c>
      <c r="K533" s="170" t="s">
        <v>343</v>
      </c>
      <c r="L533" s="170" t="s">
        <v>113</v>
      </c>
      <c r="M533" s="75"/>
      <c r="N533" s="75"/>
      <c r="O533" s="75"/>
    </row>
    <row r="534" spans="1:15">
      <c r="A534" s="451">
        <v>46135</v>
      </c>
      <c r="B534" s="375" t="s">
        <v>1678</v>
      </c>
      <c r="C534" s="375" t="s">
        <v>618</v>
      </c>
      <c r="D534" s="165" t="s">
        <v>257</v>
      </c>
      <c r="E534" s="375">
        <v>3000</v>
      </c>
      <c r="F534" s="381">
        <f t="shared" si="8"/>
        <v>5.6031826077211857</v>
      </c>
      <c r="G534" s="239">
        <v>535.41</v>
      </c>
      <c r="H534" s="375" t="s">
        <v>131</v>
      </c>
      <c r="I534" s="375" t="s">
        <v>1210</v>
      </c>
      <c r="J534" s="170" t="s">
        <v>96</v>
      </c>
      <c r="K534" s="170" t="s">
        <v>343</v>
      </c>
      <c r="L534" s="170" t="s">
        <v>113</v>
      </c>
      <c r="M534" s="75"/>
      <c r="N534" s="75"/>
      <c r="O534" s="75"/>
    </row>
    <row r="535" spans="1:15">
      <c r="A535" s="451">
        <v>46135</v>
      </c>
      <c r="B535" s="375" t="s">
        <v>1592</v>
      </c>
      <c r="C535" s="375" t="s">
        <v>522</v>
      </c>
      <c r="D535" s="165" t="s">
        <v>257</v>
      </c>
      <c r="E535" s="375">
        <v>350</v>
      </c>
      <c r="F535" s="381">
        <f t="shared" si="8"/>
        <v>0.65370463756747166</v>
      </c>
      <c r="G535" s="239">
        <v>535.41</v>
      </c>
      <c r="H535" s="375" t="s">
        <v>131</v>
      </c>
      <c r="I535" s="375" t="s">
        <v>1206</v>
      </c>
      <c r="J535" s="170" t="s">
        <v>96</v>
      </c>
      <c r="K535" s="170" t="s">
        <v>343</v>
      </c>
      <c r="L535" s="170" t="s">
        <v>113</v>
      </c>
      <c r="M535" s="75"/>
      <c r="N535" s="75"/>
      <c r="O535" s="75"/>
    </row>
    <row r="536" spans="1:15">
      <c r="A536" s="451">
        <v>46135</v>
      </c>
      <c r="B536" s="375" t="s">
        <v>1592</v>
      </c>
      <c r="C536" s="375" t="s">
        <v>522</v>
      </c>
      <c r="D536" s="165" t="s">
        <v>257</v>
      </c>
      <c r="E536" s="375">
        <v>350</v>
      </c>
      <c r="F536" s="381">
        <f t="shared" si="8"/>
        <v>0.65370463756747166</v>
      </c>
      <c r="G536" s="239">
        <v>535.41</v>
      </c>
      <c r="H536" s="375" t="s">
        <v>131</v>
      </c>
      <c r="I536" s="375" t="s">
        <v>1206</v>
      </c>
      <c r="J536" s="170" t="s">
        <v>96</v>
      </c>
      <c r="K536" s="170" t="s">
        <v>343</v>
      </c>
      <c r="L536" s="170" t="s">
        <v>113</v>
      </c>
      <c r="M536" s="75"/>
      <c r="N536" s="75"/>
      <c r="O536" s="75"/>
    </row>
    <row r="537" spans="1:15">
      <c r="A537" s="451">
        <v>46135</v>
      </c>
      <c r="B537" s="375" t="s">
        <v>1610</v>
      </c>
      <c r="C537" s="375" t="s">
        <v>618</v>
      </c>
      <c r="D537" s="165" t="s">
        <v>257</v>
      </c>
      <c r="E537" s="375">
        <v>1600</v>
      </c>
      <c r="F537" s="381">
        <f t="shared" si="8"/>
        <v>2.9883640574512991</v>
      </c>
      <c r="G537" s="239">
        <v>535.41</v>
      </c>
      <c r="H537" s="375" t="s">
        <v>131</v>
      </c>
      <c r="I537" s="375" t="s">
        <v>1210</v>
      </c>
      <c r="J537" s="170" t="s">
        <v>96</v>
      </c>
      <c r="K537" s="170" t="s">
        <v>343</v>
      </c>
      <c r="L537" s="170" t="s">
        <v>113</v>
      </c>
      <c r="M537" s="310"/>
      <c r="N537" s="310"/>
      <c r="O537" s="271"/>
    </row>
    <row r="538" spans="1:15">
      <c r="A538" s="451">
        <v>46135</v>
      </c>
      <c r="B538" s="375" t="s">
        <v>1613</v>
      </c>
      <c r="C538" s="375" t="s">
        <v>522</v>
      </c>
      <c r="D538" s="165" t="s">
        <v>257</v>
      </c>
      <c r="E538" s="375">
        <v>500</v>
      </c>
      <c r="F538" s="381">
        <f t="shared" si="8"/>
        <v>0.93386376795353099</v>
      </c>
      <c r="G538" s="239">
        <v>535.41</v>
      </c>
      <c r="H538" s="375" t="s">
        <v>131</v>
      </c>
      <c r="I538" s="375" t="s">
        <v>1206</v>
      </c>
      <c r="J538" s="170" t="s">
        <v>96</v>
      </c>
      <c r="K538" s="170" t="s">
        <v>343</v>
      </c>
      <c r="L538" s="170" t="s">
        <v>113</v>
      </c>
      <c r="M538" s="310"/>
      <c r="N538" s="310"/>
      <c r="O538" s="271"/>
    </row>
    <row r="539" spans="1:15">
      <c r="A539" s="451">
        <v>46135</v>
      </c>
      <c r="B539" s="375" t="s">
        <v>1430</v>
      </c>
      <c r="C539" s="375" t="s">
        <v>525</v>
      </c>
      <c r="D539" s="375" t="s">
        <v>97</v>
      </c>
      <c r="E539" s="375">
        <v>20000</v>
      </c>
      <c r="F539" s="381">
        <f t="shared" si="8"/>
        <v>37.35455071814124</v>
      </c>
      <c r="G539" s="239">
        <v>535.41</v>
      </c>
      <c r="H539" s="375" t="s">
        <v>124</v>
      </c>
      <c r="I539" s="375" t="s">
        <v>1454</v>
      </c>
      <c r="J539" s="170" t="s">
        <v>96</v>
      </c>
      <c r="K539" s="170" t="s">
        <v>343</v>
      </c>
      <c r="L539" s="170" t="s">
        <v>113</v>
      </c>
      <c r="M539" s="75"/>
      <c r="N539" s="75"/>
      <c r="O539" s="75"/>
    </row>
    <row r="540" spans="1:15">
      <c r="A540" s="451">
        <v>46135</v>
      </c>
      <c r="B540" s="375" t="s">
        <v>1431</v>
      </c>
      <c r="C540" s="375" t="s">
        <v>335</v>
      </c>
      <c r="D540" s="375" t="s">
        <v>97</v>
      </c>
      <c r="E540" s="375">
        <v>300</v>
      </c>
      <c r="F540" s="381">
        <f t="shared" si="8"/>
        <v>0.56031826077211855</v>
      </c>
      <c r="G540" s="239">
        <v>535.41</v>
      </c>
      <c r="H540" s="375" t="s">
        <v>124</v>
      </c>
      <c r="I540" s="375" t="s">
        <v>1436</v>
      </c>
      <c r="J540" s="170" t="s">
        <v>96</v>
      </c>
      <c r="K540" s="170" t="s">
        <v>343</v>
      </c>
      <c r="L540" s="170" t="s">
        <v>113</v>
      </c>
      <c r="M540" s="75"/>
      <c r="N540" s="75"/>
      <c r="O540" s="75"/>
    </row>
    <row r="541" spans="1:15">
      <c r="A541" s="451">
        <v>46135</v>
      </c>
      <c r="B541" s="375" t="s">
        <v>1406</v>
      </c>
      <c r="C541" s="375" t="s">
        <v>335</v>
      </c>
      <c r="D541" s="375" t="s">
        <v>97</v>
      </c>
      <c r="E541" s="375">
        <v>2500</v>
      </c>
      <c r="F541" s="381">
        <f t="shared" si="8"/>
        <v>4.669318839767655</v>
      </c>
      <c r="G541" s="239">
        <v>535.41</v>
      </c>
      <c r="H541" s="375" t="s">
        <v>124</v>
      </c>
      <c r="I541" s="375" t="s">
        <v>1436</v>
      </c>
      <c r="J541" s="170" t="s">
        <v>96</v>
      </c>
      <c r="K541" s="170" t="s">
        <v>343</v>
      </c>
      <c r="L541" s="170" t="s">
        <v>113</v>
      </c>
      <c r="M541" s="75"/>
      <c r="N541" s="75"/>
      <c r="O541" s="75"/>
    </row>
    <row r="542" spans="1:15">
      <c r="A542" s="451">
        <v>46136</v>
      </c>
      <c r="B542" s="375" t="s">
        <v>186</v>
      </c>
      <c r="C542" s="375" t="s">
        <v>335</v>
      </c>
      <c r="D542" s="385" t="s">
        <v>99</v>
      </c>
      <c r="E542" s="375">
        <v>1000</v>
      </c>
      <c r="F542" s="381">
        <f t="shared" si="8"/>
        <v>1.867727535907062</v>
      </c>
      <c r="G542" s="239">
        <v>535.41</v>
      </c>
      <c r="H542" s="386" t="s">
        <v>111</v>
      </c>
      <c r="I542" s="452" t="s">
        <v>910</v>
      </c>
      <c r="J542" s="170" t="s">
        <v>96</v>
      </c>
      <c r="K542" s="170" t="s">
        <v>343</v>
      </c>
      <c r="L542" s="170" t="s">
        <v>113</v>
      </c>
      <c r="M542" s="75"/>
      <c r="N542" s="75"/>
      <c r="O542" s="75"/>
    </row>
    <row r="543" spans="1:15">
      <c r="A543" s="451">
        <v>46136</v>
      </c>
      <c r="B543" s="375" t="s">
        <v>905</v>
      </c>
      <c r="C543" s="375" t="s">
        <v>335</v>
      </c>
      <c r="D543" s="385" t="s">
        <v>99</v>
      </c>
      <c r="E543" s="375">
        <v>1000</v>
      </c>
      <c r="F543" s="381">
        <f t="shared" ref="F543:F606" si="9">E543/G543</f>
        <v>1.867727535907062</v>
      </c>
      <c r="G543" s="239">
        <v>535.41</v>
      </c>
      <c r="H543" s="386" t="s">
        <v>111</v>
      </c>
      <c r="I543" s="452" t="s">
        <v>910</v>
      </c>
      <c r="J543" s="170" t="s">
        <v>96</v>
      </c>
      <c r="K543" s="170" t="s">
        <v>343</v>
      </c>
      <c r="L543" s="170" t="s">
        <v>113</v>
      </c>
      <c r="M543" s="75"/>
      <c r="N543" s="75"/>
      <c r="O543" s="75"/>
    </row>
    <row r="544" spans="1:15">
      <c r="A544" s="451">
        <v>46136</v>
      </c>
      <c r="B544" s="375" t="s">
        <v>906</v>
      </c>
      <c r="C544" s="375" t="s">
        <v>335</v>
      </c>
      <c r="D544" s="385" t="s">
        <v>99</v>
      </c>
      <c r="E544" s="375">
        <v>1000</v>
      </c>
      <c r="F544" s="381">
        <f t="shared" si="9"/>
        <v>1.867727535907062</v>
      </c>
      <c r="G544" s="239">
        <v>535.41</v>
      </c>
      <c r="H544" s="386" t="s">
        <v>111</v>
      </c>
      <c r="I544" s="452" t="s">
        <v>910</v>
      </c>
      <c r="J544" s="170" t="s">
        <v>96</v>
      </c>
      <c r="K544" s="170" t="s">
        <v>343</v>
      </c>
      <c r="L544" s="170" t="s">
        <v>113</v>
      </c>
      <c r="M544" s="75"/>
      <c r="N544" s="75"/>
      <c r="O544" s="75"/>
    </row>
    <row r="545" spans="1:15">
      <c r="A545" s="451">
        <v>46136</v>
      </c>
      <c r="B545" s="375" t="s">
        <v>192</v>
      </c>
      <c r="C545" s="375" t="s">
        <v>335</v>
      </c>
      <c r="D545" s="385" t="s">
        <v>99</v>
      </c>
      <c r="E545" s="375">
        <v>1000</v>
      </c>
      <c r="F545" s="381">
        <f t="shared" si="9"/>
        <v>1.867727535907062</v>
      </c>
      <c r="G545" s="239">
        <v>535.41</v>
      </c>
      <c r="H545" s="386" t="s">
        <v>111</v>
      </c>
      <c r="I545" s="452" t="s">
        <v>910</v>
      </c>
      <c r="J545" s="170" t="s">
        <v>96</v>
      </c>
      <c r="K545" s="170" t="s">
        <v>343</v>
      </c>
      <c r="L545" s="170" t="s">
        <v>113</v>
      </c>
      <c r="M545" s="75"/>
      <c r="N545" s="75"/>
      <c r="O545" s="75"/>
    </row>
    <row r="546" spans="1:15">
      <c r="A546" s="388">
        <v>46136</v>
      </c>
      <c r="B546" s="391" t="s">
        <v>972</v>
      </c>
      <c r="C546" s="391" t="s">
        <v>961</v>
      </c>
      <c r="D546" s="390" t="s">
        <v>97</v>
      </c>
      <c r="E546" s="391">
        <v>1500</v>
      </c>
      <c r="F546" s="381">
        <f t="shared" si="9"/>
        <v>2.8015913038605929</v>
      </c>
      <c r="G546" s="239">
        <v>535.41</v>
      </c>
      <c r="H546" s="165" t="s">
        <v>128</v>
      </c>
      <c r="I546" s="391" t="s">
        <v>1008</v>
      </c>
      <c r="J546" s="170" t="s">
        <v>96</v>
      </c>
      <c r="K546" s="170" t="s">
        <v>343</v>
      </c>
      <c r="L546" s="170" t="s">
        <v>113</v>
      </c>
      <c r="M546" s="75"/>
      <c r="N546" s="75"/>
      <c r="O546" s="75"/>
    </row>
    <row r="547" spans="1:15">
      <c r="A547" s="388">
        <v>46136</v>
      </c>
      <c r="B547" s="391" t="s">
        <v>962</v>
      </c>
      <c r="C547" s="391" t="s">
        <v>522</v>
      </c>
      <c r="D547" s="390" t="s">
        <v>97</v>
      </c>
      <c r="E547" s="391">
        <v>500</v>
      </c>
      <c r="F547" s="381">
        <f t="shared" si="9"/>
        <v>0.93386376795353099</v>
      </c>
      <c r="G547" s="239">
        <v>535.41</v>
      </c>
      <c r="H547" s="165" t="s">
        <v>128</v>
      </c>
      <c r="I547" s="391" t="s">
        <v>991</v>
      </c>
      <c r="J547" s="170" t="s">
        <v>96</v>
      </c>
      <c r="K547" s="170" t="s">
        <v>343</v>
      </c>
      <c r="L547" s="170" t="s">
        <v>113</v>
      </c>
      <c r="M547" s="124"/>
      <c r="N547" s="124"/>
      <c r="O547" s="124"/>
    </row>
    <row r="548" spans="1:15">
      <c r="A548" s="388">
        <v>46136</v>
      </c>
      <c r="B548" s="391" t="s">
        <v>975</v>
      </c>
      <c r="C548" s="391" t="s">
        <v>522</v>
      </c>
      <c r="D548" s="390" t="s">
        <v>97</v>
      </c>
      <c r="E548" s="391">
        <v>500</v>
      </c>
      <c r="F548" s="381">
        <f t="shared" si="9"/>
        <v>0.93386376795353099</v>
      </c>
      <c r="G548" s="239">
        <v>535.41</v>
      </c>
      <c r="H548" s="165" t="s">
        <v>128</v>
      </c>
      <c r="I548" s="391" t="s">
        <v>991</v>
      </c>
      <c r="J548" s="170" t="s">
        <v>96</v>
      </c>
      <c r="K548" s="170" t="s">
        <v>343</v>
      </c>
      <c r="L548" s="170" t="s">
        <v>113</v>
      </c>
      <c r="M548" s="75"/>
      <c r="N548" s="75"/>
      <c r="O548" s="75"/>
    </row>
    <row r="549" spans="1:15">
      <c r="A549" s="388">
        <v>46137</v>
      </c>
      <c r="B549" s="391" t="s">
        <v>976</v>
      </c>
      <c r="C549" s="391" t="s">
        <v>392</v>
      </c>
      <c r="D549" s="390" t="s">
        <v>97</v>
      </c>
      <c r="E549" s="391">
        <v>7000</v>
      </c>
      <c r="F549" s="381">
        <f t="shared" si="9"/>
        <v>13.074092751349434</v>
      </c>
      <c r="G549" s="239">
        <v>535.41</v>
      </c>
      <c r="H549" s="165" t="s">
        <v>128</v>
      </c>
      <c r="I549" s="391" t="s">
        <v>1011</v>
      </c>
      <c r="J549" s="170" t="s">
        <v>96</v>
      </c>
      <c r="K549" s="170" t="s">
        <v>343</v>
      </c>
      <c r="L549" s="170" t="s">
        <v>113</v>
      </c>
      <c r="M549" s="75"/>
      <c r="N549" s="75"/>
      <c r="O549" s="75"/>
    </row>
    <row r="550" spans="1:15">
      <c r="A550" s="388">
        <v>46136</v>
      </c>
      <c r="B550" s="391" t="s">
        <v>977</v>
      </c>
      <c r="C550" s="391" t="s">
        <v>522</v>
      </c>
      <c r="D550" s="390" t="s">
        <v>97</v>
      </c>
      <c r="E550" s="391">
        <v>500</v>
      </c>
      <c r="F550" s="381">
        <f t="shared" si="9"/>
        <v>0.93386376795353099</v>
      </c>
      <c r="G550" s="239">
        <v>535.41</v>
      </c>
      <c r="H550" s="165" t="s">
        <v>128</v>
      </c>
      <c r="I550" s="391" t="s">
        <v>991</v>
      </c>
      <c r="J550" s="170" t="s">
        <v>96</v>
      </c>
      <c r="K550" s="170" t="s">
        <v>343</v>
      </c>
      <c r="L550" s="170" t="s">
        <v>113</v>
      </c>
      <c r="M550" s="75"/>
      <c r="N550" s="75"/>
      <c r="O550" s="75"/>
    </row>
    <row r="551" spans="1:15">
      <c r="A551" s="388">
        <v>46136</v>
      </c>
      <c r="B551" s="391" t="s">
        <v>960</v>
      </c>
      <c r="C551" s="391" t="s">
        <v>961</v>
      </c>
      <c r="D551" s="390" t="s">
        <v>97</v>
      </c>
      <c r="E551" s="391">
        <v>1500</v>
      </c>
      <c r="F551" s="381">
        <f t="shared" si="9"/>
        <v>2.8015913038605929</v>
      </c>
      <c r="G551" s="239">
        <v>535.41</v>
      </c>
      <c r="H551" s="165" t="s">
        <v>128</v>
      </c>
      <c r="I551" s="391" t="s">
        <v>1008</v>
      </c>
      <c r="J551" s="170" t="s">
        <v>96</v>
      </c>
      <c r="K551" s="170" t="s">
        <v>343</v>
      </c>
      <c r="L551" s="170" t="s">
        <v>113</v>
      </c>
      <c r="M551" s="75"/>
      <c r="N551" s="75"/>
      <c r="O551" s="75"/>
    </row>
    <row r="552" spans="1:15">
      <c r="A552" s="388">
        <v>46136</v>
      </c>
      <c r="B552" s="391" t="s">
        <v>962</v>
      </c>
      <c r="C552" s="391" t="s">
        <v>522</v>
      </c>
      <c r="D552" s="390" t="s">
        <v>97</v>
      </c>
      <c r="E552" s="391">
        <v>500</v>
      </c>
      <c r="F552" s="381">
        <f t="shared" si="9"/>
        <v>0.93386376795353099</v>
      </c>
      <c r="G552" s="239">
        <v>535.41</v>
      </c>
      <c r="H552" s="165" t="s">
        <v>128</v>
      </c>
      <c r="I552" s="391" t="s">
        <v>991</v>
      </c>
      <c r="J552" s="170" t="s">
        <v>96</v>
      </c>
      <c r="K552" s="170" t="s">
        <v>343</v>
      </c>
      <c r="L552" s="170" t="s">
        <v>113</v>
      </c>
      <c r="M552" s="75"/>
      <c r="N552" s="75"/>
      <c r="O552" s="75"/>
    </row>
    <row r="553" spans="1:15">
      <c r="A553" s="388">
        <v>46136</v>
      </c>
      <c r="B553" s="391" t="s">
        <v>973</v>
      </c>
      <c r="C553" s="391" t="s">
        <v>522</v>
      </c>
      <c r="D553" s="390" t="s">
        <v>97</v>
      </c>
      <c r="E553" s="391">
        <v>500</v>
      </c>
      <c r="F553" s="381">
        <f t="shared" si="9"/>
        <v>0.93386376795353099</v>
      </c>
      <c r="G553" s="239">
        <v>535.41</v>
      </c>
      <c r="H553" s="165" t="s">
        <v>128</v>
      </c>
      <c r="I553" s="391" t="s">
        <v>991</v>
      </c>
      <c r="J553" s="170" t="s">
        <v>96</v>
      </c>
      <c r="K553" s="170" t="s">
        <v>343</v>
      </c>
      <c r="L553" s="170" t="s">
        <v>113</v>
      </c>
      <c r="M553" s="75"/>
      <c r="N553" s="75"/>
      <c r="O553" s="75"/>
    </row>
    <row r="554" spans="1:15">
      <c r="A554" s="360">
        <v>46136</v>
      </c>
      <c r="B554" s="361" t="s">
        <v>1679</v>
      </c>
      <c r="C554" s="361" t="s">
        <v>525</v>
      </c>
      <c r="D554" s="165" t="s">
        <v>257</v>
      </c>
      <c r="E554" s="361">
        <v>10000</v>
      </c>
      <c r="F554" s="381">
        <f t="shared" si="9"/>
        <v>18.67727535907062</v>
      </c>
      <c r="G554" s="239">
        <v>535.41</v>
      </c>
      <c r="H554" s="361" t="s">
        <v>123</v>
      </c>
      <c r="I554" s="361" t="s">
        <v>1145</v>
      </c>
      <c r="J554" s="170" t="s">
        <v>96</v>
      </c>
      <c r="K554" s="170" t="s">
        <v>343</v>
      </c>
      <c r="L554" s="170" t="s">
        <v>113</v>
      </c>
      <c r="M554" s="75"/>
      <c r="N554" s="75"/>
      <c r="O554" s="75"/>
    </row>
    <row r="555" spans="1:15">
      <c r="A555" s="360">
        <v>46136</v>
      </c>
      <c r="B555" s="361" t="s">
        <v>1597</v>
      </c>
      <c r="C555" s="361" t="s">
        <v>522</v>
      </c>
      <c r="D555" s="165" t="s">
        <v>257</v>
      </c>
      <c r="E555" s="361">
        <v>1500</v>
      </c>
      <c r="F555" s="381">
        <f t="shared" si="9"/>
        <v>2.8015913038605929</v>
      </c>
      <c r="G555" s="239">
        <v>535.41</v>
      </c>
      <c r="H555" s="361" t="s">
        <v>123</v>
      </c>
      <c r="I555" s="361" t="s">
        <v>1121</v>
      </c>
      <c r="J555" s="170" t="s">
        <v>96</v>
      </c>
      <c r="K555" s="170" t="s">
        <v>343</v>
      </c>
      <c r="L555" s="170" t="s">
        <v>113</v>
      </c>
      <c r="M555" s="75"/>
      <c r="N555" s="75"/>
      <c r="O555" s="75"/>
    </row>
    <row r="556" spans="1:15" s="246" customFormat="1">
      <c r="A556" s="407">
        <v>46136</v>
      </c>
      <c r="B556" s="165" t="s">
        <v>1606</v>
      </c>
      <c r="C556" s="391" t="s">
        <v>392</v>
      </c>
      <c r="D556" s="165" t="s">
        <v>257</v>
      </c>
      <c r="E556" s="165">
        <v>13000</v>
      </c>
      <c r="F556" s="381">
        <f t="shared" si="9"/>
        <v>24.280457966791804</v>
      </c>
      <c r="G556" s="239">
        <v>535.41</v>
      </c>
      <c r="H556" s="165" t="s">
        <v>123</v>
      </c>
      <c r="I556" s="165" t="s">
        <v>1148</v>
      </c>
      <c r="J556" s="170" t="s">
        <v>96</v>
      </c>
      <c r="K556" s="170" t="s">
        <v>343</v>
      </c>
      <c r="L556" s="170" t="s">
        <v>113</v>
      </c>
      <c r="M556" s="310"/>
      <c r="N556" s="310"/>
      <c r="O556" s="124"/>
    </row>
    <row r="557" spans="1:15">
      <c r="A557" s="360">
        <v>46136</v>
      </c>
      <c r="B557" s="361" t="s">
        <v>1613</v>
      </c>
      <c r="C557" s="361" t="s">
        <v>522</v>
      </c>
      <c r="D557" s="165" t="s">
        <v>257</v>
      </c>
      <c r="E557" s="361">
        <v>500</v>
      </c>
      <c r="F557" s="381">
        <f t="shared" si="9"/>
        <v>0.93386376795353099</v>
      </c>
      <c r="G557" s="239">
        <v>535.41</v>
      </c>
      <c r="H557" s="361" t="s">
        <v>123</v>
      </c>
      <c r="I557" s="361" t="s">
        <v>1121</v>
      </c>
      <c r="J557" s="170" t="s">
        <v>96</v>
      </c>
      <c r="K557" s="170" t="s">
        <v>343</v>
      </c>
      <c r="L557" s="170" t="s">
        <v>113</v>
      </c>
      <c r="M557" s="313"/>
      <c r="N557" s="313"/>
      <c r="O557" s="75"/>
    </row>
    <row r="558" spans="1:15" s="246" customFormat="1">
      <c r="A558" s="407">
        <v>46136</v>
      </c>
      <c r="B558" s="165" t="s">
        <v>1632</v>
      </c>
      <c r="C558" s="165" t="s">
        <v>525</v>
      </c>
      <c r="D558" s="165" t="s">
        <v>257</v>
      </c>
      <c r="E558" s="165">
        <v>20000</v>
      </c>
      <c r="F558" s="381">
        <f t="shared" si="9"/>
        <v>37.35455071814124</v>
      </c>
      <c r="G558" s="239">
        <v>535.41</v>
      </c>
      <c r="H558" s="165" t="s">
        <v>123</v>
      </c>
      <c r="I558" s="165" t="s">
        <v>1149</v>
      </c>
      <c r="J558" s="170" t="s">
        <v>96</v>
      </c>
      <c r="K558" s="170" t="s">
        <v>343</v>
      </c>
      <c r="L558" s="170" t="s">
        <v>113</v>
      </c>
      <c r="M558" s="310"/>
      <c r="N558" s="310"/>
      <c r="O558" s="124"/>
    </row>
    <row r="559" spans="1:15">
      <c r="A559" s="451">
        <v>46136</v>
      </c>
      <c r="B559" s="242" t="s">
        <v>1668</v>
      </c>
      <c r="C559" s="375" t="s">
        <v>396</v>
      </c>
      <c r="D559" s="165" t="s">
        <v>257</v>
      </c>
      <c r="E559" s="375">
        <v>10000</v>
      </c>
      <c r="F559" s="381">
        <f t="shared" si="9"/>
        <v>18.67727535907062</v>
      </c>
      <c r="G559" s="239">
        <v>535.41</v>
      </c>
      <c r="H559" s="242" t="s">
        <v>122</v>
      </c>
      <c r="I559" s="375" t="s">
        <v>1186</v>
      </c>
      <c r="J559" s="170" t="s">
        <v>96</v>
      </c>
      <c r="K559" s="170" t="s">
        <v>343</v>
      </c>
      <c r="L559" s="170" t="s">
        <v>113</v>
      </c>
      <c r="M559" s="75"/>
      <c r="N559" s="75"/>
      <c r="O559" s="75"/>
    </row>
    <row r="560" spans="1:15">
      <c r="A560" s="451">
        <v>46136</v>
      </c>
      <c r="B560" s="170" t="s">
        <v>1598</v>
      </c>
      <c r="C560" s="375" t="s">
        <v>396</v>
      </c>
      <c r="D560" s="165" t="s">
        <v>257</v>
      </c>
      <c r="E560" s="375">
        <v>20000</v>
      </c>
      <c r="F560" s="381">
        <f t="shared" si="9"/>
        <v>37.35455071814124</v>
      </c>
      <c r="G560" s="239">
        <v>535.41</v>
      </c>
      <c r="H560" s="242" t="s">
        <v>122</v>
      </c>
      <c r="I560" s="375" t="s">
        <v>1187</v>
      </c>
      <c r="J560" s="170" t="s">
        <v>96</v>
      </c>
      <c r="K560" s="170" t="s">
        <v>343</v>
      </c>
      <c r="L560" s="170" t="s">
        <v>113</v>
      </c>
      <c r="M560" s="124"/>
      <c r="N560" s="124"/>
      <c r="O560" s="124"/>
    </row>
    <row r="561" spans="1:15">
      <c r="A561" s="451">
        <v>46136</v>
      </c>
      <c r="B561" s="375" t="s">
        <v>1590</v>
      </c>
      <c r="C561" s="375" t="s">
        <v>522</v>
      </c>
      <c r="D561" s="165" t="s">
        <v>257</v>
      </c>
      <c r="E561" s="375">
        <v>500</v>
      </c>
      <c r="F561" s="381">
        <f t="shared" si="9"/>
        <v>0.93386376795353099</v>
      </c>
      <c r="G561" s="239">
        <v>535.41</v>
      </c>
      <c r="H561" s="242" t="s">
        <v>122</v>
      </c>
      <c r="I561" s="375" t="s">
        <v>1166</v>
      </c>
      <c r="J561" s="170" t="s">
        <v>96</v>
      </c>
      <c r="K561" s="170" t="s">
        <v>343</v>
      </c>
      <c r="L561" s="170" t="s">
        <v>113</v>
      </c>
      <c r="M561" s="124"/>
      <c r="N561" s="124"/>
      <c r="O561" s="124"/>
    </row>
    <row r="562" spans="1:15">
      <c r="A562" s="451">
        <v>46136</v>
      </c>
      <c r="B562" s="375" t="s">
        <v>1599</v>
      </c>
      <c r="C562" s="391" t="s">
        <v>392</v>
      </c>
      <c r="D562" s="165" t="s">
        <v>257</v>
      </c>
      <c r="E562" s="375">
        <v>8000</v>
      </c>
      <c r="F562" s="381">
        <f t="shared" si="9"/>
        <v>14.941820287256496</v>
      </c>
      <c r="G562" s="239">
        <v>535.41</v>
      </c>
      <c r="H562" s="242" t="s">
        <v>122</v>
      </c>
      <c r="I562" s="375" t="s">
        <v>1188</v>
      </c>
      <c r="J562" s="170" t="s">
        <v>96</v>
      </c>
      <c r="K562" s="170" t="s">
        <v>343</v>
      </c>
      <c r="L562" s="170" t="s">
        <v>113</v>
      </c>
      <c r="M562" s="124"/>
      <c r="N562" s="124"/>
      <c r="O562" s="124"/>
    </row>
    <row r="563" spans="1:15">
      <c r="A563" s="451">
        <v>46136</v>
      </c>
      <c r="B563" s="375" t="s">
        <v>1592</v>
      </c>
      <c r="C563" s="375" t="s">
        <v>522</v>
      </c>
      <c r="D563" s="165" t="s">
        <v>257</v>
      </c>
      <c r="E563" s="375">
        <v>500</v>
      </c>
      <c r="F563" s="381">
        <f t="shared" si="9"/>
        <v>0.93386376795353099</v>
      </c>
      <c r="G563" s="239">
        <v>535.41</v>
      </c>
      <c r="H563" s="242" t="s">
        <v>122</v>
      </c>
      <c r="I563" s="375" t="s">
        <v>1166</v>
      </c>
      <c r="J563" s="170" t="s">
        <v>96</v>
      </c>
      <c r="K563" s="170" t="s">
        <v>343</v>
      </c>
      <c r="L563" s="170" t="s">
        <v>113</v>
      </c>
      <c r="M563" s="124"/>
      <c r="N563" s="124"/>
      <c r="O563" s="124"/>
    </row>
    <row r="564" spans="1:15">
      <c r="A564" s="451">
        <v>46136</v>
      </c>
      <c r="B564" s="375" t="s">
        <v>1592</v>
      </c>
      <c r="C564" s="375" t="s">
        <v>522</v>
      </c>
      <c r="D564" s="165" t="s">
        <v>257</v>
      </c>
      <c r="E564" s="375">
        <v>500</v>
      </c>
      <c r="F564" s="381">
        <f t="shared" si="9"/>
        <v>0.93386376795353099</v>
      </c>
      <c r="G564" s="239">
        <v>535.41</v>
      </c>
      <c r="H564" s="242" t="s">
        <v>122</v>
      </c>
      <c r="I564" s="375" t="s">
        <v>1166</v>
      </c>
      <c r="J564" s="170" t="s">
        <v>96</v>
      </c>
      <c r="K564" s="170" t="s">
        <v>343</v>
      </c>
      <c r="L564" s="170" t="s">
        <v>113</v>
      </c>
      <c r="M564" s="124"/>
      <c r="N564" s="124"/>
      <c r="O564" s="124"/>
    </row>
    <row r="565" spans="1:15">
      <c r="A565" s="451">
        <v>46136</v>
      </c>
      <c r="B565" s="375" t="s">
        <v>1592</v>
      </c>
      <c r="C565" s="375" t="s">
        <v>522</v>
      </c>
      <c r="D565" s="165" t="s">
        <v>257</v>
      </c>
      <c r="E565" s="375">
        <v>500</v>
      </c>
      <c r="F565" s="381">
        <f t="shared" si="9"/>
        <v>0.93386376795353099</v>
      </c>
      <c r="G565" s="239">
        <v>535.41</v>
      </c>
      <c r="H565" s="242" t="s">
        <v>122</v>
      </c>
      <c r="I565" s="375" t="s">
        <v>1166</v>
      </c>
      <c r="J565" s="170" t="s">
        <v>96</v>
      </c>
      <c r="K565" s="170" t="s">
        <v>343</v>
      </c>
      <c r="L565" s="170" t="s">
        <v>113</v>
      </c>
      <c r="M565" s="124"/>
      <c r="N565" s="124"/>
      <c r="O565" s="124"/>
    </row>
    <row r="566" spans="1:15">
      <c r="A566" s="451">
        <v>46136</v>
      </c>
      <c r="B566" s="375" t="s">
        <v>1592</v>
      </c>
      <c r="C566" s="375" t="s">
        <v>522</v>
      </c>
      <c r="D566" s="165" t="s">
        <v>257</v>
      </c>
      <c r="E566" s="375">
        <v>500</v>
      </c>
      <c r="F566" s="381">
        <f t="shared" si="9"/>
        <v>0.93386376795353099</v>
      </c>
      <c r="G566" s="239">
        <v>535.41</v>
      </c>
      <c r="H566" s="242" t="s">
        <v>122</v>
      </c>
      <c r="I566" s="375" t="s">
        <v>1166</v>
      </c>
      <c r="J566" s="170" t="s">
        <v>96</v>
      </c>
      <c r="K566" s="170" t="s">
        <v>343</v>
      </c>
      <c r="L566" s="170" t="s">
        <v>113</v>
      </c>
      <c r="M566" s="124"/>
      <c r="N566" s="124"/>
      <c r="O566" s="124"/>
    </row>
    <row r="567" spans="1:15">
      <c r="A567" s="451">
        <v>46136</v>
      </c>
      <c r="B567" s="375" t="s">
        <v>1647</v>
      </c>
      <c r="C567" s="375" t="s">
        <v>525</v>
      </c>
      <c r="D567" s="165" t="s">
        <v>257</v>
      </c>
      <c r="E567" s="375">
        <v>10000</v>
      </c>
      <c r="F567" s="381">
        <f t="shared" si="9"/>
        <v>18.67727535907062</v>
      </c>
      <c r="G567" s="239">
        <v>535.41</v>
      </c>
      <c r="H567" s="375" t="s">
        <v>131</v>
      </c>
      <c r="I567" s="375" t="s">
        <v>1219</v>
      </c>
      <c r="J567" s="170" t="s">
        <v>96</v>
      </c>
      <c r="K567" s="170" t="s">
        <v>343</v>
      </c>
      <c r="L567" s="170" t="s">
        <v>113</v>
      </c>
      <c r="M567" s="313"/>
      <c r="N567" s="313"/>
      <c r="O567" s="75"/>
    </row>
    <row r="568" spans="1:15">
      <c r="A568" s="451">
        <v>46136</v>
      </c>
      <c r="B568" s="375" t="s">
        <v>1592</v>
      </c>
      <c r="C568" s="375" t="s">
        <v>522</v>
      </c>
      <c r="D568" s="165" t="s">
        <v>257</v>
      </c>
      <c r="E568" s="375">
        <v>500</v>
      </c>
      <c r="F568" s="381">
        <f t="shared" si="9"/>
        <v>0.93386376795353099</v>
      </c>
      <c r="G568" s="239">
        <v>535.41</v>
      </c>
      <c r="H568" s="375" t="s">
        <v>131</v>
      </c>
      <c r="I568" s="375" t="s">
        <v>1206</v>
      </c>
      <c r="J568" s="170" t="s">
        <v>96</v>
      </c>
      <c r="K568" s="170" t="s">
        <v>343</v>
      </c>
      <c r="L568" s="170" t="s">
        <v>113</v>
      </c>
      <c r="M568" s="310"/>
      <c r="N568" s="310"/>
      <c r="O568" s="271"/>
    </row>
    <row r="569" spans="1:15">
      <c r="A569" s="451">
        <v>46136</v>
      </c>
      <c r="B569" s="375" t="s">
        <v>1592</v>
      </c>
      <c r="C569" s="375" t="s">
        <v>522</v>
      </c>
      <c r="D569" s="165" t="s">
        <v>257</v>
      </c>
      <c r="E569" s="375">
        <v>800</v>
      </c>
      <c r="F569" s="381">
        <f t="shared" si="9"/>
        <v>1.4941820287256495</v>
      </c>
      <c r="G569" s="239">
        <v>535.41</v>
      </c>
      <c r="H569" s="375" t="s">
        <v>131</v>
      </c>
      <c r="I569" s="375" t="s">
        <v>1206</v>
      </c>
      <c r="J569" s="170" t="s">
        <v>96</v>
      </c>
      <c r="K569" s="170" t="s">
        <v>343</v>
      </c>
      <c r="L569" s="170" t="s">
        <v>113</v>
      </c>
      <c r="M569" s="75"/>
      <c r="N569" s="75"/>
      <c r="O569" s="75"/>
    </row>
    <row r="570" spans="1:15">
      <c r="A570" s="451">
        <v>46136</v>
      </c>
      <c r="B570" s="375" t="s">
        <v>1592</v>
      </c>
      <c r="C570" s="375" t="s">
        <v>522</v>
      </c>
      <c r="D570" s="165" t="s">
        <v>257</v>
      </c>
      <c r="E570" s="375">
        <v>800</v>
      </c>
      <c r="F570" s="381">
        <f t="shared" si="9"/>
        <v>1.4941820287256495</v>
      </c>
      <c r="G570" s="239">
        <v>535.41</v>
      </c>
      <c r="H570" s="375" t="s">
        <v>131</v>
      </c>
      <c r="I570" s="375" t="s">
        <v>1206</v>
      </c>
      <c r="J570" s="170" t="s">
        <v>96</v>
      </c>
      <c r="K570" s="170" t="s">
        <v>343</v>
      </c>
      <c r="L570" s="170" t="s">
        <v>113</v>
      </c>
      <c r="M570" s="75"/>
      <c r="N570" s="75"/>
      <c r="O570" s="75"/>
    </row>
    <row r="571" spans="1:15">
      <c r="A571" s="451">
        <v>46136</v>
      </c>
      <c r="B571" s="375" t="s">
        <v>1592</v>
      </c>
      <c r="C571" s="375" t="s">
        <v>522</v>
      </c>
      <c r="D571" s="165" t="s">
        <v>257</v>
      </c>
      <c r="E571" s="375">
        <v>300</v>
      </c>
      <c r="F571" s="381">
        <f t="shared" si="9"/>
        <v>0.56031826077211855</v>
      </c>
      <c r="G571" s="239">
        <v>535.41</v>
      </c>
      <c r="H571" s="375" t="s">
        <v>131</v>
      </c>
      <c r="I571" s="375" t="s">
        <v>1206</v>
      </c>
      <c r="J571" s="170" t="s">
        <v>96</v>
      </c>
      <c r="K571" s="170" t="s">
        <v>343</v>
      </c>
      <c r="L571" s="170" t="s">
        <v>113</v>
      </c>
      <c r="M571" s="75"/>
      <c r="N571" s="75"/>
      <c r="O571" s="75"/>
    </row>
    <row r="572" spans="1:15">
      <c r="A572" s="451">
        <v>46136</v>
      </c>
      <c r="B572" s="375" t="s">
        <v>1610</v>
      </c>
      <c r="C572" s="375" t="s">
        <v>618</v>
      </c>
      <c r="D572" s="165" t="s">
        <v>257</v>
      </c>
      <c r="E572" s="375">
        <v>1800</v>
      </c>
      <c r="F572" s="381">
        <f t="shared" si="9"/>
        <v>3.3619095646327115</v>
      </c>
      <c r="G572" s="239">
        <v>535.41</v>
      </c>
      <c r="H572" s="375" t="s">
        <v>131</v>
      </c>
      <c r="I572" s="375" t="s">
        <v>1210</v>
      </c>
      <c r="J572" s="170" t="s">
        <v>96</v>
      </c>
      <c r="K572" s="170" t="s">
        <v>343</v>
      </c>
      <c r="L572" s="170" t="s">
        <v>113</v>
      </c>
      <c r="M572" s="75"/>
      <c r="N572" s="75"/>
      <c r="O572" s="75"/>
    </row>
    <row r="573" spans="1:15">
      <c r="A573" s="451">
        <v>46136</v>
      </c>
      <c r="B573" s="375" t="s">
        <v>1592</v>
      </c>
      <c r="C573" s="375" t="s">
        <v>522</v>
      </c>
      <c r="D573" s="165" t="s">
        <v>257</v>
      </c>
      <c r="E573" s="375">
        <v>500</v>
      </c>
      <c r="F573" s="381">
        <f t="shared" si="9"/>
        <v>0.93386376795353099</v>
      </c>
      <c r="G573" s="239">
        <v>535.41</v>
      </c>
      <c r="H573" s="375" t="s">
        <v>131</v>
      </c>
      <c r="I573" s="375" t="s">
        <v>1206</v>
      </c>
      <c r="J573" s="170" t="s">
        <v>96</v>
      </c>
      <c r="K573" s="170" t="s">
        <v>343</v>
      </c>
      <c r="L573" s="170" t="s">
        <v>113</v>
      </c>
      <c r="M573" s="75"/>
      <c r="N573" s="75"/>
      <c r="O573" s="75"/>
    </row>
    <row r="574" spans="1:15">
      <c r="A574" s="451">
        <v>46136</v>
      </c>
      <c r="B574" s="375" t="s">
        <v>1592</v>
      </c>
      <c r="C574" s="375" t="s">
        <v>522</v>
      </c>
      <c r="D574" s="165" t="s">
        <v>257</v>
      </c>
      <c r="E574" s="375">
        <v>500</v>
      </c>
      <c r="F574" s="381">
        <f t="shared" si="9"/>
        <v>0.93386376795353099</v>
      </c>
      <c r="G574" s="239">
        <v>535.41</v>
      </c>
      <c r="H574" s="375" t="s">
        <v>131</v>
      </c>
      <c r="I574" s="375" t="s">
        <v>1206</v>
      </c>
      <c r="J574" s="170" t="s">
        <v>96</v>
      </c>
      <c r="K574" s="170" t="s">
        <v>343</v>
      </c>
      <c r="L574" s="170" t="s">
        <v>113</v>
      </c>
      <c r="M574" s="75"/>
      <c r="N574" s="75"/>
      <c r="O574" s="75"/>
    </row>
    <row r="575" spans="1:15">
      <c r="A575" s="451">
        <v>46136</v>
      </c>
      <c r="B575" s="375" t="s">
        <v>1592</v>
      </c>
      <c r="C575" s="375" t="s">
        <v>522</v>
      </c>
      <c r="D575" s="165" t="s">
        <v>257</v>
      </c>
      <c r="E575" s="375">
        <v>500</v>
      </c>
      <c r="F575" s="381">
        <f t="shared" si="9"/>
        <v>0.93386376795353099</v>
      </c>
      <c r="G575" s="239">
        <v>535.41</v>
      </c>
      <c r="H575" s="375" t="s">
        <v>131</v>
      </c>
      <c r="I575" s="375" t="s">
        <v>1206</v>
      </c>
      <c r="J575" s="170" t="s">
        <v>96</v>
      </c>
      <c r="K575" s="170" t="s">
        <v>343</v>
      </c>
      <c r="L575" s="170" t="s">
        <v>113</v>
      </c>
      <c r="M575" s="75"/>
      <c r="N575" s="75"/>
      <c r="O575" s="75"/>
    </row>
    <row r="576" spans="1:15" s="246" customFormat="1">
      <c r="A576" s="395">
        <v>46136</v>
      </c>
      <c r="B576" s="170" t="s">
        <v>1583</v>
      </c>
      <c r="C576" s="391" t="s">
        <v>392</v>
      </c>
      <c r="D576" s="383" t="s">
        <v>97</v>
      </c>
      <c r="E576" s="316">
        <v>37000</v>
      </c>
      <c r="F576" s="381">
        <f t="shared" si="9"/>
        <v>69.1059188285613</v>
      </c>
      <c r="G576" s="239">
        <v>535.41</v>
      </c>
      <c r="H576" s="383" t="s">
        <v>127</v>
      </c>
      <c r="I576" s="453" t="s">
        <v>1312</v>
      </c>
      <c r="J576" s="170" t="s">
        <v>96</v>
      </c>
      <c r="K576" s="170" t="s">
        <v>343</v>
      </c>
      <c r="L576" s="170" t="s">
        <v>113</v>
      </c>
      <c r="M576" s="124"/>
      <c r="N576" s="124"/>
      <c r="O576" s="124"/>
    </row>
    <row r="577" spans="1:15">
      <c r="A577" s="395">
        <v>46136</v>
      </c>
      <c r="B577" s="453" t="s">
        <v>1264</v>
      </c>
      <c r="C577" s="383" t="s">
        <v>335</v>
      </c>
      <c r="D577" s="383" t="s">
        <v>97</v>
      </c>
      <c r="E577" s="465">
        <v>1500</v>
      </c>
      <c r="F577" s="381">
        <f t="shared" si="9"/>
        <v>2.8015913038605929</v>
      </c>
      <c r="G577" s="239">
        <v>535.41</v>
      </c>
      <c r="H577" s="383" t="s">
        <v>127</v>
      </c>
      <c r="I577" s="170" t="s">
        <v>1295</v>
      </c>
      <c r="J577" s="170" t="s">
        <v>96</v>
      </c>
      <c r="K577" s="170" t="s">
        <v>343</v>
      </c>
      <c r="L577" s="170" t="s">
        <v>113</v>
      </c>
      <c r="M577" s="75"/>
      <c r="N577" s="75"/>
      <c r="O577" s="75"/>
    </row>
    <row r="578" spans="1:15">
      <c r="A578" s="395">
        <v>46136</v>
      </c>
      <c r="B578" s="453" t="s">
        <v>1265</v>
      </c>
      <c r="C578" s="383" t="s">
        <v>335</v>
      </c>
      <c r="D578" s="383" t="s">
        <v>97</v>
      </c>
      <c r="E578" s="465">
        <v>1500</v>
      </c>
      <c r="F578" s="381">
        <f t="shared" si="9"/>
        <v>2.8015913038605929</v>
      </c>
      <c r="G578" s="239">
        <v>535.41</v>
      </c>
      <c r="H578" s="383" t="s">
        <v>127</v>
      </c>
      <c r="I578" s="170" t="s">
        <v>1295</v>
      </c>
      <c r="J578" s="170" t="s">
        <v>96</v>
      </c>
      <c r="K578" s="170" t="s">
        <v>343</v>
      </c>
      <c r="L578" s="170" t="s">
        <v>113</v>
      </c>
      <c r="M578" s="75"/>
      <c r="N578" s="75"/>
      <c r="O578" s="75"/>
    </row>
    <row r="579" spans="1:15">
      <c r="A579" s="395">
        <v>46136</v>
      </c>
      <c r="B579" s="453" t="s">
        <v>1266</v>
      </c>
      <c r="C579" s="383" t="s">
        <v>335</v>
      </c>
      <c r="D579" s="383" t="s">
        <v>97</v>
      </c>
      <c r="E579" s="465">
        <v>1000</v>
      </c>
      <c r="F579" s="381">
        <f t="shared" si="9"/>
        <v>1.867727535907062</v>
      </c>
      <c r="G579" s="239">
        <v>535.41</v>
      </c>
      <c r="H579" s="383" t="s">
        <v>127</v>
      </c>
      <c r="I579" s="170" t="s">
        <v>1295</v>
      </c>
      <c r="J579" s="170" t="s">
        <v>96</v>
      </c>
      <c r="K579" s="170" t="s">
        <v>343</v>
      </c>
      <c r="L579" s="170" t="s">
        <v>113</v>
      </c>
      <c r="M579" s="75"/>
      <c r="N579" s="75"/>
      <c r="O579" s="75"/>
    </row>
    <row r="580" spans="1:15">
      <c r="A580" s="395">
        <v>46136</v>
      </c>
      <c r="B580" s="453" t="s">
        <v>1267</v>
      </c>
      <c r="C580" s="383" t="s">
        <v>335</v>
      </c>
      <c r="D580" s="383" t="s">
        <v>97</v>
      </c>
      <c r="E580" s="465">
        <v>1000</v>
      </c>
      <c r="F580" s="381">
        <f t="shared" si="9"/>
        <v>1.867727535907062</v>
      </c>
      <c r="G580" s="239">
        <v>535.41</v>
      </c>
      <c r="H580" s="383" t="s">
        <v>127</v>
      </c>
      <c r="I580" s="170" t="s">
        <v>1295</v>
      </c>
      <c r="J580" s="170" t="s">
        <v>96</v>
      </c>
      <c r="K580" s="170" t="s">
        <v>343</v>
      </c>
      <c r="L580" s="170" t="s">
        <v>113</v>
      </c>
      <c r="M580" s="75"/>
      <c r="N580" s="75"/>
      <c r="O580" s="75"/>
    </row>
    <row r="581" spans="1:15">
      <c r="A581" s="395">
        <v>46136</v>
      </c>
      <c r="B581" s="302" t="s">
        <v>1472</v>
      </c>
      <c r="C581" s="302" t="s">
        <v>103</v>
      </c>
      <c r="D581" s="302" t="s">
        <v>98</v>
      </c>
      <c r="E581" s="471">
        <v>500000</v>
      </c>
      <c r="F581" s="381">
        <f t="shared" si="9"/>
        <v>933.86376795353101</v>
      </c>
      <c r="G581" s="239">
        <v>535.41</v>
      </c>
      <c r="H581" s="375" t="s">
        <v>107</v>
      </c>
      <c r="I581" s="375" t="s">
        <v>1493</v>
      </c>
      <c r="J581" s="170" t="s">
        <v>96</v>
      </c>
      <c r="K581" s="170" t="s">
        <v>343</v>
      </c>
      <c r="L581" s="170" t="s">
        <v>113</v>
      </c>
      <c r="M581" s="75"/>
      <c r="N581" s="75"/>
      <c r="O581" s="75"/>
    </row>
    <row r="582" spans="1:15">
      <c r="A582" s="388">
        <v>46137</v>
      </c>
      <c r="B582" s="391" t="s">
        <v>1579</v>
      </c>
      <c r="C582" s="391" t="s">
        <v>396</v>
      </c>
      <c r="D582" s="390" t="s">
        <v>97</v>
      </c>
      <c r="E582" s="391">
        <v>40000</v>
      </c>
      <c r="F582" s="381">
        <f t="shared" si="9"/>
        <v>74.709101436282481</v>
      </c>
      <c r="G582" s="239">
        <v>535.41</v>
      </c>
      <c r="H582" s="165" t="s">
        <v>128</v>
      </c>
      <c r="I582" s="391" t="s">
        <v>1012</v>
      </c>
      <c r="J582" s="170" t="s">
        <v>96</v>
      </c>
      <c r="K582" s="170" t="s">
        <v>343</v>
      </c>
      <c r="L582" s="170" t="s">
        <v>113</v>
      </c>
      <c r="M582" s="310"/>
      <c r="N582" s="310"/>
      <c r="O582" s="271"/>
    </row>
    <row r="583" spans="1:15">
      <c r="A583" s="388">
        <v>46137</v>
      </c>
      <c r="B583" s="391" t="s">
        <v>979</v>
      </c>
      <c r="C583" s="391" t="s">
        <v>522</v>
      </c>
      <c r="D583" s="390" t="s">
        <v>97</v>
      </c>
      <c r="E583" s="391">
        <v>500</v>
      </c>
      <c r="F583" s="381">
        <f t="shared" si="9"/>
        <v>0.93386376795353099</v>
      </c>
      <c r="G583" s="239">
        <v>535.41</v>
      </c>
      <c r="H583" s="165" t="s">
        <v>128</v>
      </c>
      <c r="I583" s="391" t="s">
        <v>991</v>
      </c>
      <c r="J583" s="170" t="s">
        <v>96</v>
      </c>
      <c r="K583" s="170" t="s">
        <v>343</v>
      </c>
      <c r="L583" s="170" t="s">
        <v>113</v>
      </c>
      <c r="M583" s="315"/>
      <c r="N583" s="313"/>
      <c r="O583" s="75"/>
    </row>
    <row r="584" spans="1:15">
      <c r="A584" s="388">
        <v>46137</v>
      </c>
      <c r="B584" s="391" t="s">
        <v>980</v>
      </c>
      <c r="C584" s="391" t="s">
        <v>522</v>
      </c>
      <c r="D584" s="390" t="s">
        <v>97</v>
      </c>
      <c r="E584" s="391">
        <v>1500</v>
      </c>
      <c r="F584" s="381">
        <f t="shared" si="9"/>
        <v>2.8015913038605929</v>
      </c>
      <c r="G584" s="239">
        <v>535.41</v>
      </c>
      <c r="H584" s="165" t="s">
        <v>128</v>
      </c>
      <c r="I584" s="391" t="s">
        <v>991</v>
      </c>
      <c r="J584" s="170" t="s">
        <v>96</v>
      </c>
      <c r="K584" s="170" t="s">
        <v>343</v>
      </c>
      <c r="L584" s="170" t="s">
        <v>113</v>
      </c>
      <c r="M584" s="310"/>
      <c r="N584" s="310"/>
      <c r="O584" s="247"/>
    </row>
    <row r="585" spans="1:15">
      <c r="A585" s="360">
        <v>46137</v>
      </c>
      <c r="B585" s="361" t="s">
        <v>1622</v>
      </c>
      <c r="C585" s="361" t="s">
        <v>525</v>
      </c>
      <c r="D585" s="165" t="s">
        <v>257</v>
      </c>
      <c r="E585" s="361">
        <v>10000</v>
      </c>
      <c r="F585" s="381">
        <f t="shared" si="9"/>
        <v>18.67727535907062</v>
      </c>
      <c r="G585" s="239">
        <v>535.41</v>
      </c>
      <c r="H585" s="361" t="s">
        <v>123</v>
      </c>
      <c r="I585" s="361" t="s">
        <v>1145</v>
      </c>
      <c r="J585" s="170" t="s">
        <v>96</v>
      </c>
      <c r="K585" s="170" t="s">
        <v>343</v>
      </c>
      <c r="L585" s="170" t="s">
        <v>113</v>
      </c>
      <c r="M585" s="313"/>
      <c r="N585" s="313"/>
      <c r="O585" s="75"/>
    </row>
    <row r="586" spans="1:15" s="246" customFormat="1">
      <c r="A586" s="407">
        <v>46137</v>
      </c>
      <c r="B586" s="165" t="s">
        <v>523</v>
      </c>
      <c r="C586" s="165" t="s">
        <v>524</v>
      </c>
      <c r="D586" s="165" t="s">
        <v>257</v>
      </c>
      <c r="E586" s="165">
        <v>2000</v>
      </c>
      <c r="F586" s="381">
        <f t="shared" si="9"/>
        <v>3.735455071814124</v>
      </c>
      <c r="G586" s="239">
        <v>535.41</v>
      </c>
      <c r="H586" s="165" t="s">
        <v>123</v>
      </c>
      <c r="I586" s="165" t="s">
        <v>1132</v>
      </c>
      <c r="J586" s="170" t="s">
        <v>96</v>
      </c>
      <c r="K586" s="170" t="s">
        <v>343</v>
      </c>
      <c r="L586" s="170" t="s">
        <v>113</v>
      </c>
      <c r="M586" s="124"/>
      <c r="N586" s="124"/>
      <c r="O586" s="124"/>
    </row>
    <row r="587" spans="1:15" s="246" customFormat="1">
      <c r="A587" s="407">
        <v>46137</v>
      </c>
      <c r="B587" s="165" t="s">
        <v>1611</v>
      </c>
      <c r="C587" s="165" t="s">
        <v>525</v>
      </c>
      <c r="D587" s="165" t="s">
        <v>257</v>
      </c>
      <c r="E587" s="165">
        <v>10000</v>
      </c>
      <c r="F587" s="381">
        <f t="shared" si="9"/>
        <v>18.67727535907062</v>
      </c>
      <c r="G587" s="239">
        <v>535.41</v>
      </c>
      <c r="H587" s="165" t="s">
        <v>123</v>
      </c>
      <c r="I587" s="165" t="s">
        <v>1150</v>
      </c>
      <c r="J587" s="170" t="s">
        <v>96</v>
      </c>
      <c r="K587" s="170" t="s">
        <v>343</v>
      </c>
      <c r="L587" s="170" t="s">
        <v>113</v>
      </c>
      <c r="M587" s="124"/>
      <c r="N587" s="124"/>
      <c r="O587" s="124"/>
    </row>
    <row r="588" spans="1:15" s="246" customFormat="1">
      <c r="A588" s="407">
        <v>46137</v>
      </c>
      <c r="B588" s="165" t="s">
        <v>1593</v>
      </c>
      <c r="C588" s="391" t="s">
        <v>392</v>
      </c>
      <c r="D588" s="165" t="s">
        <v>257</v>
      </c>
      <c r="E588" s="165">
        <v>8000</v>
      </c>
      <c r="F588" s="381">
        <f t="shared" si="9"/>
        <v>14.941820287256496</v>
      </c>
      <c r="G588" s="239">
        <v>535.41</v>
      </c>
      <c r="H588" s="165" t="s">
        <v>123</v>
      </c>
      <c r="I588" s="165" t="s">
        <v>1151</v>
      </c>
      <c r="J588" s="170" t="s">
        <v>96</v>
      </c>
      <c r="K588" s="170" t="s">
        <v>343</v>
      </c>
      <c r="L588" s="170" t="s">
        <v>113</v>
      </c>
      <c r="M588" s="124"/>
      <c r="N588" s="124"/>
      <c r="O588" s="124"/>
    </row>
    <row r="589" spans="1:15">
      <c r="A589" s="451">
        <v>46137</v>
      </c>
      <c r="B589" s="242" t="s">
        <v>1670</v>
      </c>
      <c r="C589" s="375" t="s">
        <v>396</v>
      </c>
      <c r="D589" s="165" t="s">
        <v>257</v>
      </c>
      <c r="E589" s="375">
        <v>10000</v>
      </c>
      <c r="F589" s="381">
        <f t="shared" si="9"/>
        <v>18.67727535907062</v>
      </c>
      <c r="G589" s="239">
        <v>535.41</v>
      </c>
      <c r="H589" s="242" t="s">
        <v>122</v>
      </c>
      <c r="I589" s="375" t="s">
        <v>1186</v>
      </c>
      <c r="J589" s="170" t="s">
        <v>96</v>
      </c>
      <c r="K589" s="170" t="s">
        <v>343</v>
      </c>
      <c r="L589" s="170" t="s">
        <v>113</v>
      </c>
      <c r="M589" s="75"/>
      <c r="N589" s="75"/>
      <c r="O589" s="75"/>
    </row>
    <row r="590" spans="1:15">
      <c r="A590" s="451">
        <v>46137</v>
      </c>
      <c r="B590" s="375" t="s">
        <v>1596</v>
      </c>
      <c r="C590" s="375" t="s">
        <v>522</v>
      </c>
      <c r="D590" s="165" t="s">
        <v>257</v>
      </c>
      <c r="E590" s="375">
        <v>500</v>
      </c>
      <c r="F590" s="381">
        <f t="shared" si="9"/>
        <v>0.93386376795353099</v>
      </c>
      <c r="G590" s="239">
        <v>535.41</v>
      </c>
      <c r="H590" s="242" t="s">
        <v>122</v>
      </c>
      <c r="I590" s="375" t="s">
        <v>1166</v>
      </c>
      <c r="J590" s="170" t="s">
        <v>96</v>
      </c>
      <c r="K590" s="170" t="s">
        <v>343</v>
      </c>
      <c r="L590" s="170" t="s">
        <v>113</v>
      </c>
      <c r="M590" s="124"/>
      <c r="N590" s="124"/>
      <c r="O590" s="124"/>
    </row>
    <row r="591" spans="1:15">
      <c r="A591" s="451">
        <v>46137</v>
      </c>
      <c r="B591" s="375" t="s">
        <v>1592</v>
      </c>
      <c r="C591" s="375" t="s">
        <v>522</v>
      </c>
      <c r="D591" s="165" t="s">
        <v>257</v>
      </c>
      <c r="E591" s="375">
        <v>500</v>
      </c>
      <c r="F591" s="381">
        <f t="shared" si="9"/>
        <v>0.93386376795353099</v>
      </c>
      <c r="G591" s="239">
        <v>535.41</v>
      </c>
      <c r="H591" s="242" t="s">
        <v>122</v>
      </c>
      <c r="I591" s="375" t="s">
        <v>1166</v>
      </c>
      <c r="J591" s="170" t="s">
        <v>96</v>
      </c>
      <c r="K591" s="170" t="s">
        <v>343</v>
      </c>
      <c r="L591" s="170" t="s">
        <v>113</v>
      </c>
      <c r="M591" s="124"/>
      <c r="N591" s="124"/>
      <c r="O591" s="124"/>
    </row>
    <row r="592" spans="1:15">
      <c r="A592" s="451">
        <v>46137</v>
      </c>
      <c r="B592" s="375" t="s">
        <v>1592</v>
      </c>
      <c r="C592" s="375" t="s">
        <v>522</v>
      </c>
      <c r="D592" s="165" t="s">
        <v>257</v>
      </c>
      <c r="E592" s="375">
        <v>500</v>
      </c>
      <c r="F592" s="381">
        <f t="shared" si="9"/>
        <v>0.93386376795353099</v>
      </c>
      <c r="G592" s="239">
        <v>535.41</v>
      </c>
      <c r="H592" s="242" t="s">
        <v>122</v>
      </c>
      <c r="I592" s="375" t="s">
        <v>1166</v>
      </c>
      <c r="J592" s="170" t="s">
        <v>96</v>
      </c>
      <c r="K592" s="170" t="s">
        <v>343</v>
      </c>
      <c r="L592" s="170" t="s">
        <v>113</v>
      </c>
      <c r="M592" s="75"/>
      <c r="N592" s="75"/>
      <c r="O592" s="75"/>
    </row>
    <row r="593" spans="1:15" s="246" customFormat="1">
      <c r="A593" s="451">
        <v>46137</v>
      </c>
      <c r="B593" s="375" t="s">
        <v>1596</v>
      </c>
      <c r="C593" s="375" t="s">
        <v>522</v>
      </c>
      <c r="D593" s="165" t="s">
        <v>257</v>
      </c>
      <c r="E593" s="375">
        <v>500</v>
      </c>
      <c r="F593" s="381">
        <f t="shared" si="9"/>
        <v>0.93386376795353099</v>
      </c>
      <c r="G593" s="239">
        <v>535.41</v>
      </c>
      <c r="H593" s="242" t="s">
        <v>122</v>
      </c>
      <c r="I593" s="375" t="s">
        <v>1166</v>
      </c>
      <c r="J593" s="170" t="s">
        <v>96</v>
      </c>
      <c r="K593" s="170" t="s">
        <v>343</v>
      </c>
      <c r="L593" s="170" t="s">
        <v>113</v>
      </c>
      <c r="M593" s="75"/>
      <c r="N593" s="75"/>
      <c r="O593" s="75"/>
    </row>
    <row r="594" spans="1:15">
      <c r="A594" s="451">
        <v>46137</v>
      </c>
      <c r="B594" s="375" t="s">
        <v>1596</v>
      </c>
      <c r="C594" s="375" t="s">
        <v>522</v>
      </c>
      <c r="D594" s="165" t="s">
        <v>257</v>
      </c>
      <c r="E594" s="375">
        <v>500</v>
      </c>
      <c r="F594" s="381">
        <f t="shared" si="9"/>
        <v>0.93386376795353099</v>
      </c>
      <c r="G594" s="239">
        <v>535.41</v>
      </c>
      <c r="H594" s="242" t="s">
        <v>122</v>
      </c>
      <c r="I594" s="375" t="s">
        <v>1166</v>
      </c>
      <c r="J594" s="170" t="s">
        <v>96</v>
      </c>
      <c r="K594" s="170" t="s">
        <v>343</v>
      </c>
      <c r="L594" s="170" t="s">
        <v>113</v>
      </c>
      <c r="M594" s="75"/>
      <c r="N594" s="75"/>
      <c r="O594" s="75"/>
    </row>
    <row r="595" spans="1:15">
      <c r="A595" s="451">
        <v>46137</v>
      </c>
      <c r="B595" s="375" t="s">
        <v>1592</v>
      </c>
      <c r="C595" s="375" t="s">
        <v>522</v>
      </c>
      <c r="D595" s="165" t="s">
        <v>257</v>
      </c>
      <c r="E595" s="375">
        <v>500</v>
      </c>
      <c r="F595" s="381">
        <f t="shared" si="9"/>
        <v>0.93386376795353099</v>
      </c>
      <c r="G595" s="239">
        <v>535.41</v>
      </c>
      <c r="H595" s="242" t="s">
        <v>122</v>
      </c>
      <c r="I595" s="375" t="s">
        <v>1166</v>
      </c>
      <c r="J595" s="170" t="s">
        <v>96</v>
      </c>
      <c r="K595" s="170" t="s">
        <v>343</v>
      </c>
      <c r="L595" s="170" t="s">
        <v>113</v>
      </c>
      <c r="M595" s="75"/>
      <c r="N595" s="75"/>
      <c r="O595" s="75"/>
    </row>
    <row r="596" spans="1:15">
      <c r="A596" s="451">
        <v>46137</v>
      </c>
      <c r="B596" s="375" t="s">
        <v>1673</v>
      </c>
      <c r="C596" s="375" t="s">
        <v>524</v>
      </c>
      <c r="D596" s="165" t="s">
        <v>257</v>
      </c>
      <c r="E596" s="375">
        <v>2500</v>
      </c>
      <c r="F596" s="381">
        <f t="shared" si="9"/>
        <v>4.669318839767655</v>
      </c>
      <c r="G596" s="239">
        <v>535.41</v>
      </c>
      <c r="H596" s="242" t="s">
        <v>122</v>
      </c>
      <c r="I596" s="375" t="s">
        <v>1170</v>
      </c>
      <c r="J596" s="170" t="s">
        <v>96</v>
      </c>
      <c r="K596" s="170" t="s">
        <v>343</v>
      </c>
      <c r="L596" s="170" t="s">
        <v>113</v>
      </c>
      <c r="M596" s="75"/>
      <c r="N596" s="75"/>
      <c r="O596" s="75"/>
    </row>
    <row r="597" spans="1:15">
      <c r="A597" s="451">
        <v>46137</v>
      </c>
      <c r="B597" s="375" t="s">
        <v>1647</v>
      </c>
      <c r="C597" s="375" t="s">
        <v>525</v>
      </c>
      <c r="D597" s="165" t="s">
        <v>257</v>
      </c>
      <c r="E597" s="375">
        <v>10000</v>
      </c>
      <c r="F597" s="381">
        <f t="shared" si="9"/>
        <v>18.67727535907062</v>
      </c>
      <c r="G597" s="239">
        <v>535.41</v>
      </c>
      <c r="H597" s="375" t="s">
        <v>131</v>
      </c>
      <c r="I597" s="375" t="s">
        <v>1219</v>
      </c>
      <c r="J597" s="170" t="s">
        <v>96</v>
      </c>
      <c r="K597" s="170" t="s">
        <v>343</v>
      </c>
      <c r="L597" s="170" t="s">
        <v>113</v>
      </c>
      <c r="M597" s="75"/>
      <c r="N597" s="75"/>
      <c r="O597" s="75"/>
    </row>
    <row r="598" spans="1:15">
      <c r="A598" s="451">
        <v>46137</v>
      </c>
      <c r="B598" s="375" t="s">
        <v>1592</v>
      </c>
      <c r="C598" s="375" t="s">
        <v>522</v>
      </c>
      <c r="D598" s="165" t="s">
        <v>257</v>
      </c>
      <c r="E598" s="375">
        <v>500</v>
      </c>
      <c r="F598" s="381">
        <f t="shared" si="9"/>
        <v>0.93386376795353099</v>
      </c>
      <c r="G598" s="239">
        <v>535.41</v>
      </c>
      <c r="H598" s="375" t="s">
        <v>131</v>
      </c>
      <c r="I598" s="375" t="s">
        <v>1206</v>
      </c>
      <c r="J598" s="170" t="s">
        <v>96</v>
      </c>
      <c r="K598" s="170" t="s">
        <v>343</v>
      </c>
      <c r="L598" s="170" t="s">
        <v>113</v>
      </c>
      <c r="M598" s="75"/>
      <c r="N598" s="75"/>
      <c r="O598" s="75"/>
    </row>
    <row r="599" spans="1:15">
      <c r="A599" s="451">
        <v>46137</v>
      </c>
      <c r="B599" s="375" t="s">
        <v>1596</v>
      </c>
      <c r="C599" s="375" t="s">
        <v>522</v>
      </c>
      <c r="D599" s="165" t="s">
        <v>257</v>
      </c>
      <c r="E599" s="375">
        <v>800</v>
      </c>
      <c r="F599" s="381">
        <f t="shared" si="9"/>
        <v>1.4941820287256495</v>
      </c>
      <c r="G599" s="239">
        <v>535.41</v>
      </c>
      <c r="H599" s="375" t="s">
        <v>131</v>
      </c>
      <c r="I599" s="375" t="s">
        <v>1206</v>
      </c>
      <c r="J599" s="170" t="s">
        <v>96</v>
      </c>
      <c r="K599" s="170" t="s">
        <v>343</v>
      </c>
      <c r="L599" s="170" t="s">
        <v>113</v>
      </c>
      <c r="M599" s="75"/>
      <c r="N599" s="75"/>
      <c r="O599" s="75"/>
    </row>
    <row r="600" spans="1:15">
      <c r="A600" s="451">
        <v>46137</v>
      </c>
      <c r="B600" s="375" t="s">
        <v>1596</v>
      </c>
      <c r="C600" s="375" t="s">
        <v>522</v>
      </c>
      <c r="D600" s="165" t="s">
        <v>257</v>
      </c>
      <c r="E600" s="375">
        <v>1000</v>
      </c>
      <c r="F600" s="381">
        <f t="shared" si="9"/>
        <v>1.867727535907062</v>
      </c>
      <c r="G600" s="239">
        <v>535.41</v>
      </c>
      <c r="H600" s="375" t="s">
        <v>131</v>
      </c>
      <c r="I600" s="375" t="s">
        <v>1206</v>
      </c>
      <c r="J600" s="170" t="s">
        <v>96</v>
      </c>
      <c r="K600" s="170" t="s">
        <v>343</v>
      </c>
      <c r="L600" s="170" t="s">
        <v>113</v>
      </c>
      <c r="M600" s="75"/>
      <c r="N600" s="75"/>
      <c r="O600" s="75"/>
    </row>
    <row r="601" spans="1:15">
      <c r="A601" s="451">
        <v>46137</v>
      </c>
      <c r="B601" s="375" t="s">
        <v>1604</v>
      </c>
      <c r="C601" s="375" t="s">
        <v>618</v>
      </c>
      <c r="D601" s="165" t="s">
        <v>257</v>
      </c>
      <c r="E601" s="375">
        <v>2500</v>
      </c>
      <c r="F601" s="381">
        <f t="shared" si="9"/>
        <v>4.669318839767655</v>
      </c>
      <c r="G601" s="239">
        <v>535.41</v>
      </c>
      <c r="H601" s="375" t="s">
        <v>131</v>
      </c>
      <c r="I601" s="375" t="s">
        <v>1210</v>
      </c>
      <c r="J601" s="170" t="s">
        <v>96</v>
      </c>
      <c r="K601" s="170" t="s">
        <v>343</v>
      </c>
      <c r="L601" s="170" t="s">
        <v>113</v>
      </c>
      <c r="M601" s="75"/>
      <c r="N601" s="75"/>
      <c r="O601" s="75"/>
    </row>
    <row r="602" spans="1:15">
      <c r="A602" s="451">
        <v>46137</v>
      </c>
      <c r="B602" s="375" t="s">
        <v>1592</v>
      </c>
      <c r="C602" s="375" t="s">
        <v>522</v>
      </c>
      <c r="D602" s="165" t="s">
        <v>257</v>
      </c>
      <c r="E602" s="375">
        <v>600</v>
      </c>
      <c r="F602" s="381">
        <f t="shared" si="9"/>
        <v>1.1206365215442371</v>
      </c>
      <c r="G602" s="239">
        <v>535.41</v>
      </c>
      <c r="H602" s="375" t="s">
        <v>131</v>
      </c>
      <c r="I602" s="375" t="s">
        <v>1206</v>
      </c>
      <c r="J602" s="170" t="s">
        <v>96</v>
      </c>
      <c r="K602" s="170" t="s">
        <v>343</v>
      </c>
      <c r="L602" s="170" t="s">
        <v>113</v>
      </c>
      <c r="M602" s="75"/>
      <c r="N602" s="75"/>
      <c r="O602" s="75"/>
    </row>
    <row r="603" spans="1:15">
      <c r="A603" s="451">
        <v>46137</v>
      </c>
      <c r="B603" s="375" t="s">
        <v>1592</v>
      </c>
      <c r="C603" s="375" t="s">
        <v>522</v>
      </c>
      <c r="D603" s="165" t="s">
        <v>257</v>
      </c>
      <c r="E603" s="375">
        <v>500</v>
      </c>
      <c r="F603" s="381">
        <f t="shared" si="9"/>
        <v>0.93386376795353099</v>
      </c>
      <c r="G603" s="239">
        <v>535.41</v>
      </c>
      <c r="H603" s="375" t="s">
        <v>131</v>
      </c>
      <c r="I603" s="375" t="s">
        <v>1206</v>
      </c>
      <c r="J603" s="170" t="s">
        <v>96</v>
      </c>
      <c r="K603" s="170" t="s">
        <v>343</v>
      </c>
      <c r="L603" s="170" t="s">
        <v>113</v>
      </c>
      <c r="M603" s="75"/>
      <c r="N603" s="75"/>
      <c r="O603" s="75"/>
    </row>
    <row r="604" spans="1:15">
      <c r="A604" s="451">
        <v>46137</v>
      </c>
      <c r="B604" s="375" t="s">
        <v>1592</v>
      </c>
      <c r="C604" s="375" t="s">
        <v>522</v>
      </c>
      <c r="D604" s="165" t="s">
        <v>257</v>
      </c>
      <c r="E604" s="375">
        <v>500</v>
      </c>
      <c r="F604" s="381">
        <f t="shared" si="9"/>
        <v>0.93386376795353099</v>
      </c>
      <c r="G604" s="239">
        <v>535.41</v>
      </c>
      <c r="H604" s="375" t="s">
        <v>131</v>
      </c>
      <c r="I604" s="375" t="s">
        <v>1206</v>
      </c>
      <c r="J604" s="170" t="s">
        <v>96</v>
      </c>
      <c r="K604" s="170" t="s">
        <v>343</v>
      </c>
      <c r="L604" s="170" t="s">
        <v>113</v>
      </c>
      <c r="M604" s="75"/>
      <c r="N604" s="75"/>
      <c r="O604" s="75"/>
    </row>
    <row r="605" spans="1:15">
      <c r="A605" s="360">
        <v>46138</v>
      </c>
      <c r="B605" s="361" t="s">
        <v>1622</v>
      </c>
      <c r="C605" s="361" t="s">
        <v>525</v>
      </c>
      <c r="D605" s="165" t="s">
        <v>257</v>
      </c>
      <c r="E605" s="361">
        <v>10000</v>
      </c>
      <c r="F605" s="381">
        <f t="shared" si="9"/>
        <v>18.67727535907062</v>
      </c>
      <c r="G605" s="239">
        <v>535.41</v>
      </c>
      <c r="H605" s="361" t="s">
        <v>123</v>
      </c>
      <c r="I605" s="361" t="s">
        <v>1145</v>
      </c>
      <c r="J605" s="170" t="s">
        <v>96</v>
      </c>
      <c r="K605" s="170" t="s">
        <v>343</v>
      </c>
      <c r="L605" s="170" t="s">
        <v>113</v>
      </c>
      <c r="M605" s="75"/>
      <c r="N605" s="75"/>
      <c r="O605" s="75"/>
    </row>
    <row r="606" spans="1:15">
      <c r="A606" s="360">
        <v>46138</v>
      </c>
      <c r="B606" s="361" t="s">
        <v>523</v>
      </c>
      <c r="C606" s="361" t="s">
        <v>524</v>
      </c>
      <c r="D606" s="165" t="s">
        <v>257</v>
      </c>
      <c r="E606" s="361">
        <v>3500</v>
      </c>
      <c r="F606" s="381">
        <f t="shared" si="9"/>
        <v>6.5370463756747172</v>
      </c>
      <c r="G606" s="239">
        <v>535.41</v>
      </c>
      <c r="H606" s="361" t="s">
        <v>123</v>
      </c>
      <c r="I606" s="361" t="s">
        <v>1132</v>
      </c>
      <c r="J606" s="170" t="s">
        <v>96</v>
      </c>
      <c r="K606" s="170" t="s">
        <v>343</v>
      </c>
      <c r="L606" s="170" t="s">
        <v>113</v>
      </c>
      <c r="M606" s="75"/>
      <c r="N606" s="75"/>
      <c r="O606" s="75"/>
    </row>
    <row r="607" spans="1:15">
      <c r="A607" s="451">
        <v>46138</v>
      </c>
      <c r="B607" s="242" t="s">
        <v>1672</v>
      </c>
      <c r="C607" s="375" t="s">
        <v>396</v>
      </c>
      <c r="D607" s="165" t="s">
        <v>257</v>
      </c>
      <c r="E607" s="375">
        <v>10000</v>
      </c>
      <c r="F607" s="381">
        <f t="shared" ref="F607:F670" si="10">E607/G607</f>
        <v>18.67727535907062</v>
      </c>
      <c r="G607" s="239">
        <v>535.41</v>
      </c>
      <c r="H607" s="242" t="s">
        <v>122</v>
      </c>
      <c r="I607" s="375" t="s">
        <v>1186</v>
      </c>
      <c r="J607" s="170" t="s">
        <v>96</v>
      </c>
      <c r="K607" s="170" t="s">
        <v>343</v>
      </c>
      <c r="L607" s="170" t="s">
        <v>113</v>
      </c>
      <c r="M607" s="75"/>
      <c r="N607" s="75"/>
      <c r="O607" s="75"/>
    </row>
    <row r="608" spans="1:15">
      <c r="A608" s="451">
        <v>46138</v>
      </c>
      <c r="B608" s="170" t="s">
        <v>1608</v>
      </c>
      <c r="C608" s="375" t="s">
        <v>396</v>
      </c>
      <c r="D608" s="165" t="s">
        <v>257</v>
      </c>
      <c r="E608" s="375">
        <v>20000</v>
      </c>
      <c r="F608" s="381">
        <f t="shared" si="10"/>
        <v>37.35455071814124</v>
      </c>
      <c r="G608" s="239">
        <v>535.41</v>
      </c>
      <c r="H608" s="242" t="s">
        <v>122</v>
      </c>
      <c r="I608" s="375" t="s">
        <v>1190</v>
      </c>
      <c r="J608" s="170" t="s">
        <v>96</v>
      </c>
      <c r="K608" s="170" t="s">
        <v>343</v>
      </c>
      <c r="L608" s="170" t="s">
        <v>113</v>
      </c>
      <c r="M608" s="313"/>
      <c r="N608" s="313"/>
      <c r="O608" s="75"/>
    </row>
    <row r="609" spans="1:15">
      <c r="A609" s="451">
        <v>46138</v>
      </c>
      <c r="B609" s="375" t="s">
        <v>1592</v>
      </c>
      <c r="C609" s="375" t="s">
        <v>522</v>
      </c>
      <c r="D609" s="165" t="s">
        <v>257</v>
      </c>
      <c r="E609" s="375">
        <v>500</v>
      </c>
      <c r="F609" s="381">
        <f t="shared" si="10"/>
        <v>0.93386376795353099</v>
      </c>
      <c r="G609" s="239">
        <v>535.41</v>
      </c>
      <c r="H609" s="242" t="s">
        <v>122</v>
      </c>
      <c r="I609" s="375" t="s">
        <v>1166</v>
      </c>
      <c r="J609" s="170" t="s">
        <v>96</v>
      </c>
      <c r="K609" s="170" t="s">
        <v>343</v>
      </c>
      <c r="L609" s="170" t="s">
        <v>113</v>
      </c>
      <c r="M609" s="313"/>
      <c r="N609" s="313"/>
      <c r="O609" s="75"/>
    </row>
    <row r="610" spans="1:15">
      <c r="A610" s="451">
        <v>46138</v>
      </c>
      <c r="B610" s="375" t="s">
        <v>1624</v>
      </c>
      <c r="C610" s="391" t="s">
        <v>392</v>
      </c>
      <c r="D610" s="165" t="s">
        <v>257</v>
      </c>
      <c r="E610" s="375">
        <v>5000</v>
      </c>
      <c r="F610" s="381">
        <f t="shared" si="10"/>
        <v>9.3386376795353101</v>
      </c>
      <c r="G610" s="239">
        <v>535.41</v>
      </c>
      <c r="H610" s="242" t="s">
        <v>122</v>
      </c>
      <c r="I610" s="375" t="s">
        <v>1191</v>
      </c>
      <c r="J610" s="170" t="s">
        <v>96</v>
      </c>
      <c r="K610" s="170" t="s">
        <v>343</v>
      </c>
      <c r="L610" s="170" t="s">
        <v>113</v>
      </c>
      <c r="M610" s="75"/>
      <c r="N610" s="75"/>
      <c r="O610" s="75"/>
    </row>
    <row r="611" spans="1:15">
      <c r="A611" s="451">
        <v>46138</v>
      </c>
      <c r="B611" s="375" t="s">
        <v>1592</v>
      </c>
      <c r="C611" s="375" t="s">
        <v>522</v>
      </c>
      <c r="D611" s="165" t="s">
        <v>257</v>
      </c>
      <c r="E611" s="375">
        <v>500</v>
      </c>
      <c r="F611" s="381">
        <f t="shared" si="10"/>
        <v>0.93386376795353099</v>
      </c>
      <c r="G611" s="239">
        <v>535.41</v>
      </c>
      <c r="H611" s="242" t="s">
        <v>122</v>
      </c>
      <c r="I611" s="375" t="s">
        <v>1166</v>
      </c>
      <c r="J611" s="170" t="s">
        <v>96</v>
      </c>
      <c r="K611" s="170" t="s">
        <v>343</v>
      </c>
      <c r="L611" s="170" t="s">
        <v>113</v>
      </c>
      <c r="M611" s="75"/>
      <c r="N611" s="75"/>
      <c r="O611" s="75"/>
    </row>
    <row r="612" spans="1:15">
      <c r="A612" s="451">
        <v>46138</v>
      </c>
      <c r="B612" s="375" t="s">
        <v>1592</v>
      </c>
      <c r="C612" s="375" t="s">
        <v>522</v>
      </c>
      <c r="D612" s="165" t="s">
        <v>257</v>
      </c>
      <c r="E612" s="375">
        <v>500</v>
      </c>
      <c r="F612" s="381">
        <f t="shared" si="10"/>
        <v>0.93386376795353099</v>
      </c>
      <c r="G612" s="239">
        <v>535.41</v>
      </c>
      <c r="H612" s="242" t="s">
        <v>122</v>
      </c>
      <c r="I612" s="375" t="s">
        <v>1166</v>
      </c>
      <c r="J612" s="170" t="s">
        <v>96</v>
      </c>
      <c r="K612" s="170" t="s">
        <v>343</v>
      </c>
      <c r="L612" s="170" t="s">
        <v>113</v>
      </c>
      <c r="M612" s="75"/>
      <c r="N612" s="75"/>
      <c r="O612" s="75"/>
    </row>
    <row r="613" spans="1:15">
      <c r="A613" s="451">
        <v>46138</v>
      </c>
      <c r="B613" s="375" t="s">
        <v>1596</v>
      </c>
      <c r="C613" s="375" t="s">
        <v>522</v>
      </c>
      <c r="D613" s="165" t="s">
        <v>257</v>
      </c>
      <c r="E613" s="375">
        <v>500</v>
      </c>
      <c r="F613" s="381">
        <f t="shared" si="10"/>
        <v>0.93386376795353099</v>
      </c>
      <c r="G613" s="239">
        <v>535.41</v>
      </c>
      <c r="H613" s="242" t="s">
        <v>122</v>
      </c>
      <c r="I613" s="375" t="s">
        <v>1166</v>
      </c>
      <c r="J613" s="170" t="s">
        <v>96</v>
      </c>
      <c r="K613" s="170" t="s">
        <v>343</v>
      </c>
      <c r="L613" s="170" t="s">
        <v>113</v>
      </c>
      <c r="M613" s="75"/>
      <c r="N613" s="75"/>
      <c r="O613" s="75"/>
    </row>
    <row r="614" spans="1:15">
      <c r="A614" s="451">
        <v>46138</v>
      </c>
      <c r="B614" s="375" t="s">
        <v>1596</v>
      </c>
      <c r="C614" s="375" t="s">
        <v>522</v>
      </c>
      <c r="D614" s="165" t="s">
        <v>257</v>
      </c>
      <c r="E614" s="375">
        <v>500</v>
      </c>
      <c r="F614" s="381">
        <f t="shared" si="10"/>
        <v>0.93386376795353099</v>
      </c>
      <c r="G614" s="239">
        <v>535.41</v>
      </c>
      <c r="H614" s="242" t="s">
        <v>122</v>
      </c>
      <c r="I614" s="375" t="s">
        <v>1166</v>
      </c>
      <c r="J614" s="170" t="s">
        <v>96</v>
      </c>
      <c r="K614" s="170" t="s">
        <v>343</v>
      </c>
      <c r="L614" s="170" t="s">
        <v>113</v>
      </c>
      <c r="M614" s="75"/>
      <c r="N614" s="75"/>
      <c r="O614" s="75"/>
    </row>
    <row r="615" spans="1:15">
      <c r="A615" s="451">
        <v>46138</v>
      </c>
      <c r="B615" s="375" t="s">
        <v>1647</v>
      </c>
      <c r="C615" s="375" t="s">
        <v>525</v>
      </c>
      <c r="D615" s="165" t="s">
        <v>257</v>
      </c>
      <c r="E615" s="375">
        <v>10000</v>
      </c>
      <c r="F615" s="381">
        <f t="shared" si="10"/>
        <v>18.67727535907062</v>
      </c>
      <c r="G615" s="239">
        <v>535.41</v>
      </c>
      <c r="H615" s="375" t="s">
        <v>131</v>
      </c>
      <c r="I615" s="375" t="s">
        <v>1219</v>
      </c>
      <c r="J615" s="170" t="s">
        <v>96</v>
      </c>
      <c r="K615" s="170" t="s">
        <v>343</v>
      </c>
      <c r="L615" s="170" t="s">
        <v>113</v>
      </c>
      <c r="M615" s="75"/>
      <c r="N615" s="75"/>
      <c r="O615" s="75"/>
    </row>
    <row r="616" spans="1:15">
      <c r="A616" s="451">
        <v>46138</v>
      </c>
      <c r="B616" s="375" t="s">
        <v>1662</v>
      </c>
      <c r="C616" s="375" t="s">
        <v>525</v>
      </c>
      <c r="D616" s="165" t="s">
        <v>257</v>
      </c>
      <c r="E616" s="375">
        <v>40000</v>
      </c>
      <c r="F616" s="381">
        <f t="shared" si="10"/>
        <v>74.709101436282481</v>
      </c>
      <c r="G616" s="239">
        <v>535.41</v>
      </c>
      <c r="H616" s="375" t="s">
        <v>131</v>
      </c>
      <c r="I616" s="375" t="s">
        <v>1221</v>
      </c>
      <c r="J616" s="170" t="s">
        <v>96</v>
      </c>
      <c r="K616" s="170" t="s">
        <v>343</v>
      </c>
      <c r="L616" s="170" t="s">
        <v>113</v>
      </c>
      <c r="M616" s="75"/>
      <c r="N616" s="75"/>
      <c r="O616" s="75"/>
    </row>
    <row r="617" spans="1:15">
      <c r="A617" s="451">
        <v>46138</v>
      </c>
      <c r="B617" s="375" t="s">
        <v>1592</v>
      </c>
      <c r="C617" s="375" t="s">
        <v>522</v>
      </c>
      <c r="D617" s="165" t="s">
        <v>257</v>
      </c>
      <c r="E617" s="375">
        <v>500</v>
      </c>
      <c r="F617" s="381">
        <f t="shared" si="10"/>
        <v>0.93386376795353099</v>
      </c>
      <c r="G617" s="239">
        <v>535.41</v>
      </c>
      <c r="H617" s="375" t="s">
        <v>131</v>
      </c>
      <c r="I617" s="375" t="s">
        <v>1206</v>
      </c>
      <c r="J617" s="170" t="s">
        <v>96</v>
      </c>
      <c r="K617" s="170" t="s">
        <v>343</v>
      </c>
      <c r="L617" s="170" t="s">
        <v>113</v>
      </c>
      <c r="M617" s="75"/>
      <c r="N617" s="75"/>
      <c r="O617" s="75"/>
    </row>
    <row r="618" spans="1:15">
      <c r="A618" s="451">
        <v>46138</v>
      </c>
      <c r="B618" s="375" t="s">
        <v>1593</v>
      </c>
      <c r="C618" s="391" t="s">
        <v>392</v>
      </c>
      <c r="D618" s="165" t="s">
        <v>257</v>
      </c>
      <c r="E618" s="375">
        <v>5000</v>
      </c>
      <c r="F618" s="381">
        <f t="shared" si="10"/>
        <v>9.3386376795353101</v>
      </c>
      <c r="G618" s="239">
        <v>535.41</v>
      </c>
      <c r="H618" s="375" t="s">
        <v>131</v>
      </c>
      <c r="I618" s="375" t="s">
        <v>1222</v>
      </c>
      <c r="J618" s="170" t="s">
        <v>96</v>
      </c>
      <c r="K618" s="170" t="s">
        <v>343</v>
      </c>
      <c r="L618" s="170" t="s">
        <v>113</v>
      </c>
      <c r="M618" s="75"/>
      <c r="N618" s="75"/>
      <c r="O618" s="75"/>
    </row>
    <row r="619" spans="1:15">
      <c r="A619" s="451">
        <v>46138</v>
      </c>
      <c r="B619" s="375" t="s">
        <v>1592</v>
      </c>
      <c r="C619" s="375" t="s">
        <v>522</v>
      </c>
      <c r="D619" s="165" t="s">
        <v>257</v>
      </c>
      <c r="E619" s="375">
        <v>500</v>
      </c>
      <c r="F619" s="381">
        <f t="shared" si="10"/>
        <v>0.93386376795353099</v>
      </c>
      <c r="G619" s="239">
        <v>535.41</v>
      </c>
      <c r="H619" s="375" t="s">
        <v>131</v>
      </c>
      <c r="I619" s="375" t="s">
        <v>1206</v>
      </c>
      <c r="J619" s="170" t="s">
        <v>96</v>
      </c>
      <c r="K619" s="170" t="s">
        <v>343</v>
      </c>
      <c r="L619" s="170" t="s">
        <v>113</v>
      </c>
      <c r="M619" s="75"/>
      <c r="N619" s="75"/>
      <c r="O619" s="75"/>
    </row>
    <row r="620" spans="1:15">
      <c r="A620" s="451">
        <v>46138</v>
      </c>
      <c r="B620" s="375" t="s">
        <v>1592</v>
      </c>
      <c r="C620" s="375" t="s">
        <v>522</v>
      </c>
      <c r="D620" s="165" t="s">
        <v>257</v>
      </c>
      <c r="E620" s="375">
        <v>500</v>
      </c>
      <c r="F620" s="381">
        <f t="shared" si="10"/>
        <v>0.93386376795353099</v>
      </c>
      <c r="G620" s="239">
        <v>535.41</v>
      </c>
      <c r="H620" s="375" t="s">
        <v>131</v>
      </c>
      <c r="I620" s="375" t="s">
        <v>1206</v>
      </c>
      <c r="J620" s="170" t="s">
        <v>96</v>
      </c>
      <c r="K620" s="170" t="s">
        <v>343</v>
      </c>
      <c r="L620" s="170" t="s">
        <v>113</v>
      </c>
      <c r="M620" s="75"/>
      <c r="N620" s="75"/>
      <c r="O620" s="75"/>
    </row>
    <row r="621" spans="1:15">
      <c r="A621" s="451">
        <v>46138</v>
      </c>
      <c r="B621" s="375" t="s">
        <v>1610</v>
      </c>
      <c r="C621" s="375" t="s">
        <v>618</v>
      </c>
      <c r="D621" s="165" t="s">
        <v>257</v>
      </c>
      <c r="E621" s="375">
        <v>1400</v>
      </c>
      <c r="F621" s="381">
        <f t="shared" si="10"/>
        <v>2.6148185502698866</v>
      </c>
      <c r="G621" s="239">
        <v>535.41</v>
      </c>
      <c r="H621" s="375" t="s">
        <v>131</v>
      </c>
      <c r="I621" s="375" t="s">
        <v>1210</v>
      </c>
      <c r="J621" s="170" t="s">
        <v>96</v>
      </c>
      <c r="K621" s="170" t="s">
        <v>343</v>
      </c>
      <c r="L621" s="170" t="s">
        <v>113</v>
      </c>
      <c r="M621" s="75"/>
      <c r="N621" s="75"/>
      <c r="O621" s="75"/>
    </row>
    <row r="622" spans="1:15">
      <c r="A622" s="451">
        <v>46138</v>
      </c>
      <c r="B622" s="375" t="s">
        <v>1592</v>
      </c>
      <c r="C622" s="375" t="s">
        <v>522</v>
      </c>
      <c r="D622" s="165" t="s">
        <v>257</v>
      </c>
      <c r="E622" s="375">
        <v>500</v>
      </c>
      <c r="F622" s="381">
        <f t="shared" si="10"/>
        <v>0.93386376795353099</v>
      </c>
      <c r="G622" s="239">
        <v>535.41</v>
      </c>
      <c r="H622" s="375" t="s">
        <v>131</v>
      </c>
      <c r="I622" s="375" t="s">
        <v>1206</v>
      </c>
      <c r="J622" s="170" t="s">
        <v>96</v>
      </c>
      <c r="K622" s="170" t="s">
        <v>343</v>
      </c>
      <c r="L622" s="170" t="s">
        <v>113</v>
      </c>
      <c r="M622" s="75"/>
      <c r="N622" s="75"/>
      <c r="O622" s="75"/>
    </row>
    <row r="623" spans="1:15">
      <c r="A623" s="451">
        <v>46138</v>
      </c>
      <c r="B623" s="375" t="s">
        <v>1592</v>
      </c>
      <c r="C623" s="375" t="s">
        <v>522</v>
      </c>
      <c r="D623" s="165" t="s">
        <v>257</v>
      </c>
      <c r="E623" s="375">
        <v>500</v>
      </c>
      <c r="F623" s="381">
        <f t="shared" si="10"/>
        <v>0.93386376795353099</v>
      </c>
      <c r="G623" s="239">
        <v>535.41</v>
      </c>
      <c r="H623" s="375" t="s">
        <v>131</v>
      </c>
      <c r="I623" s="375" t="s">
        <v>1206</v>
      </c>
      <c r="J623" s="170" t="s">
        <v>96</v>
      </c>
      <c r="K623" s="170" t="s">
        <v>343</v>
      </c>
      <c r="L623" s="170" t="s">
        <v>113</v>
      </c>
      <c r="M623" s="75"/>
      <c r="N623" s="75"/>
      <c r="O623" s="75"/>
    </row>
    <row r="624" spans="1:15">
      <c r="A624" s="451">
        <v>46138</v>
      </c>
      <c r="B624" s="375" t="s">
        <v>1592</v>
      </c>
      <c r="C624" s="375" t="s">
        <v>522</v>
      </c>
      <c r="D624" s="165" t="s">
        <v>257</v>
      </c>
      <c r="E624" s="375">
        <v>500</v>
      </c>
      <c r="F624" s="381">
        <f t="shared" si="10"/>
        <v>0.93386376795353099</v>
      </c>
      <c r="G624" s="239">
        <v>535.41</v>
      </c>
      <c r="H624" s="375" t="s">
        <v>131</v>
      </c>
      <c r="I624" s="375" t="s">
        <v>1206</v>
      </c>
      <c r="J624" s="170" t="s">
        <v>96</v>
      </c>
      <c r="K624" s="170" t="s">
        <v>343</v>
      </c>
      <c r="L624" s="170" t="s">
        <v>113</v>
      </c>
      <c r="M624" s="75"/>
      <c r="N624" s="75"/>
      <c r="O624" s="75"/>
    </row>
    <row r="625" spans="1:15">
      <c r="A625" s="395">
        <v>46138</v>
      </c>
      <c r="B625" s="453" t="s">
        <v>1268</v>
      </c>
      <c r="C625" s="383" t="s">
        <v>335</v>
      </c>
      <c r="D625" s="383" t="s">
        <v>97</v>
      </c>
      <c r="E625" s="465">
        <v>2500</v>
      </c>
      <c r="F625" s="381">
        <f t="shared" si="10"/>
        <v>4.669318839767655</v>
      </c>
      <c r="G625" s="239">
        <v>535.41</v>
      </c>
      <c r="H625" s="383" t="s">
        <v>127</v>
      </c>
      <c r="I625" s="170" t="s">
        <v>1295</v>
      </c>
      <c r="J625" s="170" t="s">
        <v>96</v>
      </c>
      <c r="K625" s="170" t="s">
        <v>343</v>
      </c>
      <c r="L625" s="170" t="s">
        <v>113</v>
      </c>
      <c r="M625" s="75"/>
      <c r="N625" s="75"/>
      <c r="O625" s="75"/>
    </row>
    <row r="626" spans="1:15">
      <c r="A626" s="395">
        <v>46138</v>
      </c>
      <c r="B626" s="170" t="s">
        <v>1269</v>
      </c>
      <c r="C626" s="170" t="s">
        <v>525</v>
      </c>
      <c r="D626" s="170" t="s">
        <v>97</v>
      </c>
      <c r="E626" s="316">
        <v>10000</v>
      </c>
      <c r="F626" s="381">
        <f t="shared" si="10"/>
        <v>18.67727535907062</v>
      </c>
      <c r="G626" s="239">
        <v>535.41</v>
      </c>
      <c r="H626" s="383" t="s">
        <v>127</v>
      </c>
      <c r="I626" s="170" t="s">
        <v>1313</v>
      </c>
      <c r="J626" s="170" t="s">
        <v>96</v>
      </c>
      <c r="K626" s="170" t="s">
        <v>343</v>
      </c>
      <c r="L626" s="170" t="s">
        <v>113</v>
      </c>
      <c r="M626" s="75"/>
      <c r="N626" s="75"/>
      <c r="O626" s="75"/>
    </row>
    <row r="627" spans="1:15">
      <c r="A627" s="395">
        <v>46138</v>
      </c>
      <c r="B627" s="170" t="s">
        <v>1274</v>
      </c>
      <c r="C627" s="383" t="s">
        <v>335</v>
      </c>
      <c r="D627" s="383" t="s">
        <v>97</v>
      </c>
      <c r="E627" s="465">
        <v>500</v>
      </c>
      <c r="F627" s="381">
        <f t="shared" si="10"/>
        <v>0.93386376795353099</v>
      </c>
      <c r="G627" s="239">
        <v>535.41</v>
      </c>
      <c r="H627" s="383" t="s">
        <v>127</v>
      </c>
      <c r="I627" s="170" t="s">
        <v>1295</v>
      </c>
      <c r="J627" s="170" t="s">
        <v>96</v>
      </c>
      <c r="K627" s="170" t="s">
        <v>343</v>
      </c>
      <c r="L627" s="170" t="s">
        <v>113</v>
      </c>
      <c r="M627" s="75"/>
      <c r="N627" s="75"/>
      <c r="O627" s="75"/>
    </row>
    <row r="628" spans="1:15">
      <c r="A628" s="451">
        <v>46139</v>
      </c>
      <c r="B628" s="375" t="s">
        <v>186</v>
      </c>
      <c r="C628" s="375" t="s">
        <v>335</v>
      </c>
      <c r="D628" s="385" t="s">
        <v>99</v>
      </c>
      <c r="E628" s="375">
        <v>1000</v>
      </c>
      <c r="F628" s="381">
        <f t="shared" si="10"/>
        <v>1.867727535907062</v>
      </c>
      <c r="G628" s="239">
        <v>535.41</v>
      </c>
      <c r="H628" s="386" t="s">
        <v>111</v>
      </c>
      <c r="I628" s="452" t="s">
        <v>910</v>
      </c>
      <c r="J628" s="170" t="s">
        <v>96</v>
      </c>
      <c r="K628" s="170" t="s">
        <v>343</v>
      </c>
      <c r="L628" s="170" t="s">
        <v>113</v>
      </c>
      <c r="M628" s="75"/>
      <c r="N628" s="75"/>
      <c r="O628" s="75"/>
    </row>
    <row r="629" spans="1:15">
      <c r="A629" s="451">
        <v>46139</v>
      </c>
      <c r="B629" s="375" t="s">
        <v>907</v>
      </c>
      <c r="C629" s="375" t="s">
        <v>335</v>
      </c>
      <c r="D629" s="385" t="s">
        <v>99</v>
      </c>
      <c r="E629" s="375">
        <v>1000</v>
      </c>
      <c r="F629" s="381">
        <f t="shared" si="10"/>
        <v>1.867727535907062</v>
      </c>
      <c r="G629" s="239">
        <v>535.41</v>
      </c>
      <c r="H629" s="386" t="s">
        <v>111</v>
      </c>
      <c r="I629" s="452" t="s">
        <v>910</v>
      </c>
      <c r="J629" s="170" t="s">
        <v>96</v>
      </c>
      <c r="K629" s="170" t="s">
        <v>343</v>
      </c>
      <c r="L629" s="170" t="s">
        <v>113</v>
      </c>
      <c r="M629" s="75"/>
      <c r="N629" s="75"/>
      <c r="O629" s="75"/>
    </row>
    <row r="630" spans="1:15">
      <c r="A630" s="451">
        <v>46139</v>
      </c>
      <c r="B630" s="375" t="s">
        <v>908</v>
      </c>
      <c r="C630" s="375" t="s">
        <v>335</v>
      </c>
      <c r="D630" s="385" t="s">
        <v>99</v>
      </c>
      <c r="E630" s="375">
        <v>1000</v>
      </c>
      <c r="F630" s="381">
        <f t="shared" si="10"/>
        <v>1.867727535907062</v>
      </c>
      <c r="G630" s="239">
        <v>535.41</v>
      </c>
      <c r="H630" s="386" t="s">
        <v>111</v>
      </c>
      <c r="I630" s="452" t="s">
        <v>910</v>
      </c>
      <c r="J630" s="170" t="s">
        <v>96</v>
      </c>
      <c r="K630" s="170" t="s">
        <v>343</v>
      </c>
      <c r="L630" s="170" t="s">
        <v>113</v>
      </c>
      <c r="M630" s="75"/>
      <c r="N630" s="75"/>
      <c r="O630" s="75"/>
    </row>
    <row r="631" spans="1:15">
      <c r="A631" s="451">
        <v>46139</v>
      </c>
      <c r="B631" s="375" t="s">
        <v>187</v>
      </c>
      <c r="C631" s="375" t="s">
        <v>335</v>
      </c>
      <c r="D631" s="385" t="s">
        <v>99</v>
      </c>
      <c r="E631" s="375">
        <v>1000</v>
      </c>
      <c r="F631" s="381">
        <f t="shared" si="10"/>
        <v>1.867727535907062</v>
      </c>
      <c r="G631" s="239">
        <v>535.41</v>
      </c>
      <c r="H631" s="386" t="s">
        <v>111</v>
      </c>
      <c r="I631" s="452" t="s">
        <v>910</v>
      </c>
      <c r="J631" s="170" t="s">
        <v>96</v>
      </c>
      <c r="K631" s="170" t="s">
        <v>343</v>
      </c>
      <c r="L631" s="170" t="s">
        <v>113</v>
      </c>
      <c r="M631" s="75"/>
      <c r="N631" s="75"/>
      <c r="O631" s="75"/>
    </row>
    <row r="632" spans="1:15">
      <c r="A632" s="388">
        <v>46139</v>
      </c>
      <c r="B632" s="391" t="s">
        <v>981</v>
      </c>
      <c r="C632" s="391" t="s">
        <v>522</v>
      </c>
      <c r="D632" s="390" t="s">
        <v>97</v>
      </c>
      <c r="E632" s="391">
        <v>1000</v>
      </c>
      <c r="F632" s="381">
        <f t="shared" si="10"/>
        <v>1.867727535907062</v>
      </c>
      <c r="G632" s="239">
        <v>535.41</v>
      </c>
      <c r="H632" s="165" t="s">
        <v>128</v>
      </c>
      <c r="I632" s="391" t="s">
        <v>991</v>
      </c>
      <c r="J632" s="170" t="s">
        <v>96</v>
      </c>
      <c r="K632" s="170" t="s">
        <v>343</v>
      </c>
      <c r="L632" s="170" t="s">
        <v>113</v>
      </c>
      <c r="M632" s="310"/>
      <c r="N632" s="310"/>
      <c r="O632" s="271"/>
    </row>
    <row r="633" spans="1:15">
      <c r="A633" s="388">
        <v>46139</v>
      </c>
      <c r="B633" s="391" t="s">
        <v>982</v>
      </c>
      <c r="C633" s="391" t="s">
        <v>522</v>
      </c>
      <c r="D633" s="390" t="s">
        <v>97</v>
      </c>
      <c r="E633" s="391">
        <v>1000</v>
      </c>
      <c r="F633" s="381">
        <f t="shared" si="10"/>
        <v>1.867727535907062</v>
      </c>
      <c r="G633" s="239">
        <v>535.41</v>
      </c>
      <c r="H633" s="165" t="s">
        <v>128</v>
      </c>
      <c r="I633" s="391" t="s">
        <v>991</v>
      </c>
      <c r="J633" s="170" t="s">
        <v>96</v>
      </c>
      <c r="K633" s="170" t="s">
        <v>343</v>
      </c>
      <c r="L633" s="170" t="s">
        <v>113</v>
      </c>
      <c r="M633" s="310"/>
      <c r="N633" s="310"/>
      <c r="O633" s="271"/>
    </row>
    <row r="634" spans="1:15">
      <c r="A634" s="388">
        <v>46139</v>
      </c>
      <c r="B634" s="391" t="s">
        <v>983</v>
      </c>
      <c r="C634" s="391" t="s">
        <v>392</v>
      </c>
      <c r="D634" s="390" t="s">
        <v>97</v>
      </c>
      <c r="E634" s="391">
        <v>9000</v>
      </c>
      <c r="F634" s="381">
        <f t="shared" si="10"/>
        <v>16.809547823163559</v>
      </c>
      <c r="G634" s="239">
        <v>535.41</v>
      </c>
      <c r="H634" s="165" t="s">
        <v>128</v>
      </c>
      <c r="I634" s="391" t="s">
        <v>1014</v>
      </c>
      <c r="J634" s="170" t="s">
        <v>96</v>
      </c>
      <c r="K634" s="170" t="s">
        <v>343</v>
      </c>
      <c r="L634" s="170" t="s">
        <v>113</v>
      </c>
      <c r="M634" s="75"/>
      <c r="N634" s="75"/>
      <c r="O634" s="75"/>
    </row>
    <row r="635" spans="1:15">
      <c r="A635" s="460">
        <v>46139</v>
      </c>
      <c r="B635" s="375" t="s">
        <v>1073</v>
      </c>
      <c r="C635" s="375" t="s">
        <v>130</v>
      </c>
      <c r="D635" s="375" t="s">
        <v>98</v>
      </c>
      <c r="E635" s="462">
        <v>80000</v>
      </c>
      <c r="F635" s="381">
        <f t="shared" si="10"/>
        <v>149.41820287256496</v>
      </c>
      <c r="G635" s="239">
        <v>535.41</v>
      </c>
      <c r="H635" s="375" t="s">
        <v>168</v>
      </c>
      <c r="I635" s="453" t="s">
        <v>1103</v>
      </c>
      <c r="J635" s="170" t="s">
        <v>96</v>
      </c>
      <c r="K635" s="170" t="s">
        <v>343</v>
      </c>
      <c r="L635" s="170" t="s">
        <v>113</v>
      </c>
      <c r="M635" s="75"/>
      <c r="N635" s="75"/>
      <c r="O635" s="75"/>
    </row>
    <row r="636" spans="1:15">
      <c r="A636" s="460">
        <v>46139</v>
      </c>
      <c r="B636" s="375" t="s">
        <v>1074</v>
      </c>
      <c r="C636" s="375" t="s">
        <v>130</v>
      </c>
      <c r="D636" s="375" t="s">
        <v>98</v>
      </c>
      <c r="E636" s="462">
        <v>40000</v>
      </c>
      <c r="F636" s="381">
        <f t="shared" si="10"/>
        <v>74.709101436282481</v>
      </c>
      <c r="G636" s="239">
        <v>535.41</v>
      </c>
      <c r="H636" s="375" t="s">
        <v>168</v>
      </c>
      <c r="I636" s="453" t="s">
        <v>1104</v>
      </c>
      <c r="J636" s="170" t="s">
        <v>96</v>
      </c>
      <c r="K636" s="170" t="s">
        <v>343</v>
      </c>
      <c r="L636" s="170" t="s">
        <v>113</v>
      </c>
      <c r="M636" s="75"/>
      <c r="N636" s="75"/>
      <c r="O636" s="75"/>
    </row>
    <row r="637" spans="1:15">
      <c r="A637" s="394">
        <v>46139</v>
      </c>
      <c r="B637" s="242" t="s">
        <v>1075</v>
      </c>
      <c r="C637" s="458" t="s">
        <v>335</v>
      </c>
      <c r="D637" s="375" t="s">
        <v>98</v>
      </c>
      <c r="E637" s="459">
        <v>1000</v>
      </c>
      <c r="F637" s="381">
        <f t="shared" si="10"/>
        <v>1.867727535907062</v>
      </c>
      <c r="G637" s="239">
        <v>535.41</v>
      </c>
      <c r="H637" s="375" t="s">
        <v>168</v>
      </c>
      <c r="I637" s="375" t="s">
        <v>1080</v>
      </c>
      <c r="J637" s="170" t="s">
        <v>96</v>
      </c>
      <c r="K637" s="170" t="s">
        <v>343</v>
      </c>
      <c r="L637" s="170" t="s">
        <v>113</v>
      </c>
      <c r="M637" s="75"/>
      <c r="N637" s="75"/>
      <c r="O637" s="75"/>
    </row>
    <row r="638" spans="1:15">
      <c r="A638" s="394">
        <v>46139</v>
      </c>
      <c r="B638" s="242" t="s">
        <v>197</v>
      </c>
      <c r="C638" s="458" t="s">
        <v>335</v>
      </c>
      <c r="D638" s="375" t="s">
        <v>98</v>
      </c>
      <c r="E638" s="459">
        <v>1000</v>
      </c>
      <c r="F638" s="381">
        <f t="shared" si="10"/>
        <v>1.867727535907062</v>
      </c>
      <c r="G638" s="239">
        <v>535.41</v>
      </c>
      <c r="H638" s="375" t="s">
        <v>168</v>
      </c>
      <c r="I638" s="375" t="s">
        <v>1080</v>
      </c>
      <c r="J638" s="170" t="s">
        <v>96</v>
      </c>
      <c r="K638" s="170" t="s">
        <v>343</v>
      </c>
      <c r="L638" s="170" t="s">
        <v>113</v>
      </c>
      <c r="M638" s="75"/>
      <c r="N638" s="75"/>
      <c r="O638" s="75"/>
    </row>
    <row r="639" spans="1:15">
      <c r="A639" s="360">
        <v>46139</v>
      </c>
      <c r="B639" s="361" t="s">
        <v>1631</v>
      </c>
      <c r="C639" s="361" t="s">
        <v>525</v>
      </c>
      <c r="D639" s="165" t="s">
        <v>257</v>
      </c>
      <c r="E639" s="361">
        <v>10000</v>
      </c>
      <c r="F639" s="381">
        <f t="shared" si="10"/>
        <v>18.67727535907062</v>
      </c>
      <c r="G639" s="239">
        <v>535.41</v>
      </c>
      <c r="H639" s="361" t="s">
        <v>123</v>
      </c>
      <c r="I639" s="361" t="s">
        <v>1145</v>
      </c>
      <c r="J639" s="170" t="s">
        <v>96</v>
      </c>
      <c r="K639" s="170" t="s">
        <v>343</v>
      </c>
      <c r="L639" s="170" t="s">
        <v>113</v>
      </c>
      <c r="M639" s="75"/>
      <c r="N639" s="75"/>
      <c r="O639" s="75"/>
    </row>
    <row r="640" spans="1:15" s="246" customFormat="1">
      <c r="A640" s="407">
        <v>46139</v>
      </c>
      <c r="B640" s="165" t="s">
        <v>533</v>
      </c>
      <c r="C640" s="165" t="s">
        <v>524</v>
      </c>
      <c r="D640" s="165" t="s">
        <v>257</v>
      </c>
      <c r="E640" s="165">
        <v>2000</v>
      </c>
      <c r="F640" s="381">
        <f t="shared" si="10"/>
        <v>3.735455071814124</v>
      </c>
      <c r="G640" s="239">
        <v>535.41</v>
      </c>
      <c r="H640" s="165" t="s">
        <v>123</v>
      </c>
      <c r="I640" s="165" t="s">
        <v>1132</v>
      </c>
      <c r="J640" s="170" t="s">
        <v>96</v>
      </c>
      <c r="K640" s="170" t="s">
        <v>343</v>
      </c>
      <c r="L640" s="170" t="s">
        <v>113</v>
      </c>
      <c r="M640" s="124"/>
      <c r="N640" s="124"/>
      <c r="O640" s="124"/>
    </row>
    <row r="641" spans="1:15">
      <c r="A641" s="451">
        <v>46139</v>
      </c>
      <c r="B641" s="242" t="s">
        <v>1670</v>
      </c>
      <c r="C641" s="375" t="s">
        <v>396</v>
      </c>
      <c r="D641" s="165" t="s">
        <v>257</v>
      </c>
      <c r="E641" s="375">
        <v>10000</v>
      </c>
      <c r="F641" s="381">
        <f t="shared" si="10"/>
        <v>18.67727535907062</v>
      </c>
      <c r="G641" s="239">
        <v>535.41</v>
      </c>
      <c r="H641" s="242" t="s">
        <v>122</v>
      </c>
      <c r="I641" s="375" t="s">
        <v>1186</v>
      </c>
      <c r="J641" s="170" t="s">
        <v>96</v>
      </c>
      <c r="K641" s="170" t="s">
        <v>343</v>
      </c>
      <c r="L641" s="170" t="s">
        <v>113</v>
      </c>
      <c r="M641" s="75"/>
      <c r="N641" s="75"/>
      <c r="O641" s="75"/>
    </row>
    <row r="642" spans="1:15">
      <c r="A642" s="451">
        <v>46139</v>
      </c>
      <c r="B642" s="375" t="s">
        <v>1592</v>
      </c>
      <c r="C642" s="375" t="s">
        <v>522</v>
      </c>
      <c r="D642" s="165" t="s">
        <v>257</v>
      </c>
      <c r="E642" s="375">
        <v>500</v>
      </c>
      <c r="F642" s="381">
        <f t="shared" si="10"/>
        <v>0.93386376795353099</v>
      </c>
      <c r="G642" s="239">
        <v>535.41</v>
      </c>
      <c r="H642" s="242" t="s">
        <v>122</v>
      </c>
      <c r="I642" s="375" t="s">
        <v>1166</v>
      </c>
      <c r="J642" s="170" t="s">
        <v>96</v>
      </c>
      <c r="K642" s="170" t="s">
        <v>343</v>
      </c>
      <c r="L642" s="170" t="s">
        <v>113</v>
      </c>
      <c r="M642" s="75"/>
      <c r="N642" s="75"/>
      <c r="O642" s="75"/>
    </row>
    <row r="643" spans="1:15">
      <c r="A643" s="451">
        <v>46139</v>
      </c>
      <c r="B643" s="375" t="s">
        <v>1592</v>
      </c>
      <c r="C643" s="375" t="s">
        <v>522</v>
      </c>
      <c r="D643" s="165" t="s">
        <v>257</v>
      </c>
      <c r="E643" s="375">
        <v>500</v>
      </c>
      <c r="F643" s="381">
        <f t="shared" si="10"/>
        <v>0.93386376795353099</v>
      </c>
      <c r="G643" s="239">
        <v>535.41</v>
      </c>
      <c r="H643" s="242" t="s">
        <v>122</v>
      </c>
      <c r="I643" s="375" t="s">
        <v>1166</v>
      </c>
      <c r="J643" s="170" t="s">
        <v>96</v>
      </c>
      <c r="K643" s="170" t="s">
        <v>343</v>
      </c>
      <c r="L643" s="170" t="s">
        <v>113</v>
      </c>
      <c r="M643" s="75"/>
      <c r="N643" s="75"/>
      <c r="O643" s="75"/>
    </row>
    <row r="644" spans="1:15">
      <c r="A644" s="451">
        <v>46139</v>
      </c>
      <c r="B644" s="375" t="s">
        <v>1592</v>
      </c>
      <c r="C644" s="375" t="s">
        <v>522</v>
      </c>
      <c r="D644" s="165" t="s">
        <v>257</v>
      </c>
      <c r="E644" s="375">
        <v>500</v>
      </c>
      <c r="F644" s="381">
        <f t="shared" si="10"/>
        <v>0.93386376795353099</v>
      </c>
      <c r="G644" s="239">
        <v>535.41</v>
      </c>
      <c r="H644" s="242" t="s">
        <v>122</v>
      </c>
      <c r="I644" s="375" t="s">
        <v>1166</v>
      </c>
      <c r="J644" s="170" t="s">
        <v>96</v>
      </c>
      <c r="K644" s="170" t="s">
        <v>343</v>
      </c>
      <c r="L644" s="170" t="s">
        <v>113</v>
      </c>
      <c r="M644" s="75"/>
      <c r="N644" s="75"/>
      <c r="O644" s="75"/>
    </row>
    <row r="645" spans="1:15">
      <c r="A645" s="451">
        <v>46139</v>
      </c>
      <c r="B645" s="375" t="s">
        <v>1592</v>
      </c>
      <c r="C645" s="375" t="s">
        <v>522</v>
      </c>
      <c r="D645" s="165" t="s">
        <v>257</v>
      </c>
      <c r="E645" s="375">
        <v>500</v>
      </c>
      <c r="F645" s="381">
        <f t="shared" si="10"/>
        <v>0.93386376795353099</v>
      </c>
      <c r="G645" s="239">
        <v>535.41</v>
      </c>
      <c r="H645" s="242" t="s">
        <v>122</v>
      </c>
      <c r="I645" s="375" t="s">
        <v>1166</v>
      </c>
      <c r="J645" s="170" t="s">
        <v>96</v>
      </c>
      <c r="K645" s="170" t="s">
        <v>343</v>
      </c>
      <c r="L645" s="170" t="s">
        <v>113</v>
      </c>
      <c r="M645" s="75"/>
      <c r="N645" s="75"/>
      <c r="O645" s="75"/>
    </row>
    <row r="646" spans="1:15">
      <c r="A646" s="451">
        <v>46139</v>
      </c>
      <c r="B646" s="375" t="s">
        <v>1592</v>
      </c>
      <c r="C646" s="375" t="s">
        <v>522</v>
      </c>
      <c r="D646" s="165" t="s">
        <v>257</v>
      </c>
      <c r="E646" s="375">
        <v>500</v>
      </c>
      <c r="F646" s="381">
        <f t="shared" si="10"/>
        <v>0.93386376795353099</v>
      </c>
      <c r="G646" s="239">
        <v>535.41</v>
      </c>
      <c r="H646" s="242" t="s">
        <v>122</v>
      </c>
      <c r="I646" s="375" t="s">
        <v>1166</v>
      </c>
      <c r="J646" s="170" t="s">
        <v>96</v>
      </c>
      <c r="K646" s="170" t="s">
        <v>343</v>
      </c>
      <c r="L646" s="170" t="s">
        <v>113</v>
      </c>
      <c r="M646" s="75"/>
      <c r="N646" s="75"/>
      <c r="O646" s="75"/>
    </row>
    <row r="647" spans="1:15">
      <c r="A647" s="451">
        <v>46139</v>
      </c>
      <c r="B647" s="375" t="s">
        <v>1592</v>
      </c>
      <c r="C647" s="375" t="s">
        <v>522</v>
      </c>
      <c r="D647" s="165" t="s">
        <v>257</v>
      </c>
      <c r="E647" s="375">
        <v>500</v>
      </c>
      <c r="F647" s="381">
        <f t="shared" si="10"/>
        <v>0.93386376795353099</v>
      </c>
      <c r="G647" s="239">
        <v>535.41</v>
      </c>
      <c r="H647" s="242" t="s">
        <v>122</v>
      </c>
      <c r="I647" s="375" t="s">
        <v>1166</v>
      </c>
      <c r="J647" s="170" t="s">
        <v>96</v>
      </c>
      <c r="K647" s="170" t="s">
        <v>343</v>
      </c>
      <c r="L647" s="170" t="s">
        <v>113</v>
      </c>
      <c r="M647" s="75"/>
      <c r="N647" s="75"/>
      <c r="O647" s="75"/>
    </row>
    <row r="648" spans="1:15">
      <c r="A648" s="451">
        <v>46139</v>
      </c>
      <c r="B648" s="375" t="s">
        <v>1673</v>
      </c>
      <c r="C648" s="375" t="s">
        <v>524</v>
      </c>
      <c r="D648" s="165" t="s">
        <v>257</v>
      </c>
      <c r="E648" s="375">
        <v>2000</v>
      </c>
      <c r="F648" s="381">
        <f t="shared" si="10"/>
        <v>3.735455071814124</v>
      </c>
      <c r="G648" s="239">
        <v>535.41</v>
      </c>
      <c r="H648" s="242" t="s">
        <v>122</v>
      </c>
      <c r="I648" s="375" t="s">
        <v>1170</v>
      </c>
      <c r="J648" s="170" t="s">
        <v>96</v>
      </c>
      <c r="K648" s="170" t="s">
        <v>343</v>
      </c>
      <c r="L648" s="170" t="s">
        <v>113</v>
      </c>
      <c r="M648" s="75"/>
      <c r="N648" s="75"/>
      <c r="O648" s="75"/>
    </row>
    <row r="649" spans="1:15">
      <c r="A649" s="451">
        <v>46139</v>
      </c>
      <c r="B649" s="170" t="s">
        <v>1598</v>
      </c>
      <c r="C649" s="375" t="s">
        <v>396</v>
      </c>
      <c r="D649" s="165" t="s">
        <v>257</v>
      </c>
      <c r="E649" s="375">
        <v>10000</v>
      </c>
      <c r="F649" s="381">
        <f t="shared" si="10"/>
        <v>18.67727535907062</v>
      </c>
      <c r="G649" s="239">
        <v>535.41</v>
      </c>
      <c r="H649" s="242" t="s">
        <v>122</v>
      </c>
      <c r="I649" s="375" t="s">
        <v>1192</v>
      </c>
      <c r="J649" s="170" t="s">
        <v>96</v>
      </c>
      <c r="K649" s="170" t="s">
        <v>343</v>
      </c>
      <c r="L649" s="170" t="s">
        <v>113</v>
      </c>
      <c r="M649" s="75"/>
      <c r="N649" s="75"/>
      <c r="O649" s="75"/>
    </row>
    <row r="650" spans="1:15">
      <c r="A650" s="451">
        <v>46139</v>
      </c>
      <c r="B650" s="375" t="s">
        <v>1599</v>
      </c>
      <c r="C650" s="391" t="s">
        <v>392</v>
      </c>
      <c r="D650" s="165" t="s">
        <v>257</v>
      </c>
      <c r="E650" s="375">
        <v>5000</v>
      </c>
      <c r="F650" s="381">
        <f t="shared" si="10"/>
        <v>9.3386376795353101</v>
      </c>
      <c r="G650" s="239">
        <v>535.41</v>
      </c>
      <c r="H650" s="242" t="s">
        <v>122</v>
      </c>
      <c r="I650" s="375" t="s">
        <v>1193</v>
      </c>
      <c r="J650" s="170" t="s">
        <v>96</v>
      </c>
      <c r="K650" s="170" t="s">
        <v>343</v>
      </c>
      <c r="L650" s="170" t="s">
        <v>113</v>
      </c>
      <c r="M650" s="75"/>
      <c r="N650" s="75"/>
      <c r="O650" s="75"/>
    </row>
    <row r="651" spans="1:15">
      <c r="A651" s="451">
        <v>46139</v>
      </c>
      <c r="B651" s="375" t="s">
        <v>1592</v>
      </c>
      <c r="C651" s="375" t="s">
        <v>522</v>
      </c>
      <c r="D651" s="165" t="s">
        <v>257</v>
      </c>
      <c r="E651" s="375">
        <v>500</v>
      </c>
      <c r="F651" s="381">
        <f t="shared" si="10"/>
        <v>0.93386376795353099</v>
      </c>
      <c r="G651" s="239">
        <v>535.41</v>
      </c>
      <c r="H651" s="242" t="s">
        <v>122</v>
      </c>
      <c r="I651" s="375" t="s">
        <v>1166</v>
      </c>
      <c r="J651" s="170" t="s">
        <v>96</v>
      </c>
      <c r="K651" s="170" t="s">
        <v>343</v>
      </c>
      <c r="L651" s="170" t="s">
        <v>113</v>
      </c>
      <c r="M651" s="75"/>
      <c r="N651" s="75"/>
      <c r="O651" s="75"/>
    </row>
    <row r="652" spans="1:15">
      <c r="A652" s="451">
        <v>46139</v>
      </c>
      <c r="B652" s="375" t="s">
        <v>1647</v>
      </c>
      <c r="C652" s="375" t="s">
        <v>525</v>
      </c>
      <c r="D652" s="165" t="s">
        <v>257</v>
      </c>
      <c r="E652" s="375">
        <v>10000</v>
      </c>
      <c r="F652" s="381">
        <f t="shared" si="10"/>
        <v>18.67727535907062</v>
      </c>
      <c r="G652" s="239">
        <v>535.41</v>
      </c>
      <c r="H652" s="375" t="s">
        <v>131</v>
      </c>
      <c r="I652" s="375" t="s">
        <v>1219</v>
      </c>
      <c r="J652" s="170" t="s">
        <v>96</v>
      </c>
      <c r="K652" s="170" t="s">
        <v>343</v>
      </c>
      <c r="L652" s="170" t="s">
        <v>113</v>
      </c>
      <c r="M652" s="75"/>
      <c r="N652" s="75"/>
      <c r="O652" s="75"/>
    </row>
    <row r="653" spans="1:15">
      <c r="A653" s="451">
        <v>46139</v>
      </c>
      <c r="B653" s="375" t="s">
        <v>1659</v>
      </c>
      <c r="C653" s="375" t="s">
        <v>525</v>
      </c>
      <c r="D653" s="165" t="s">
        <v>257</v>
      </c>
      <c r="E653" s="375">
        <v>10000</v>
      </c>
      <c r="F653" s="381">
        <f t="shared" si="10"/>
        <v>18.67727535907062</v>
      </c>
      <c r="G653" s="239">
        <v>535.41</v>
      </c>
      <c r="H653" s="375" t="s">
        <v>131</v>
      </c>
      <c r="I653" s="375" t="s">
        <v>1223</v>
      </c>
      <c r="J653" s="170" t="s">
        <v>96</v>
      </c>
      <c r="K653" s="170" t="s">
        <v>343</v>
      </c>
      <c r="L653" s="170" t="s">
        <v>113</v>
      </c>
      <c r="M653" s="75"/>
      <c r="N653" s="75"/>
      <c r="O653" s="75"/>
    </row>
    <row r="654" spans="1:15">
      <c r="A654" s="451">
        <v>46139</v>
      </c>
      <c r="B654" s="375" t="s">
        <v>1592</v>
      </c>
      <c r="C654" s="375" t="s">
        <v>522</v>
      </c>
      <c r="D654" s="165" t="s">
        <v>257</v>
      </c>
      <c r="E654" s="375">
        <v>500</v>
      </c>
      <c r="F654" s="381">
        <f t="shared" si="10"/>
        <v>0.93386376795353099</v>
      </c>
      <c r="G654" s="239">
        <v>535.41</v>
      </c>
      <c r="H654" s="375" t="s">
        <v>131</v>
      </c>
      <c r="I654" s="375" t="s">
        <v>1206</v>
      </c>
      <c r="J654" s="170" t="s">
        <v>96</v>
      </c>
      <c r="K654" s="170" t="s">
        <v>343</v>
      </c>
      <c r="L654" s="170" t="s">
        <v>113</v>
      </c>
      <c r="M654" s="310"/>
      <c r="N654" s="310"/>
      <c r="O654" s="271"/>
    </row>
    <row r="655" spans="1:15">
      <c r="A655" s="451">
        <v>46139</v>
      </c>
      <c r="B655" s="375" t="s">
        <v>1593</v>
      </c>
      <c r="C655" s="391" t="s">
        <v>392</v>
      </c>
      <c r="D655" s="165" t="s">
        <v>257</v>
      </c>
      <c r="E655" s="375">
        <v>3000</v>
      </c>
      <c r="F655" s="381">
        <f t="shared" si="10"/>
        <v>5.6031826077211857</v>
      </c>
      <c r="G655" s="239">
        <v>535.41</v>
      </c>
      <c r="H655" s="375" t="s">
        <v>131</v>
      </c>
      <c r="I655" s="375" t="s">
        <v>1224</v>
      </c>
      <c r="J655" s="170" t="s">
        <v>96</v>
      </c>
      <c r="K655" s="170" t="s">
        <v>343</v>
      </c>
      <c r="L655" s="170" t="s">
        <v>113</v>
      </c>
      <c r="M655" s="313"/>
      <c r="N655" s="313"/>
      <c r="O655" s="75"/>
    </row>
    <row r="656" spans="1:15">
      <c r="A656" s="451">
        <v>46139</v>
      </c>
      <c r="B656" s="375" t="s">
        <v>1652</v>
      </c>
      <c r="C656" s="375" t="s">
        <v>522</v>
      </c>
      <c r="D656" s="165" t="s">
        <v>257</v>
      </c>
      <c r="E656" s="375">
        <v>700</v>
      </c>
      <c r="F656" s="381">
        <f t="shared" si="10"/>
        <v>1.3074092751349433</v>
      </c>
      <c r="G656" s="239">
        <v>535.41</v>
      </c>
      <c r="H656" s="375" t="s">
        <v>131</v>
      </c>
      <c r="I656" s="375" t="s">
        <v>1206</v>
      </c>
      <c r="J656" s="170" t="s">
        <v>96</v>
      </c>
      <c r="K656" s="170" t="s">
        <v>343</v>
      </c>
      <c r="L656" s="170" t="s">
        <v>113</v>
      </c>
      <c r="M656" s="75"/>
      <c r="N656" s="75"/>
      <c r="O656" s="75"/>
    </row>
    <row r="657" spans="1:15">
      <c r="A657" s="451">
        <v>46139</v>
      </c>
      <c r="B657" s="375" t="s">
        <v>1590</v>
      </c>
      <c r="C657" s="375" t="s">
        <v>522</v>
      </c>
      <c r="D657" s="165" t="s">
        <v>257</v>
      </c>
      <c r="E657" s="375">
        <v>1000</v>
      </c>
      <c r="F657" s="381">
        <f t="shared" si="10"/>
        <v>1.867727535907062</v>
      </c>
      <c r="G657" s="239">
        <v>535.41</v>
      </c>
      <c r="H657" s="375" t="s">
        <v>131</v>
      </c>
      <c r="I657" s="375" t="s">
        <v>1206</v>
      </c>
      <c r="J657" s="170" t="s">
        <v>96</v>
      </c>
      <c r="K657" s="170" t="s">
        <v>343</v>
      </c>
      <c r="L657" s="170" t="s">
        <v>113</v>
      </c>
      <c r="M657" s="75"/>
      <c r="N657" s="75"/>
      <c r="O657" s="75"/>
    </row>
    <row r="658" spans="1:15">
      <c r="A658" s="451">
        <v>46139</v>
      </c>
      <c r="B658" s="375" t="s">
        <v>1610</v>
      </c>
      <c r="C658" s="375" t="s">
        <v>618</v>
      </c>
      <c r="D658" s="165" t="s">
        <v>257</v>
      </c>
      <c r="E658" s="375">
        <v>2000</v>
      </c>
      <c r="F658" s="381">
        <f t="shared" si="10"/>
        <v>3.735455071814124</v>
      </c>
      <c r="G658" s="239">
        <v>535.41</v>
      </c>
      <c r="H658" s="375" t="s">
        <v>131</v>
      </c>
      <c r="I658" s="375" t="s">
        <v>1210</v>
      </c>
      <c r="J658" s="170" t="s">
        <v>96</v>
      </c>
      <c r="K658" s="170" t="s">
        <v>343</v>
      </c>
      <c r="L658" s="170" t="s">
        <v>113</v>
      </c>
      <c r="M658" s="75"/>
      <c r="N658" s="75"/>
      <c r="O658" s="75"/>
    </row>
    <row r="659" spans="1:15">
      <c r="A659" s="451">
        <v>46139</v>
      </c>
      <c r="B659" s="375" t="s">
        <v>1594</v>
      </c>
      <c r="C659" s="375" t="s">
        <v>522</v>
      </c>
      <c r="D659" s="165" t="s">
        <v>257</v>
      </c>
      <c r="E659" s="375">
        <v>1000</v>
      </c>
      <c r="F659" s="381">
        <f t="shared" si="10"/>
        <v>1.867727535907062</v>
      </c>
      <c r="G659" s="239">
        <v>535.41</v>
      </c>
      <c r="H659" s="375" t="s">
        <v>131</v>
      </c>
      <c r="I659" s="375" t="s">
        <v>1206</v>
      </c>
      <c r="J659" s="170" t="s">
        <v>96</v>
      </c>
      <c r="K659" s="170" t="s">
        <v>343</v>
      </c>
      <c r="L659" s="170" t="s">
        <v>113</v>
      </c>
      <c r="M659" s="75"/>
      <c r="N659" s="75"/>
      <c r="O659" s="75"/>
    </row>
    <row r="660" spans="1:15">
      <c r="A660" s="451">
        <v>46139</v>
      </c>
      <c r="B660" s="375" t="s">
        <v>1648</v>
      </c>
      <c r="C660" s="375" t="s">
        <v>522</v>
      </c>
      <c r="D660" s="165" t="s">
        <v>257</v>
      </c>
      <c r="E660" s="375">
        <v>700</v>
      </c>
      <c r="F660" s="381">
        <f t="shared" si="10"/>
        <v>1.3074092751349433</v>
      </c>
      <c r="G660" s="239">
        <v>535.41</v>
      </c>
      <c r="H660" s="375" t="s">
        <v>131</v>
      </c>
      <c r="I660" s="375" t="s">
        <v>1206</v>
      </c>
      <c r="J660" s="170" t="s">
        <v>96</v>
      </c>
      <c r="K660" s="170" t="s">
        <v>343</v>
      </c>
      <c r="L660" s="170" t="s">
        <v>113</v>
      </c>
      <c r="M660" s="75"/>
      <c r="N660" s="75"/>
      <c r="O660" s="75"/>
    </row>
    <row r="661" spans="1:15">
      <c r="A661" s="395">
        <v>46139</v>
      </c>
      <c r="B661" s="170" t="s">
        <v>1270</v>
      </c>
      <c r="C661" s="170" t="s">
        <v>525</v>
      </c>
      <c r="D661" s="170" t="s">
        <v>97</v>
      </c>
      <c r="E661" s="316">
        <v>10000</v>
      </c>
      <c r="F661" s="381">
        <f t="shared" si="10"/>
        <v>18.67727535907062</v>
      </c>
      <c r="G661" s="239">
        <v>535.41</v>
      </c>
      <c r="H661" s="383" t="s">
        <v>127</v>
      </c>
      <c r="I661" s="170" t="s">
        <v>1313</v>
      </c>
      <c r="J661" s="170" t="s">
        <v>96</v>
      </c>
      <c r="K661" s="170" t="s">
        <v>343</v>
      </c>
      <c r="L661" s="170" t="s">
        <v>113</v>
      </c>
      <c r="M661" s="313"/>
      <c r="N661" s="313"/>
      <c r="O661" s="75"/>
    </row>
    <row r="662" spans="1:15">
      <c r="A662" s="395">
        <v>46139</v>
      </c>
      <c r="B662" s="170" t="s">
        <v>1275</v>
      </c>
      <c r="C662" s="383" t="s">
        <v>335</v>
      </c>
      <c r="D662" s="383" t="s">
        <v>97</v>
      </c>
      <c r="E662" s="465">
        <v>500</v>
      </c>
      <c r="F662" s="381">
        <f t="shared" si="10"/>
        <v>0.93386376795353099</v>
      </c>
      <c r="G662" s="239">
        <v>535.41</v>
      </c>
      <c r="H662" s="383" t="s">
        <v>127</v>
      </c>
      <c r="I662" s="170" t="s">
        <v>1295</v>
      </c>
      <c r="J662" s="170" t="s">
        <v>96</v>
      </c>
      <c r="K662" s="170" t="s">
        <v>343</v>
      </c>
      <c r="L662" s="170" t="s">
        <v>113</v>
      </c>
      <c r="M662" s="75"/>
      <c r="N662" s="75"/>
      <c r="O662" s="75"/>
    </row>
    <row r="663" spans="1:15">
      <c r="A663" s="395">
        <v>46139</v>
      </c>
      <c r="B663" s="170" t="s">
        <v>1276</v>
      </c>
      <c r="C663" s="170" t="s">
        <v>525</v>
      </c>
      <c r="D663" s="170" t="s">
        <v>97</v>
      </c>
      <c r="E663" s="316">
        <v>10000</v>
      </c>
      <c r="F663" s="381">
        <f t="shared" si="10"/>
        <v>18.67727535907062</v>
      </c>
      <c r="G663" s="239">
        <v>535.41</v>
      </c>
      <c r="H663" s="383" t="s">
        <v>127</v>
      </c>
      <c r="I663" s="453" t="s">
        <v>1314</v>
      </c>
      <c r="J663" s="170" t="s">
        <v>96</v>
      </c>
      <c r="K663" s="170" t="s">
        <v>343</v>
      </c>
      <c r="L663" s="170" t="s">
        <v>113</v>
      </c>
      <c r="M663" s="75"/>
      <c r="N663" s="75"/>
      <c r="O663" s="75"/>
    </row>
    <row r="664" spans="1:15">
      <c r="A664" s="395">
        <v>46139</v>
      </c>
      <c r="B664" s="170" t="s">
        <v>1277</v>
      </c>
      <c r="C664" s="383" t="s">
        <v>335</v>
      </c>
      <c r="D664" s="383" t="s">
        <v>97</v>
      </c>
      <c r="E664" s="316">
        <v>500</v>
      </c>
      <c r="F664" s="381">
        <f t="shared" si="10"/>
        <v>0.93386376795353099</v>
      </c>
      <c r="G664" s="239">
        <v>535.41</v>
      </c>
      <c r="H664" s="383" t="s">
        <v>127</v>
      </c>
      <c r="I664" s="170" t="s">
        <v>1295</v>
      </c>
      <c r="J664" s="170" t="s">
        <v>96</v>
      </c>
      <c r="K664" s="170" t="s">
        <v>343</v>
      </c>
      <c r="L664" s="170" t="s">
        <v>113</v>
      </c>
      <c r="M664" s="75"/>
      <c r="N664" s="75"/>
      <c r="O664" s="75"/>
    </row>
    <row r="665" spans="1:15">
      <c r="A665" s="466">
        <v>46139</v>
      </c>
      <c r="B665" s="468" t="s">
        <v>1343</v>
      </c>
      <c r="C665" s="396" t="s">
        <v>335</v>
      </c>
      <c r="D665" s="468" t="s">
        <v>100</v>
      </c>
      <c r="E665" s="467">
        <v>1000</v>
      </c>
      <c r="F665" s="381">
        <f t="shared" si="10"/>
        <v>1.867727535907062</v>
      </c>
      <c r="G665" s="239">
        <v>535.41</v>
      </c>
      <c r="H665" s="468" t="s">
        <v>129</v>
      </c>
      <c r="I665" s="468" t="s">
        <v>1362</v>
      </c>
      <c r="J665" s="170" t="s">
        <v>96</v>
      </c>
      <c r="K665" s="170" t="s">
        <v>343</v>
      </c>
      <c r="L665" s="170" t="s">
        <v>113</v>
      </c>
      <c r="M665" s="75"/>
      <c r="N665" s="75"/>
      <c r="O665" s="75"/>
    </row>
    <row r="666" spans="1:15">
      <c r="A666" s="466">
        <v>46139</v>
      </c>
      <c r="B666" s="468" t="s">
        <v>1344</v>
      </c>
      <c r="C666" s="396" t="s">
        <v>335</v>
      </c>
      <c r="D666" s="468" t="s">
        <v>100</v>
      </c>
      <c r="E666" s="467">
        <v>1000</v>
      </c>
      <c r="F666" s="381">
        <f t="shared" si="10"/>
        <v>1.867727535907062</v>
      </c>
      <c r="G666" s="239">
        <v>535.41</v>
      </c>
      <c r="H666" s="468" t="s">
        <v>129</v>
      </c>
      <c r="I666" s="468" t="s">
        <v>1362</v>
      </c>
      <c r="J666" s="170" t="s">
        <v>96</v>
      </c>
      <c r="K666" s="170" t="s">
        <v>343</v>
      </c>
      <c r="L666" s="170" t="s">
        <v>113</v>
      </c>
      <c r="M666" s="75"/>
      <c r="N666" s="75"/>
      <c r="O666" s="75"/>
    </row>
    <row r="667" spans="1:15">
      <c r="A667" s="466">
        <v>46139</v>
      </c>
      <c r="B667" s="468" t="s">
        <v>1345</v>
      </c>
      <c r="C667" s="375" t="s">
        <v>120</v>
      </c>
      <c r="D667" s="468" t="s">
        <v>100</v>
      </c>
      <c r="E667" s="467">
        <v>20000</v>
      </c>
      <c r="F667" s="381">
        <f t="shared" si="10"/>
        <v>37.35455071814124</v>
      </c>
      <c r="G667" s="239">
        <v>535.41</v>
      </c>
      <c r="H667" s="468" t="s">
        <v>129</v>
      </c>
      <c r="I667" s="468" t="s">
        <v>1374</v>
      </c>
      <c r="J667" s="170" t="s">
        <v>96</v>
      </c>
      <c r="K667" s="170" t="s">
        <v>343</v>
      </c>
      <c r="L667" s="170" t="s">
        <v>113</v>
      </c>
      <c r="M667" s="75"/>
      <c r="N667" s="75"/>
      <c r="O667" s="75"/>
    </row>
    <row r="668" spans="1:15">
      <c r="A668" s="466">
        <v>46139</v>
      </c>
      <c r="B668" s="468" t="s">
        <v>1347</v>
      </c>
      <c r="C668" s="396" t="s">
        <v>335</v>
      </c>
      <c r="D668" s="468" t="s">
        <v>100</v>
      </c>
      <c r="E668" s="467">
        <v>1000</v>
      </c>
      <c r="F668" s="381">
        <f t="shared" si="10"/>
        <v>1.867727535907062</v>
      </c>
      <c r="G668" s="239">
        <v>535.41</v>
      </c>
      <c r="H668" s="468" t="s">
        <v>129</v>
      </c>
      <c r="I668" s="468" t="s">
        <v>1362</v>
      </c>
      <c r="J668" s="170" t="s">
        <v>96</v>
      </c>
      <c r="K668" s="170" t="s">
        <v>343</v>
      </c>
      <c r="L668" s="170" t="s">
        <v>113</v>
      </c>
      <c r="M668" s="75"/>
      <c r="N668" s="75"/>
      <c r="O668" s="75"/>
    </row>
    <row r="669" spans="1:15">
      <c r="A669" s="466">
        <v>46139</v>
      </c>
      <c r="B669" s="468" t="s">
        <v>1348</v>
      </c>
      <c r="C669" s="396" t="s">
        <v>335</v>
      </c>
      <c r="D669" s="468" t="s">
        <v>100</v>
      </c>
      <c r="E669" s="467">
        <v>1000</v>
      </c>
      <c r="F669" s="381">
        <f t="shared" si="10"/>
        <v>1.867727535907062</v>
      </c>
      <c r="G669" s="239">
        <v>535.41</v>
      </c>
      <c r="H669" s="468" t="s">
        <v>129</v>
      </c>
      <c r="I669" s="468" t="s">
        <v>1362</v>
      </c>
      <c r="J669" s="170" t="s">
        <v>96</v>
      </c>
      <c r="K669" s="170" t="s">
        <v>343</v>
      </c>
      <c r="L669" s="170" t="s">
        <v>113</v>
      </c>
      <c r="M669" s="75"/>
      <c r="N669" s="75"/>
      <c r="O669" s="75"/>
    </row>
    <row r="670" spans="1:15">
      <c r="A670" s="466">
        <v>46139</v>
      </c>
      <c r="B670" s="468" t="s">
        <v>1349</v>
      </c>
      <c r="C670" s="391" t="s">
        <v>392</v>
      </c>
      <c r="D670" s="468" t="s">
        <v>100</v>
      </c>
      <c r="E670" s="467">
        <v>9000</v>
      </c>
      <c r="F670" s="381">
        <f t="shared" si="10"/>
        <v>16.809547823163559</v>
      </c>
      <c r="G670" s="239">
        <v>535.41</v>
      </c>
      <c r="H670" s="468" t="s">
        <v>129</v>
      </c>
      <c r="I670" s="468" t="s">
        <v>1376</v>
      </c>
      <c r="J670" s="170" t="s">
        <v>96</v>
      </c>
      <c r="K670" s="170" t="s">
        <v>343</v>
      </c>
      <c r="L670" s="170" t="s">
        <v>113</v>
      </c>
      <c r="M670" s="75"/>
      <c r="N670" s="75"/>
      <c r="O670" s="75"/>
    </row>
    <row r="671" spans="1:15">
      <c r="A671" s="466">
        <v>46139</v>
      </c>
      <c r="B671" s="468" t="s">
        <v>1350</v>
      </c>
      <c r="C671" s="396" t="s">
        <v>1351</v>
      </c>
      <c r="D671" s="468" t="s">
        <v>100</v>
      </c>
      <c r="E671" s="467">
        <v>4000</v>
      </c>
      <c r="F671" s="381">
        <f t="shared" ref="F671:F734" si="11">E671/G671</f>
        <v>7.4709101436282479</v>
      </c>
      <c r="G671" s="239">
        <v>535.41</v>
      </c>
      <c r="H671" s="468" t="s">
        <v>129</v>
      </c>
      <c r="I671" s="468" t="s">
        <v>1377</v>
      </c>
      <c r="J671" s="170" t="s">
        <v>96</v>
      </c>
      <c r="K671" s="170" t="s">
        <v>343</v>
      </c>
      <c r="L671" s="170" t="s">
        <v>113</v>
      </c>
      <c r="M671" s="75"/>
      <c r="N671" s="75"/>
      <c r="O671" s="75"/>
    </row>
    <row r="672" spans="1:15">
      <c r="A672" s="307">
        <v>46139</v>
      </c>
      <c r="B672" s="159" t="s">
        <v>1473</v>
      </c>
      <c r="C672" s="299" t="s">
        <v>104</v>
      </c>
      <c r="D672" s="299" t="s">
        <v>97</v>
      </c>
      <c r="E672" s="471">
        <v>228800</v>
      </c>
      <c r="F672" s="381">
        <f t="shared" si="11"/>
        <v>440.54992491589019</v>
      </c>
      <c r="G672" s="239">
        <v>519.35090000000002</v>
      </c>
      <c r="H672" s="375" t="s">
        <v>107</v>
      </c>
      <c r="I672" s="375" t="s">
        <v>1494</v>
      </c>
      <c r="J672" s="170" t="s">
        <v>96</v>
      </c>
      <c r="K672" s="170" t="s">
        <v>338</v>
      </c>
      <c r="L672" s="170" t="s">
        <v>113</v>
      </c>
      <c r="M672" s="75"/>
      <c r="N672" s="75"/>
      <c r="O672" s="75"/>
    </row>
    <row r="673" spans="1:15">
      <c r="A673" s="307">
        <v>46139</v>
      </c>
      <c r="B673" s="292" t="s">
        <v>1474</v>
      </c>
      <c r="C673" s="123" t="s">
        <v>104</v>
      </c>
      <c r="D673" s="293" t="s">
        <v>97</v>
      </c>
      <c r="E673" s="471">
        <v>581764</v>
      </c>
      <c r="F673" s="381">
        <f t="shared" si="11"/>
        <v>1120.1752033162934</v>
      </c>
      <c r="G673" s="239">
        <v>519.35090000000002</v>
      </c>
      <c r="H673" s="375" t="s">
        <v>107</v>
      </c>
      <c r="I673" s="375" t="s">
        <v>1495</v>
      </c>
      <c r="J673" s="170" t="s">
        <v>96</v>
      </c>
      <c r="K673" s="170" t="s">
        <v>338</v>
      </c>
      <c r="L673" s="170" t="s">
        <v>113</v>
      </c>
      <c r="M673" s="75"/>
      <c r="N673" s="75"/>
      <c r="O673" s="75"/>
    </row>
    <row r="674" spans="1:15">
      <c r="A674" s="307">
        <v>46139</v>
      </c>
      <c r="B674" s="159" t="s">
        <v>1475</v>
      </c>
      <c r="C674" s="299" t="s">
        <v>104</v>
      </c>
      <c r="D674" s="123" t="s">
        <v>97</v>
      </c>
      <c r="E674" s="471">
        <v>332459</v>
      </c>
      <c r="F674" s="381">
        <f t="shared" si="11"/>
        <v>640.14330195634591</v>
      </c>
      <c r="G674" s="239">
        <v>519.35090000000002</v>
      </c>
      <c r="H674" s="375" t="s">
        <v>107</v>
      </c>
      <c r="I674" s="375" t="s">
        <v>1496</v>
      </c>
      <c r="J674" s="170" t="s">
        <v>96</v>
      </c>
      <c r="K674" s="170" t="s">
        <v>338</v>
      </c>
      <c r="L674" s="170" t="s">
        <v>113</v>
      </c>
      <c r="M674" s="75"/>
      <c r="N674" s="75"/>
      <c r="O674" s="75"/>
    </row>
    <row r="675" spans="1:15">
      <c r="A675" s="307">
        <v>46139</v>
      </c>
      <c r="B675" s="159" t="s">
        <v>1476</v>
      </c>
      <c r="C675" s="299" t="s">
        <v>104</v>
      </c>
      <c r="D675" s="123" t="s">
        <v>100</v>
      </c>
      <c r="E675" s="471">
        <v>268210</v>
      </c>
      <c r="F675" s="381">
        <f t="shared" si="11"/>
        <v>516.43310909829938</v>
      </c>
      <c r="G675" s="239">
        <v>519.35090000000002</v>
      </c>
      <c r="H675" s="375" t="s">
        <v>107</v>
      </c>
      <c r="I675" s="375" t="s">
        <v>1497</v>
      </c>
      <c r="J675" s="170" t="s">
        <v>96</v>
      </c>
      <c r="K675" s="170" t="s">
        <v>338</v>
      </c>
      <c r="L675" s="170" t="s">
        <v>113</v>
      </c>
      <c r="M675" s="75"/>
      <c r="N675" s="75"/>
      <c r="O675" s="75"/>
    </row>
    <row r="676" spans="1:15">
      <c r="A676" s="307">
        <v>46139</v>
      </c>
      <c r="B676" s="159" t="s">
        <v>1477</v>
      </c>
      <c r="C676" s="123" t="s">
        <v>104</v>
      </c>
      <c r="D676" s="301" t="s">
        <v>99</v>
      </c>
      <c r="E676" s="471">
        <v>1311000</v>
      </c>
      <c r="F676" s="381">
        <f t="shared" si="11"/>
        <v>2524.3048582374649</v>
      </c>
      <c r="G676" s="239">
        <v>519.35090000000002</v>
      </c>
      <c r="H676" s="375" t="s">
        <v>107</v>
      </c>
      <c r="I676" s="375" t="s">
        <v>1498</v>
      </c>
      <c r="J676" s="170" t="s">
        <v>96</v>
      </c>
      <c r="K676" s="170" t="s">
        <v>338</v>
      </c>
      <c r="L676" s="170" t="s">
        <v>113</v>
      </c>
      <c r="M676" s="75"/>
      <c r="N676" s="75"/>
      <c r="O676" s="75"/>
    </row>
    <row r="677" spans="1:15">
      <c r="A677" s="307">
        <v>46139</v>
      </c>
      <c r="B677" s="159" t="s">
        <v>1478</v>
      </c>
      <c r="C677" s="299" t="s">
        <v>104</v>
      </c>
      <c r="D677" s="299" t="s">
        <v>98</v>
      </c>
      <c r="E677" s="471">
        <v>328800</v>
      </c>
      <c r="F677" s="381">
        <f t="shared" si="11"/>
        <v>633.09796902248559</v>
      </c>
      <c r="G677" s="239">
        <v>519.35090000000002</v>
      </c>
      <c r="H677" s="375" t="s">
        <v>107</v>
      </c>
      <c r="I677" s="375" t="s">
        <v>1499</v>
      </c>
      <c r="J677" s="170" t="s">
        <v>96</v>
      </c>
      <c r="K677" s="170" t="s">
        <v>338</v>
      </c>
      <c r="L677" s="170" t="s">
        <v>113</v>
      </c>
      <c r="M677" s="75"/>
      <c r="N677" s="75"/>
      <c r="O677" s="75"/>
    </row>
    <row r="678" spans="1:15">
      <c r="A678" s="307">
        <v>46139</v>
      </c>
      <c r="B678" s="159" t="s">
        <v>1479</v>
      </c>
      <c r="C678" s="299" t="s">
        <v>276</v>
      </c>
      <c r="D678" s="123" t="s">
        <v>98</v>
      </c>
      <c r="E678" s="471">
        <v>10665</v>
      </c>
      <c r="F678" s="381">
        <f t="shared" si="11"/>
        <v>19.919314170448818</v>
      </c>
      <c r="G678" s="239">
        <v>535.41</v>
      </c>
      <c r="H678" s="375" t="s">
        <v>107</v>
      </c>
      <c r="I678" s="375" t="s">
        <v>1500</v>
      </c>
      <c r="J678" s="170" t="s">
        <v>96</v>
      </c>
      <c r="K678" s="170" t="s">
        <v>343</v>
      </c>
      <c r="L678" s="170" t="s">
        <v>113</v>
      </c>
      <c r="M678" s="75"/>
      <c r="N678" s="75"/>
      <c r="O678" s="75"/>
    </row>
    <row r="679" spans="1:15">
      <c r="A679" s="451">
        <v>46140</v>
      </c>
      <c r="B679" s="375" t="s">
        <v>186</v>
      </c>
      <c r="C679" s="375" t="s">
        <v>335</v>
      </c>
      <c r="D679" s="385" t="s">
        <v>99</v>
      </c>
      <c r="E679" s="375">
        <v>1000</v>
      </c>
      <c r="F679" s="381">
        <f t="shared" si="11"/>
        <v>1.867727535907062</v>
      </c>
      <c r="G679" s="239">
        <v>535.41</v>
      </c>
      <c r="H679" s="386" t="s">
        <v>111</v>
      </c>
      <c r="I679" s="452" t="s">
        <v>910</v>
      </c>
      <c r="J679" s="170" t="s">
        <v>96</v>
      </c>
      <c r="K679" s="170" t="s">
        <v>343</v>
      </c>
      <c r="L679" s="170" t="s">
        <v>113</v>
      </c>
      <c r="M679" s="75"/>
      <c r="N679" s="75"/>
      <c r="O679" s="75"/>
    </row>
    <row r="680" spans="1:15">
      <c r="A680" s="451">
        <v>46140</v>
      </c>
      <c r="B680" s="375" t="s">
        <v>187</v>
      </c>
      <c r="C680" s="375" t="s">
        <v>335</v>
      </c>
      <c r="D680" s="385" t="s">
        <v>99</v>
      </c>
      <c r="E680" s="375">
        <v>1000</v>
      </c>
      <c r="F680" s="381">
        <f t="shared" si="11"/>
        <v>1.867727535907062</v>
      </c>
      <c r="G680" s="239">
        <v>535.41</v>
      </c>
      <c r="H680" s="386" t="s">
        <v>111</v>
      </c>
      <c r="I680" s="452" t="s">
        <v>910</v>
      </c>
      <c r="J680" s="170" t="s">
        <v>96</v>
      </c>
      <c r="K680" s="170" t="s">
        <v>343</v>
      </c>
      <c r="L680" s="170" t="s">
        <v>113</v>
      </c>
      <c r="M680" s="75"/>
      <c r="N680" s="75"/>
      <c r="O680" s="75"/>
    </row>
    <row r="681" spans="1:15">
      <c r="A681" s="451">
        <v>46140</v>
      </c>
      <c r="B681" s="383" t="s">
        <v>909</v>
      </c>
      <c r="C681" s="453" t="s">
        <v>110</v>
      </c>
      <c r="D681" s="232" t="s">
        <v>99</v>
      </c>
      <c r="E681" s="375">
        <v>10000</v>
      </c>
      <c r="F681" s="381">
        <f t="shared" si="11"/>
        <v>18.67727535907062</v>
      </c>
      <c r="G681" s="239">
        <v>535.41</v>
      </c>
      <c r="H681" s="386" t="s">
        <v>111</v>
      </c>
      <c r="I681" s="452" t="s">
        <v>918</v>
      </c>
      <c r="J681" s="170" t="s">
        <v>96</v>
      </c>
      <c r="K681" s="170" t="s">
        <v>343</v>
      </c>
      <c r="L681" s="170" t="s">
        <v>113</v>
      </c>
      <c r="M681" s="75"/>
      <c r="N681" s="75"/>
      <c r="O681" s="75"/>
    </row>
    <row r="682" spans="1:15">
      <c r="A682" s="388">
        <v>46140</v>
      </c>
      <c r="B682" s="391" t="s">
        <v>984</v>
      </c>
      <c r="C682" s="391" t="s">
        <v>396</v>
      </c>
      <c r="D682" s="390" t="s">
        <v>97</v>
      </c>
      <c r="E682" s="391">
        <v>20000</v>
      </c>
      <c r="F682" s="381">
        <f t="shared" si="11"/>
        <v>37.35455071814124</v>
      </c>
      <c r="G682" s="239">
        <v>535.41</v>
      </c>
      <c r="H682" s="165" t="s">
        <v>128</v>
      </c>
      <c r="I682" s="391" t="s">
        <v>1015</v>
      </c>
      <c r="J682" s="170" t="s">
        <v>96</v>
      </c>
      <c r="K682" s="170" t="s">
        <v>343</v>
      </c>
      <c r="L682" s="170" t="s">
        <v>113</v>
      </c>
      <c r="M682" s="75"/>
      <c r="N682" s="75"/>
      <c r="O682" s="75"/>
    </row>
    <row r="683" spans="1:15">
      <c r="A683" s="388">
        <v>46140</v>
      </c>
      <c r="B683" s="391" t="s">
        <v>985</v>
      </c>
      <c r="C683" s="391" t="s">
        <v>522</v>
      </c>
      <c r="D683" s="390" t="s">
        <v>97</v>
      </c>
      <c r="E683" s="391">
        <v>1500</v>
      </c>
      <c r="F683" s="381">
        <f t="shared" si="11"/>
        <v>2.8015913038605929</v>
      </c>
      <c r="G683" s="239">
        <v>535.41</v>
      </c>
      <c r="H683" s="165" t="s">
        <v>128</v>
      </c>
      <c r="I683" s="391" t="s">
        <v>991</v>
      </c>
      <c r="J683" s="170" t="s">
        <v>96</v>
      </c>
      <c r="K683" s="170" t="s">
        <v>343</v>
      </c>
      <c r="L683" s="170" t="s">
        <v>113</v>
      </c>
      <c r="M683" s="75"/>
      <c r="N683" s="75"/>
      <c r="O683" s="75"/>
    </row>
    <row r="684" spans="1:15">
      <c r="A684" s="388">
        <v>46140</v>
      </c>
      <c r="B684" s="389" t="s">
        <v>986</v>
      </c>
      <c r="C684" s="389" t="s">
        <v>110</v>
      </c>
      <c r="D684" s="390" t="s">
        <v>97</v>
      </c>
      <c r="E684" s="391">
        <v>7500</v>
      </c>
      <c r="F684" s="381">
        <f t="shared" si="11"/>
        <v>14.007956519302965</v>
      </c>
      <c r="G684" s="239">
        <v>535.41</v>
      </c>
      <c r="H684" s="165" t="s">
        <v>128</v>
      </c>
      <c r="I684" s="391" t="s">
        <v>1016</v>
      </c>
      <c r="J684" s="170" t="s">
        <v>96</v>
      </c>
      <c r="K684" s="170" t="s">
        <v>343</v>
      </c>
      <c r="L684" s="170" t="s">
        <v>113</v>
      </c>
      <c r="M684" s="75"/>
      <c r="N684" s="75"/>
      <c r="O684" s="75"/>
    </row>
    <row r="685" spans="1:15">
      <c r="A685" s="460">
        <v>46140</v>
      </c>
      <c r="B685" s="453" t="s">
        <v>1047</v>
      </c>
      <c r="C685" s="453" t="s">
        <v>450</v>
      </c>
      <c r="D685" s="453" t="s">
        <v>98</v>
      </c>
      <c r="E685" s="462">
        <v>2730</v>
      </c>
      <c r="F685" s="381">
        <f t="shared" si="11"/>
        <v>5.0988961730262794</v>
      </c>
      <c r="G685" s="239">
        <v>535.41</v>
      </c>
      <c r="H685" s="375" t="s">
        <v>168</v>
      </c>
      <c r="I685" s="453" t="s">
        <v>1105</v>
      </c>
      <c r="J685" s="170" t="s">
        <v>96</v>
      </c>
      <c r="K685" s="170" t="s">
        <v>343</v>
      </c>
      <c r="L685" s="170" t="s">
        <v>113</v>
      </c>
      <c r="M685" s="75"/>
      <c r="N685" s="75"/>
      <c r="O685" s="75"/>
    </row>
    <row r="686" spans="1:15">
      <c r="A686" s="394">
        <v>46140</v>
      </c>
      <c r="B686" s="375" t="s">
        <v>1076</v>
      </c>
      <c r="C686" s="458" t="s">
        <v>335</v>
      </c>
      <c r="D686" s="375" t="s">
        <v>98</v>
      </c>
      <c r="E686" s="459">
        <v>1000</v>
      </c>
      <c r="F686" s="381">
        <f t="shared" si="11"/>
        <v>1.867727535907062</v>
      </c>
      <c r="G686" s="239">
        <v>535.41</v>
      </c>
      <c r="H686" s="375" t="s">
        <v>168</v>
      </c>
      <c r="I686" s="375" t="s">
        <v>1080</v>
      </c>
      <c r="J686" s="170" t="s">
        <v>96</v>
      </c>
      <c r="K686" s="170" t="s">
        <v>343</v>
      </c>
      <c r="L686" s="170" t="s">
        <v>113</v>
      </c>
      <c r="M686" s="75"/>
      <c r="N686" s="75"/>
      <c r="O686" s="75"/>
    </row>
    <row r="687" spans="1:15">
      <c r="A687" s="394">
        <v>46140</v>
      </c>
      <c r="B687" s="375" t="s">
        <v>1040</v>
      </c>
      <c r="C687" s="458" t="s">
        <v>335</v>
      </c>
      <c r="D687" s="375" t="s">
        <v>98</v>
      </c>
      <c r="E687" s="459">
        <v>1000</v>
      </c>
      <c r="F687" s="381">
        <f t="shared" si="11"/>
        <v>1.867727535907062</v>
      </c>
      <c r="G687" s="239">
        <v>535.41</v>
      </c>
      <c r="H687" s="375" t="s">
        <v>168</v>
      </c>
      <c r="I687" s="375" t="s">
        <v>1080</v>
      </c>
      <c r="J687" s="170" t="s">
        <v>96</v>
      </c>
      <c r="K687" s="170" t="s">
        <v>343</v>
      </c>
      <c r="L687" s="170" t="s">
        <v>113</v>
      </c>
      <c r="M687" s="75"/>
      <c r="N687" s="75"/>
      <c r="O687" s="75"/>
    </row>
    <row r="688" spans="1:15">
      <c r="A688" s="394">
        <v>46140</v>
      </c>
      <c r="B688" s="375" t="s">
        <v>1036</v>
      </c>
      <c r="C688" s="458" t="s">
        <v>335</v>
      </c>
      <c r="D688" s="375" t="s">
        <v>98</v>
      </c>
      <c r="E688" s="459">
        <v>1000</v>
      </c>
      <c r="F688" s="381">
        <f t="shared" si="11"/>
        <v>1.867727535907062</v>
      </c>
      <c r="G688" s="239">
        <v>535.41</v>
      </c>
      <c r="H688" s="375" t="s">
        <v>168</v>
      </c>
      <c r="I688" s="375" t="s">
        <v>1080</v>
      </c>
      <c r="J688" s="170" t="s">
        <v>96</v>
      </c>
      <c r="K688" s="170" t="s">
        <v>343</v>
      </c>
      <c r="L688" s="170" t="s">
        <v>113</v>
      </c>
      <c r="M688" s="75"/>
      <c r="N688" s="75"/>
      <c r="O688" s="75"/>
    </row>
    <row r="689" spans="1:15">
      <c r="A689" s="394">
        <v>46140</v>
      </c>
      <c r="B689" s="375" t="s">
        <v>1037</v>
      </c>
      <c r="C689" s="458" t="s">
        <v>335</v>
      </c>
      <c r="D689" s="375" t="s">
        <v>98</v>
      </c>
      <c r="E689" s="459">
        <v>1000</v>
      </c>
      <c r="F689" s="381">
        <f t="shared" si="11"/>
        <v>1.867727535907062</v>
      </c>
      <c r="G689" s="239">
        <v>535.41</v>
      </c>
      <c r="H689" s="375" t="s">
        <v>168</v>
      </c>
      <c r="I689" s="375" t="s">
        <v>1080</v>
      </c>
      <c r="J689" s="170" t="s">
        <v>96</v>
      </c>
      <c r="K689" s="170" t="s">
        <v>343</v>
      </c>
      <c r="L689" s="170" t="s">
        <v>113</v>
      </c>
      <c r="M689" s="473"/>
      <c r="N689" s="473"/>
      <c r="O689" s="473"/>
    </row>
    <row r="690" spans="1:15">
      <c r="A690" s="394">
        <v>46140</v>
      </c>
      <c r="B690" s="242" t="s">
        <v>1077</v>
      </c>
      <c r="C690" s="375" t="s">
        <v>110</v>
      </c>
      <c r="D690" s="242" t="s">
        <v>99</v>
      </c>
      <c r="E690" s="459">
        <v>5000</v>
      </c>
      <c r="F690" s="381">
        <f t="shared" si="11"/>
        <v>9.3386376795353101</v>
      </c>
      <c r="G690" s="239">
        <v>535.41</v>
      </c>
      <c r="H690" s="375" t="s">
        <v>168</v>
      </c>
      <c r="I690" s="375" t="s">
        <v>1106</v>
      </c>
      <c r="J690" s="170" t="s">
        <v>96</v>
      </c>
      <c r="K690" s="170" t="s">
        <v>343</v>
      </c>
      <c r="L690" s="170" t="s">
        <v>113</v>
      </c>
      <c r="M690" s="475"/>
      <c r="N690" s="475"/>
      <c r="O690" s="473"/>
    </row>
    <row r="691" spans="1:15">
      <c r="A691" s="360">
        <v>46140</v>
      </c>
      <c r="B691" s="361" t="s">
        <v>1631</v>
      </c>
      <c r="C691" s="361" t="s">
        <v>525</v>
      </c>
      <c r="D691" s="165" t="s">
        <v>257</v>
      </c>
      <c r="E691" s="361">
        <v>10000</v>
      </c>
      <c r="F691" s="381">
        <f t="shared" si="11"/>
        <v>18.67727535907062</v>
      </c>
      <c r="G691" s="239">
        <v>535.41</v>
      </c>
      <c r="H691" s="361" t="s">
        <v>123</v>
      </c>
      <c r="I691" s="361" t="s">
        <v>1145</v>
      </c>
      <c r="J691" s="170" t="s">
        <v>96</v>
      </c>
      <c r="K691" s="170" t="s">
        <v>343</v>
      </c>
      <c r="L691" s="170" t="s">
        <v>113</v>
      </c>
      <c r="M691" s="473"/>
      <c r="N691" s="473"/>
      <c r="O691" s="473"/>
    </row>
    <row r="692" spans="1:15" s="246" customFormat="1">
      <c r="A692" s="407">
        <v>46140</v>
      </c>
      <c r="B692" s="165" t="s">
        <v>1611</v>
      </c>
      <c r="C692" s="165" t="s">
        <v>525</v>
      </c>
      <c r="D692" s="165" t="s">
        <v>257</v>
      </c>
      <c r="E692" s="165">
        <v>30000</v>
      </c>
      <c r="F692" s="381">
        <f t="shared" si="11"/>
        <v>56.031826077211861</v>
      </c>
      <c r="G692" s="239">
        <v>535.41</v>
      </c>
      <c r="H692" s="165" t="s">
        <v>123</v>
      </c>
      <c r="I692" s="165" t="s">
        <v>1152</v>
      </c>
      <c r="J692" s="170" t="s">
        <v>96</v>
      </c>
      <c r="K692" s="170" t="s">
        <v>343</v>
      </c>
      <c r="L692" s="170" t="s">
        <v>113</v>
      </c>
      <c r="M692" s="472"/>
      <c r="N692" s="472"/>
      <c r="O692" s="472"/>
    </row>
    <row r="693" spans="1:15" s="246" customFormat="1">
      <c r="A693" s="407">
        <v>46140</v>
      </c>
      <c r="B693" s="165" t="s">
        <v>1593</v>
      </c>
      <c r="C693" s="391" t="s">
        <v>392</v>
      </c>
      <c r="D693" s="165" t="s">
        <v>257</v>
      </c>
      <c r="E693" s="165">
        <v>9000</v>
      </c>
      <c r="F693" s="381">
        <f t="shared" si="11"/>
        <v>16.809547823163559</v>
      </c>
      <c r="G693" s="239">
        <v>535.41</v>
      </c>
      <c r="H693" s="165" t="s">
        <v>123</v>
      </c>
      <c r="I693" s="165" t="s">
        <v>1153</v>
      </c>
      <c r="J693" s="170" t="s">
        <v>96</v>
      </c>
      <c r="K693" s="170" t="s">
        <v>343</v>
      </c>
      <c r="L693" s="170" t="s">
        <v>113</v>
      </c>
      <c r="M693" s="472"/>
      <c r="N693" s="472"/>
      <c r="O693" s="472"/>
    </row>
    <row r="694" spans="1:15" s="246" customFormat="1">
      <c r="A694" s="407">
        <v>46140</v>
      </c>
      <c r="B694" s="165" t="s">
        <v>1116</v>
      </c>
      <c r="C694" s="165" t="s">
        <v>110</v>
      </c>
      <c r="D694" s="165" t="s">
        <v>257</v>
      </c>
      <c r="E694" s="165">
        <v>7500</v>
      </c>
      <c r="F694" s="381">
        <f t="shared" si="11"/>
        <v>14.007956519302965</v>
      </c>
      <c r="G694" s="239">
        <v>535.41</v>
      </c>
      <c r="H694" s="165" t="s">
        <v>123</v>
      </c>
      <c r="I694" s="165" t="s">
        <v>1155</v>
      </c>
      <c r="J694" s="170" t="s">
        <v>96</v>
      </c>
      <c r="K694" s="170" t="s">
        <v>343</v>
      </c>
      <c r="L694" s="170" t="s">
        <v>113</v>
      </c>
      <c r="M694" s="472"/>
      <c r="N694" s="472"/>
      <c r="O694" s="472"/>
    </row>
    <row r="695" spans="1:15">
      <c r="A695" s="451">
        <v>46140</v>
      </c>
      <c r="B695" s="242" t="s">
        <v>1668</v>
      </c>
      <c r="C695" s="375" t="s">
        <v>396</v>
      </c>
      <c r="D695" s="165" t="s">
        <v>257</v>
      </c>
      <c r="E695" s="375">
        <v>10000</v>
      </c>
      <c r="F695" s="381">
        <f t="shared" si="11"/>
        <v>18.67727535907062</v>
      </c>
      <c r="G695" s="239">
        <v>535.41</v>
      </c>
      <c r="H695" s="242" t="s">
        <v>122</v>
      </c>
      <c r="I695" s="375" t="s">
        <v>1186</v>
      </c>
      <c r="J695" s="170" t="s">
        <v>96</v>
      </c>
      <c r="K695" s="170" t="s">
        <v>343</v>
      </c>
      <c r="L695" s="170" t="s">
        <v>113</v>
      </c>
      <c r="M695" s="475"/>
      <c r="N695" s="475"/>
      <c r="O695" s="477"/>
    </row>
    <row r="696" spans="1:15">
      <c r="A696" s="451">
        <v>46140</v>
      </c>
      <c r="B696" s="375" t="s">
        <v>1590</v>
      </c>
      <c r="C696" s="375" t="s">
        <v>522</v>
      </c>
      <c r="D696" s="165" t="s">
        <v>257</v>
      </c>
      <c r="E696" s="375">
        <v>500</v>
      </c>
      <c r="F696" s="381">
        <f t="shared" si="11"/>
        <v>0.93386376795353099</v>
      </c>
      <c r="G696" s="239">
        <v>535.41</v>
      </c>
      <c r="H696" s="242" t="s">
        <v>122</v>
      </c>
      <c r="I696" s="375" t="s">
        <v>1166</v>
      </c>
      <c r="J696" s="170" t="s">
        <v>96</v>
      </c>
      <c r="K696" s="170" t="s">
        <v>343</v>
      </c>
      <c r="L696" s="170" t="s">
        <v>113</v>
      </c>
      <c r="M696" s="473"/>
      <c r="N696" s="473"/>
      <c r="O696" s="473"/>
    </row>
    <row r="697" spans="1:15">
      <c r="A697" s="451">
        <v>46140</v>
      </c>
      <c r="B697" s="375" t="s">
        <v>1590</v>
      </c>
      <c r="C697" s="375" t="s">
        <v>522</v>
      </c>
      <c r="D697" s="165" t="s">
        <v>257</v>
      </c>
      <c r="E697" s="375">
        <v>500</v>
      </c>
      <c r="F697" s="381">
        <f t="shared" si="11"/>
        <v>0.93386376795353099</v>
      </c>
      <c r="G697" s="239">
        <v>535.41</v>
      </c>
      <c r="H697" s="242" t="s">
        <v>122</v>
      </c>
      <c r="I697" s="375" t="s">
        <v>1166</v>
      </c>
      <c r="J697" s="170" t="s">
        <v>96</v>
      </c>
      <c r="K697" s="170" t="s">
        <v>343</v>
      </c>
      <c r="L697" s="170" t="s">
        <v>113</v>
      </c>
      <c r="M697" s="473"/>
      <c r="N697" s="473"/>
      <c r="O697" s="473"/>
    </row>
    <row r="698" spans="1:15">
      <c r="A698" s="451">
        <v>46140</v>
      </c>
      <c r="B698" s="375" t="s">
        <v>1590</v>
      </c>
      <c r="C698" s="375" t="s">
        <v>522</v>
      </c>
      <c r="D698" s="165" t="s">
        <v>257</v>
      </c>
      <c r="E698" s="375">
        <v>500</v>
      </c>
      <c r="F698" s="381">
        <f t="shared" si="11"/>
        <v>0.93386376795353099</v>
      </c>
      <c r="G698" s="239">
        <v>535.41</v>
      </c>
      <c r="H698" s="242" t="s">
        <v>122</v>
      </c>
      <c r="I698" s="375" t="s">
        <v>1166</v>
      </c>
      <c r="J698" s="170" t="s">
        <v>96</v>
      </c>
      <c r="K698" s="170" t="s">
        <v>343</v>
      </c>
      <c r="L698" s="170" t="s">
        <v>113</v>
      </c>
      <c r="M698" s="473"/>
      <c r="N698" s="473"/>
      <c r="O698" s="473"/>
    </row>
    <row r="699" spans="1:15">
      <c r="A699" s="451">
        <v>46140</v>
      </c>
      <c r="B699" s="375" t="s">
        <v>1590</v>
      </c>
      <c r="C699" s="375" t="s">
        <v>522</v>
      </c>
      <c r="D699" s="165" t="s">
        <v>257</v>
      </c>
      <c r="E699" s="375">
        <v>500</v>
      </c>
      <c r="F699" s="381">
        <f t="shared" si="11"/>
        <v>0.93386376795353099</v>
      </c>
      <c r="G699" s="239">
        <v>535.41</v>
      </c>
      <c r="H699" s="242" t="s">
        <v>122</v>
      </c>
      <c r="I699" s="375" t="s">
        <v>1166</v>
      </c>
      <c r="J699" s="170" t="s">
        <v>96</v>
      </c>
      <c r="K699" s="170" t="s">
        <v>343</v>
      </c>
      <c r="L699" s="170" t="s">
        <v>113</v>
      </c>
      <c r="M699" s="473"/>
      <c r="N699" s="473"/>
      <c r="O699" s="473"/>
    </row>
    <row r="700" spans="1:15">
      <c r="A700" s="451">
        <v>46140</v>
      </c>
      <c r="B700" s="375" t="s">
        <v>1594</v>
      </c>
      <c r="C700" s="375" t="s">
        <v>522</v>
      </c>
      <c r="D700" s="165" t="s">
        <v>257</v>
      </c>
      <c r="E700" s="375">
        <v>500</v>
      </c>
      <c r="F700" s="381">
        <f t="shared" si="11"/>
        <v>0.93386376795353099</v>
      </c>
      <c r="G700" s="239">
        <v>535.41</v>
      </c>
      <c r="H700" s="242" t="s">
        <v>122</v>
      </c>
      <c r="I700" s="375" t="s">
        <v>1166</v>
      </c>
      <c r="J700" s="170" t="s">
        <v>96</v>
      </c>
      <c r="K700" s="170" t="s">
        <v>343</v>
      </c>
      <c r="L700" s="170" t="s">
        <v>113</v>
      </c>
      <c r="M700" s="473"/>
      <c r="N700" s="473"/>
      <c r="O700" s="473"/>
    </row>
    <row r="701" spans="1:15">
      <c r="A701" s="451">
        <v>46140</v>
      </c>
      <c r="B701" s="375" t="s">
        <v>1594</v>
      </c>
      <c r="C701" s="375" t="s">
        <v>522</v>
      </c>
      <c r="D701" s="165" t="s">
        <v>257</v>
      </c>
      <c r="E701" s="375">
        <v>500</v>
      </c>
      <c r="F701" s="381">
        <f t="shared" si="11"/>
        <v>0.93386376795353099</v>
      </c>
      <c r="G701" s="239">
        <v>535.41</v>
      </c>
      <c r="H701" s="242" t="s">
        <v>122</v>
      </c>
      <c r="I701" s="375" t="s">
        <v>1166</v>
      </c>
      <c r="J701" s="170" t="s">
        <v>96</v>
      </c>
      <c r="K701" s="170" t="s">
        <v>343</v>
      </c>
      <c r="L701" s="170" t="s">
        <v>113</v>
      </c>
      <c r="M701" s="473"/>
      <c r="N701" s="473"/>
      <c r="O701" s="473"/>
    </row>
    <row r="702" spans="1:15">
      <c r="A702" s="451">
        <v>46140</v>
      </c>
      <c r="B702" s="375" t="s">
        <v>1673</v>
      </c>
      <c r="C702" s="375" t="s">
        <v>524</v>
      </c>
      <c r="D702" s="165" t="s">
        <v>257</v>
      </c>
      <c r="E702" s="375">
        <v>2000</v>
      </c>
      <c r="F702" s="381">
        <f t="shared" si="11"/>
        <v>3.735455071814124</v>
      </c>
      <c r="G702" s="239">
        <v>535.41</v>
      </c>
      <c r="H702" s="242" t="s">
        <v>122</v>
      </c>
      <c r="I702" s="375" t="s">
        <v>1170</v>
      </c>
      <c r="J702" s="170" t="s">
        <v>96</v>
      </c>
      <c r="K702" s="170" t="s">
        <v>343</v>
      </c>
      <c r="L702" s="170" t="s">
        <v>113</v>
      </c>
      <c r="M702" s="473"/>
      <c r="N702" s="473"/>
      <c r="O702" s="473"/>
    </row>
    <row r="703" spans="1:15">
      <c r="A703" s="451">
        <v>46140</v>
      </c>
      <c r="B703" s="165" t="s">
        <v>1164</v>
      </c>
      <c r="C703" s="165" t="s">
        <v>110</v>
      </c>
      <c r="D703" s="165" t="s">
        <v>257</v>
      </c>
      <c r="E703" s="375">
        <v>7500</v>
      </c>
      <c r="F703" s="381">
        <f t="shared" si="11"/>
        <v>14.007956519302965</v>
      </c>
      <c r="G703" s="239">
        <v>535.41</v>
      </c>
      <c r="H703" s="242" t="s">
        <v>122</v>
      </c>
      <c r="I703" s="375" t="s">
        <v>1194</v>
      </c>
      <c r="J703" s="170" t="s">
        <v>96</v>
      </c>
      <c r="K703" s="170" t="s">
        <v>343</v>
      </c>
      <c r="L703" s="170" t="s">
        <v>113</v>
      </c>
      <c r="M703" s="473"/>
      <c r="N703" s="473"/>
      <c r="O703" s="473"/>
    </row>
    <row r="704" spans="1:15">
      <c r="A704" s="451">
        <v>46140</v>
      </c>
      <c r="B704" s="375" t="s">
        <v>1661</v>
      </c>
      <c r="C704" s="375" t="s">
        <v>525</v>
      </c>
      <c r="D704" s="165" t="s">
        <v>257</v>
      </c>
      <c r="E704" s="375">
        <v>10000</v>
      </c>
      <c r="F704" s="381">
        <f t="shared" si="11"/>
        <v>18.67727535907062</v>
      </c>
      <c r="G704" s="239">
        <v>535.41</v>
      </c>
      <c r="H704" s="375" t="s">
        <v>131</v>
      </c>
      <c r="I704" s="375" t="s">
        <v>1219</v>
      </c>
      <c r="J704" s="170" t="s">
        <v>96</v>
      </c>
      <c r="K704" s="170" t="s">
        <v>343</v>
      </c>
      <c r="L704" s="170" t="s">
        <v>113</v>
      </c>
      <c r="M704" s="473"/>
      <c r="N704" s="473"/>
      <c r="O704" s="473"/>
    </row>
    <row r="705" spans="1:15">
      <c r="A705" s="451">
        <v>46140</v>
      </c>
      <c r="B705" s="375" t="s">
        <v>1648</v>
      </c>
      <c r="C705" s="375" t="s">
        <v>522</v>
      </c>
      <c r="D705" s="165" t="s">
        <v>257</v>
      </c>
      <c r="E705" s="375">
        <v>700</v>
      </c>
      <c r="F705" s="381">
        <f t="shared" si="11"/>
        <v>1.3074092751349433</v>
      </c>
      <c r="G705" s="239">
        <v>535.41</v>
      </c>
      <c r="H705" s="375" t="s">
        <v>131</v>
      </c>
      <c r="I705" s="375" t="s">
        <v>1206</v>
      </c>
      <c r="J705" s="170" t="s">
        <v>96</v>
      </c>
      <c r="K705" s="170" t="s">
        <v>343</v>
      </c>
      <c r="L705" s="170" t="s">
        <v>113</v>
      </c>
      <c r="M705" s="473"/>
      <c r="N705" s="473"/>
      <c r="O705" s="473"/>
    </row>
    <row r="706" spans="1:15">
      <c r="A706" s="451">
        <v>46140</v>
      </c>
      <c r="B706" s="375" t="s">
        <v>1648</v>
      </c>
      <c r="C706" s="375" t="s">
        <v>522</v>
      </c>
      <c r="D706" s="165" t="s">
        <v>257</v>
      </c>
      <c r="E706" s="375">
        <v>500</v>
      </c>
      <c r="F706" s="381">
        <f t="shared" si="11"/>
        <v>0.93386376795353099</v>
      </c>
      <c r="G706" s="239">
        <v>535.41</v>
      </c>
      <c r="H706" s="375" t="s">
        <v>131</v>
      </c>
      <c r="I706" s="375" t="s">
        <v>1206</v>
      </c>
      <c r="J706" s="170" t="s">
        <v>96</v>
      </c>
      <c r="K706" s="170" t="s">
        <v>343</v>
      </c>
      <c r="L706" s="170" t="s">
        <v>113</v>
      </c>
      <c r="M706" s="473"/>
      <c r="N706" s="473"/>
      <c r="O706" s="473"/>
    </row>
    <row r="707" spans="1:15">
      <c r="A707" s="451">
        <v>46140</v>
      </c>
      <c r="B707" s="375" t="s">
        <v>1652</v>
      </c>
      <c r="C707" s="375" t="s">
        <v>522</v>
      </c>
      <c r="D707" s="165" t="s">
        <v>257</v>
      </c>
      <c r="E707" s="375">
        <v>500</v>
      </c>
      <c r="F707" s="381">
        <f t="shared" si="11"/>
        <v>0.93386376795353099</v>
      </c>
      <c r="G707" s="239">
        <v>535.41</v>
      </c>
      <c r="H707" s="375" t="s">
        <v>131</v>
      </c>
      <c r="I707" s="375" t="s">
        <v>1206</v>
      </c>
      <c r="J707" s="170" t="s">
        <v>96</v>
      </c>
      <c r="K707" s="170" t="s">
        <v>343</v>
      </c>
      <c r="L707" s="170" t="s">
        <v>113</v>
      </c>
      <c r="M707" s="473"/>
      <c r="N707" s="473"/>
      <c r="O707" s="473"/>
    </row>
    <row r="708" spans="1:15">
      <c r="A708" s="451">
        <v>46140</v>
      </c>
      <c r="B708" s="375" t="s">
        <v>1652</v>
      </c>
      <c r="C708" s="375" t="s">
        <v>522</v>
      </c>
      <c r="D708" s="165" t="s">
        <v>257</v>
      </c>
      <c r="E708" s="375">
        <v>700</v>
      </c>
      <c r="F708" s="381">
        <f t="shared" si="11"/>
        <v>1.3074092751349433</v>
      </c>
      <c r="G708" s="239">
        <v>535.41</v>
      </c>
      <c r="H708" s="375" t="s">
        <v>131</v>
      </c>
      <c r="I708" s="375" t="s">
        <v>1206</v>
      </c>
      <c r="J708" s="170" t="s">
        <v>96</v>
      </c>
      <c r="K708" s="170" t="s">
        <v>343</v>
      </c>
      <c r="L708" s="170" t="s">
        <v>113</v>
      </c>
      <c r="M708" s="473"/>
      <c r="N708" s="473"/>
      <c r="O708" s="473"/>
    </row>
    <row r="709" spans="1:15">
      <c r="A709" s="451">
        <v>46140</v>
      </c>
      <c r="B709" s="375" t="s">
        <v>1674</v>
      </c>
      <c r="C709" s="375" t="s">
        <v>522</v>
      </c>
      <c r="D709" s="165" t="s">
        <v>257</v>
      </c>
      <c r="E709" s="375">
        <v>700</v>
      </c>
      <c r="F709" s="381">
        <f t="shared" si="11"/>
        <v>1.3074092751349433</v>
      </c>
      <c r="G709" s="239">
        <v>535.41</v>
      </c>
      <c r="H709" s="375" t="s">
        <v>131</v>
      </c>
      <c r="I709" s="375" t="s">
        <v>1206</v>
      </c>
      <c r="J709" s="170" t="s">
        <v>96</v>
      </c>
      <c r="K709" s="170" t="s">
        <v>343</v>
      </c>
      <c r="L709" s="170" t="s">
        <v>113</v>
      </c>
      <c r="M709" s="473"/>
      <c r="N709" s="473"/>
      <c r="O709" s="473"/>
    </row>
    <row r="710" spans="1:15">
      <c r="A710" s="451">
        <v>46140</v>
      </c>
      <c r="B710" s="375" t="s">
        <v>1652</v>
      </c>
      <c r="C710" s="375" t="s">
        <v>522</v>
      </c>
      <c r="D710" s="165" t="s">
        <v>257</v>
      </c>
      <c r="E710" s="375">
        <v>700</v>
      </c>
      <c r="F710" s="381">
        <f t="shared" si="11"/>
        <v>1.3074092751349433</v>
      </c>
      <c r="G710" s="239">
        <v>535.41</v>
      </c>
      <c r="H710" s="375" t="s">
        <v>131</v>
      </c>
      <c r="I710" s="375" t="s">
        <v>1206</v>
      </c>
      <c r="J710" s="170" t="s">
        <v>96</v>
      </c>
      <c r="K710" s="170" t="s">
        <v>343</v>
      </c>
      <c r="L710" s="170" t="s">
        <v>113</v>
      </c>
      <c r="M710" s="473"/>
      <c r="N710" s="473"/>
      <c r="O710" s="473"/>
    </row>
    <row r="711" spans="1:15">
      <c r="A711" s="451">
        <v>46140</v>
      </c>
      <c r="B711" s="170" t="s">
        <v>1203</v>
      </c>
      <c r="C711" s="170" t="s">
        <v>110</v>
      </c>
      <c r="D711" s="165" t="s">
        <v>257</v>
      </c>
      <c r="E711" s="375">
        <v>7500</v>
      </c>
      <c r="F711" s="381">
        <f t="shared" si="11"/>
        <v>14.007956519302965</v>
      </c>
      <c r="G711" s="239">
        <v>535.41</v>
      </c>
      <c r="H711" s="375" t="s">
        <v>131</v>
      </c>
      <c r="I711" s="375" t="s">
        <v>1225</v>
      </c>
      <c r="J711" s="170" t="s">
        <v>96</v>
      </c>
      <c r="K711" s="170" t="s">
        <v>343</v>
      </c>
      <c r="L711" s="170" t="s">
        <v>113</v>
      </c>
      <c r="M711" s="473"/>
      <c r="N711" s="473"/>
      <c r="O711" s="473"/>
    </row>
    <row r="712" spans="1:15">
      <c r="A712" s="395">
        <v>46140</v>
      </c>
      <c r="B712" s="170" t="s">
        <v>1271</v>
      </c>
      <c r="C712" s="170" t="s">
        <v>525</v>
      </c>
      <c r="D712" s="170" t="s">
        <v>97</v>
      </c>
      <c r="E712" s="316">
        <v>10000</v>
      </c>
      <c r="F712" s="381">
        <f t="shared" si="11"/>
        <v>18.67727535907062</v>
      </c>
      <c r="G712" s="239">
        <v>535.41</v>
      </c>
      <c r="H712" s="383" t="s">
        <v>127</v>
      </c>
      <c r="I712" s="170" t="s">
        <v>1313</v>
      </c>
      <c r="J712" s="170" t="s">
        <v>96</v>
      </c>
      <c r="K712" s="170" t="s">
        <v>343</v>
      </c>
      <c r="L712" s="170" t="s">
        <v>113</v>
      </c>
      <c r="M712" s="475"/>
      <c r="N712" s="475"/>
      <c r="O712" s="473"/>
    </row>
    <row r="713" spans="1:15">
      <c r="A713" s="395">
        <v>46140</v>
      </c>
      <c r="B713" s="170" t="s">
        <v>1278</v>
      </c>
      <c r="C713" s="383" t="s">
        <v>335</v>
      </c>
      <c r="D713" s="383" t="s">
        <v>97</v>
      </c>
      <c r="E713" s="316">
        <v>500</v>
      </c>
      <c r="F713" s="381">
        <f t="shared" si="11"/>
        <v>0.93386376795353099</v>
      </c>
      <c r="G713" s="239">
        <v>535.41</v>
      </c>
      <c r="H713" s="383" t="s">
        <v>127</v>
      </c>
      <c r="I713" s="170" t="s">
        <v>1295</v>
      </c>
      <c r="J713" s="170" t="s">
        <v>96</v>
      </c>
      <c r="K713" s="170" t="s">
        <v>343</v>
      </c>
      <c r="L713" s="170" t="s">
        <v>113</v>
      </c>
      <c r="M713" s="473"/>
      <c r="N713" s="473"/>
      <c r="O713" s="473"/>
    </row>
    <row r="714" spans="1:15">
      <c r="A714" s="395">
        <v>46140</v>
      </c>
      <c r="B714" s="170" t="s">
        <v>1277</v>
      </c>
      <c r="C714" s="383" t="s">
        <v>335</v>
      </c>
      <c r="D714" s="383" t="s">
        <v>97</v>
      </c>
      <c r="E714" s="316">
        <v>500</v>
      </c>
      <c r="F714" s="381">
        <f t="shared" si="11"/>
        <v>0.93386376795353099</v>
      </c>
      <c r="G714" s="239">
        <v>535.41</v>
      </c>
      <c r="H714" s="383" t="s">
        <v>127</v>
      </c>
      <c r="I714" s="170" t="s">
        <v>1295</v>
      </c>
      <c r="J714" s="170" t="s">
        <v>96</v>
      </c>
      <c r="K714" s="170" t="s">
        <v>343</v>
      </c>
      <c r="L714" s="170" t="s">
        <v>113</v>
      </c>
      <c r="M714" s="473"/>
      <c r="N714" s="473"/>
      <c r="O714" s="473"/>
    </row>
    <row r="715" spans="1:15">
      <c r="A715" s="395">
        <v>46140</v>
      </c>
      <c r="B715" s="170" t="s">
        <v>1279</v>
      </c>
      <c r="C715" s="383" t="s">
        <v>335</v>
      </c>
      <c r="D715" s="383" t="s">
        <v>97</v>
      </c>
      <c r="E715" s="316">
        <v>500</v>
      </c>
      <c r="F715" s="381">
        <f t="shared" si="11"/>
        <v>0.93386376795353099</v>
      </c>
      <c r="G715" s="239">
        <v>535.41</v>
      </c>
      <c r="H715" s="383" t="s">
        <v>127</v>
      </c>
      <c r="I715" s="170" t="s">
        <v>1295</v>
      </c>
      <c r="J715" s="170" t="s">
        <v>96</v>
      </c>
      <c r="K715" s="170" t="s">
        <v>343</v>
      </c>
      <c r="L715" s="170" t="s">
        <v>113</v>
      </c>
      <c r="M715" s="473"/>
      <c r="N715" s="473"/>
      <c r="O715" s="473"/>
    </row>
    <row r="716" spans="1:15">
      <c r="A716" s="395">
        <v>46140</v>
      </c>
      <c r="B716" s="170" t="s">
        <v>1280</v>
      </c>
      <c r="C716" s="391" t="s">
        <v>961</v>
      </c>
      <c r="D716" s="383" t="s">
        <v>97</v>
      </c>
      <c r="E716" s="316">
        <v>3000</v>
      </c>
      <c r="F716" s="381">
        <f t="shared" si="11"/>
        <v>5.6031826077211857</v>
      </c>
      <c r="G716" s="239">
        <v>535.41</v>
      </c>
      <c r="H716" s="383" t="s">
        <v>127</v>
      </c>
      <c r="I716" s="170" t="s">
        <v>1315</v>
      </c>
      <c r="J716" s="170" t="s">
        <v>96</v>
      </c>
      <c r="K716" s="170" t="s">
        <v>343</v>
      </c>
      <c r="L716" s="170" t="s">
        <v>113</v>
      </c>
      <c r="M716" s="473"/>
      <c r="N716" s="473"/>
      <c r="O716" s="473"/>
    </row>
    <row r="717" spans="1:15">
      <c r="A717" s="395">
        <v>46140</v>
      </c>
      <c r="B717" s="170" t="s">
        <v>1281</v>
      </c>
      <c r="C717" s="383" t="s">
        <v>335</v>
      </c>
      <c r="D717" s="383" t="s">
        <v>97</v>
      </c>
      <c r="E717" s="316">
        <v>500</v>
      </c>
      <c r="F717" s="381">
        <f t="shared" si="11"/>
        <v>0.93386376795353099</v>
      </c>
      <c r="G717" s="239">
        <v>535.41</v>
      </c>
      <c r="H717" s="383" t="s">
        <v>127</v>
      </c>
      <c r="I717" s="170" t="s">
        <v>1295</v>
      </c>
      <c r="J717" s="170" t="s">
        <v>96</v>
      </c>
      <c r="K717" s="170" t="s">
        <v>343</v>
      </c>
      <c r="L717" s="170" t="s">
        <v>113</v>
      </c>
      <c r="M717" s="473"/>
      <c r="N717" s="473"/>
      <c r="O717" s="473"/>
    </row>
    <row r="718" spans="1:15">
      <c r="A718" s="395">
        <v>46140</v>
      </c>
      <c r="B718" s="170" t="s">
        <v>1282</v>
      </c>
      <c r="C718" s="383" t="s">
        <v>335</v>
      </c>
      <c r="D718" s="383" t="s">
        <v>97</v>
      </c>
      <c r="E718" s="316">
        <v>500</v>
      </c>
      <c r="F718" s="381">
        <f t="shared" si="11"/>
        <v>0.93386376795353099</v>
      </c>
      <c r="G718" s="239">
        <v>535.41</v>
      </c>
      <c r="H718" s="383" t="s">
        <v>127</v>
      </c>
      <c r="I718" s="170" t="s">
        <v>1295</v>
      </c>
      <c r="J718" s="170" t="s">
        <v>96</v>
      </c>
      <c r="K718" s="170" t="s">
        <v>343</v>
      </c>
      <c r="L718" s="170" t="s">
        <v>113</v>
      </c>
      <c r="M718" s="473"/>
      <c r="N718" s="473"/>
      <c r="O718" s="473"/>
    </row>
    <row r="719" spans="1:15">
      <c r="A719" s="395">
        <v>46140</v>
      </c>
      <c r="B719" s="170" t="s">
        <v>1283</v>
      </c>
      <c r="C719" s="383" t="s">
        <v>110</v>
      </c>
      <c r="D719" s="383" t="s">
        <v>97</v>
      </c>
      <c r="E719" s="465">
        <v>7500</v>
      </c>
      <c r="F719" s="381">
        <f t="shared" si="11"/>
        <v>14.007956519302965</v>
      </c>
      <c r="G719" s="239">
        <v>535.41</v>
      </c>
      <c r="H719" s="383" t="s">
        <v>127</v>
      </c>
      <c r="I719" s="453" t="s">
        <v>1317</v>
      </c>
      <c r="J719" s="170" t="s">
        <v>96</v>
      </c>
      <c r="K719" s="170" t="s">
        <v>343</v>
      </c>
      <c r="L719" s="170" t="s">
        <v>113</v>
      </c>
      <c r="M719" s="473"/>
      <c r="N719" s="473"/>
      <c r="O719" s="473"/>
    </row>
    <row r="720" spans="1:15">
      <c r="A720" s="466">
        <v>46140</v>
      </c>
      <c r="B720" s="468" t="s">
        <v>1352</v>
      </c>
      <c r="C720" s="396" t="s">
        <v>335</v>
      </c>
      <c r="D720" s="468" t="s">
        <v>100</v>
      </c>
      <c r="E720" s="467">
        <v>1000</v>
      </c>
      <c r="F720" s="381">
        <f t="shared" si="11"/>
        <v>1.867727535907062</v>
      </c>
      <c r="G720" s="239">
        <v>535.41</v>
      </c>
      <c r="H720" s="468" t="s">
        <v>129</v>
      </c>
      <c r="I720" s="468" t="s">
        <v>1362</v>
      </c>
      <c r="J720" s="170" t="s">
        <v>96</v>
      </c>
      <c r="K720" s="170" t="s">
        <v>343</v>
      </c>
      <c r="L720" s="170" t="s">
        <v>113</v>
      </c>
    </row>
    <row r="721" spans="1:15">
      <c r="A721" s="466">
        <v>46140</v>
      </c>
      <c r="B721" s="468" t="s">
        <v>1353</v>
      </c>
      <c r="C721" s="396" t="s">
        <v>525</v>
      </c>
      <c r="D721" s="468" t="s">
        <v>100</v>
      </c>
      <c r="E721" s="467">
        <v>30000</v>
      </c>
      <c r="F721" s="381">
        <f t="shared" si="11"/>
        <v>56.031826077211861</v>
      </c>
      <c r="G721" s="239">
        <v>535.41</v>
      </c>
      <c r="H721" s="468" t="s">
        <v>129</v>
      </c>
      <c r="I721" s="468" t="s">
        <v>1378</v>
      </c>
      <c r="J721" s="170" t="s">
        <v>96</v>
      </c>
      <c r="K721" s="170" t="s">
        <v>343</v>
      </c>
      <c r="L721" s="170" t="s">
        <v>113</v>
      </c>
    </row>
    <row r="722" spans="1:15">
      <c r="A722" s="466">
        <v>46140</v>
      </c>
      <c r="B722" s="468" t="s">
        <v>1354</v>
      </c>
      <c r="C722" s="396" t="s">
        <v>335</v>
      </c>
      <c r="D722" s="468" t="s">
        <v>100</v>
      </c>
      <c r="E722" s="467">
        <v>1000</v>
      </c>
      <c r="F722" s="381">
        <f t="shared" si="11"/>
        <v>1.867727535907062</v>
      </c>
      <c r="G722" s="239">
        <v>535.41</v>
      </c>
      <c r="H722" s="468" t="s">
        <v>129</v>
      </c>
      <c r="I722" s="468" t="s">
        <v>1362</v>
      </c>
      <c r="J722" s="170" t="s">
        <v>96</v>
      </c>
      <c r="K722" s="170" t="s">
        <v>343</v>
      </c>
      <c r="L722" s="170" t="s">
        <v>113</v>
      </c>
    </row>
    <row r="723" spans="1:15">
      <c r="A723" s="466">
        <v>46140</v>
      </c>
      <c r="B723" s="389" t="s">
        <v>1355</v>
      </c>
      <c r="C723" s="389" t="s">
        <v>110</v>
      </c>
      <c r="D723" s="396" t="s">
        <v>100</v>
      </c>
      <c r="E723" s="467">
        <v>7500</v>
      </c>
      <c r="F723" s="381">
        <f t="shared" si="11"/>
        <v>14.007956519302965</v>
      </c>
      <c r="G723" s="239">
        <v>535.41</v>
      </c>
      <c r="H723" s="468" t="s">
        <v>129</v>
      </c>
      <c r="I723" s="468" t="s">
        <v>1379</v>
      </c>
      <c r="J723" s="170" t="s">
        <v>96</v>
      </c>
      <c r="K723" s="170" t="s">
        <v>343</v>
      </c>
      <c r="L723" s="170" t="s">
        <v>113</v>
      </c>
    </row>
    <row r="724" spans="1:15">
      <c r="A724" s="460">
        <v>46140</v>
      </c>
      <c r="B724" s="453" t="s">
        <v>1432</v>
      </c>
      <c r="C724" s="453" t="s">
        <v>450</v>
      </c>
      <c r="D724" s="453" t="s">
        <v>98</v>
      </c>
      <c r="E724" s="462">
        <v>3390</v>
      </c>
      <c r="F724" s="381">
        <f t="shared" si="11"/>
        <v>6.3315963467249405</v>
      </c>
      <c r="G724" s="239">
        <v>535.41</v>
      </c>
      <c r="H724" s="375" t="s">
        <v>124</v>
      </c>
      <c r="I724" s="453" t="s">
        <v>1456</v>
      </c>
      <c r="J724" s="170" t="s">
        <v>96</v>
      </c>
      <c r="K724" s="170" t="s">
        <v>343</v>
      </c>
      <c r="L724" s="170" t="s">
        <v>113</v>
      </c>
    </row>
    <row r="725" spans="1:15">
      <c r="A725" s="460">
        <v>46140</v>
      </c>
      <c r="B725" s="375" t="s">
        <v>1044</v>
      </c>
      <c r="C725" s="375" t="s">
        <v>120</v>
      </c>
      <c r="D725" s="375" t="s">
        <v>98</v>
      </c>
      <c r="E725" s="462">
        <v>62500</v>
      </c>
      <c r="F725" s="381">
        <f t="shared" si="11"/>
        <v>116.73297099419138</v>
      </c>
      <c r="G725" s="239">
        <v>535.41</v>
      </c>
      <c r="H725" s="375" t="s">
        <v>124</v>
      </c>
      <c r="I725" s="453" t="s">
        <v>1457</v>
      </c>
      <c r="J725" s="170" t="s">
        <v>96</v>
      </c>
      <c r="K725" s="170" t="s">
        <v>343</v>
      </c>
      <c r="L725" s="170" t="s">
        <v>113</v>
      </c>
    </row>
    <row r="726" spans="1:15">
      <c r="A726" s="451">
        <v>46140</v>
      </c>
      <c r="B726" s="375" t="s">
        <v>753</v>
      </c>
      <c r="C726" s="375" t="s">
        <v>335</v>
      </c>
      <c r="D726" s="375" t="s">
        <v>97</v>
      </c>
      <c r="E726" s="375">
        <v>500</v>
      </c>
      <c r="F726" s="381">
        <f t="shared" si="11"/>
        <v>0.93386376795353099</v>
      </c>
      <c r="G726" s="239">
        <v>535.41</v>
      </c>
      <c r="H726" s="375" t="s">
        <v>124</v>
      </c>
      <c r="I726" s="375" t="s">
        <v>1436</v>
      </c>
      <c r="J726" s="170" t="s">
        <v>96</v>
      </c>
      <c r="K726" s="170" t="s">
        <v>343</v>
      </c>
      <c r="L726" s="170" t="s">
        <v>113</v>
      </c>
    </row>
    <row r="727" spans="1:15">
      <c r="A727" s="451">
        <v>46140</v>
      </c>
      <c r="B727" s="375" t="s">
        <v>453</v>
      </c>
      <c r="C727" s="375" t="s">
        <v>335</v>
      </c>
      <c r="D727" s="375" t="s">
        <v>97</v>
      </c>
      <c r="E727" s="375">
        <v>500</v>
      </c>
      <c r="F727" s="381">
        <f t="shared" si="11"/>
        <v>0.93386376795353099</v>
      </c>
      <c r="G727" s="239">
        <v>535.41</v>
      </c>
      <c r="H727" s="375" t="s">
        <v>124</v>
      </c>
      <c r="I727" s="375" t="s">
        <v>1436</v>
      </c>
      <c r="J727" s="170" t="s">
        <v>96</v>
      </c>
      <c r="K727" s="170" t="s">
        <v>343</v>
      </c>
      <c r="L727" s="170" t="s">
        <v>113</v>
      </c>
    </row>
    <row r="728" spans="1:15">
      <c r="A728" s="451">
        <v>46140</v>
      </c>
      <c r="B728" s="242" t="s">
        <v>1433</v>
      </c>
      <c r="C728" s="242" t="s">
        <v>110</v>
      </c>
      <c r="D728" s="375" t="s">
        <v>97</v>
      </c>
      <c r="E728" s="375">
        <v>5000</v>
      </c>
      <c r="F728" s="381">
        <f t="shared" si="11"/>
        <v>9.3386376795353101</v>
      </c>
      <c r="G728" s="239">
        <v>535.41</v>
      </c>
      <c r="H728" s="375" t="s">
        <v>124</v>
      </c>
      <c r="I728" s="375" t="s">
        <v>1458</v>
      </c>
      <c r="J728" s="170" t="s">
        <v>96</v>
      </c>
      <c r="K728" s="170" t="s">
        <v>343</v>
      </c>
      <c r="L728" s="170" t="s">
        <v>113</v>
      </c>
    </row>
    <row r="729" spans="1:15">
      <c r="A729" s="451">
        <v>46141</v>
      </c>
      <c r="B729" s="375" t="s">
        <v>186</v>
      </c>
      <c r="C729" s="375" t="s">
        <v>335</v>
      </c>
      <c r="D729" s="385" t="s">
        <v>99</v>
      </c>
      <c r="E729" s="375">
        <v>1000</v>
      </c>
      <c r="F729" s="381">
        <f t="shared" si="11"/>
        <v>1.867727535907062</v>
      </c>
      <c r="G729" s="239">
        <v>535.41</v>
      </c>
      <c r="H729" s="386" t="s">
        <v>111</v>
      </c>
      <c r="I729" s="452" t="s">
        <v>910</v>
      </c>
      <c r="J729" s="170" t="s">
        <v>96</v>
      </c>
      <c r="K729" s="170" t="s">
        <v>343</v>
      </c>
      <c r="L729" s="170" t="s">
        <v>113</v>
      </c>
      <c r="M729" s="473"/>
      <c r="N729" s="473"/>
      <c r="O729" s="473"/>
    </row>
    <row r="730" spans="1:15">
      <c r="A730" s="451">
        <v>46141</v>
      </c>
      <c r="B730" s="375" t="s">
        <v>187</v>
      </c>
      <c r="C730" s="375" t="s">
        <v>335</v>
      </c>
      <c r="D730" s="385" t="s">
        <v>99</v>
      </c>
      <c r="E730" s="375">
        <v>1000</v>
      </c>
      <c r="F730" s="381">
        <f t="shared" si="11"/>
        <v>1.867727535907062</v>
      </c>
      <c r="G730" s="239">
        <v>535.41</v>
      </c>
      <c r="H730" s="386" t="s">
        <v>111</v>
      </c>
      <c r="I730" s="452" t="s">
        <v>910</v>
      </c>
      <c r="J730" s="170" t="s">
        <v>96</v>
      </c>
      <c r="K730" s="170" t="s">
        <v>343</v>
      </c>
      <c r="L730" s="170" t="s">
        <v>113</v>
      </c>
      <c r="M730" s="473"/>
      <c r="N730" s="473"/>
      <c r="O730" s="473"/>
    </row>
    <row r="731" spans="1:15">
      <c r="A731" s="388">
        <v>46141</v>
      </c>
      <c r="B731" s="391" t="s">
        <v>920</v>
      </c>
      <c r="C731" s="391" t="s">
        <v>522</v>
      </c>
      <c r="D731" s="390" t="s">
        <v>97</v>
      </c>
      <c r="E731" s="391">
        <v>1000</v>
      </c>
      <c r="F731" s="381">
        <f t="shared" si="11"/>
        <v>1.867727535907062</v>
      </c>
      <c r="G731" s="239">
        <v>535.41</v>
      </c>
      <c r="H731" s="165" t="s">
        <v>128</v>
      </c>
      <c r="I731" s="391" t="s">
        <v>991</v>
      </c>
      <c r="J731" s="170" t="s">
        <v>96</v>
      </c>
      <c r="K731" s="170" t="s">
        <v>343</v>
      </c>
      <c r="L731" s="170" t="s">
        <v>113</v>
      </c>
      <c r="M731" s="473"/>
      <c r="N731" s="473"/>
      <c r="O731" s="473"/>
    </row>
    <row r="732" spans="1:15">
      <c r="A732" s="388">
        <v>46141</v>
      </c>
      <c r="B732" s="391" t="s">
        <v>987</v>
      </c>
      <c r="C732" s="391" t="s">
        <v>522</v>
      </c>
      <c r="D732" s="390" t="s">
        <v>97</v>
      </c>
      <c r="E732" s="391">
        <v>1000</v>
      </c>
      <c r="F732" s="381">
        <f t="shared" si="11"/>
        <v>1.867727535907062</v>
      </c>
      <c r="G732" s="239">
        <v>535.41</v>
      </c>
      <c r="H732" s="165" t="s">
        <v>128</v>
      </c>
      <c r="I732" s="391" t="s">
        <v>991</v>
      </c>
      <c r="J732" s="170" t="s">
        <v>96</v>
      </c>
      <c r="K732" s="170" t="s">
        <v>343</v>
      </c>
      <c r="L732" s="170" t="s">
        <v>113</v>
      </c>
      <c r="M732" s="473"/>
      <c r="N732" s="473"/>
      <c r="O732" s="473"/>
    </row>
    <row r="733" spans="1:15">
      <c r="A733" s="394">
        <v>46141</v>
      </c>
      <c r="B733" s="375" t="s">
        <v>1076</v>
      </c>
      <c r="C733" s="458" t="s">
        <v>335</v>
      </c>
      <c r="D733" s="375" t="s">
        <v>98</v>
      </c>
      <c r="E733" s="459">
        <v>1000</v>
      </c>
      <c r="F733" s="381">
        <f t="shared" si="11"/>
        <v>1.867727535907062</v>
      </c>
      <c r="G733" s="239">
        <v>535.41</v>
      </c>
      <c r="H733" s="375" t="s">
        <v>168</v>
      </c>
      <c r="I733" s="375" t="s">
        <v>1080</v>
      </c>
      <c r="J733" s="170" t="s">
        <v>96</v>
      </c>
      <c r="K733" s="170" t="s">
        <v>343</v>
      </c>
      <c r="L733" s="170" t="s">
        <v>113</v>
      </c>
      <c r="M733" s="475"/>
      <c r="N733" s="475"/>
      <c r="O733" s="473"/>
    </row>
    <row r="734" spans="1:15">
      <c r="A734" s="394">
        <v>46141</v>
      </c>
      <c r="B734" s="375" t="s">
        <v>1040</v>
      </c>
      <c r="C734" s="458" t="s">
        <v>335</v>
      </c>
      <c r="D734" s="375" t="s">
        <v>98</v>
      </c>
      <c r="E734" s="459">
        <v>1000</v>
      </c>
      <c r="F734" s="381">
        <f t="shared" si="11"/>
        <v>1.867727535907062</v>
      </c>
      <c r="G734" s="239">
        <v>535.41</v>
      </c>
      <c r="H734" s="375" t="s">
        <v>168</v>
      </c>
      <c r="I734" s="375" t="s">
        <v>1080</v>
      </c>
      <c r="J734" s="170" t="s">
        <v>96</v>
      </c>
      <c r="K734" s="170" t="s">
        <v>343</v>
      </c>
      <c r="L734" s="170" t="s">
        <v>113</v>
      </c>
      <c r="M734" s="475"/>
      <c r="N734" s="475"/>
      <c r="O734" s="473"/>
    </row>
    <row r="735" spans="1:15">
      <c r="A735" s="360">
        <v>46141</v>
      </c>
      <c r="B735" s="361" t="s">
        <v>1631</v>
      </c>
      <c r="C735" s="361" t="s">
        <v>525</v>
      </c>
      <c r="D735" s="165" t="s">
        <v>257</v>
      </c>
      <c r="E735" s="361">
        <v>10000</v>
      </c>
      <c r="F735" s="381">
        <f t="shared" ref="F735:F757" si="12">E735/G735</f>
        <v>18.67727535907062</v>
      </c>
      <c r="G735" s="239">
        <v>535.41</v>
      </c>
      <c r="H735" s="361" t="s">
        <v>123</v>
      </c>
      <c r="I735" s="361" t="s">
        <v>1145</v>
      </c>
      <c r="J735" s="170" t="s">
        <v>96</v>
      </c>
      <c r="K735" s="170" t="s">
        <v>343</v>
      </c>
      <c r="L735" s="170" t="s">
        <v>113</v>
      </c>
      <c r="M735" s="473"/>
      <c r="N735" s="473"/>
      <c r="O735" s="473"/>
    </row>
    <row r="736" spans="1:15">
      <c r="A736" s="451">
        <v>46141</v>
      </c>
      <c r="B736" s="170" t="s">
        <v>1608</v>
      </c>
      <c r="C736" s="375" t="s">
        <v>396</v>
      </c>
      <c r="D736" s="165" t="s">
        <v>257</v>
      </c>
      <c r="E736" s="375">
        <v>20000</v>
      </c>
      <c r="F736" s="381">
        <f t="shared" si="12"/>
        <v>37.35455071814124</v>
      </c>
      <c r="G736" s="239">
        <v>535.41</v>
      </c>
      <c r="H736" s="242" t="s">
        <v>122</v>
      </c>
      <c r="I736" s="375" t="s">
        <v>1195</v>
      </c>
      <c r="J736" s="170" t="s">
        <v>96</v>
      </c>
      <c r="K736" s="170" t="s">
        <v>343</v>
      </c>
      <c r="L736" s="170" t="s">
        <v>113</v>
      </c>
      <c r="M736" s="473"/>
      <c r="N736" s="473"/>
      <c r="O736" s="473"/>
    </row>
    <row r="737" spans="1:15">
      <c r="A737" s="451">
        <v>46141</v>
      </c>
      <c r="B737" s="375" t="s">
        <v>1590</v>
      </c>
      <c r="C737" s="375" t="s">
        <v>522</v>
      </c>
      <c r="D737" s="165" t="s">
        <v>257</v>
      </c>
      <c r="E737" s="375">
        <v>500</v>
      </c>
      <c r="F737" s="381">
        <f t="shared" si="12"/>
        <v>0.93386376795353099</v>
      </c>
      <c r="G737" s="239">
        <v>535.41</v>
      </c>
      <c r="H737" s="242" t="s">
        <v>122</v>
      </c>
      <c r="I737" s="375" t="s">
        <v>1166</v>
      </c>
      <c r="J737" s="170" t="s">
        <v>96</v>
      </c>
      <c r="K737" s="170" t="s">
        <v>343</v>
      </c>
      <c r="L737" s="170" t="s">
        <v>113</v>
      </c>
      <c r="M737" s="473"/>
      <c r="N737" s="473"/>
      <c r="O737" s="473"/>
    </row>
    <row r="738" spans="1:15">
      <c r="A738" s="451">
        <v>46141</v>
      </c>
      <c r="B738" s="375" t="s">
        <v>1599</v>
      </c>
      <c r="C738" s="391" t="s">
        <v>392</v>
      </c>
      <c r="D738" s="165" t="s">
        <v>257</v>
      </c>
      <c r="E738" s="375">
        <v>12000</v>
      </c>
      <c r="F738" s="381">
        <f t="shared" si="12"/>
        <v>22.412730430884743</v>
      </c>
      <c r="G738" s="239">
        <v>535.41</v>
      </c>
      <c r="H738" s="242" t="s">
        <v>122</v>
      </c>
      <c r="I738" s="375" t="s">
        <v>1197</v>
      </c>
      <c r="J738" s="170" t="s">
        <v>96</v>
      </c>
      <c r="K738" s="170" t="s">
        <v>343</v>
      </c>
      <c r="L738" s="170" t="s">
        <v>113</v>
      </c>
      <c r="M738" s="473"/>
      <c r="N738" s="473"/>
      <c r="O738" s="473"/>
    </row>
    <row r="739" spans="1:15">
      <c r="A739" s="451">
        <v>46141</v>
      </c>
      <c r="B739" s="375" t="s">
        <v>1590</v>
      </c>
      <c r="C739" s="375" t="s">
        <v>335</v>
      </c>
      <c r="D739" s="165" t="s">
        <v>257</v>
      </c>
      <c r="E739" s="375">
        <v>2000</v>
      </c>
      <c r="F739" s="381">
        <f t="shared" si="12"/>
        <v>3.735455071814124</v>
      </c>
      <c r="G739" s="239">
        <v>535.41</v>
      </c>
      <c r="H739" s="242" t="s">
        <v>122</v>
      </c>
      <c r="I739" s="375" t="s">
        <v>1166</v>
      </c>
      <c r="J739" s="170" t="s">
        <v>96</v>
      </c>
      <c r="K739" s="170" t="s">
        <v>343</v>
      </c>
      <c r="L739" s="170" t="s">
        <v>113</v>
      </c>
      <c r="M739" s="473"/>
      <c r="N739" s="473"/>
      <c r="O739" s="473"/>
    </row>
    <row r="740" spans="1:15">
      <c r="A740" s="451">
        <v>46141</v>
      </c>
      <c r="B740" s="375" t="s">
        <v>1662</v>
      </c>
      <c r="C740" s="375" t="s">
        <v>525</v>
      </c>
      <c r="D740" s="165" t="s">
        <v>257</v>
      </c>
      <c r="E740" s="375">
        <v>20000</v>
      </c>
      <c r="F740" s="381">
        <f t="shared" si="12"/>
        <v>37.35455071814124</v>
      </c>
      <c r="G740" s="239">
        <v>535.41</v>
      </c>
      <c r="H740" s="375" t="s">
        <v>131</v>
      </c>
      <c r="I740" s="375" t="s">
        <v>1226</v>
      </c>
      <c r="J740" s="170" t="s">
        <v>96</v>
      </c>
      <c r="K740" s="170" t="s">
        <v>343</v>
      </c>
      <c r="L740" s="170" t="s">
        <v>113</v>
      </c>
      <c r="M740" s="473"/>
      <c r="N740" s="473"/>
      <c r="O740" s="473"/>
    </row>
    <row r="741" spans="1:15">
      <c r="A741" s="451">
        <v>46141</v>
      </c>
      <c r="B741" s="375" t="s">
        <v>1648</v>
      </c>
      <c r="C741" s="375" t="s">
        <v>522</v>
      </c>
      <c r="D741" s="165" t="s">
        <v>257</v>
      </c>
      <c r="E741" s="375">
        <v>700</v>
      </c>
      <c r="F741" s="381">
        <f t="shared" si="12"/>
        <v>1.3074092751349433</v>
      </c>
      <c r="G741" s="239">
        <v>535.41</v>
      </c>
      <c r="H741" s="375" t="s">
        <v>131</v>
      </c>
      <c r="I741" s="375" t="s">
        <v>1206</v>
      </c>
      <c r="J741" s="170" t="s">
        <v>96</v>
      </c>
      <c r="K741" s="170" t="s">
        <v>343</v>
      </c>
      <c r="L741" s="170" t="s">
        <v>113</v>
      </c>
      <c r="M741" s="473"/>
      <c r="N741" s="473"/>
      <c r="O741" s="473"/>
    </row>
    <row r="742" spans="1:15">
      <c r="A742" s="451">
        <v>46141</v>
      </c>
      <c r="B742" s="375" t="s">
        <v>1593</v>
      </c>
      <c r="C742" s="391" t="s">
        <v>392</v>
      </c>
      <c r="D742" s="165" t="s">
        <v>257</v>
      </c>
      <c r="E742" s="375">
        <v>6000</v>
      </c>
      <c r="F742" s="381">
        <f t="shared" si="12"/>
        <v>11.206365215442371</v>
      </c>
      <c r="G742" s="239">
        <v>535.41</v>
      </c>
      <c r="H742" s="375" t="s">
        <v>131</v>
      </c>
      <c r="I742" s="375" t="s">
        <v>1227</v>
      </c>
      <c r="J742" s="170" t="s">
        <v>96</v>
      </c>
      <c r="K742" s="170" t="s">
        <v>343</v>
      </c>
      <c r="L742" s="170" t="s">
        <v>113</v>
      </c>
      <c r="M742" s="473"/>
      <c r="N742" s="473"/>
      <c r="O742" s="473"/>
    </row>
    <row r="743" spans="1:15">
      <c r="A743" s="451">
        <v>46141</v>
      </c>
      <c r="B743" s="375" t="s">
        <v>1590</v>
      </c>
      <c r="C743" s="375" t="s">
        <v>522</v>
      </c>
      <c r="D743" s="165" t="s">
        <v>257</v>
      </c>
      <c r="E743" s="375">
        <v>2500</v>
      </c>
      <c r="F743" s="381">
        <f t="shared" si="12"/>
        <v>4.669318839767655</v>
      </c>
      <c r="G743" s="239">
        <v>535.41</v>
      </c>
      <c r="H743" s="375" t="s">
        <v>131</v>
      </c>
      <c r="I743" s="375" t="s">
        <v>1206</v>
      </c>
      <c r="J743" s="170" t="s">
        <v>96</v>
      </c>
      <c r="K743" s="170" t="s">
        <v>343</v>
      </c>
      <c r="L743" s="170" t="s">
        <v>113</v>
      </c>
      <c r="M743" s="473"/>
      <c r="N743" s="473"/>
      <c r="O743" s="473"/>
    </row>
    <row r="744" spans="1:15">
      <c r="A744" s="395">
        <v>46141</v>
      </c>
      <c r="B744" s="170" t="s">
        <v>1272</v>
      </c>
      <c r="C744" s="170" t="s">
        <v>525</v>
      </c>
      <c r="D744" s="170" t="s">
        <v>97</v>
      </c>
      <c r="E744" s="316">
        <v>10000</v>
      </c>
      <c r="F744" s="381">
        <f t="shared" si="12"/>
        <v>18.67727535907062</v>
      </c>
      <c r="G744" s="239">
        <v>535.41</v>
      </c>
      <c r="H744" s="383" t="s">
        <v>127</v>
      </c>
      <c r="I744" s="170" t="s">
        <v>1313</v>
      </c>
      <c r="J744" s="170" t="s">
        <v>96</v>
      </c>
      <c r="K744" s="170" t="s">
        <v>343</v>
      </c>
      <c r="L744" s="170" t="s">
        <v>113</v>
      </c>
      <c r="M744" s="473"/>
      <c r="N744" s="473"/>
      <c r="O744" s="473"/>
    </row>
    <row r="745" spans="1:15">
      <c r="A745" s="395">
        <v>46141</v>
      </c>
      <c r="B745" s="170" t="s">
        <v>1284</v>
      </c>
      <c r="C745" s="383" t="s">
        <v>335</v>
      </c>
      <c r="D745" s="383" t="s">
        <v>97</v>
      </c>
      <c r="E745" s="316">
        <v>500</v>
      </c>
      <c r="F745" s="381">
        <f t="shared" si="12"/>
        <v>0.93386376795353099</v>
      </c>
      <c r="G745" s="239">
        <v>535.41</v>
      </c>
      <c r="H745" s="383" t="s">
        <v>127</v>
      </c>
      <c r="I745" s="170" t="s">
        <v>1295</v>
      </c>
      <c r="J745" s="170" t="s">
        <v>96</v>
      </c>
      <c r="K745" s="170" t="s">
        <v>343</v>
      </c>
      <c r="L745" s="170" t="s">
        <v>113</v>
      </c>
      <c r="M745" s="473"/>
      <c r="N745" s="473"/>
      <c r="O745" s="473"/>
    </row>
    <row r="746" spans="1:15">
      <c r="A746" s="395">
        <v>46141</v>
      </c>
      <c r="B746" s="170" t="s">
        <v>1280</v>
      </c>
      <c r="C746" s="391" t="s">
        <v>961</v>
      </c>
      <c r="D746" s="383" t="s">
        <v>97</v>
      </c>
      <c r="E746" s="316">
        <v>3000</v>
      </c>
      <c r="F746" s="381">
        <f t="shared" si="12"/>
        <v>5.6031826077211857</v>
      </c>
      <c r="G746" s="239">
        <v>535.41</v>
      </c>
      <c r="H746" s="383" t="s">
        <v>127</v>
      </c>
      <c r="I746" s="170" t="s">
        <v>1315</v>
      </c>
      <c r="J746" s="170" t="s">
        <v>96</v>
      </c>
      <c r="K746" s="170" t="s">
        <v>343</v>
      </c>
      <c r="L746" s="170" t="s">
        <v>113</v>
      </c>
      <c r="M746" s="473"/>
      <c r="N746" s="473"/>
      <c r="O746" s="473"/>
    </row>
    <row r="747" spans="1:15">
      <c r="A747" s="395">
        <v>46141</v>
      </c>
      <c r="B747" s="170" t="s">
        <v>1285</v>
      </c>
      <c r="C747" s="383" t="s">
        <v>335</v>
      </c>
      <c r="D747" s="383" t="s">
        <v>97</v>
      </c>
      <c r="E747" s="316">
        <v>500</v>
      </c>
      <c r="F747" s="381">
        <f t="shared" si="12"/>
        <v>0.93386376795353099</v>
      </c>
      <c r="G747" s="239">
        <v>535.41</v>
      </c>
      <c r="H747" s="383" t="s">
        <v>127</v>
      </c>
      <c r="I747" s="170" t="s">
        <v>1295</v>
      </c>
      <c r="J747" s="170" t="s">
        <v>96</v>
      </c>
      <c r="K747" s="170" t="s">
        <v>343</v>
      </c>
      <c r="L747" s="170" t="s">
        <v>113</v>
      </c>
      <c r="M747" s="473"/>
      <c r="N747" s="473"/>
      <c r="O747" s="473"/>
    </row>
    <row r="748" spans="1:15">
      <c r="A748" s="395">
        <v>46141</v>
      </c>
      <c r="B748" s="170" t="s">
        <v>1286</v>
      </c>
      <c r="C748" s="383" t="s">
        <v>335</v>
      </c>
      <c r="D748" s="383" t="s">
        <v>97</v>
      </c>
      <c r="E748" s="316">
        <v>500</v>
      </c>
      <c r="F748" s="381">
        <f t="shared" si="12"/>
        <v>0.93386376795353099</v>
      </c>
      <c r="G748" s="239">
        <v>535.41</v>
      </c>
      <c r="H748" s="383" t="s">
        <v>127</v>
      </c>
      <c r="I748" s="170" t="s">
        <v>1295</v>
      </c>
      <c r="J748" s="170" t="s">
        <v>96</v>
      </c>
      <c r="K748" s="170" t="s">
        <v>343</v>
      </c>
      <c r="L748" s="170" t="s">
        <v>113</v>
      </c>
      <c r="M748" s="473"/>
      <c r="N748" s="473"/>
      <c r="O748" s="473"/>
    </row>
    <row r="749" spans="1:15">
      <c r="A749" s="395">
        <v>46141</v>
      </c>
      <c r="B749" s="170" t="s">
        <v>1287</v>
      </c>
      <c r="C749" s="383" t="s">
        <v>335</v>
      </c>
      <c r="D749" s="383" t="s">
        <v>97</v>
      </c>
      <c r="E749" s="316">
        <v>500</v>
      </c>
      <c r="F749" s="381">
        <f t="shared" si="12"/>
        <v>0.93386376795353099</v>
      </c>
      <c r="G749" s="239">
        <v>535.41</v>
      </c>
      <c r="H749" s="383" t="s">
        <v>127</v>
      </c>
      <c r="I749" s="170" t="s">
        <v>1295</v>
      </c>
      <c r="J749" s="170" t="s">
        <v>96</v>
      </c>
      <c r="K749" s="170" t="s">
        <v>343</v>
      </c>
      <c r="L749" s="170" t="s">
        <v>113</v>
      </c>
      <c r="M749" s="473"/>
      <c r="N749" s="473"/>
      <c r="O749" s="473"/>
    </row>
    <row r="750" spans="1:15">
      <c r="A750" s="395">
        <v>46141</v>
      </c>
      <c r="B750" s="170" t="s">
        <v>1582</v>
      </c>
      <c r="C750" s="391" t="s">
        <v>392</v>
      </c>
      <c r="D750" s="383" t="s">
        <v>97</v>
      </c>
      <c r="E750" s="316">
        <v>37000</v>
      </c>
      <c r="F750" s="381">
        <f t="shared" si="12"/>
        <v>69.1059188285613</v>
      </c>
      <c r="G750" s="239">
        <v>535.41</v>
      </c>
      <c r="H750" s="383" t="s">
        <v>127</v>
      </c>
      <c r="I750" s="453" t="s">
        <v>1318</v>
      </c>
      <c r="J750" s="170" t="s">
        <v>96</v>
      </c>
      <c r="K750" s="170" t="s">
        <v>343</v>
      </c>
      <c r="L750" s="170" t="s">
        <v>113</v>
      </c>
      <c r="M750" s="473"/>
      <c r="N750" s="473"/>
      <c r="O750" s="473"/>
    </row>
    <row r="751" spans="1:15">
      <c r="A751" s="395">
        <v>46141</v>
      </c>
      <c r="B751" s="170" t="s">
        <v>1277</v>
      </c>
      <c r="C751" s="383" t="s">
        <v>335</v>
      </c>
      <c r="D751" s="383" t="s">
        <v>97</v>
      </c>
      <c r="E751" s="316">
        <v>500</v>
      </c>
      <c r="F751" s="381">
        <f t="shared" si="12"/>
        <v>0.93386376795353099</v>
      </c>
      <c r="G751" s="239">
        <v>535.41</v>
      </c>
      <c r="H751" s="383" t="s">
        <v>127</v>
      </c>
      <c r="I751" s="170" t="s">
        <v>1295</v>
      </c>
      <c r="J751" s="170" t="s">
        <v>96</v>
      </c>
      <c r="K751" s="170" t="s">
        <v>343</v>
      </c>
      <c r="L751" s="170" t="s">
        <v>113</v>
      </c>
      <c r="M751" s="473"/>
      <c r="N751" s="473"/>
      <c r="O751" s="473"/>
    </row>
    <row r="752" spans="1:15">
      <c r="A752" s="395">
        <v>46141</v>
      </c>
      <c r="B752" s="170" t="s">
        <v>1289</v>
      </c>
      <c r="C752" s="383" t="s">
        <v>335</v>
      </c>
      <c r="D752" s="383" t="s">
        <v>97</v>
      </c>
      <c r="E752" s="316">
        <v>500</v>
      </c>
      <c r="F752" s="381">
        <f t="shared" si="12"/>
        <v>0.93386376795353099</v>
      </c>
      <c r="G752" s="239">
        <v>535.41</v>
      </c>
      <c r="H752" s="383" t="s">
        <v>127</v>
      </c>
      <c r="I752" s="170" t="s">
        <v>1295</v>
      </c>
      <c r="J752" s="170" t="s">
        <v>96</v>
      </c>
      <c r="K752" s="170" t="s">
        <v>343</v>
      </c>
      <c r="L752" s="170" t="s">
        <v>113</v>
      </c>
      <c r="M752" s="473"/>
      <c r="N752" s="473"/>
      <c r="O752" s="473"/>
    </row>
    <row r="753" spans="1:15">
      <c r="A753" s="395">
        <v>46141</v>
      </c>
      <c r="B753" s="170" t="s">
        <v>1280</v>
      </c>
      <c r="C753" s="391" t="s">
        <v>961</v>
      </c>
      <c r="D753" s="383" t="s">
        <v>97</v>
      </c>
      <c r="E753" s="316">
        <v>3000</v>
      </c>
      <c r="F753" s="381">
        <f t="shared" si="12"/>
        <v>5.6031826077211857</v>
      </c>
      <c r="G753" s="239">
        <v>535.41</v>
      </c>
      <c r="H753" s="383" t="s">
        <v>127</v>
      </c>
      <c r="I753" s="170" t="s">
        <v>1315</v>
      </c>
      <c r="J753" s="170" t="s">
        <v>96</v>
      </c>
      <c r="K753" s="170" t="s">
        <v>343</v>
      </c>
      <c r="L753" s="170" t="s">
        <v>113</v>
      </c>
      <c r="M753" s="473"/>
      <c r="N753" s="473"/>
      <c r="O753" s="473"/>
    </row>
    <row r="754" spans="1:15">
      <c r="A754" s="395">
        <v>46141</v>
      </c>
      <c r="B754" s="170" t="s">
        <v>1290</v>
      </c>
      <c r="C754" s="383" t="s">
        <v>335</v>
      </c>
      <c r="D754" s="383" t="s">
        <v>97</v>
      </c>
      <c r="E754" s="316">
        <v>500</v>
      </c>
      <c r="F754" s="381">
        <f t="shared" si="12"/>
        <v>0.93386376795353099</v>
      </c>
      <c r="G754" s="239">
        <v>535.41</v>
      </c>
      <c r="H754" s="383" t="s">
        <v>127</v>
      </c>
      <c r="I754" s="170" t="s">
        <v>1295</v>
      </c>
      <c r="J754" s="170" t="s">
        <v>96</v>
      </c>
      <c r="K754" s="170" t="s">
        <v>343</v>
      </c>
      <c r="L754" s="170" t="s">
        <v>113</v>
      </c>
      <c r="M754" s="473"/>
      <c r="N754" s="473"/>
      <c r="O754" s="473"/>
    </row>
    <row r="755" spans="1:15">
      <c r="A755" s="466">
        <v>46141</v>
      </c>
      <c r="B755" s="468" t="s">
        <v>1356</v>
      </c>
      <c r="C755" s="396" t="s">
        <v>335</v>
      </c>
      <c r="D755" s="468" t="s">
        <v>100</v>
      </c>
      <c r="E755" s="467">
        <v>1000</v>
      </c>
      <c r="F755" s="381">
        <f t="shared" si="12"/>
        <v>1.867727535907062</v>
      </c>
      <c r="G755" s="239">
        <v>535.41</v>
      </c>
      <c r="H755" s="468" t="s">
        <v>129</v>
      </c>
      <c r="I755" s="468" t="s">
        <v>1362</v>
      </c>
      <c r="J755" s="170" t="s">
        <v>96</v>
      </c>
      <c r="K755" s="170" t="s">
        <v>343</v>
      </c>
      <c r="L755" s="170" t="s">
        <v>113</v>
      </c>
    </row>
    <row r="756" spans="1:15">
      <c r="A756" s="466">
        <v>46141</v>
      </c>
      <c r="B756" s="468" t="s">
        <v>1357</v>
      </c>
      <c r="C756" s="396" t="s">
        <v>335</v>
      </c>
      <c r="D756" s="468" t="s">
        <v>100</v>
      </c>
      <c r="E756" s="467">
        <v>1000</v>
      </c>
      <c r="F756" s="381">
        <f t="shared" si="12"/>
        <v>1.867727535907062</v>
      </c>
      <c r="G756" s="239">
        <v>535.41</v>
      </c>
      <c r="H756" s="468" t="s">
        <v>129</v>
      </c>
      <c r="I756" s="468" t="s">
        <v>1362</v>
      </c>
      <c r="J756" s="170" t="s">
        <v>96</v>
      </c>
      <c r="K756" s="170" t="s">
        <v>343</v>
      </c>
      <c r="L756" s="170" t="s">
        <v>113</v>
      </c>
    </row>
    <row r="757" spans="1:15">
      <c r="A757" s="460">
        <v>46141</v>
      </c>
      <c r="B757" s="453" t="s">
        <v>1434</v>
      </c>
      <c r="C757" s="453" t="s">
        <v>450</v>
      </c>
      <c r="D757" s="453" t="s">
        <v>98</v>
      </c>
      <c r="E757" s="462">
        <v>7110</v>
      </c>
      <c r="F757" s="381">
        <f t="shared" si="12"/>
        <v>13.279542780299211</v>
      </c>
      <c r="G757" s="239">
        <v>535.41</v>
      </c>
      <c r="H757" s="375" t="s">
        <v>124</v>
      </c>
      <c r="I757" s="453" t="s">
        <v>1459</v>
      </c>
      <c r="J757" s="170" t="s">
        <v>96</v>
      </c>
      <c r="K757" s="170" t="s">
        <v>343</v>
      </c>
      <c r="L757" s="170" t="s">
        <v>113</v>
      </c>
    </row>
    <row r="758" spans="1:15">
      <c r="A758" s="451">
        <v>46141</v>
      </c>
      <c r="B758" s="375" t="s">
        <v>1435</v>
      </c>
      <c r="C758" s="375" t="s">
        <v>335</v>
      </c>
      <c r="D758" s="375" t="s">
        <v>97</v>
      </c>
      <c r="E758" s="375">
        <v>500</v>
      </c>
      <c r="F758" s="381">
        <f t="shared" ref="F758:F769" si="13">E758/G758</f>
        <v>0.93386376795353099</v>
      </c>
      <c r="G758" s="239">
        <v>535.41</v>
      </c>
      <c r="H758" s="375" t="s">
        <v>124</v>
      </c>
      <c r="I758" s="375" t="s">
        <v>1436</v>
      </c>
      <c r="J758" s="170" t="s">
        <v>96</v>
      </c>
      <c r="K758" s="170" t="s">
        <v>343</v>
      </c>
      <c r="L758" s="170" t="s">
        <v>113</v>
      </c>
    </row>
    <row r="759" spans="1:15">
      <c r="A759" s="451">
        <v>46141</v>
      </c>
      <c r="B759" s="375" t="s">
        <v>453</v>
      </c>
      <c r="C759" s="375" t="s">
        <v>335</v>
      </c>
      <c r="D759" s="375" t="s">
        <v>97</v>
      </c>
      <c r="E759" s="375">
        <v>500</v>
      </c>
      <c r="F759" s="381">
        <f t="shared" si="13"/>
        <v>0.93386376795353099</v>
      </c>
      <c r="G759" s="239">
        <v>535.41</v>
      </c>
      <c r="H759" s="375" t="s">
        <v>124</v>
      </c>
      <c r="I759" s="375" t="s">
        <v>1436</v>
      </c>
      <c r="J759" s="170" t="s">
        <v>96</v>
      </c>
      <c r="K759" s="170" t="s">
        <v>343</v>
      </c>
      <c r="L759" s="170" t="s">
        <v>113</v>
      </c>
    </row>
    <row r="760" spans="1:15">
      <c r="A760" s="451">
        <v>46142</v>
      </c>
      <c r="B760" s="375" t="s">
        <v>186</v>
      </c>
      <c r="C760" s="375" t="s">
        <v>335</v>
      </c>
      <c r="D760" s="385" t="s">
        <v>99</v>
      </c>
      <c r="E760" s="375">
        <v>1000</v>
      </c>
      <c r="F760" s="381">
        <f t="shared" si="13"/>
        <v>1.867727535907062</v>
      </c>
      <c r="G760" s="239">
        <v>535.41</v>
      </c>
      <c r="H760" s="386" t="s">
        <v>111</v>
      </c>
      <c r="I760" s="452" t="s">
        <v>910</v>
      </c>
      <c r="J760" s="170" t="s">
        <v>96</v>
      </c>
      <c r="K760" s="170" t="s">
        <v>343</v>
      </c>
      <c r="L760" s="170" t="s">
        <v>113</v>
      </c>
      <c r="M760" s="473"/>
      <c r="N760" s="473"/>
      <c r="O760" s="473"/>
    </row>
    <row r="761" spans="1:15">
      <c r="A761" s="451">
        <v>46142</v>
      </c>
      <c r="B761" s="375" t="s">
        <v>187</v>
      </c>
      <c r="C761" s="375" t="s">
        <v>335</v>
      </c>
      <c r="D761" s="385" t="s">
        <v>99</v>
      </c>
      <c r="E761" s="375">
        <v>1000</v>
      </c>
      <c r="F761" s="381">
        <f t="shared" si="13"/>
        <v>1.867727535907062</v>
      </c>
      <c r="G761" s="239">
        <v>535.41</v>
      </c>
      <c r="H761" s="386" t="s">
        <v>111</v>
      </c>
      <c r="I761" s="452" t="s">
        <v>910</v>
      </c>
      <c r="J761" s="170" t="s">
        <v>96</v>
      </c>
      <c r="K761" s="170" t="s">
        <v>343</v>
      </c>
      <c r="L761" s="170" t="s">
        <v>113</v>
      </c>
      <c r="M761" s="473"/>
      <c r="N761" s="473"/>
      <c r="O761" s="473"/>
    </row>
    <row r="762" spans="1:15">
      <c r="A762" s="388">
        <v>46142</v>
      </c>
      <c r="B762" s="391" t="s">
        <v>1580</v>
      </c>
      <c r="C762" s="391" t="s">
        <v>396</v>
      </c>
      <c r="D762" s="390" t="s">
        <v>97</v>
      </c>
      <c r="E762" s="391">
        <v>20000</v>
      </c>
      <c r="F762" s="381">
        <f t="shared" si="13"/>
        <v>37.35455071814124</v>
      </c>
      <c r="G762" s="239">
        <v>535.41</v>
      </c>
      <c r="H762" s="165" t="s">
        <v>128</v>
      </c>
      <c r="I762" s="391" t="s">
        <v>1018</v>
      </c>
      <c r="J762" s="170" t="s">
        <v>96</v>
      </c>
      <c r="K762" s="170" t="s">
        <v>343</v>
      </c>
      <c r="L762" s="170" t="s">
        <v>113</v>
      </c>
      <c r="M762" s="473"/>
      <c r="N762" s="473"/>
      <c r="O762" s="473"/>
    </row>
    <row r="763" spans="1:15">
      <c r="A763" s="388">
        <v>46142</v>
      </c>
      <c r="B763" s="391" t="s">
        <v>989</v>
      </c>
      <c r="C763" s="391" t="s">
        <v>522</v>
      </c>
      <c r="D763" s="390" t="s">
        <v>97</v>
      </c>
      <c r="E763" s="391">
        <v>1000</v>
      </c>
      <c r="F763" s="381">
        <f t="shared" si="13"/>
        <v>1.867727535907062</v>
      </c>
      <c r="G763" s="239">
        <v>535.41</v>
      </c>
      <c r="H763" s="165" t="s">
        <v>128</v>
      </c>
      <c r="I763" s="391" t="s">
        <v>991</v>
      </c>
      <c r="J763" s="170" t="s">
        <v>96</v>
      </c>
      <c r="K763" s="170" t="s">
        <v>343</v>
      </c>
      <c r="L763" s="170" t="s">
        <v>113</v>
      </c>
      <c r="M763" s="473"/>
      <c r="N763" s="473"/>
      <c r="O763" s="473"/>
    </row>
    <row r="764" spans="1:15">
      <c r="A764" s="388">
        <v>46142</v>
      </c>
      <c r="B764" s="391" t="s">
        <v>990</v>
      </c>
      <c r="C764" s="391" t="s">
        <v>392</v>
      </c>
      <c r="D764" s="390" t="s">
        <v>97</v>
      </c>
      <c r="E764" s="391">
        <v>200000</v>
      </c>
      <c r="F764" s="381">
        <f t="shared" si="13"/>
        <v>373.5455071814124</v>
      </c>
      <c r="G764" s="239">
        <v>535.41</v>
      </c>
      <c r="H764" s="165" t="s">
        <v>128</v>
      </c>
      <c r="I764" s="391" t="s">
        <v>1021</v>
      </c>
      <c r="J764" s="170" t="s">
        <v>96</v>
      </c>
      <c r="K764" s="170" t="s">
        <v>343</v>
      </c>
      <c r="L764" s="170" t="s">
        <v>113</v>
      </c>
      <c r="M764" s="473"/>
      <c r="N764" s="473"/>
      <c r="O764" s="473"/>
    </row>
    <row r="765" spans="1:15">
      <c r="A765" s="460">
        <v>46142</v>
      </c>
      <c r="B765" s="375" t="s">
        <v>1586</v>
      </c>
      <c r="C765" s="375" t="s">
        <v>103</v>
      </c>
      <c r="D765" s="375" t="s">
        <v>98</v>
      </c>
      <c r="E765" s="462">
        <v>6000</v>
      </c>
      <c r="F765" s="381">
        <f t="shared" si="13"/>
        <v>11.206365215442371</v>
      </c>
      <c r="G765" s="239">
        <v>535.41</v>
      </c>
      <c r="H765" s="375" t="s">
        <v>168</v>
      </c>
      <c r="I765" s="453" t="s">
        <v>1107</v>
      </c>
      <c r="J765" s="170" t="s">
        <v>96</v>
      </c>
      <c r="K765" s="170" t="s">
        <v>343</v>
      </c>
      <c r="L765" s="170" t="s">
        <v>113</v>
      </c>
      <c r="M765" s="473"/>
      <c r="N765" s="473"/>
      <c r="O765" s="473"/>
    </row>
    <row r="766" spans="1:15">
      <c r="A766" s="460">
        <v>46142</v>
      </c>
      <c r="B766" s="453" t="s">
        <v>1079</v>
      </c>
      <c r="C766" s="453" t="s">
        <v>450</v>
      </c>
      <c r="D766" s="453" t="s">
        <v>98</v>
      </c>
      <c r="E766" s="462">
        <v>5250</v>
      </c>
      <c r="F766" s="381">
        <f t="shared" si="13"/>
        <v>9.8055695635120763</v>
      </c>
      <c r="G766" s="239">
        <v>535.41</v>
      </c>
      <c r="H766" s="375" t="s">
        <v>168</v>
      </c>
      <c r="I766" s="453" t="s">
        <v>1108</v>
      </c>
      <c r="J766" s="170" t="s">
        <v>96</v>
      </c>
      <c r="K766" s="170" t="s">
        <v>343</v>
      </c>
      <c r="L766" s="170" t="s">
        <v>113</v>
      </c>
      <c r="M766" s="473"/>
      <c r="N766" s="473"/>
      <c r="O766" s="473"/>
    </row>
    <row r="767" spans="1:15">
      <c r="A767" s="394">
        <v>46142</v>
      </c>
      <c r="B767" s="375" t="s">
        <v>1072</v>
      </c>
      <c r="C767" s="458" t="s">
        <v>335</v>
      </c>
      <c r="D767" s="375" t="s">
        <v>98</v>
      </c>
      <c r="E767" s="459">
        <v>1000</v>
      </c>
      <c r="F767" s="381">
        <f t="shared" si="13"/>
        <v>1.867727535907062</v>
      </c>
      <c r="G767" s="239">
        <v>535.41</v>
      </c>
      <c r="H767" s="375" t="s">
        <v>168</v>
      </c>
      <c r="I767" s="375" t="s">
        <v>1080</v>
      </c>
      <c r="J767" s="170" t="s">
        <v>96</v>
      </c>
      <c r="K767" s="170" t="s">
        <v>343</v>
      </c>
      <c r="L767" s="170" t="s">
        <v>113</v>
      </c>
      <c r="M767" s="473"/>
      <c r="N767" s="473"/>
      <c r="O767" s="473"/>
    </row>
    <row r="768" spans="1:15">
      <c r="A768" s="394">
        <v>46142</v>
      </c>
      <c r="B768" s="375" t="s">
        <v>1040</v>
      </c>
      <c r="C768" s="458" t="s">
        <v>335</v>
      </c>
      <c r="D768" s="375" t="s">
        <v>98</v>
      </c>
      <c r="E768" s="463">
        <v>1000</v>
      </c>
      <c r="F768" s="381">
        <f t="shared" si="13"/>
        <v>1.867727535907062</v>
      </c>
      <c r="G768" s="239">
        <v>535.41</v>
      </c>
      <c r="H768" s="375" t="s">
        <v>168</v>
      </c>
      <c r="I768" s="375" t="s">
        <v>1080</v>
      </c>
      <c r="J768" s="170" t="s">
        <v>96</v>
      </c>
      <c r="K768" s="170" t="s">
        <v>343</v>
      </c>
      <c r="L768" s="170" t="s">
        <v>113</v>
      </c>
      <c r="M768" s="473"/>
      <c r="N768" s="473"/>
      <c r="O768" s="473"/>
    </row>
    <row r="769" spans="1:15">
      <c r="A769" s="360">
        <v>46142</v>
      </c>
      <c r="B769" s="361" t="s">
        <v>1622</v>
      </c>
      <c r="C769" s="361" t="s">
        <v>525</v>
      </c>
      <c r="D769" s="165" t="s">
        <v>257</v>
      </c>
      <c r="E769" s="400">
        <v>40000</v>
      </c>
      <c r="F769" s="381">
        <f t="shared" si="13"/>
        <v>74.709101436282481</v>
      </c>
      <c r="G769" s="239">
        <v>535.41</v>
      </c>
      <c r="H769" s="361" t="s">
        <v>123</v>
      </c>
      <c r="I769" s="361" t="s">
        <v>1145</v>
      </c>
      <c r="J769" s="170" t="s">
        <v>96</v>
      </c>
      <c r="K769" s="170" t="s">
        <v>343</v>
      </c>
      <c r="L769" s="170" t="s">
        <v>113</v>
      </c>
      <c r="M769" s="473"/>
      <c r="N769" s="473"/>
      <c r="O769" s="473"/>
    </row>
    <row r="770" spans="1:15" s="246" customFormat="1">
      <c r="A770" s="407">
        <v>46142</v>
      </c>
      <c r="B770" s="165" t="s">
        <v>1680</v>
      </c>
      <c r="C770" s="391" t="s">
        <v>392</v>
      </c>
      <c r="D770" s="165" t="s">
        <v>257</v>
      </c>
      <c r="E770" s="429">
        <v>9000</v>
      </c>
      <c r="F770" s="381">
        <f t="shared" ref="F770:F787" si="14">E770/G770</f>
        <v>16.809547823163559</v>
      </c>
      <c r="G770" s="239">
        <v>535.41</v>
      </c>
      <c r="H770" s="165" t="s">
        <v>123</v>
      </c>
      <c r="I770" s="165" t="s">
        <v>1157</v>
      </c>
      <c r="J770" s="170" t="s">
        <v>96</v>
      </c>
      <c r="K770" s="170" t="s">
        <v>343</v>
      </c>
      <c r="L770" s="170" t="s">
        <v>113</v>
      </c>
      <c r="M770" s="472"/>
      <c r="N770" s="472"/>
      <c r="O770" s="472"/>
    </row>
    <row r="771" spans="1:15" s="246" customFormat="1">
      <c r="A771" s="407">
        <v>46142</v>
      </c>
      <c r="B771" s="165" t="s">
        <v>1611</v>
      </c>
      <c r="C771" s="165" t="s">
        <v>525</v>
      </c>
      <c r="D771" s="165" t="s">
        <v>257</v>
      </c>
      <c r="E771" s="429">
        <v>20000</v>
      </c>
      <c r="F771" s="381">
        <f t="shared" si="14"/>
        <v>37.35455071814124</v>
      </c>
      <c r="G771" s="239">
        <v>535.41</v>
      </c>
      <c r="H771" s="165" t="s">
        <v>123</v>
      </c>
      <c r="I771" s="165" t="s">
        <v>1158</v>
      </c>
      <c r="J771" s="170" t="s">
        <v>96</v>
      </c>
      <c r="K771" s="170" t="s">
        <v>343</v>
      </c>
      <c r="L771" s="170" t="s">
        <v>113</v>
      </c>
      <c r="M771" s="472"/>
      <c r="N771" s="472"/>
      <c r="O771" s="472"/>
    </row>
    <row r="772" spans="1:15">
      <c r="A772" s="407">
        <v>46142</v>
      </c>
      <c r="B772" s="165" t="s">
        <v>1613</v>
      </c>
      <c r="C772" s="165" t="s">
        <v>522</v>
      </c>
      <c r="D772" s="165" t="s">
        <v>257</v>
      </c>
      <c r="E772" s="429">
        <v>500</v>
      </c>
      <c r="F772" s="381">
        <f t="shared" si="14"/>
        <v>0.93386376795353099</v>
      </c>
      <c r="G772" s="239">
        <v>535.41</v>
      </c>
      <c r="H772" s="165" t="s">
        <v>123</v>
      </c>
      <c r="I772" s="165" t="s">
        <v>1121</v>
      </c>
      <c r="J772" s="170" t="s">
        <v>96</v>
      </c>
      <c r="K772" s="170" t="s">
        <v>343</v>
      </c>
      <c r="L772" s="170" t="s">
        <v>113</v>
      </c>
      <c r="M772" s="472"/>
      <c r="N772" s="472"/>
      <c r="O772" s="472"/>
    </row>
    <row r="773" spans="1:15">
      <c r="A773" s="451">
        <v>46142</v>
      </c>
      <c r="B773" s="375" t="s">
        <v>1590</v>
      </c>
      <c r="C773" s="375" t="s">
        <v>522</v>
      </c>
      <c r="D773" s="165" t="s">
        <v>257</v>
      </c>
      <c r="E773" s="464">
        <v>1500</v>
      </c>
      <c r="F773" s="381">
        <f t="shared" si="14"/>
        <v>2.8015913038605929</v>
      </c>
      <c r="G773" s="239">
        <v>535.41</v>
      </c>
      <c r="H773" s="375" t="s">
        <v>131</v>
      </c>
      <c r="I773" s="375" t="s">
        <v>1206</v>
      </c>
      <c r="J773" s="170" t="s">
        <v>96</v>
      </c>
      <c r="K773" s="170" t="s">
        <v>343</v>
      </c>
      <c r="L773" s="170" t="s">
        <v>113</v>
      </c>
      <c r="M773" s="473"/>
      <c r="N773" s="473"/>
      <c r="O773" s="473"/>
    </row>
    <row r="774" spans="1:15">
      <c r="A774" s="451">
        <v>46142</v>
      </c>
      <c r="B774" s="375" t="s">
        <v>1610</v>
      </c>
      <c r="C774" s="464" t="s">
        <v>618</v>
      </c>
      <c r="D774" s="165" t="s">
        <v>257</v>
      </c>
      <c r="E774" s="464">
        <v>7000</v>
      </c>
      <c r="F774" s="381">
        <f t="shared" si="14"/>
        <v>13.074092751349434</v>
      </c>
      <c r="G774" s="239">
        <v>535.41</v>
      </c>
      <c r="H774" s="375" t="s">
        <v>131</v>
      </c>
      <c r="I774" s="375" t="s">
        <v>1210</v>
      </c>
      <c r="J774" s="170" t="s">
        <v>96</v>
      </c>
      <c r="K774" s="170" t="s">
        <v>343</v>
      </c>
      <c r="L774" s="170" t="s">
        <v>113</v>
      </c>
      <c r="M774" s="473"/>
      <c r="N774" s="473"/>
      <c r="O774" s="473"/>
    </row>
    <row r="775" spans="1:15">
      <c r="A775" s="451">
        <v>46142</v>
      </c>
      <c r="B775" s="375" t="s">
        <v>1590</v>
      </c>
      <c r="C775" s="375" t="s">
        <v>522</v>
      </c>
      <c r="D775" s="165" t="s">
        <v>257</v>
      </c>
      <c r="E775" s="464">
        <v>2500</v>
      </c>
      <c r="F775" s="381">
        <f t="shared" si="14"/>
        <v>4.669318839767655</v>
      </c>
      <c r="G775" s="239">
        <v>535.41</v>
      </c>
      <c r="H775" s="375" t="s">
        <v>131</v>
      </c>
      <c r="I775" s="375" t="s">
        <v>1206</v>
      </c>
      <c r="J775" s="170" t="s">
        <v>96</v>
      </c>
      <c r="K775" s="170" t="s">
        <v>343</v>
      </c>
      <c r="L775" s="170" t="s">
        <v>113</v>
      </c>
      <c r="M775" s="473"/>
      <c r="N775" s="473"/>
      <c r="O775" s="473"/>
    </row>
    <row r="776" spans="1:15">
      <c r="A776" s="451">
        <v>46142</v>
      </c>
      <c r="B776" s="375" t="s">
        <v>1597</v>
      </c>
      <c r="C776" s="375" t="s">
        <v>522</v>
      </c>
      <c r="D776" s="165" t="s">
        <v>257</v>
      </c>
      <c r="E776" s="464">
        <v>1500</v>
      </c>
      <c r="F776" s="381">
        <f t="shared" si="14"/>
        <v>2.8015913038605929</v>
      </c>
      <c r="G776" s="239">
        <v>535.41</v>
      </c>
      <c r="H776" s="375" t="s">
        <v>131</v>
      </c>
      <c r="I776" s="375" t="s">
        <v>1206</v>
      </c>
      <c r="J776" s="170" t="s">
        <v>96</v>
      </c>
      <c r="K776" s="170" t="s">
        <v>343</v>
      </c>
      <c r="L776" s="170" t="s">
        <v>113</v>
      </c>
      <c r="M776" s="473"/>
      <c r="N776" s="473"/>
      <c r="O776" s="473"/>
    </row>
    <row r="777" spans="1:15">
      <c r="A777" s="451">
        <v>46142</v>
      </c>
      <c r="B777" s="375" t="s">
        <v>1590</v>
      </c>
      <c r="C777" s="375" t="s">
        <v>522</v>
      </c>
      <c r="D777" s="165" t="s">
        <v>257</v>
      </c>
      <c r="E777" s="464">
        <v>2000</v>
      </c>
      <c r="F777" s="381">
        <f t="shared" si="14"/>
        <v>3.735455071814124</v>
      </c>
      <c r="G777" s="239">
        <v>535.41</v>
      </c>
      <c r="H777" s="375" t="s">
        <v>131</v>
      </c>
      <c r="I777" s="375" t="s">
        <v>1206</v>
      </c>
      <c r="J777" s="170" t="s">
        <v>96</v>
      </c>
      <c r="K777" s="170" t="s">
        <v>343</v>
      </c>
      <c r="L777" s="170" t="s">
        <v>113</v>
      </c>
      <c r="M777" s="473"/>
      <c r="N777" s="473"/>
      <c r="O777" s="473"/>
    </row>
    <row r="778" spans="1:15">
      <c r="A778" s="395">
        <v>46142</v>
      </c>
      <c r="B778" s="170" t="s">
        <v>1273</v>
      </c>
      <c r="C778" s="170" t="s">
        <v>525</v>
      </c>
      <c r="D778" s="170" t="s">
        <v>97</v>
      </c>
      <c r="E778" s="403">
        <v>10000</v>
      </c>
      <c r="F778" s="381">
        <f t="shared" si="14"/>
        <v>18.67727535907062</v>
      </c>
      <c r="G778" s="239">
        <v>535.41</v>
      </c>
      <c r="H778" s="383" t="s">
        <v>127</v>
      </c>
      <c r="I778" s="170" t="s">
        <v>1313</v>
      </c>
      <c r="J778" s="170" t="s">
        <v>96</v>
      </c>
      <c r="K778" s="170" t="s">
        <v>343</v>
      </c>
      <c r="L778" s="170" t="s">
        <v>113</v>
      </c>
      <c r="M778" s="473"/>
      <c r="N778" s="473"/>
      <c r="O778" s="473"/>
    </row>
    <row r="779" spans="1:15">
      <c r="A779" s="395">
        <v>46142</v>
      </c>
      <c r="B779" s="170" t="s">
        <v>1291</v>
      </c>
      <c r="C779" s="383" t="s">
        <v>335</v>
      </c>
      <c r="D779" s="383" t="s">
        <v>97</v>
      </c>
      <c r="E779" s="403">
        <v>500</v>
      </c>
      <c r="F779" s="381">
        <f t="shared" si="14"/>
        <v>0.93386376795353099</v>
      </c>
      <c r="G779" s="239">
        <v>535.41</v>
      </c>
      <c r="H779" s="383" t="s">
        <v>127</v>
      </c>
      <c r="I779" s="170" t="s">
        <v>1295</v>
      </c>
      <c r="J779" s="170" t="s">
        <v>96</v>
      </c>
      <c r="K779" s="170" t="s">
        <v>343</v>
      </c>
      <c r="L779" s="170" t="s">
        <v>113</v>
      </c>
      <c r="M779" s="476"/>
      <c r="N779" s="476"/>
      <c r="O779" s="478"/>
    </row>
    <row r="780" spans="1:15">
      <c r="A780" s="395">
        <v>46142</v>
      </c>
      <c r="B780" s="170" t="s">
        <v>1280</v>
      </c>
      <c r="C780" s="391" t="s">
        <v>961</v>
      </c>
      <c r="D780" s="383" t="s">
        <v>97</v>
      </c>
      <c r="E780" s="403">
        <v>3000</v>
      </c>
      <c r="F780" s="381">
        <f t="shared" si="14"/>
        <v>5.6031826077211857</v>
      </c>
      <c r="G780" s="239">
        <v>535.41</v>
      </c>
      <c r="H780" s="383" t="s">
        <v>127</v>
      </c>
      <c r="I780" s="170" t="s">
        <v>1315</v>
      </c>
      <c r="J780" s="170" t="s">
        <v>96</v>
      </c>
      <c r="K780" s="170" t="s">
        <v>343</v>
      </c>
      <c r="L780" s="170" t="s">
        <v>113</v>
      </c>
      <c r="M780" s="476"/>
      <c r="N780" s="476"/>
      <c r="O780" s="478"/>
    </row>
    <row r="781" spans="1:15">
      <c r="A781" s="395">
        <v>46142</v>
      </c>
      <c r="B781" s="170" t="s">
        <v>1292</v>
      </c>
      <c r="C781" s="383" t="s">
        <v>335</v>
      </c>
      <c r="D781" s="383" t="s">
        <v>97</v>
      </c>
      <c r="E781" s="403">
        <v>500</v>
      </c>
      <c r="F781" s="381">
        <f t="shared" si="14"/>
        <v>0.93386376795353099</v>
      </c>
      <c r="G781" s="239">
        <v>535.41</v>
      </c>
      <c r="H781" s="383" t="s">
        <v>127</v>
      </c>
      <c r="I781" s="170" t="s">
        <v>1295</v>
      </c>
      <c r="J781" s="170" t="s">
        <v>96</v>
      </c>
      <c r="K781" s="170" t="s">
        <v>343</v>
      </c>
      <c r="L781" s="170" t="s">
        <v>113</v>
      </c>
      <c r="M781" s="474"/>
      <c r="N781" s="475"/>
      <c r="O781" s="473"/>
    </row>
    <row r="782" spans="1:15">
      <c r="A782" s="395">
        <v>46142</v>
      </c>
      <c r="B782" s="170" t="s">
        <v>1293</v>
      </c>
      <c r="C782" s="383" t="s">
        <v>335</v>
      </c>
      <c r="D782" s="383" t="s">
        <v>97</v>
      </c>
      <c r="E782" s="403">
        <v>500</v>
      </c>
      <c r="F782" s="381">
        <f t="shared" si="14"/>
        <v>0.93386376795353099</v>
      </c>
      <c r="G782" s="239">
        <v>535.41</v>
      </c>
      <c r="H782" s="383" t="s">
        <v>127</v>
      </c>
      <c r="I782" s="170" t="s">
        <v>1295</v>
      </c>
      <c r="J782" s="170" t="s">
        <v>96</v>
      </c>
      <c r="K782" s="170" t="s">
        <v>343</v>
      </c>
      <c r="L782" s="170" t="s">
        <v>113</v>
      </c>
      <c r="M782" s="476"/>
      <c r="N782" s="476"/>
      <c r="O782" s="478"/>
    </row>
    <row r="783" spans="1:15">
      <c r="A783" s="395">
        <v>46142</v>
      </c>
      <c r="B783" s="170" t="s">
        <v>1280</v>
      </c>
      <c r="C783" s="391" t="s">
        <v>961</v>
      </c>
      <c r="D783" s="383" t="s">
        <v>97</v>
      </c>
      <c r="E783" s="403">
        <v>3000</v>
      </c>
      <c r="F783" s="381">
        <f t="shared" si="14"/>
        <v>5.6031826077211857</v>
      </c>
      <c r="G783" s="239">
        <v>535.41</v>
      </c>
      <c r="H783" s="383" t="s">
        <v>127</v>
      </c>
      <c r="I783" s="170" t="s">
        <v>1315</v>
      </c>
      <c r="J783" s="170" t="s">
        <v>96</v>
      </c>
      <c r="K783" s="170" t="s">
        <v>343</v>
      </c>
      <c r="L783" s="170" t="s">
        <v>113</v>
      </c>
      <c r="M783" s="473"/>
      <c r="N783" s="473"/>
      <c r="O783" s="473"/>
    </row>
    <row r="784" spans="1:15">
      <c r="A784" s="395">
        <v>46142</v>
      </c>
      <c r="B784" s="170" t="s">
        <v>1294</v>
      </c>
      <c r="C784" s="383" t="s">
        <v>335</v>
      </c>
      <c r="D784" s="383" t="s">
        <v>97</v>
      </c>
      <c r="E784" s="403">
        <v>500</v>
      </c>
      <c r="F784" s="381">
        <f t="shared" si="14"/>
        <v>0.93386376795353099</v>
      </c>
      <c r="G784" s="239">
        <v>535.41</v>
      </c>
      <c r="H784" s="383" t="s">
        <v>127</v>
      </c>
      <c r="I784" s="170" t="s">
        <v>1295</v>
      </c>
      <c r="J784" s="170" t="s">
        <v>96</v>
      </c>
      <c r="K784" s="170" t="s">
        <v>343</v>
      </c>
      <c r="L784" s="170" t="s">
        <v>113</v>
      </c>
      <c r="M784" s="473"/>
      <c r="N784" s="473"/>
      <c r="O784" s="473"/>
    </row>
    <row r="785" spans="1:15">
      <c r="A785" s="395">
        <v>46142</v>
      </c>
      <c r="B785" s="170" t="s">
        <v>1277</v>
      </c>
      <c r="C785" s="383" t="s">
        <v>335</v>
      </c>
      <c r="D785" s="383" t="s">
        <v>97</v>
      </c>
      <c r="E785" s="316">
        <v>500</v>
      </c>
      <c r="F785" s="381">
        <f t="shared" si="14"/>
        <v>0.93386376795353099</v>
      </c>
      <c r="G785" s="239">
        <v>535.41</v>
      </c>
      <c r="H785" s="383" t="s">
        <v>127</v>
      </c>
      <c r="I785" s="170" t="s">
        <v>1295</v>
      </c>
      <c r="J785" s="170" t="s">
        <v>96</v>
      </c>
      <c r="K785" s="170" t="s">
        <v>343</v>
      </c>
      <c r="L785" s="170" t="s">
        <v>113</v>
      </c>
      <c r="M785" s="473"/>
      <c r="N785" s="473"/>
      <c r="O785" s="473"/>
    </row>
    <row r="786" spans="1:15">
      <c r="A786" s="466">
        <v>46142</v>
      </c>
      <c r="B786" s="468" t="s">
        <v>1358</v>
      </c>
      <c r="C786" s="396" t="s">
        <v>525</v>
      </c>
      <c r="D786" s="468" t="s">
        <v>100</v>
      </c>
      <c r="E786" s="467">
        <v>20000</v>
      </c>
      <c r="F786" s="381">
        <f t="shared" si="14"/>
        <v>37.35455071814124</v>
      </c>
      <c r="G786" s="239">
        <v>535.41</v>
      </c>
      <c r="H786" s="468" t="s">
        <v>129</v>
      </c>
      <c r="I786" s="468" t="s">
        <v>1381</v>
      </c>
      <c r="J786" s="170" t="s">
        <v>96</v>
      </c>
      <c r="K786" s="170" t="s">
        <v>343</v>
      </c>
      <c r="L786" s="170" t="s">
        <v>113</v>
      </c>
    </row>
    <row r="787" spans="1:15">
      <c r="A787" s="448">
        <v>46142</v>
      </c>
      <c r="B787" s="124" t="s">
        <v>1480</v>
      </c>
      <c r="C787" s="124" t="s">
        <v>104</v>
      </c>
      <c r="D787" s="165" t="s">
        <v>257</v>
      </c>
      <c r="E787" s="372">
        <v>225000</v>
      </c>
      <c r="F787" s="381">
        <f t="shared" si="14"/>
        <v>433.23309923983953</v>
      </c>
      <c r="G787" s="239">
        <v>519.35090000000002</v>
      </c>
      <c r="H787" s="375" t="s">
        <v>107</v>
      </c>
      <c r="I787" s="375" t="s">
        <v>1501</v>
      </c>
      <c r="J787" s="170" t="s">
        <v>96</v>
      </c>
      <c r="K787" s="170" t="s">
        <v>338</v>
      </c>
      <c r="L787" s="170" t="s">
        <v>113</v>
      </c>
    </row>
    <row r="788" spans="1:15">
      <c r="E788" s="262"/>
      <c r="F788" s="262"/>
      <c r="G788" s="246"/>
      <c r="H788" s="246"/>
    </row>
    <row r="789" spans="1:15">
      <c r="E789" s="262"/>
      <c r="F789" s="262"/>
      <c r="G789" s="246"/>
      <c r="H789" s="246"/>
    </row>
    <row r="790" spans="1:15">
      <c r="E790" s="262"/>
      <c r="F790" s="262"/>
      <c r="G790" s="246"/>
      <c r="H790" s="246"/>
    </row>
    <row r="791" spans="1:15">
      <c r="E791" s="262"/>
      <c r="F791" s="262"/>
      <c r="G791" s="246"/>
      <c r="H791" s="246"/>
    </row>
    <row r="792" spans="1:15">
      <c r="E792" s="262"/>
      <c r="F792" s="262"/>
      <c r="G792" s="246"/>
      <c r="H792" s="246"/>
    </row>
    <row r="793" spans="1:15">
      <c r="E793" s="262"/>
      <c r="F793" s="262"/>
      <c r="G793" s="246"/>
      <c r="H793" s="246"/>
    </row>
    <row r="794" spans="1:15">
      <c r="E794" s="262"/>
      <c r="F794" s="262"/>
      <c r="G794" s="246"/>
      <c r="H794" s="246"/>
    </row>
    <row r="795" spans="1:15">
      <c r="E795" s="262"/>
      <c r="F795" s="262"/>
      <c r="G795" s="246"/>
      <c r="H795" s="246"/>
    </row>
    <row r="796" spans="1:15">
      <c r="E796" s="262"/>
      <c r="F796" s="262"/>
      <c r="G796" s="246"/>
      <c r="H796" s="246"/>
    </row>
    <row r="797" spans="1:15">
      <c r="E797" s="262"/>
      <c r="F797" s="262"/>
      <c r="G797" s="246"/>
      <c r="H797" s="246"/>
    </row>
    <row r="798" spans="1:15">
      <c r="E798" s="262"/>
      <c r="F798" s="262"/>
      <c r="G798" s="246"/>
      <c r="H798" s="246"/>
    </row>
    <row r="799" spans="1:15">
      <c r="E799" s="262"/>
      <c r="F799" s="262"/>
      <c r="G799" s="246"/>
      <c r="H799" s="246"/>
    </row>
    <row r="800" spans="1:15">
      <c r="E800" s="262"/>
      <c r="F800" s="262"/>
      <c r="G800" s="246"/>
      <c r="H800" s="246"/>
    </row>
    <row r="801" spans="5:8">
      <c r="E801" s="262"/>
      <c r="F801" s="262"/>
      <c r="G801" s="246"/>
      <c r="H801" s="246"/>
    </row>
    <row r="802" spans="5:8">
      <c r="E802" s="262"/>
      <c r="F802" s="262"/>
      <c r="G802" s="246"/>
      <c r="H802" s="246"/>
    </row>
    <row r="803" spans="5:8">
      <c r="E803" s="262"/>
      <c r="F803" s="262"/>
      <c r="G803" s="246"/>
      <c r="H803" s="246"/>
    </row>
    <row r="804" spans="5:8">
      <c r="E804" s="262"/>
      <c r="F804" s="262"/>
      <c r="G804" s="246"/>
      <c r="H804" s="246"/>
    </row>
    <row r="805" spans="5:8">
      <c r="E805" s="262"/>
      <c r="F805" s="262"/>
      <c r="G805" s="246"/>
      <c r="H805" s="246"/>
    </row>
    <row r="806" spans="5:8">
      <c r="E806" s="262"/>
      <c r="F806" s="262"/>
      <c r="G806" s="246"/>
      <c r="H806" s="246"/>
    </row>
    <row r="807" spans="5:8">
      <c r="E807" s="262"/>
      <c r="F807" s="262"/>
      <c r="G807" s="246"/>
      <c r="H807" s="246"/>
    </row>
    <row r="808" spans="5:8">
      <c r="E808" s="262"/>
      <c r="F808" s="262"/>
      <c r="G808" s="246"/>
      <c r="H808" s="246"/>
    </row>
    <row r="809" spans="5:8">
      <c r="E809" s="262"/>
      <c r="F809" s="262"/>
      <c r="G809" s="246"/>
      <c r="H809" s="246"/>
    </row>
    <row r="810" spans="5:8">
      <c r="E810" s="262"/>
      <c r="F810" s="262"/>
      <c r="G810" s="246"/>
      <c r="H810" s="246"/>
    </row>
    <row r="811" spans="5:8">
      <c r="E811" s="262"/>
      <c r="F811" s="262"/>
      <c r="G811" s="246"/>
      <c r="H811" s="246"/>
    </row>
    <row r="812" spans="5:8">
      <c r="E812" s="262"/>
      <c r="F812" s="262"/>
      <c r="G812" s="246"/>
      <c r="H812" s="246"/>
    </row>
    <row r="813" spans="5:8">
      <c r="E813" s="262"/>
      <c r="F813" s="262"/>
      <c r="G813" s="246"/>
      <c r="H813" s="246"/>
    </row>
    <row r="814" spans="5:8">
      <c r="E814" s="262"/>
      <c r="F814" s="262"/>
      <c r="G814" s="246"/>
      <c r="H814" s="246"/>
    </row>
    <row r="815" spans="5:8">
      <c r="E815" s="262"/>
      <c r="F815" s="262"/>
      <c r="G815" s="246"/>
      <c r="H815" s="246"/>
    </row>
    <row r="816" spans="5:8">
      <c r="E816" s="262"/>
      <c r="F816" s="262"/>
      <c r="G816" s="246"/>
      <c r="H816" s="246"/>
    </row>
    <row r="817" spans="5:8">
      <c r="E817" s="262"/>
      <c r="F817" s="262"/>
      <c r="G817" s="246"/>
      <c r="H817" s="246"/>
    </row>
    <row r="818" spans="5:8">
      <c r="E818" s="262"/>
      <c r="F818" s="262"/>
      <c r="G818" s="246"/>
      <c r="H818" s="246"/>
    </row>
    <row r="819" spans="5:8">
      <c r="E819" s="262"/>
      <c r="F819" s="262"/>
      <c r="G819" s="246"/>
      <c r="H819" s="246"/>
    </row>
    <row r="820" spans="5:8">
      <c r="E820" s="262"/>
      <c r="F820" s="262"/>
      <c r="G820" s="246"/>
      <c r="H820" s="246"/>
    </row>
    <row r="821" spans="5:8">
      <c r="E821" s="262"/>
      <c r="F821" s="262"/>
      <c r="G821" s="246"/>
      <c r="H821" s="246"/>
    </row>
    <row r="822" spans="5:8">
      <c r="E822" s="262"/>
      <c r="F822" s="262"/>
      <c r="G822" s="246"/>
      <c r="H822" s="246"/>
    </row>
    <row r="823" spans="5:8">
      <c r="E823" s="262"/>
      <c r="F823" s="262"/>
      <c r="G823" s="246"/>
      <c r="H823" s="246"/>
    </row>
    <row r="824" spans="5:8">
      <c r="E824" s="262"/>
      <c r="F824" s="262"/>
      <c r="G824" s="246"/>
      <c r="H824" s="246"/>
    </row>
    <row r="825" spans="5:8">
      <c r="E825" s="262"/>
      <c r="F825" s="262"/>
      <c r="G825" s="246"/>
      <c r="H825" s="246"/>
    </row>
    <row r="826" spans="5:8">
      <c r="E826" s="262"/>
      <c r="F826" s="262"/>
      <c r="G826" s="246"/>
      <c r="H826" s="246"/>
    </row>
    <row r="827" spans="5:8">
      <c r="E827" s="262"/>
      <c r="F827" s="262"/>
      <c r="G827" s="246"/>
      <c r="H827" s="246"/>
    </row>
    <row r="828" spans="5:8">
      <c r="E828" s="262"/>
      <c r="F828" s="262"/>
      <c r="G828" s="246"/>
      <c r="H828" s="246"/>
    </row>
    <row r="829" spans="5:8">
      <c r="E829" s="262"/>
      <c r="F829" s="262"/>
      <c r="G829" s="246"/>
      <c r="H829" s="246"/>
    </row>
    <row r="830" spans="5:8">
      <c r="E830" s="262"/>
      <c r="F830" s="262"/>
      <c r="G830" s="246"/>
      <c r="H830" s="246"/>
    </row>
    <row r="831" spans="5:8">
      <c r="E831" s="262"/>
      <c r="F831" s="262"/>
      <c r="G831" s="246"/>
      <c r="H831" s="246"/>
    </row>
    <row r="832" spans="5:8">
      <c r="E832" s="262"/>
      <c r="F832" s="262"/>
      <c r="G832" s="246"/>
      <c r="H832" s="246"/>
    </row>
    <row r="833" spans="5:8">
      <c r="E833" s="262"/>
      <c r="F833" s="262"/>
      <c r="G833" s="246"/>
      <c r="H833" s="246"/>
    </row>
    <row r="834" spans="5:8">
      <c r="E834" s="262"/>
      <c r="F834" s="262"/>
      <c r="G834" s="246"/>
      <c r="H834" s="246"/>
    </row>
    <row r="835" spans="5:8">
      <c r="E835" s="262"/>
      <c r="F835" s="262"/>
      <c r="G835" s="246"/>
      <c r="H835" s="246"/>
    </row>
    <row r="836" spans="5:8">
      <c r="E836" s="262"/>
      <c r="F836" s="262"/>
      <c r="G836" s="246"/>
      <c r="H836" s="246"/>
    </row>
    <row r="837" spans="5:8">
      <c r="E837" s="262"/>
      <c r="F837" s="262"/>
      <c r="G837" s="246"/>
      <c r="H837" s="246"/>
    </row>
    <row r="838" spans="5:8">
      <c r="E838" s="262"/>
      <c r="F838" s="262"/>
      <c r="G838" s="246"/>
      <c r="H838" s="246"/>
    </row>
    <row r="839" spans="5:8">
      <c r="E839" s="262"/>
      <c r="F839" s="262"/>
      <c r="G839" s="246"/>
      <c r="H839" s="246"/>
    </row>
    <row r="840" spans="5:8">
      <c r="E840" s="262"/>
      <c r="F840" s="262"/>
      <c r="G840" s="246"/>
      <c r="H840" s="246"/>
    </row>
    <row r="841" spans="5:8">
      <c r="E841" s="262"/>
      <c r="F841" s="262"/>
      <c r="G841" s="246"/>
      <c r="H841" s="246"/>
    </row>
    <row r="842" spans="5:8">
      <c r="E842" s="262"/>
      <c r="F842" s="262"/>
      <c r="G842" s="246"/>
      <c r="H842" s="246"/>
    </row>
    <row r="843" spans="5:8">
      <c r="E843" s="262"/>
      <c r="F843" s="262"/>
      <c r="G843" s="246"/>
      <c r="H843" s="246"/>
    </row>
    <row r="844" spans="5:8">
      <c r="E844" s="262"/>
      <c r="F844" s="262"/>
      <c r="G844" s="246"/>
      <c r="H844" s="246"/>
    </row>
    <row r="845" spans="5:8">
      <c r="E845" s="262"/>
      <c r="F845" s="262"/>
      <c r="G845" s="246"/>
      <c r="H845" s="246"/>
    </row>
    <row r="846" spans="5:8">
      <c r="E846" s="262"/>
      <c r="F846" s="262"/>
      <c r="G846" s="246"/>
      <c r="H846" s="246"/>
    </row>
    <row r="847" spans="5:8">
      <c r="E847" s="262"/>
      <c r="F847" s="262"/>
      <c r="G847" s="246"/>
      <c r="H847" s="246"/>
    </row>
    <row r="848" spans="5:8">
      <c r="E848" s="262"/>
      <c r="F848" s="262"/>
      <c r="G848" s="246"/>
      <c r="H848" s="246"/>
    </row>
    <row r="849" spans="5:8">
      <c r="E849" s="262"/>
      <c r="F849" s="262"/>
      <c r="G849" s="246"/>
      <c r="H849" s="246"/>
    </row>
    <row r="850" spans="5:8">
      <c r="E850" s="262"/>
      <c r="F850" s="262"/>
      <c r="G850" s="246"/>
      <c r="H850" s="246"/>
    </row>
    <row r="851" spans="5:8">
      <c r="E851" s="262"/>
      <c r="F851" s="262"/>
      <c r="G851" s="246"/>
      <c r="H851" s="246"/>
    </row>
    <row r="852" spans="5:8">
      <c r="E852" s="262"/>
      <c r="F852" s="262"/>
      <c r="G852" s="246"/>
      <c r="H852" s="246"/>
    </row>
    <row r="853" spans="5:8">
      <c r="E853" s="262"/>
      <c r="F853" s="262"/>
      <c r="G853" s="246"/>
      <c r="H853" s="246"/>
    </row>
    <row r="854" spans="5:8">
      <c r="E854" s="262"/>
      <c r="F854" s="262"/>
      <c r="G854" s="246"/>
      <c r="H854" s="246"/>
    </row>
    <row r="855" spans="5:8">
      <c r="E855" s="262"/>
      <c r="F855" s="262"/>
      <c r="G855" s="246"/>
      <c r="H855" s="246"/>
    </row>
    <row r="856" spans="5:8">
      <c r="E856" s="262"/>
      <c r="F856" s="262"/>
      <c r="G856" s="246"/>
      <c r="H856" s="246"/>
    </row>
    <row r="857" spans="5:8">
      <c r="E857" s="262"/>
      <c r="F857" s="262"/>
      <c r="G857" s="246"/>
      <c r="H857" s="246"/>
    </row>
    <row r="858" spans="5:8">
      <c r="E858" s="262"/>
      <c r="F858" s="262"/>
      <c r="G858" s="246"/>
      <c r="H858" s="246"/>
    </row>
    <row r="859" spans="5:8">
      <c r="E859" s="262"/>
      <c r="F859" s="262"/>
      <c r="G859" s="246"/>
      <c r="H859" s="246"/>
    </row>
    <row r="860" spans="5:8">
      <c r="E860" s="262"/>
      <c r="F860" s="262"/>
      <c r="G860" s="246"/>
      <c r="H860" s="246"/>
    </row>
    <row r="861" spans="5:8">
      <c r="E861" s="262"/>
      <c r="F861" s="262"/>
      <c r="G861" s="246"/>
      <c r="H861" s="246"/>
    </row>
    <row r="862" spans="5:8">
      <c r="E862" s="262"/>
      <c r="F862" s="262"/>
      <c r="G862" s="246"/>
      <c r="H862" s="246"/>
    </row>
    <row r="863" spans="5:8">
      <c r="E863" s="262"/>
      <c r="F863" s="262"/>
      <c r="G863" s="246"/>
      <c r="H863" s="246"/>
    </row>
    <row r="864" spans="5:8">
      <c r="E864" s="262"/>
      <c r="F864" s="262"/>
      <c r="G864" s="246"/>
      <c r="H864" s="246"/>
    </row>
    <row r="865" spans="5:8">
      <c r="E865" s="262"/>
      <c r="F865" s="262"/>
      <c r="G865" s="246"/>
      <c r="H865" s="246"/>
    </row>
    <row r="866" spans="5:8">
      <c r="E866" s="262"/>
      <c r="F866" s="262"/>
      <c r="G866" s="246"/>
      <c r="H866" s="246"/>
    </row>
    <row r="867" spans="5:8">
      <c r="E867" s="262"/>
      <c r="F867" s="262"/>
      <c r="G867" s="246"/>
      <c r="H867" s="246"/>
    </row>
    <row r="868" spans="5:8">
      <c r="E868" s="262"/>
      <c r="F868" s="262"/>
      <c r="G868" s="246"/>
      <c r="H868" s="246"/>
    </row>
    <row r="869" spans="5:8">
      <c r="E869" s="262"/>
      <c r="F869" s="262"/>
      <c r="G869" s="246"/>
      <c r="H869" s="246"/>
    </row>
    <row r="870" spans="5:8">
      <c r="E870" s="262"/>
      <c r="F870" s="262"/>
      <c r="G870" s="246"/>
      <c r="H870" s="246"/>
    </row>
    <row r="871" spans="5:8">
      <c r="E871" s="262"/>
      <c r="F871" s="262"/>
      <c r="G871" s="246"/>
      <c r="H871" s="246"/>
    </row>
    <row r="872" spans="5:8">
      <c r="E872" s="262"/>
      <c r="F872" s="262"/>
      <c r="G872" s="246"/>
      <c r="H872" s="246"/>
    </row>
    <row r="873" spans="5:8">
      <c r="E873" s="262"/>
      <c r="F873" s="262"/>
      <c r="G873" s="246"/>
      <c r="H873" s="246"/>
    </row>
    <row r="874" spans="5:8">
      <c r="E874" s="262"/>
      <c r="F874" s="262"/>
      <c r="G874" s="246"/>
      <c r="H874" s="246"/>
    </row>
    <row r="875" spans="5:8">
      <c r="E875" s="262"/>
      <c r="F875" s="262"/>
      <c r="G875" s="246"/>
      <c r="H875" s="246"/>
    </row>
    <row r="876" spans="5:8">
      <c r="E876" s="262"/>
      <c r="F876" s="262"/>
      <c r="G876" s="246"/>
      <c r="H876" s="246"/>
    </row>
    <row r="877" spans="5:8">
      <c r="E877" s="262"/>
      <c r="F877" s="262"/>
      <c r="G877" s="246"/>
      <c r="H877" s="246"/>
    </row>
    <row r="878" spans="5:8">
      <c r="E878" s="262"/>
      <c r="F878" s="262"/>
      <c r="G878" s="246"/>
      <c r="H878" s="246"/>
    </row>
    <row r="879" spans="5:8">
      <c r="E879" s="262"/>
      <c r="F879" s="262"/>
      <c r="G879" s="246"/>
      <c r="H879" s="246"/>
    </row>
    <row r="880" spans="5:8">
      <c r="E880" s="262"/>
      <c r="F880" s="262"/>
      <c r="G880" s="246"/>
      <c r="H880" s="246"/>
    </row>
    <row r="881" spans="5:8">
      <c r="E881" s="262"/>
      <c r="F881" s="262"/>
      <c r="G881" s="246"/>
      <c r="H881" s="246"/>
    </row>
    <row r="882" spans="5:8">
      <c r="E882" s="262"/>
      <c r="F882" s="262"/>
      <c r="G882" s="246"/>
      <c r="H882" s="246"/>
    </row>
    <row r="883" spans="5:8">
      <c r="E883" s="262"/>
      <c r="F883" s="262"/>
      <c r="G883" s="246"/>
      <c r="H883" s="246"/>
    </row>
    <row r="884" spans="5:8">
      <c r="E884" s="262"/>
      <c r="F884" s="262"/>
      <c r="G884" s="246"/>
      <c r="H884" s="246"/>
    </row>
    <row r="885" spans="5:8">
      <c r="E885" s="262"/>
      <c r="F885" s="262"/>
      <c r="G885" s="246"/>
      <c r="H885" s="246"/>
    </row>
    <row r="886" spans="5:8">
      <c r="E886" s="262"/>
      <c r="F886" s="262"/>
      <c r="G886" s="246"/>
      <c r="H886" s="246"/>
    </row>
    <row r="887" spans="5:8">
      <c r="E887" s="262"/>
      <c r="F887" s="262"/>
      <c r="G887" s="246"/>
      <c r="H887" s="246"/>
    </row>
    <row r="888" spans="5:8">
      <c r="E888" s="262"/>
      <c r="F888" s="262"/>
      <c r="G888" s="246"/>
      <c r="H888" s="246"/>
    </row>
    <row r="889" spans="5:8">
      <c r="E889" s="262"/>
      <c r="F889" s="262"/>
      <c r="G889" s="246"/>
      <c r="H889" s="246"/>
    </row>
    <row r="890" spans="5:8">
      <c r="E890" s="262"/>
      <c r="F890" s="262"/>
      <c r="G890" s="246"/>
      <c r="H890" s="246"/>
    </row>
    <row r="891" spans="5:8">
      <c r="E891" s="262"/>
      <c r="F891" s="262"/>
      <c r="G891" s="246"/>
      <c r="H891" s="246"/>
    </row>
    <row r="892" spans="5:8">
      <c r="E892" s="262"/>
      <c r="F892" s="262"/>
      <c r="G892" s="246"/>
      <c r="H892" s="246"/>
    </row>
    <row r="893" spans="5:8">
      <c r="E893" s="262"/>
      <c r="F893" s="262"/>
      <c r="G893" s="246"/>
      <c r="H893" s="246"/>
    </row>
    <row r="894" spans="5:8">
      <c r="E894" s="262"/>
      <c r="F894" s="262"/>
      <c r="G894" s="246"/>
      <c r="H894" s="246"/>
    </row>
    <row r="895" spans="5:8">
      <c r="E895" s="262"/>
      <c r="F895" s="262"/>
      <c r="G895" s="246"/>
      <c r="H895" s="246"/>
    </row>
    <row r="896" spans="5:8">
      <c r="E896" s="262"/>
      <c r="F896" s="262"/>
      <c r="G896" s="246"/>
      <c r="H896" s="246"/>
    </row>
    <row r="897" spans="5:8">
      <c r="E897" s="262"/>
      <c r="F897" s="262"/>
      <c r="G897" s="246"/>
      <c r="H897" s="246"/>
    </row>
    <row r="898" spans="5:8">
      <c r="E898" s="262"/>
      <c r="F898" s="262"/>
      <c r="G898" s="246"/>
      <c r="H898" s="246"/>
    </row>
    <row r="899" spans="5:8">
      <c r="E899" s="262"/>
      <c r="F899" s="262"/>
      <c r="G899" s="246"/>
      <c r="H899" s="246"/>
    </row>
    <row r="900" spans="5:8">
      <c r="E900" s="262"/>
      <c r="F900" s="262"/>
      <c r="G900" s="246"/>
      <c r="H900" s="246"/>
    </row>
    <row r="901" spans="5:8">
      <c r="E901" s="262"/>
      <c r="F901" s="262"/>
      <c r="G901" s="246"/>
      <c r="H901" s="246"/>
    </row>
    <row r="902" spans="5:8">
      <c r="E902" s="262"/>
      <c r="F902" s="262"/>
      <c r="G902" s="246"/>
      <c r="H902" s="246"/>
    </row>
    <row r="903" spans="5:8">
      <c r="E903" s="262"/>
      <c r="F903" s="262"/>
      <c r="G903" s="246"/>
      <c r="H903" s="246"/>
    </row>
    <row r="904" spans="5:8">
      <c r="E904" s="262"/>
      <c r="F904" s="262"/>
      <c r="G904" s="246"/>
      <c r="H904" s="246"/>
    </row>
    <row r="905" spans="5:8">
      <c r="E905" s="262"/>
      <c r="F905" s="262"/>
      <c r="G905" s="246"/>
      <c r="H905" s="246"/>
    </row>
    <row r="906" spans="5:8">
      <c r="E906" s="262"/>
      <c r="F906" s="262"/>
      <c r="G906" s="246"/>
      <c r="H906" s="246"/>
    </row>
    <row r="907" spans="5:8">
      <c r="E907" s="262"/>
      <c r="F907" s="262"/>
      <c r="G907" s="246"/>
      <c r="H907" s="246"/>
    </row>
    <row r="908" spans="5:8">
      <c r="E908" s="262"/>
      <c r="F908" s="262"/>
      <c r="G908" s="246"/>
      <c r="H908" s="246"/>
    </row>
    <row r="909" spans="5:8">
      <c r="E909" s="262"/>
      <c r="F909" s="262"/>
      <c r="G909" s="246"/>
      <c r="H909" s="246"/>
    </row>
    <row r="910" spans="5:8">
      <c r="E910" s="262"/>
      <c r="F910" s="262"/>
      <c r="G910" s="246"/>
      <c r="H910" s="246"/>
    </row>
    <row r="911" spans="5:8">
      <c r="E911" s="262"/>
      <c r="F911" s="262"/>
      <c r="G911" s="246"/>
      <c r="H911" s="246"/>
    </row>
    <row r="912" spans="5:8">
      <c r="E912" s="262"/>
      <c r="F912" s="262"/>
      <c r="G912" s="246"/>
      <c r="H912" s="246"/>
    </row>
    <row r="913" spans="5:8">
      <c r="E913" s="262"/>
      <c r="F913" s="262"/>
      <c r="G913" s="246"/>
      <c r="H913" s="246"/>
    </row>
    <row r="914" spans="5:8">
      <c r="E914" s="262"/>
      <c r="F914" s="262"/>
      <c r="G914" s="246"/>
      <c r="H914" s="246"/>
    </row>
    <row r="915" spans="5:8">
      <c r="E915" s="262"/>
      <c r="F915" s="262"/>
      <c r="G915" s="246"/>
      <c r="H915" s="246"/>
    </row>
    <row r="916" spans="5:8">
      <c r="E916" s="262"/>
      <c r="F916" s="262"/>
      <c r="G916" s="246"/>
      <c r="H916" s="246"/>
    </row>
    <row r="917" spans="5:8">
      <c r="E917" s="262"/>
      <c r="F917" s="262"/>
      <c r="G917" s="246"/>
      <c r="H917" s="246"/>
    </row>
    <row r="918" spans="5:8">
      <c r="E918" s="262"/>
      <c r="F918" s="262"/>
      <c r="G918" s="246"/>
      <c r="H918" s="246"/>
    </row>
    <row r="919" spans="5:8">
      <c r="E919" s="262"/>
      <c r="F919" s="262"/>
      <c r="G919" s="246"/>
      <c r="H919" s="246"/>
    </row>
    <row r="920" spans="5:8">
      <c r="E920" s="262"/>
      <c r="F920" s="262"/>
      <c r="G920" s="246"/>
      <c r="H920" s="246"/>
    </row>
    <row r="921" spans="5:8">
      <c r="E921" s="262"/>
      <c r="F921" s="262"/>
      <c r="G921" s="246"/>
      <c r="H921" s="246"/>
    </row>
    <row r="922" spans="5:8">
      <c r="E922" s="262"/>
      <c r="F922" s="262"/>
      <c r="G922" s="246"/>
      <c r="H922" s="246"/>
    </row>
    <row r="923" spans="5:8">
      <c r="E923" s="262"/>
      <c r="F923" s="262"/>
      <c r="G923" s="246"/>
      <c r="H923" s="246"/>
    </row>
    <row r="924" spans="5:8">
      <c r="E924" s="262"/>
      <c r="F924" s="262"/>
      <c r="G924" s="246"/>
      <c r="H924" s="246"/>
    </row>
    <row r="925" spans="5:8">
      <c r="E925" s="262"/>
      <c r="F925" s="262"/>
      <c r="G925" s="246"/>
      <c r="H925" s="246"/>
    </row>
    <row r="926" spans="5:8">
      <c r="E926" s="262"/>
      <c r="F926" s="262"/>
      <c r="G926" s="246"/>
      <c r="H926" s="246"/>
    </row>
    <row r="927" spans="5:8">
      <c r="E927" s="262"/>
      <c r="F927" s="262"/>
      <c r="G927" s="246"/>
      <c r="H927" s="246"/>
    </row>
    <row r="928" spans="5:8">
      <c r="E928" s="262"/>
      <c r="F928" s="262"/>
      <c r="G928" s="246"/>
      <c r="H928" s="246"/>
    </row>
    <row r="929" spans="5:8">
      <c r="E929" s="262"/>
      <c r="F929" s="262"/>
      <c r="G929" s="246"/>
      <c r="H929" s="246"/>
    </row>
    <row r="930" spans="5:8">
      <c r="E930" s="262"/>
      <c r="F930" s="262"/>
      <c r="G930" s="246"/>
      <c r="H930" s="246"/>
    </row>
    <row r="931" spans="5:8">
      <c r="E931" s="262"/>
      <c r="F931" s="262"/>
      <c r="G931" s="246"/>
      <c r="H931" s="246"/>
    </row>
    <row r="932" spans="5:8">
      <c r="E932" s="262"/>
      <c r="F932" s="262"/>
      <c r="G932" s="246"/>
      <c r="H932" s="246"/>
    </row>
    <row r="933" spans="5:8">
      <c r="E933" s="262"/>
      <c r="F933" s="262"/>
      <c r="G933" s="246"/>
      <c r="H933" s="246"/>
    </row>
    <row r="934" spans="5:8">
      <c r="E934" s="262"/>
      <c r="F934" s="262"/>
      <c r="G934" s="246"/>
      <c r="H934" s="246"/>
    </row>
    <row r="935" spans="5:8">
      <c r="E935" s="262"/>
      <c r="F935" s="262"/>
      <c r="G935" s="246"/>
      <c r="H935" s="246"/>
    </row>
    <row r="936" spans="5:8">
      <c r="E936" s="262"/>
      <c r="F936" s="262"/>
      <c r="G936" s="246"/>
      <c r="H936" s="246"/>
    </row>
    <row r="937" spans="5:8">
      <c r="E937" s="262"/>
      <c r="F937" s="262"/>
      <c r="G937" s="246"/>
      <c r="H937" s="246"/>
    </row>
    <row r="938" spans="5:8">
      <c r="E938" s="262"/>
      <c r="F938" s="262"/>
      <c r="G938" s="246"/>
      <c r="H938" s="246"/>
    </row>
    <row r="939" spans="5:8">
      <c r="E939" s="262"/>
      <c r="F939" s="262"/>
      <c r="G939" s="246"/>
      <c r="H939" s="246"/>
    </row>
    <row r="940" spans="5:8">
      <c r="E940" s="262"/>
      <c r="F940" s="262"/>
      <c r="G940" s="246"/>
      <c r="H940" s="246"/>
    </row>
    <row r="941" spans="5:8">
      <c r="E941" s="262"/>
      <c r="F941" s="262"/>
      <c r="G941" s="246"/>
      <c r="H941" s="246"/>
    </row>
    <row r="942" spans="5:8">
      <c r="E942" s="262"/>
      <c r="F942" s="262"/>
      <c r="G942" s="246"/>
      <c r="H942" s="246"/>
    </row>
    <row r="943" spans="5:8">
      <c r="E943" s="262"/>
      <c r="F943" s="262"/>
      <c r="G943" s="246"/>
      <c r="H943" s="246"/>
    </row>
    <row r="944" spans="5:8">
      <c r="E944" s="262"/>
      <c r="F944" s="262"/>
      <c r="G944" s="246"/>
      <c r="H944" s="246"/>
    </row>
    <row r="945" spans="5:8">
      <c r="E945" s="262"/>
      <c r="F945" s="262"/>
      <c r="G945" s="246"/>
      <c r="H945" s="246"/>
    </row>
    <row r="946" spans="5:8">
      <c r="E946" s="262"/>
      <c r="F946" s="262"/>
      <c r="G946" s="246"/>
      <c r="H946" s="246"/>
    </row>
    <row r="947" spans="5:8">
      <c r="E947" s="262"/>
      <c r="F947" s="262"/>
      <c r="G947" s="246"/>
      <c r="H947" s="246"/>
    </row>
    <row r="948" spans="5:8">
      <c r="E948" s="262"/>
      <c r="F948" s="262"/>
      <c r="G948" s="246"/>
      <c r="H948" s="246"/>
    </row>
    <row r="949" spans="5:8">
      <c r="E949" s="262"/>
      <c r="F949" s="262"/>
      <c r="G949" s="246"/>
      <c r="H949" s="246"/>
    </row>
    <row r="950" spans="5:8">
      <c r="E950" s="262"/>
      <c r="F950" s="262"/>
      <c r="G950" s="246"/>
      <c r="H950" s="246"/>
    </row>
    <row r="951" spans="5:8">
      <c r="E951" s="262"/>
      <c r="F951" s="262"/>
      <c r="G951" s="246"/>
      <c r="H951" s="246"/>
    </row>
    <row r="952" spans="5:8">
      <c r="E952" s="262"/>
      <c r="F952" s="262"/>
      <c r="G952" s="246"/>
      <c r="H952" s="246"/>
    </row>
    <row r="953" spans="5:8">
      <c r="E953" s="262"/>
      <c r="F953" s="262"/>
      <c r="G953" s="246"/>
      <c r="H953" s="246"/>
    </row>
    <row r="954" spans="5:8">
      <c r="E954" s="262"/>
      <c r="F954" s="262"/>
      <c r="G954" s="246"/>
      <c r="H954" s="246"/>
    </row>
    <row r="955" spans="5:8">
      <c r="E955" s="262"/>
      <c r="F955" s="262"/>
      <c r="G955" s="246"/>
      <c r="H955" s="246"/>
    </row>
    <row r="956" spans="5:8">
      <c r="E956" s="262"/>
      <c r="F956" s="262"/>
      <c r="G956" s="246"/>
      <c r="H956" s="246"/>
    </row>
    <row r="957" spans="5:8">
      <c r="E957" s="262"/>
      <c r="F957" s="262"/>
      <c r="G957" s="246"/>
      <c r="H957" s="246"/>
    </row>
    <row r="958" spans="5:8">
      <c r="E958" s="262"/>
      <c r="F958" s="262"/>
      <c r="G958" s="246"/>
      <c r="H958" s="246"/>
    </row>
    <row r="959" spans="5:8">
      <c r="E959" s="262"/>
      <c r="F959" s="262"/>
      <c r="G959" s="246"/>
      <c r="H959" s="246"/>
    </row>
    <row r="960" spans="5:8">
      <c r="E960" s="262"/>
      <c r="F960" s="262"/>
      <c r="G960" s="246"/>
      <c r="H960" s="246"/>
    </row>
    <row r="961" spans="5:8">
      <c r="E961" s="262"/>
      <c r="F961" s="262"/>
      <c r="G961" s="246"/>
      <c r="H961" s="246"/>
    </row>
    <row r="962" spans="5:8">
      <c r="E962" s="262"/>
      <c r="F962" s="262"/>
      <c r="G962" s="246"/>
      <c r="H962" s="246"/>
    </row>
    <row r="963" spans="5:8">
      <c r="E963" s="262"/>
      <c r="F963" s="262"/>
      <c r="G963" s="246"/>
      <c r="H963" s="246"/>
    </row>
    <row r="964" spans="5:8">
      <c r="E964" s="262"/>
      <c r="F964" s="262"/>
      <c r="G964" s="246"/>
      <c r="H964" s="246"/>
    </row>
    <row r="965" spans="5:8">
      <c r="E965" s="262"/>
      <c r="F965" s="262"/>
      <c r="G965" s="246"/>
      <c r="H965" s="246"/>
    </row>
    <row r="966" spans="5:8">
      <c r="E966" s="262"/>
      <c r="F966" s="262"/>
      <c r="G966" s="246"/>
      <c r="H966" s="246"/>
    </row>
    <row r="967" spans="5:8">
      <c r="E967" s="262"/>
      <c r="F967" s="262"/>
      <c r="G967" s="246"/>
      <c r="H967" s="246"/>
    </row>
    <row r="968" spans="5:8">
      <c r="E968" s="262"/>
      <c r="F968" s="262"/>
      <c r="G968" s="246"/>
      <c r="H968" s="246"/>
    </row>
    <row r="969" spans="5:8">
      <c r="E969" s="262"/>
      <c r="F969" s="262"/>
      <c r="G969" s="246"/>
      <c r="H969" s="246"/>
    </row>
    <row r="970" spans="5:8">
      <c r="E970" s="262"/>
      <c r="F970" s="262"/>
      <c r="G970" s="246"/>
      <c r="H970" s="246"/>
    </row>
    <row r="971" spans="5:8">
      <c r="E971" s="262"/>
      <c r="F971" s="262"/>
      <c r="G971" s="246"/>
      <c r="H971" s="246"/>
    </row>
    <row r="972" spans="5:8">
      <c r="E972" s="262"/>
      <c r="F972" s="262"/>
      <c r="G972" s="246"/>
      <c r="H972" s="246"/>
    </row>
    <row r="973" spans="5:8">
      <c r="E973" s="262"/>
      <c r="F973" s="262"/>
      <c r="G973" s="246"/>
      <c r="H973" s="246"/>
    </row>
    <row r="974" spans="5:8">
      <c r="E974" s="262"/>
      <c r="F974" s="262"/>
      <c r="G974" s="246"/>
      <c r="H974" s="246"/>
    </row>
    <row r="975" spans="5:8">
      <c r="E975" s="262"/>
      <c r="F975" s="262"/>
      <c r="G975" s="246"/>
      <c r="H975" s="246"/>
    </row>
    <row r="976" spans="5:8">
      <c r="E976" s="262"/>
      <c r="F976" s="262"/>
      <c r="G976" s="246"/>
      <c r="H976" s="246"/>
    </row>
    <row r="977" spans="5:8">
      <c r="E977" s="262"/>
      <c r="F977" s="262"/>
      <c r="G977" s="246"/>
      <c r="H977" s="246"/>
    </row>
    <row r="978" spans="5:8">
      <c r="E978" s="262"/>
      <c r="F978" s="262"/>
      <c r="G978" s="246"/>
      <c r="H978" s="246"/>
    </row>
    <row r="979" spans="5:8">
      <c r="E979" s="262"/>
      <c r="F979" s="262"/>
      <c r="G979" s="246"/>
      <c r="H979" s="246"/>
    </row>
    <row r="980" spans="5:8">
      <c r="E980" s="262"/>
      <c r="F980" s="262"/>
      <c r="G980" s="246"/>
      <c r="H980" s="246"/>
    </row>
    <row r="981" spans="5:8">
      <c r="E981" s="262"/>
      <c r="F981" s="262"/>
      <c r="G981" s="246"/>
      <c r="H981" s="246"/>
    </row>
    <row r="982" spans="5:8">
      <c r="E982" s="262"/>
      <c r="F982" s="262"/>
      <c r="G982" s="246"/>
      <c r="H982" s="246"/>
    </row>
    <row r="983" spans="5:8">
      <c r="E983" s="262"/>
      <c r="F983" s="262"/>
      <c r="G983" s="246"/>
      <c r="H983" s="246"/>
    </row>
    <row r="984" spans="5:8">
      <c r="E984" s="262"/>
      <c r="F984" s="262"/>
      <c r="G984" s="246"/>
      <c r="H984" s="246"/>
    </row>
    <row r="985" spans="5:8">
      <c r="E985" s="262"/>
      <c r="F985" s="262"/>
      <c r="G985" s="246"/>
      <c r="H985" s="246"/>
    </row>
    <row r="986" spans="5:8">
      <c r="E986" s="262"/>
      <c r="F986" s="262"/>
      <c r="G986" s="246"/>
      <c r="H986" s="246"/>
    </row>
    <row r="987" spans="5:8">
      <c r="E987" s="262"/>
      <c r="F987" s="262"/>
      <c r="G987" s="246"/>
      <c r="H987" s="246"/>
    </row>
    <row r="988" spans="5:8">
      <c r="E988" s="262"/>
      <c r="F988" s="262"/>
      <c r="G988" s="246"/>
      <c r="H988" s="246"/>
    </row>
    <row r="989" spans="5:8">
      <c r="E989" s="262"/>
      <c r="F989" s="262"/>
      <c r="G989" s="246"/>
      <c r="H989" s="246"/>
    </row>
    <row r="990" spans="5:8">
      <c r="E990" s="262"/>
      <c r="F990" s="262"/>
      <c r="G990" s="246"/>
      <c r="H990" s="246"/>
    </row>
    <row r="991" spans="5:8">
      <c r="E991" s="262"/>
      <c r="F991" s="262"/>
      <c r="G991" s="246"/>
      <c r="H991" s="246"/>
    </row>
    <row r="992" spans="5:8">
      <c r="E992" s="262"/>
      <c r="F992" s="262"/>
      <c r="G992" s="246"/>
      <c r="H992" s="246"/>
    </row>
    <row r="993" spans="5:8">
      <c r="E993" s="262"/>
      <c r="F993" s="262"/>
      <c r="G993" s="246"/>
      <c r="H993" s="246"/>
    </row>
    <row r="994" spans="5:8">
      <c r="E994" s="262"/>
      <c r="F994" s="262"/>
      <c r="G994" s="246"/>
      <c r="H994" s="246"/>
    </row>
  </sheetData>
  <autoFilter ref="A1:O787" xr:uid="{00000000-0009-0000-0000-000001000000}">
    <sortState xmlns:xlrd2="http://schemas.microsoft.com/office/spreadsheetml/2017/richdata2" ref="A31:O757">
      <sortCondition ref="A1:A787"/>
    </sortState>
  </autoFilter>
  <phoneticPr fontId="29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981"/>
  <sheetViews>
    <sheetView zoomScale="85" zoomScaleNormal="85" workbookViewId="0">
      <selection activeCell="B730" sqref="B730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1"/>
      <c r="B1" s="132"/>
      <c r="C1" s="133" t="s">
        <v>140</v>
      </c>
      <c r="D1" s="132"/>
      <c r="E1" s="134"/>
      <c r="F1" s="134"/>
      <c r="G1" s="134"/>
      <c r="H1" s="135"/>
      <c r="I1" s="132"/>
      <c r="J1" s="132"/>
      <c r="K1" s="132"/>
    </row>
    <row r="2" spans="1:11" ht="15.6">
      <c r="A2" s="131"/>
      <c r="B2" s="132"/>
      <c r="C2" s="132"/>
      <c r="D2" s="132"/>
      <c r="E2" s="134"/>
      <c r="F2" s="134"/>
      <c r="G2" s="134"/>
      <c r="H2" s="135"/>
      <c r="I2" s="132"/>
      <c r="J2" s="132"/>
      <c r="K2" s="132"/>
    </row>
    <row r="3" spans="1:11" ht="15.6">
      <c r="A3" s="136" t="s">
        <v>0</v>
      </c>
      <c r="B3" s="137" t="s">
        <v>141</v>
      </c>
      <c r="C3" s="137" t="s">
        <v>142</v>
      </c>
      <c r="D3" s="137" t="s">
        <v>143</v>
      </c>
      <c r="E3" s="138" t="s">
        <v>144</v>
      </c>
      <c r="F3" s="138" t="s">
        <v>145</v>
      </c>
      <c r="G3" s="138"/>
      <c r="H3" s="206" t="s">
        <v>30</v>
      </c>
      <c r="I3" s="137" t="s">
        <v>146</v>
      </c>
      <c r="J3" s="137" t="s">
        <v>147</v>
      </c>
      <c r="K3" s="139"/>
    </row>
    <row r="4" spans="1:11" ht="15.6">
      <c r="A4" s="163">
        <v>46113</v>
      </c>
      <c r="B4" s="216" t="s">
        <v>919</v>
      </c>
      <c r="C4" s="170"/>
      <c r="D4" s="170"/>
      <c r="E4" s="173"/>
      <c r="F4" s="173"/>
      <c r="G4" s="173"/>
      <c r="H4" s="174">
        <v>9981</v>
      </c>
      <c r="I4" s="175" t="s">
        <v>111</v>
      </c>
      <c r="J4" s="170"/>
      <c r="K4" s="176"/>
    </row>
    <row r="5" spans="1:11" ht="15.6">
      <c r="A5" s="212">
        <v>46113</v>
      </c>
      <c r="B5" s="75" t="s">
        <v>894</v>
      </c>
      <c r="C5" s="75" t="s">
        <v>335</v>
      </c>
      <c r="D5" s="343" t="s">
        <v>99</v>
      </c>
      <c r="E5" s="75"/>
      <c r="F5" s="75">
        <v>1000</v>
      </c>
      <c r="G5" s="173"/>
      <c r="H5" s="234">
        <f>H4+E5-F5</f>
        <v>8981</v>
      </c>
      <c r="I5" s="344" t="s">
        <v>111</v>
      </c>
      <c r="J5" s="430" t="s">
        <v>910</v>
      </c>
      <c r="K5" s="176"/>
    </row>
    <row r="6" spans="1:11" ht="15.6">
      <c r="A6" s="212">
        <v>46113</v>
      </c>
      <c r="B6" s="75" t="s">
        <v>895</v>
      </c>
      <c r="C6" s="75" t="s">
        <v>335</v>
      </c>
      <c r="D6" s="343" t="s">
        <v>99</v>
      </c>
      <c r="E6" s="75"/>
      <c r="F6" s="75">
        <v>1000</v>
      </c>
      <c r="G6" s="173"/>
      <c r="H6" s="234">
        <f t="shared" ref="H6:H69" si="0">H5+E6-F6</f>
        <v>7981</v>
      </c>
      <c r="I6" s="344" t="s">
        <v>111</v>
      </c>
      <c r="J6" s="430" t="s">
        <v>910</v>
      </c>
      <c r="K6" s="176"/>
    </row>
    <row r="7" spans="1:11" ht="15.6">
      <c r="A7" s="212">
        <v>46113</v>
      </c>
      <c r="B7" s="75" t="s">
        <v>187</v>
      </c>
      <c r="C7" s="75" t="s">
        <v>335</v>
      </c>
      <c r="D7" s="343" t="s">
        <v>99</v>
      </c>
      <c r="E7" s="75"/>
      <c r="F7" s="75">
        <v>1000</v>
      </c>
      <c r="G7" s="173"/>
      <c r="H7" s="234">
        <f t="shared" si="0"/>
        <v>6981</v>
      </c>
      <c r="I7" s="344" t="s">
        <v>111</v>
      </c>
      <c r="J7" s="430" t="s">
        <v>910</v>
      </c>
      <c r="K7" s="176"/>
    </row>
    <row r="8" spans="1:11" ht="15.6">
      <c r="A8" s="212">
        <v>46113</v>
      </c>
      <c r="B8" s="342" t="s">
        <v>896</v>
      </c>
      <c r="C8" s="124" t="s">
        <v>110</v>
      </c>
      <c r="D8" s="341" t="s">
        <v>99</v>
      </c>
      <c r="E8" s="75">
        <v>10000</v>
      </c>
      <c r="F8" s="75"/>
      <c r="G8" s="173"/>
      <c r="H8" s="234">
        <f t="shared" si="0"/>
        <v>16981</v>
      </c>
      <c r="I8" s="344" t="s">
        <v>111</v>
      </c>
      <c r="J8" s="430" t="s">
        <v>911</v>
      </c>
      <c r="K8" s="176"/>
    </row>
    <row r="9" spans="1:11" ht="15.6">
      <c r="A9" s="212">
        <v>46113</v>
      </c>
      <c r="B9" s="342" t="s">
        <v>896</v>
      </c>
      <c r="C9" s="124" t="s">
        <v>110</v>
      </c>
      <c r="D9" s="341" t="s">
        <v>99</v>
      </c>
      <c r="E9" s="75"/>
      <c r="F9" s="75">
        <v>10000</v>
      </c>
      <c r="G9" s="173"/>
      <c r="H9" s="234">
        <f t="shared" si="0"/>
        <v>6981</v>
      </c>
      <c r="I9" s="344" t="s">
        <v>111</v>
      </c>
      <c r="J9" s="430" t="s">
        <v>911</v>
      </c>
      <c r="K9" s="176"/>
    </row>
    <row r="10" spans="1:11" ht="15.6">
      <c r="A10" s="212">
        <v>46114</v>
      </c>
      <c r="B10" s="75" t="s">
        <v>894</v>
      </c>
      <c r="C10" s="75" t="s">
        <v>335</v>
      </c>
      <c r="D10" s="343" t="s">
        <v>99</v>
      </c>
      <c r="E10" s="75"/>
      <c r="F10" s="75">
        <v>1000</v>
      </c>
      <c r="G10" s="173"/>
      <c r="H10" s="234">
        <f t="shared" si="0"/>
        <v>5981</v>
      </c>
      <c r="I10" s="344" t="s">
        <v>111</v>
      </c>
      <c r="J10" s="430" t="s">
        <v>910</v>
      </c>
      <c r="K10" s="176"/>
    </row>
    <row r="11" spans="1:11" ht="15.6">
      <c r="A11" s="212">
        <v>46114</v>
      </c>
      <c r="B11" s="75" t="s">
        <v>895</v>
      </c>
      <c r="C11" s="75" t="s">
        <v>335</v>
      </c>
      <c r="D11" s="343" t="s">
        <v>99</v>
      </c>
      <c r="E11" s="75"/>
      <c r="F11" s="75">
        <v>1000</v>
      </c>
      <c r="G11" s="173"/>
      <c r="H11" s="234">
        <f t="shared" si="0"/>
        <v>4981</v>
      </c>
      <c r="I11" s="344" t="s">
        <v>111</v>
      </c>
      <c r="J11" s="430" t="s">
        <v>910</v>
      </c>
      <c r="K11" s="176"/>
    </row>
    <row r="12" spans="1:11" ht="15.6">
      <c r="A12" s="212">
        <v>46114</v>
      </c>
      <c r="B12" s="75" t="s">
        <v>187</v>
      </c>
      <c r="C12" s="75" t="s">
        <v>335</v>
      </c>
      <c r="D12" s="343" t="s">
        <v>99</v>
      </c>
      <c r="E12" s="75"/>
      <c r="F12" s="75">
        <v>1000</v>
      </c>
      <c r="G12" s="173"/>
      <c r="H12" s="234">
        <f t="shared" si="0"/>
        <v>3981</v>
      </c>
      <c r="I12" s="344" t="s">
        <v>111</v>
      </c>
      <c r="J12" s="430" t="s">
        <v>910</v>
      </c>
      <c r="K12" s="176"/>
    </row>
    <row r="13" spans="1:11" ht="15.6">
      <c r="A13" s="212">
        <v>46115</v>
      </c>
      <c r="B13" s="75" t="s">
        <v>894</v>
      </c>
      <c r="C13" s="75" t="s">
        <v>335</v>
      </c>
      <c r="D13" s="343" t="s">
        <v>99</v>
      </c>
      <c r="E13" s="75"/>
      <c r="F13" s="75">
        <v>1000</v>
      </c>
      <c r="G13" s="173"/>
      <c r="H13" s="234">
        <f t="shared" si="0"/>
        <v>2981</v>
      </c>
      <c r="I13" s="344" t="s">
        <v>111</v>
      </c>
      <c r="J13" s="430" t="s">
        <v>910</v>
      </c>
      <c r="K13" s="176"/>
    </row>
    <row r="14" spans="1:11" ht="15.6">
      <c r="A14" s="212">
        <v>46115</v>
      </c>
      <c r="B14" s="75" t="s">
        <v>187</v>
      </c>
      <c r="C14" s="75" t="s">
        <v>335</v>
      </c>
      <c r="D14" s="343" t="s">
        <v>99</v>
      </c>
      <c r="E14" s="75"/>
      <c r="F14" s="75">
        <v>1000</v>
      </c>
      <c r="G14" s="173"/>
      <c r="H14" s="234">
        <f t="shared" si="0"/>
        <v>1981</v>
      </c>
      <c r="I14" s="344" t="s">
        <v>111</v>
      </c>
      <c r="J14" s="430" t="s">
        <v>910</v>
      </c>
      <c r="K14" s="176"/>
    </row>
    <row r="15" spans="1:11" ht="15.6">
      <c r="A15" s="212">
        <v>46119</v>
      </c>
      <c r="B15" s="75" t="s">
        <v>186</v>
      </c>
      <c r="C15" s="75" t="s">
        <v>335</v>
      </c>
      <c r="D15" s="343" t="s">
        <v>99</v>
      </c>
      <c r="E15" s="75"/>
      <c r="F15" s="75">
        <v>1000</v>
      </c>
      <c r="G15" s="173"/>
      <c r="H15" s="234">
        <f t="shared" si="0"/>
        <v>981</v>
      </c>
      <c r="I15" s="344" t="s">
        <v>111</v>
      </c>
      <c r="J15" s="430" t="s">
        <v>910</v>
      </c>
      <c r="K15" s="176"/>
    </row>
    <row r="16" spans="1:11" ht="15.6">
      <c r="A16" s="212">
        <v>46119</v>
      </c>
      <c r="B16" s="75" t="s">
        <v>187</v>
      </c>
      <c r="C16" s="75" t="s">
        <v>335</v>
      </c>
      <c r="D16" s="343" t="s">
        <v>99</v>
      </c>
      <c r="E16" s="75"/>
      <c r="F16" s="75">
        <v>1000</v>
      </c>
      <c r="G16" s="173"/>
      <c r="H16" s="234">
        <f t="shared" si="0"/>
        <v>-19</v>
      </c>
      <c r="I16" s="344" t="s">
        <v>111</v>
      </c>
      <c r="J16" s="430" t="s">
        <v>910</v>
      </c>
      <c r="K16" s="176"/>
    </row>
    <row r="17" spans="1:11" ht="15.6">
      <c r="A17" s="212">
        <v>46119</v>
      </c>
      <c r="B17" s="75" t="s">
        <v>897</v>
      </c>
      <c r="C17" s="75" t="s">
        <v>102</v>
      </c>
      <c r="D17" s="343" t="s">
        <v>99</v>
      </c>
      <c r="E17" s="75">
        <v>250000</v>
      </c>
      <c r="F17" s="75"/>
      <c r="G17" s="173"/>
      <c r="H17" s="234">
        <f t="shared" si="0"/>
        <v>249981</v>
      </c>
      <c r="I17" s="344" t="s">
        <v>111</v>
      </c>
      <c r="J17" s="75" t="s">
        <v>912</v>
      </c>
      <c r="K17" s="176"/>
    </row>
    <row r="18" spans="1:11" ht="15.6">
      <c r="A18" s="212">
        <v>46120</v>
      </c>
      <c r="B18" s="75" t="s">
        <v>186</v>
      </c>
      <c r="C18" s="75" t="s">
        <v>335</v>
      </c>
      <c r="D18" s="343" t="s">
        <v>99</v>
      </c>
      <c r="E18" s="75"/>
      <c r="F18" s="75">
        <v>1000</v>
      </c>
      <c r="G18" s="173"/>
      <c r="H18" s="234">
        <f t="shared" si="0"/>
        <v>248981</v>
      </c>
      <c r="I18" s="344" t="s">
        <v>111</v>
      </c>
      <c r="J18" s="430" t="s">
        <v>910</v>
      </c>
      <c r="K18" s="176"/>
    </row>
    <row r="19" spans="1:11" ht="15.6">
      <c r="A19" s="212">
        <v>46120</v>
      </c>
      <c r="B19" s="75" t="s">
        <v>192</v>
      </c>
      <c r="C19" s="75" t="s">
        <v>335</v>
      </c>
      <c r="D19" s="343" t="s">
        <v>99</v>
      </c>
      <c r="E19" s="75"/>
      <c r="F19" s="75">
        <v>1000</v>
      </c>
      <c r="G19" s="173"/>
      <c r="H19" s="234">
        <f t="shared" si="0"/>
        <v>247981</v>
      </c>
      <c r="I19" s="344" t="s">
        <v>111</v>
      </c>
      <c r="J19" s="430" t="s">
        <v>910</v>
      </c>
      <c r="K19" s="176"/>
    </row>
    <row r="20" spans="1:11" ht="15.6">
      <c r="A20" s="212">
        <v>46120</v>
      </c>
      <c r="B20" s="342" t="s">
        <v>898</v>
      </c>
      <c r="C20" s="124" t="s">
        <v>110</v>
      </c>
      <c r="D20" s="341" t="s">
        <v>99</v>
      </c>
      <c r="E20" s="75">
        <v>10000</v>
      </c>
      <c r="F20" s="75"/>
      <c r="G20" s="173"/>
      <c r="H20" s="234">
        <f t="shared" si="0"/>
        <v>257981</v>
      </c>
      <c r="I20" s="344" t="s">
        <v>111</v>
      </c>
      <c r="J20" s="430" t="s">
        <v>913</v>
      </c>
      <c r="K20" s="176"/>
    </row>
    <row r="21" spans="1:11" ht="15.6">
      <c r="A21" s="212">
        <v>46120</v>
      </c>
      <c r="B21" s="342" t="s">
        <v>898</v>
      </c>
      <c r="C21" s="124" t="s">
        <v>110</v>
      </c>
      <c r="D21" s="341" t="s">
        <v>99</v>
      </c>
      <c r="E21" s="75"/>
      <c r="F21" s="75">
        <v>10000</v>
      </c>
      <c r="G21" s="173"/>
      <c r="H21" s="234">
        <f t="shared" si="0"/>
        <v>247981</v>
      </c>
      <c r="I21" s="344" t="s">
        <v>111</v>
      </c>
      <c r="J21" s="430" t="s">
        <v>913</v>
      </c>
      <c r="K21" s="176"/>
    </row>
    <row r="22" spans="1:11" ht="15.6">
      <c r="A22" s="212">
        <v>46121</v>
      </c>
      <c r="B22" s="75" t="s">
        <v>186</v>
      </c>
      <c r="C22" s="75" t="s">
        <v>335</v>
      </c>
      <c r="D22" s="343" t="s">
        <v>99</v>
      </c>
      <c r="E22" s="75"/>
      <c r="F22" s="75">
        <v>1000</v>
      </c>
      <c r="G22" s="173"/>
      <c r="H22" s="234">
        <f t="shared" si="0"/>
        <v>246981</v>
      </c>
      <c r="I22" s="344" t="s">
        <v>111</v>
      </c>
      <c r="J22" s="430" t="s">
        <v>910</v>
      </c>
      <c r="K22" s="176"/>
    </row>
    <row r="23" spans="1:11" ht="15.6">
      <c r="A23" s="212">
        <v>46121</v>
      </c>
      <c r="B23" s="75" t="s">
        <v>899</v>
      </c>
      <c r="C23" s="75" t="s">
        <v>335</v>
      </c>
      <c r="D23" s="343" t="s">
        <v>99</v>
      </c>
      <c r="E23" s="75"/>
      <c r="F23" s="75">
        <v>1000</v>
      </c>
      <c r="G23" s="173"/>
      <c r="H23" s="234">
        <f t="shared" si="0"/>
        <v>245981</v>
      </c>
      <c r="I23" s="344" t="s">
        <v>111</v>
      </c>
      <c r="J23" s="430" t="s">
        <v>910</v>
      </c>
      <c r="K23" s="176"/>
    </row>
    <row r="24" spans="1:11" ht="15.6">
      <c r="A24" s="212">
        <v>46121</v>
      </c>
      <c r="B24" s="75" t="s">
        <v>900</v>
      </c>
      <c r="C24" s="75" t="s">
        <v>335</v>
      </c>
      <c r="D24" s="343" t="s">
        <v>99</v>
      </c>
      <c r="E24" s="75"/>
      <c r="F24" s="75">
        <v>1000</v>
      </c>
      <c r="G24" s="173"/>
      <c r="H24" s="234">
        <f t="shared" si="0"/>
        <v>244981</v>
      </c>
      <c r="I24" s="344" t="s">
        <v>111</v>
      </c>
      <c r="J24" s="430" t="s">
        <v>910</v>
      </c>
      <c r="K24" s="176"/>
    </row>
    <row r="25" spans="1:11" ht="15.6">
      <c r="A25" s="212">
        <v>46121</v>
      </c>
      <c r="B25" s="75" t="s">
        <v>306</v>
      </c>
      <c r="C25" s="75" t="s">
        <v>335</v>
      </c>
      <c r="D25" s="343" t="s">
        <v>99</v>
      </c>
      <c r="E25" s="75"/>
      <c r="F25" s="75">
        <v>1000</v>
      </c>
      <c r="G25" s="173"/>
      <c r="H25" s="234">
        <f t="shared" si="0"/>
        <v>243981</v>
      </c>
      <c r="I25" s="344" t="s">
        <v>111</v>
      </c>
      <c r="J25" s="430" t="s">
        <v>910</v>
      </c>
      <c r="K25" s="176"/>
    </row>
    <row r="26" spans="1:11" ht="15.6">
      <c r="A26" s="212">
        <v>46121</v>
      </c>
      <c r="B26" s="342" t="s">
        <v>901</v>
      </c>
      <c r="C26" s="124" t="s">
        <v>104</v>
      </c>
      <c r="D26" s="343" t="s">
        <v>99</v>
      </c>
      <c r="E26" s="75"/>
      <c r="F26" s="75">
        <v>250000</v>
      </c>
      <c r="G26" s="173"/>
      <c r="H26" s="234">
        <f t="shared" si="0"/>
        <v>-6019</v>
      </c>
      <c r="I26" s="344" t="s">
        <v>111</v>
      </c>
      <c r="J26" s="430" t="s">
        <v>914</v>
      </c>
      <c r="K26" s="176"/>
    </row>
    <row r="27" spans="1:11" ht="15.6">
      <c r="A27" s="212">
        <v>46121</v>
      </c>
      <c r="B27" s="75" t="s">
        <v>187</v>
      </c>
      <c r="C27" s="75" t="s">
        <v>335</v>
      </c>
      <c r="D27" s="343" t="s">
        <v>99</v>
      </c>
      <c r="E27" s="75"/>
      <c r="F27" s="75">
        <v>1000</v>
      </c>
      <c r="G27" s="173"/>
      <c r="H27" s="234">
        <f t="shared" si="0"/>
        <v>-7019</v>
      </c>
      <c r="I27" s="344" t="s">
        <v>111</v>
      </c>
      <c r="J27" s="430" t="s">
        <v>910</v>
      </c>
      <c r="K27" s="176"/>
    </row>
    <row r="28" spans="1:11" ht="15.6">
      <c r="A28" s="212">
        <v>46122</v>
      </c>
      <c r="B28" s="75" t="s">
        <v>186</v>
      </c>
      <c r="C28" s="75" t="s">
        <v>335</v>
      </c>
      <c r="D28" s="343" t="s">
        <v>99</v>
      </c>
      <c r="E28" s="75"/>
      <c r="F28" s="75">
        <v>1000</v>
      </c>
      <c r="G28" s="173"/>
      <c r="H28" s="234">
        <f t="shared" si="0"/>
        <v>-8019</v>
      </c>
      <c r="I28" s="344" t="s">
        <v>111</v>
      </c>
      <c r="J28" s="430" t="s">
        <v>910</v>
      </c>
      <c r="K28" s="176"/>
    </row>
    <row r="29" spans="1:11" ht="15.6">
      <c r="A29" s="212">
        <v>46122</v>
      </c>
      <c r="B29" s="75" t="s">
        <v>187</v>
      </c>
      <c r="C29" s="75" t="s">
        <v>335</v>
      </c>
      <c r="D29" s="343" t="s">
        <v>99</v>
      </c>
      <c r="E29" s="75"/>
      <c r="F29" s="75">
        <v>1000</v>
      </c>
      <c r="G29" s="173"/>
      <c r="H29" s="234">
        <f t="shared" si="0"/>
        <v>-9019</v>
      </c>
      <c r="I29" s="344" t="s">
        <v>111</v>
      </c>
      <c r="J29" s="430" t="s">
        <v>910</v>
      </c>
      <c r="K29" s="176"/>
    </row>
    <row r="30" spans="1:11" ht="15.6">
      <c r="A30" s="212">
        <v>46122</v>
      </c>
      <c r="B30" s="75" t="s">
        <v>186</v>
      </c>
      <c r="C30" s="75" t="s">
        <v>335</v>
      </c>
      <c r="D30" s="343" t="s">
        <v>99</v>
      </c>
      <c r="E30" s="75"/>
      <c r="F30" s="75">
        <v>1000</v>
      </c>
      <c r="G30" s="173"/>
      <c r="H30" s="234">
        <f t="shared" si="0"/>
        <v>-10019</v>
      </c>
      <c r="I30" s="344" t="s">
        <v>111</v>
      </c>
      <c r="J30" s="430" t="s">
        <v>910</v>
      </c>
      <c r="K30" s="176"/>
    </row>
    <row r="31" spans="1:11" ht="15.6">
      <c r="A31" s="212">
        <v>46122</v>
      </c>
      <c r="B31" s="75" t="s">
        <v>187</v>
      </c>
      <c r="C31" s="75" t="s">
        <v>335</v>
      </c>
      <c r="D31" s="343" t="s">
        <v>99</v>
      </c>
      <c r="E31" s="75"/>
      <c r="F31" s="75">
        <v>1000</v>
      </c>
      <c r="G31" s="173"/>
      <c r="H31" s="234">
        <f t="shared" si="0"/>
        <v>-11019</v>
      </c>
      <c r="I31" s="344" t="s">
        <v>111</v>
      </c>
      <c r="J31" s="430" t="s">
        <v>910</v>
      </c>
      <c r="K31" s="176"/>
    </row>
    <row r="32" spans="1:11" ht="15.6">
      <c r="A32" s="212">
        <v>46125</v>
      </c>
      <c r="B32" s="75" t="s">
        <v>186</v>
      </c>
      <c r="C32" s="75" t="s">
        <v>335</v>
      </c>
      <c r="D32" s="343" t="s">
        <v>99</v>
      </c>
      <c r="E32" s="75"/>
      <c r="F32" s="75">
        <v>1000</v>
      </c>
      <c r="G32" s="173"/>
      <c r="H32" s="234">
        <f t="shared" si="0"/>
        <v>-12019</v>
      </c>
      <c r="I32" s="344" t="s">
        <v>111</v>
      </c>
      <c r="J32" s="430" t="s">
        <v>910</v>
      </c>
      <c r="K32" s="176"/>
    </row>
    <row r="33" spans="1:11" ht="15.6">
      <c r="A33" s="212">
        <v>46125</v>
      </c>
      <c r="B33" s="75" t="s">
        <v>187</v>
      </c>
      <c r="C33" s="75" t="s">
        <v>335</v>
      </c>
      <c r="D33" s="343" t="s">
        <v>99</v>
      </c>
      <c r="E33" s="75"/>
      <c r="F33" s="75">
        <v>1000</v>
      </c>
      <c r="G33" s="173"/>
      <c r="H33" s="234">
        <f t="shared" si="0"/>
        <v>-13019</v>
      </c>
      <c r="I33" s="344" t="s">
        <v>111</v>
      </c>
      <c r="J33" s="430" t="s">
        <v>910</v>
      </c>
      <c r="K33" s="176"/>
    </row>
    <row r="34" spans="1:11" ht="15.6">
      <c r="A34" s="212">
        <v>46126</v>
      </c>
      <c r="B34" s="75" t="s">
        <v>304</v>
      </c>
      <c r="C34" s="75" t="s">
        <v>335</v>
      </c>
      <c r="D34" s="343" t="s">
        <v>99</v>
      </c>
      <c r="E34" s="75"/>
      <c r="F34" s="75">
        <v>1000</v>
      </c>
      <c r="G34" s="173"/>
      <c r="H34" s="234">
        <f t="shared" si="0"/>
        <v>-14019</v>
      </c>
      <c r="I34" s="344" t="s">
        <v>111</v>
      </c>
      <c r="J34" s="430" t="s">
        <v>910</v>
      </c>
      <c r="K34" s="176"/>
    </row>
    <row r="35" spans="1:11" ht="15.6">
      <c r="A35" s="212">
        <v>46126</v>
      </c>
      <c r="B35" s="75" t="s">
        <v>192</v>
      </c>
      <c r="C35" s="75" t="s">
        <v>335</v>
      </c>
      <c r="D35" s="343" t="s">
        <v>99</v>
      </c>
      <c r="E35" s="75"/>
      <c r="F35" s="75">
        <v>1000</v>
      </c>
      <c r="G35" s="173"/>
      <c r="H35" s="234">
        <f t="shared" si="0"/>
        <v>-15019</v>
      </c>
      <c r="I35" s="344" t="s">
        <v>111</v>
      </c>
      <c r="J35" s="430" t="s">
        <v>910</v>
      </c>
      <c r="K35" s="176"/>
    </row>
    <row r="36" spans="1:11" ht="15.6">
      <c r="A36" s="212">
        <v>46127</v>
      </c>
      <c r="B36" s="75" t="s">
        <v>188</v>
      </c>
      <c r="C36" s="75" t="s">
        <v>335</v>
      </c>
      <c r="D36" s="343" t="s">
        <v>99</v>
      </c>
      <c r="E36" s="75"/>
      <c r="F36" s="75">
        <v>1000</v>
      </c>
      <c r="G36" s="173"/>
      <c r="H36" s="234">
        <f t="shared" si="0"/>
        <v>-16019</v>
      </c>
      <c r="I36" s="344" t="s">
        <v>111</v>
      </c>
      <c r="J36" s="430" t="s">
        <v>910</v>
      </c>
      <c r="K36" s="176"/>
    </row>
    <row r="37" spans="1:11" ht="15.6">
      <c r="A37" s="212">
        <v>46127</v>
      </c>
      <c r="B37" s="75" t="s">
        <v>192</v>
      </c>
      <c r="C37" s="75" t="s">
        <v>335</v>
      </c>
      <c r="D37" s="343" t="s">
        <v>99</v>
      </c>
      <c r="E37" s="75"/>
      <c r="F37" s="75">
        <v>1000</v>
      </c>
      <c r="G37" s="173"/>
      <c r="H37" s="234">
        <f t="shared" si="0"/>
        <v>-17019</v>
      </c>
      <c r="I37" s="344" t="s">
        <v>111</v>
      </c>
      <c r="J37" s="430" t="s">
        <v>910</v>
      </c>
      <c r="K37" s="176"/>
    </row>
    <row r="38" spans="1:11" ht="15.6">
      <c r="A38" s="212">
        <v>46127</v>
      </c>
      <c r="B38" s="342" t="s">
        <v>902</v>
      </c>
      <c r="C38" s="124" t="s">
        <v>110</v>
      </c>
      <c r="D38" s="341" t="s">
        <v>99</v>
      </c>
      <c r="E38" s="75">
        <v>10000</v>
      </c>
      <c r="F38" s="75"/>
      <c r="G38" s="173"/>
      <c r="H38" s="234">
        <f t="shared" si="0"/>
        <v>-7019</v>
      </c>
      <c r="I38" s="344" t="s">
        <v>111</v>
      </c>
      <c r="J38" s="430" t="s">
        <v>915</v>
      </c>
      <c r="K38" s="176"/>
    </row>
    <row r="39" spans="1:11" ht="15.6">
      <c r="A39" s="212">
        <v>46127</v>
      </c>
      <c r="B39" s="342" t="s">
        <v>902</v>
      </c>
      <c r="C39" s="124" t="s">
        <v>110</v>
      </c>
      <c r="D39" s="341" t="s">
        <v>99</v>
      </c>
      <c r="E39" s="75"/>
      <c r="F39" s="75">
        <v>10000</v>
      </c>
      <c r="G39" s="173"/>
      <c r="H39" s="234">
        <f t="shared" si="0"/>
        <v>-17019</v>
      </c>
      <c r="I39" s="344" t="s">
        <v>111</v>
      </c>
      <c r="J39" s="430" t="s">
        <v>915</v>
      </c>
      <c r="K39" s="176"/>
    </row>
    <row r="40" spans="1:11" ht="15.6">
      <c r="A40" s="212">
        <v>46128</v>
      </c>
      <c r="B40" s="75" t="s">
        <v>903</v>
      </c>
      <c r="C40" s="75" t="s">
        <v>335</v>
      </c>
      <c r="D40" s="343" t="s">
        <v>99</v>
      </c>
      <c r="E40" s="75"/>
      <c r="F40" s="75">
        <v>1000</v>
      </c>
      <c r="G40" s="173"/>
      <c r="H40" s="234">
        <f t="shared" si="0"/>
        <v>-18019</v>
      </c>
      <c r="I40" s="344" t="s">
        <v>111</v>
      </c>
      <c r="J40" s="430" t="s">
        <v>910</v>
      </c>
      <c r="K40" s="176"/>
    </row>
    <row r="41" spans="1:11" ht="15.6">
      <c r="A41" s="212">
        <v>46128</v>
      </c>
      <c r="B41" s="75" t="s">
        <v>192</v>
      </c>
      <c r="C41" s="75" t="s">
        <v>335</v>
      </c>
      <c r="D41" s="343" t="s">
        <v>99</v>
      </c>
      <c r="E41" s="75"/>
      <c r="F41" s="75">
        <v>1000</v>
      </c>
      <c r="G41" s="173"/>
      <c r="H41" s="234">
        <f t="shared" si="0"/>
        <v>-19019</v>
      </c>
      <c r="I41" s="344" t="s">
        <v>111</v>
      </c>
      <c r="J41" s="430" t="s">
        <v>910</v>
      </c>
      <c r="K41" s="176"/>
    </row>
    <row r="42" spans="1:11" ht="15.6">
      <c r="A42" s="212">
        <v>46129</v>
      </c>
      <c r="B42" s="75" t="s">
        <v>186</v>
      </c>
      <c r="C42" s="75" t="s">
        <v>335</v>
      </c>
      <c r="D42" s="343" t="s">
        <v>99</v>
      </c>
      <c r="E42" s="75"/>
      <c r="F42" s="75">
        <v>1000</v>
      </c>
      <c r="G42" s="173"/>
      <c r="H42" s="234">
        <f t="shared" si="0"/>
        <v>-20019</v>
      </c>
      <c r="I42" s="344" t="s">
        <v>111</v>
      </c>
      <c r="J42" s="430" t="s">
        <v>910</v>
      </c>
      <c r="K42" s="176"/>
    </row>
    <row r="43" spans="1:11" ht="15.6">
      <c r="A43" s="212">
        <v>46129</v>
      </c>
      <c r="B43" s="75" t="s">
        <v>192</v>
      </c>
      <c r="C43" s="75" t="s">
        <v>335</v>
      </c>
      <c r="D43" s="343" t="s">
        <v>99</v>
      </c>
      <c r="E43" s="75"/>
      <c r="F43" s="75">
        <v>1000</v>
      </c>
      <c r="G43" s="173"/>
      <c r="H43" s="234">
        <f t="shared" si="0"/>
        <v>-21019</v>
      </c>
      <c r="I43" s="344" t="s">
        <v>111</v>
      </c>
      <c r="J43" s="430" t="s">
        <v>910</v>
      </c>
      <c r="K43" s="176"/>
    </row>
    <row r="44" spans="1:11" ht="15.6">
      <c r="A44" s="212">
        <v>46129</v>
      </c>
      <c r="B44" s="75" t="s">
        <v>897</v>
      </c>
      <c r="C44" s="75" t="s">
        <v>102</v>
      </c>
      <c r="D44" s="343" t="s">
        <v>99</v>
      </c>
      <c r="E44" s="75">
        <v>30000</v>
      </c>
      <c r="F44" s="75"/>
      <c r="G44" s="173"/>
      <c r="H44" s="234">
        <f t="shared" si="0"/>
        <v>8981</v>
      </c>
      <c r="I44" s="344" t="s">
        <v>111</v>
      </c>
      <c r="J44" s="75" t="s">
        <v>916</v>
      </c>
      <c r="K44" s="176"/>
    </row>
    <row r="45" spans="1:11" ht="15.6">
      <c r="A45" s="212">
        <v>46132</v>
      </c>
      <c r="B45" s="75" t="s">
        <v>186</v>
      </c>
      <c r="C45" s="75" t="s">
        <v>335</v>
      </c>
      <c r="D45" s="343" t="s">
        <v>99</v>
      </c>
      <c r="E45" s="75"/>
      <c r="F45" s="75">
        <v>1000</v>
      </c>
      <c r="G45" s="173"/>
      <c r="H45" s="234">
        <f t="shared" si="0"/>
        <v>7981</v>
      </c>
      <c r="I45" s="344" t="s">
        <v>111</v>
      </c>
      <c r="J45" s="430" t="s">
        <v>910</v>
      </c>
      <c r="K45" s="176"/>
    </row>
    <row r="46" spans="1:11" ht="15.6">
      <c r="A46" s="212">
        <v>46132</v>
      </c>
      <c r="B46" s="75" t="s">
        <v>187</v>
      </c>
      <c r="C46" s="75" t="s">
        <v>335</v>
      </c>
      <c r="D46" s="343" t="s">
        <v>99</v>
      </c>
      <c r="E46" s="75"/>
      <c r="F46" s="75">
        <v>1000</v>
      </c>
      <c r="G46" s="173"/>
      <c r="H46" s="234">
        <f t="shared" si="0"/>
        <v>6981</v>
      </c>
      <c r="I46" s="344" t="s">
        <v>111</v>
      </c>
      <c r="J46" s="430" t="s">
        <v>910</v>
      </c>
      <c r="K46" s="176"/>
    </row>
    <row r="47" spans="1:11" ht="15.6">
      <c r="A47" s="212">
        <v>46133</v>
      </c>
      <c r="B47" s="75" t="s">
        <v>186</v>
      </c>
      <c r="C47" s="75" t="s">
        <v>335</v>
      </c>
      <c r="D47" s="343" t="s">
        <v>99</v>
      </c>
      <c r="E47" s="75"/>
      <c r="F47" s="75">
        <v>1000</v>
      </c>
      <c r="G47" s="173"/>
      <c r="H47" s="234">
        <f t="shared" si="0"/>
        <v>5981</v>
      </c>
      <c r="I47" s="344" t="s">
        <v>111</v>
      </c>
      <c r="J47" s="430" t="s">
        <v>910</v>
      </c>
      <c r="K47" s="176"/>
    </row>
    <row r="48" spans="1:11" ht="15.6">
      <c r="A48" s="212">
        <v>46133</v>
      </c>
      <c r="B48" s="75" t="s">
        <v>204</v>
      </c>
      <c r="C48" s="75" t="s">
        <v>335</v>
      </c>
      <c r="D48" s="343" t="s">
        <v>99</v>
      </c>
      <c r="E48" s="75"/>
      <c r="F48" s="75">
        <v>1000</v>
      </c>
      <c r="G48" s="173"/>
      <c r="H48" s="234">
        <f t="shared" si="0"/>
        <v>4981</v>
      </c>
      <c r="I48" s="344" t="s">
        <v>111</v>
      </c>
      <c r="J48" s="430" t="s">
        <v>910</v>
      </c>
      <c r="K48" s="176"/>
    </row>
    <row r="49" spans="1:11" ht="15.6">
      <c r="A49" s="212">
        <v>46133</v>
      </c>
      <c r="B49" s="75" t="s">
        <v>306</v>
      </c>
      <c r="C49" s="75" t="s">
        <v>335</v>
      </c>
      <c r="D49" s="343" t="s">
        <v>99</v>
      </c>
      <c r="E49" s="75"/>
      <c r="F49" s="75">
        <v>1000</v>
      </c>
      <c r="G49" s="173"/>
      <c r="H49" s="234">
        <f t="shared" si="0"/>
        <v>3981</v>
      </c>
      <c r="I49" s="344" t="s">
        <v>111</v>
      </c>
      <c r="J49" s="430" t="s">
        <v>910</v>
      </c>
      <c r="K49" s="176"/>
    </row>
    <row r="50" spans="1:11" ht="15.6">
      <c r="A50" s="212">
        <v>46133</v>
      </c>
      <c r="B50" s="75" t="s">
        <v>187</v>
      </c>
      <c r="C50" s="75" t="s">
        <v>335</v>
      </c>
      <c r="D50" s="343" t="s">
        <v>99</v>
      </c>
      <c r="E50" s="75"/>
      <c r="F50" s="75">
        <v>1000</v>
      </c>
      <c r="G50" s="173"/>
      <c r="H50" s="234">
        <f t="shared" si="0"/>
        <v>2981</v>
      </c>
      <c r="I50" s="344" t="s">
        <v>111</v>
      </c>
      <c r="J50" s="430" t="s">
        <v>910</v>
      </c>
      <c r="K50" s="176"/>
    </row>
    <row r="51" spans="1:11" ht="15.6">
      <c r="A51" s="212">
        <v>46134</v>
      </c>
      <c r="B51" s="75" t="s">
        <v>186</v>
      </c>
      <c r="C51" s="75" t="s">
        <v>335</v>
      </c>
      <c r="D51" s="343" t="s">
        <v>99</v>
      </c>
      <c r="E51" s="75"/>
      <c r="F51" s="75">
        <v>1000</v>
      </c>
      <c r="G51" s="173"/>
      <c r="H51" s="234">
        <f t="shared" si="0"/>
        <v>1981</v>
      </c>
      <c r="I51" s="344" t="s">
        <v>111</v>
      </c>
      <c r="J51" s="430" t="s">
        <v>910</v>
      </c>
      <c r="K51" s="176"/>
    </row>
    <row r="52" spans="1:11" ht="15.6">
      <c r="A52" s="212">
        <v>46134</v>
      </c>
      <c r="B52" s="75" t="s">
        <v>187</v>
      </c>
      <c r="C52" s="75" t="s">
        <v>335</v>
      </c>
      <c r="D52" s="343" t="s">
        <v>99</v>
      </c>
      <c r="E52" s="75"/>
      <c r="F52" s="75">
        <v>1000</v>
      </c>
      <c r="G52" s="173"/>
      <c r="H52" s="234">
        <f t="shared" si="0"/>
        <v>981</v>
      </c>
      <c r="I52" s="344" t="s">
        <v>111</v>
      </c>
      <c r="J52" s="430" t="s">
        <v>910</v>
      </c>
      <c r="K52" s="176"/>
    </row>
    <row r="53" spans="1:11" ht="15.6">
      <c r="A53" s="212">
        <v>46134</v>
      </c>
      <c r="B53" s="342" t="s">
        <v>904</v>
      </c>
      <c r="C53" s="124" t="s">
        <v>110</v>
      </c>
      <c r="D53" s="341" t="s">
        <v>99</v>
      </c>
      <c r="E53" s="75">
        <v>10000</v>
      </c>
      <c r="F53" s="75"/>
      <c r="G53" s="173"/>
      <c r="H53" s="234">
        <f t="shared" si="0"/>
        <v>10981</v>
      </c>
      <c r="I53" s="344" t="s">
        <v>111</v>
      </c>
      <c r="J53" s="430" t="s">
        <v>917</v>
      </c>
      <c r="K53" s="176"/>
    </row>
    <row r="54" spans="1:11" ht="15.6">
      <c r="A54" s="212">
        <v>46134</v>
      </c>
      <c r="B54" s="342" t="s">
        <v>904</v>
      </c>
      <c r="C54" s="124" t="s">
        <v>110</v>
      </c>
      <c r="D54" s="341" t="s">
        <v>99</v>
      </c>
      <c r="E54" s="75"/>
      <c r="F54" s="75">
        <v>10000</v>
      </c>
      <c r="G54" s="173"/>
      <c r="H54" s="234">
        <f t="shared" si="0"/>
        <v>981</v>
      </c>
      <c r="I54" s="344" t="s">
        <v>111</v>
      </c>
      <c r="J54" s="430" t="s">
        <v>917</v>
      </c>
      <c r="K54" s="176"/>
    </row>
    <row r="55" spans="1:11" ht="15.6">
      <c r="A55" s="212">
        <v>46135</v>
      </c>
      <c r="B55" s="75" t="s">
        <v>186</v>
      </c>
      <c r="C55" s="75" t="s">
        <v>335</v>
      </c>
      <c r="D55" s="343" t="s">
        <v>99</v>
      </c>
      <c r="E55" s="75"/>
      <c r="F55" s="75">
        <v>1000</v>
      </c>
      <c r="G55" s="173"/>
      <c r="H55" s="234">
        <f t="shared" si="0"/>
        <v>-19</v>
      </c>
      <c r="I55" s="344" t="s">
        <v>111</v>
      </c>
      <c r="J55" s="430" t="s">
        <v>910</v>
      </c>
      <c r="K55" s="176"/>
    </row>
    <row r="56" spans="1:11" ht="15.6">
      <c r="A56" s="212">
        <v>46135</v>
      </c>
      <c r="B56" s="75" t="s">
        <v>187</v>
      </c>
      <c r="C56" s="75" t="s">
        <v>335</v>
      </c>
      <c r="D56" s="343" t="s">
        <v>99</v>
      </c>
      <c r="E56" s="75"/>
      <c r="F56" s="75">
        <v>1000</v>
      </c>
      <c r="G56" s="173"/>
      <c r="H56" s="234">
        <f t="shared" si="0"/>
        <v>-1019</v>
      </c>
      <c r="I56" s="344" t="s">
        <v>111</v>
      </c>
      <c r="J56" s="430" t="s">
        <v>910</v>
      </c>
      <c r="K56" s="176"/>
    </row>
    <row r="57" spans="1:11" ht="15.6">
      <c r="A57" s="212">
        <v>46136</v>
      </c>
      <c r="B57" s="75" t="s">
        <v>186</v>
      </c>
      <c r="C57" s="75" t="s">
        <v>335</v>
      </c>
      <c r="D57" s="343" t="s">
        <v>99</v>
      </c>
      <c r="E57" s="75"/>
      <c r="F57" s="75">
        <v>1000</v>
      </c>
      <c r="G57" s="173"/>
      <c r="H57" s="234">
        <f t="shared" si="0"/>
        <v>-2019</v>
      </c>
      <c r="I57" s="344" t="s">
        <v>111</v>
      </c>
      <c r="J57" s="430" t="s">
        <v>910</v>
      </c>
      <c r="K57" s="176"/>
    </row>
    <row r="58" spans="1:11" ht="15.6">
      <c r="A58" s="212">
        <v>46136</v>
      </c>
      <c r="B58" s="75" t="s">
        <v>905</v>
      </c>
      <c r="C58" s="75" t="s">
        <v>335</v>
      </c>
      <c r="D58" s="343" t="s">
        <v>99</v>
      </c>
      <c r="E58" s="75"/>
      <c r="F58" s="75">
        <v>1000</v>
      </c>
      <c r="G58" s="173"/>
      <c r="H58" s="234">
        <f t="shared" si="0"/>
        <v>-3019</v>
      </c>
      <c r="I58" s="344" t="s">
        <v>111</v>
      </c>
      <c r="J58" s="430" t="s">
        <v>910</v>
      </c>
      <c r="K58" s="176"/>
    </row>
    <row r="59" spans="1:11" ht="15.6">
      <c r="A59" s="212">
        <v>46136</v>
      </c>
      <c r="B59" s="75" t="s">
        <v>906</v>
      </c>
      <c r="C59" s="75" t="s">
        <v>335</v>
      </c>
      <c r="D59" s="343" t="s">
        <v>99</v>
      </c>
      <c r="E59" s="75"/>
      <c r="F59" s="75">
        <v>1000</v>
      </c>
      <c r="G59" s="173"/>
      <c r="H59" s="234">
        <f t="shared" si="0"/>
        <v>-4019</v>
      </c>
      <c r="I59" s="344" t="s">
        <v>111</v>
      </c>
      <c r="J59" s="430" t="s">
        <v>910</v>
      </c>
      <c r="K59" s="176"/>
    </row>
    <row r="60" spans="1:11" ht="15.6">
      <c r="A60" s="212">
        <v>46136</v>
      </c>
      <c r="B60" s="75" t="s">
        <v>192</v>
      </c>
      <c r="C60" s="75" t="s">
        <v>335</v>
      </c>
      <c r="D60" s="343" t="s">
        <v>99</v>
      </c>
      <c r="E60" s="75"/>
      <c r="F60" s="75">
        <v>1000</v>
      </c>
      <c r="G60" s="173"/>
      <c r="H60" s="234">
        <f t="shared" si="0"/>
        <v>-5019</v>
      </c>
      <c r="I60" s="344" t="s">
        <v>111</v>
      </c>
      <c r="J60" s="430" t="s">
        <v>910</v>
      </c>
      <c r="K60" s="176"/>
    </row>
    <row r="61" spans="1:11" ht="15.6">
      <c r="A61" s="212">
        <v>46139</v>
      </c>
      <c r="B61" s="75" t="s">
        <v>186</v>
      </c>
      <c r="C61" s="75" t="s">
        <v>335</v>
      </c>
      <c r="D61" s="343" t="s">
        <v>99</v>
      </c>
      <c r="E61" s="75"/>
      <c r="F61" s="75">
        <v>1000</v>
      </c>
      <c r="G61" s="173"/>
      <c r="H61" s="234">
        <f t="shared" si="0"/>
        <v>-6019</v>
      </c>
      <c r="I61" s="344" t="s">
        <v>111</v>
      </c>
      <c r="J61" s="430" t="s">
        <v>910</v>
      </c>
      <c r="K61" s="176"/>
    </row>
    <row r="62" spans="1:11" ht="15.6">
      <c r="A62" s="212">
        <v>46139</v>
      </c>
      <c r="B62" s="75" t="s">
        <v>907</v>
      </c>
      <c r="C62" s="75" t="s">
        <v>335</v>
      </c>
      <c r="D62" s="343" t="s">
        <v>99</v>
      </c>
      <c r="E62" s="75"/>
      <c r="F62" s="75">
        <v>1000</v>
      </c>
      <c r="G62" s="173"/>
      <c r="H62" s="234">
        <f t="shared" si="0"/>
        <v>-7019</v>
      </c>
      <c r="I62" s="344" t="s">
        <v>111</v>
      </c>
      <c r="J62" s="430" t="s">
        <v>910</v>
      </c>
      <c r="K62" s="176"/>
    </row>
    <row r="63" spans="1:11" ht="15.6">
      <c r="A63" s="212">
        <v>46139</v>
      </c>
      <c r="B63" s="75" t="s">
        <v>908</v>
      </c>
      <c r="C63" s="75" t="s">
        <v>335</v>
      </c>
      <c r="D63" s="343" t="s">
        <v>99</v>
      </c>
      <c r="E63" s="75"/>
      <c r="F63" s="75">
        <v>1000</v>
      </c>
      <c r="G63" s="173"/>
      <c r="H63" s="234">
        <f t="shared" si="0"/>
        <v>-8019</v>
      </c>
      <c r="I63" s="344" t="s">
        <v>111</v>
      </c>
      <c r="J63" s="430" t="s">
        <v>910</v>
      </c>
      <c r="K63" s="176"/>
    </row>
    <row r="64" spans="1:11" ht="15.6">
      <c r="A64" s="212">
        <v>46139</v>
      </c>
      <c r="B64" s="75" t="s">
        <v>187</v>
      </c>
      <c r="C64" s="75" t="s">
        <v>335</v>
      </c>
      <c r="D64" s="343" t="s">
        <v>99</v>
      </c>
      <c r="E64" s="75"/>
      <c r="F64" s="75">
        <v>1000</v>
      </c>
      <c r="G64" s="173"/>
      <c r="H64" s="234">
        <f t="shared" si="0"/>
        <v>-9019</v>
      </c>
      <c r="I64" s="344" t="s">
        <v>111</v>
      </c>
      <c r="J64" s="430" t="s">
        <v>910</v>
      </c>
      <c r="K64" s="176"/>
    </row>
    <row r="65" spans="1:11" ht="15.6">
      <c r="A65" s="212">
        <v>46140</v>
      </c>
      <c r="B65" s="75" t="s">
        <v>186</v>
      </c>
      <c r="C65" s="75" t="s">
        <v>335</v>
      </c>
      <c r="D65" s="343" t="s">
        <v>99</v>
      </c>
      <c r="E65" s="75"/>
      <c r="F65" s="75">
        <v>1000</v>
      </c>
      <c r="G65" s="173"/>
      <c r="H65" s="234">
        <f t="shared" si="0"/>
        <v>-10019</v>
      </c>
      <c r="I65" s="344" t="s">
        <v>111</v>
      </c>
      <c r="J65" s="430" t="s">
        <v>910</v>
      </c>
      <c r="K65" s="176"/>
    </row>
    <row r="66" spans="1:11" ht="15.6">
      <c r="A66" s="212">
        <v>46140</v>
      </c>
      <c r="B66" s="75" t="s">
        <v>187</v>
      </c>
      <c r="C66" s="75" t="s">
        <v>335</v>
      </c>
      <c r="D66" s="343" t="s">
        <v>99</v>
      </c>
      <c r="E66" s="75"/>
      <c r="F66" s="75">
        <v>1000</v>
      </c>
      <c r="G66" s="173"/>
      <c r="H66" s="234">
        <f t="shared" si="0"/>
        <v>-11019</v>
      </c>
      <c r="I66" s="344" t="s">
        <v>111</v>
      </c>
      <c r="J66" s="430" t="s">
        <v>910</v>
      </c>
      <c r="K66" s="176"/>
    </row>
    <row r="67" spans="1:11" ht="15.6">
      <c r="A67" s="212">
        <v>46140</v>
      </c>
      <c r="B67" s="342" t="s">
        <v>909</v>
      </c>
      <c r="C67" s="124" t="s">
        <v>110</v>
      </c>
      <c r="D67" s="341" t="s">
        <v>99</v>
      </c>
      <c r="E67" s="75">
        <v>10000</v>
      </c>
      <c r="F67" s="75"/>
      <c r="G67" s="173"/>
      <c r="H67" s="234">
        <f t="shared" si="0"/>
        <v>-1019</v>
      </c>
      <c r="I67" s="267" t="s">
        <v>111</v>
      </c>
      <c r="J67" s="430" t="s">
        <v>918</v>
      </c>
      <c r="K67" s="176"/>
    </row>
    <row r="68" spans="1:11" ht="15.6">
      <c r="A68" s="212">
        <v>46140</v>
      </c>
      <c r="B68" s="342" t="s">
        <v>909</v>
      </c>
      <c r="C68" s="124" t="s">
        <v>110</v>
      </c>
      <c r="D68" s="341" t="s">
        <v>99</v>
      </c>
      <c r="E68" s="75"/>
      <c r="F68" s="75">
        <v>10000</v>
      </c>
      <c r="G68" s="173"/>
      <c r="H68" s="234">
        <f t="shared" si="0"/>
        <v>-11019</v>
      </c>
      <c r="I68" s="267" t="s">
        <v>111</v>
      </c>
      <c r="J68" s="430" t="s">
        <v>918</v>
      </c>
      <c r="K68" s="176"/>
    </row>
    <row r="69" spans="1:11" ht="15.6">
      <c r="A69" s="212">
        <v>46141</v>
      </c>
      <c r="B69" s="75" t="s">
        <v>186</v>
      </c>
      <c r="C69" s="75" t="s">
        <v>335</v>
      </c>
      <c r="D69" s="343" t="s">
        <v>99</v>
      </c>
      <c r="E69" s="75"/>
      <c r="F69" s="75">
        <v>1000</v>
      </c>
      <c r="G69" s="173"/>
      <c r="H69" s="234">
        <f t="shared" si="0"/>
        <v>-12019</v>
      </c>
      <c r="I69" s="344" t="s">
        <v>111</v>
      </c>
      <c r="J69" s="430" t="s">
        <v>910</v>
      </c>
      <c r="K69" s="176"/>
    </row>
    <row r="70" spans="1:11" ht="15.6">
      <c r="A70" s="212">
        <v>46141</v>
      </c>
      <c r="B70" s="75" t="s">
        <v>187</v>
      </c>
      <c r="C70" s="75" t="s">
        <v>335</v>
      </c>
      <c r="D70" s="343" t="s">
        <v>99</v>
      </c>
      <c r="E70" s="75"/>
      <c r="F70" s="75">
        <v>1000</v>
      </c>
      <c r="G70" s="173"/>
      <c r="H70" s="234">
        <f t="shared" ref="H70:H72" si="1">H69+E70-F70</f>
        <v>-13019</v>
      </c>
      <c r="I70" s="344" t="s">
        <v>111</v>
      </c>
      <c r="J70" s="430" t="s">
        <v>910</v>
      </c>
      <c r="K70" s="176"/>
    </row>
    <row r="71" spans="1:11" ht="15.6">
      <c r="A71" s="212">
        <v>46142</v>
      </c>
      <c r="B71" s="75" t="s">
        <v>186</v>
      </c>
      <c r="C71" s="75" t="s">
        <v>335</v>
      </c>
      <c r="D71" s="343" t="s">
        <v>99</v>
      </c>
      <c r="E71" s="75"/>
      <c r="F71" s="75">
        <v>1000</v>
      </c>
      <c r="G71" s="173"/>
      <c r="H71" s="234">
        <f t="shared" si="1"/>
        <v>-14019</v>
      </c>
      <c r="I71" s="344" t="s">
        <v>111</v>
      </c>
      <c r="J71" s="430" t="s">
        <v>910</v>
      </c>
      <c r="K71" s="176"/>
    </row>
    <row r="72" spans="1:11" ht="15.6">
      <c r="A72" s="212">
        <v>46142</v>
      </c>
      <c r="B72" s="75" t="s">
        <v>187</v>
      </c>
      <c r="C72" s="75" t="s">
        <v>335</v>
      </c>
      <c r="D72" s="343" t="s">
        <v>99</v>
      </c>
      <c r="E72" s="75"/>
      <c r="F72" s="75">
        <v>1000</v>
      </c>
      <c r="G72" s="173"/>
      <c r="H72" s="234">
        <f t="shared" si="1"/>
        <v>-15019</v>
      </c>
      <c r="I72" s="344" t="s">
        <v>111</v>
      </c>
      <c r="J72" s="430" t="s">
        <v>910</v>
      </c>
      <c r="K72" s="176"/>
    </row>
    <row r="73" spans="1:11" ht="15.6">
      <c r="A73" s="187"/>
      <c r="B73" s="176"/>
      <c r="C73" s="176"/>
      <c r="D73" s="176"/>
      <c r="E73" s="180">
        <f>SUM(E4:E72)</f>
        <v>330000</v>
      </c>
      <c r="F73" s="180">
        <f>SUM(F4:F72)</f>
        <v>355000</v>
      </c>
      <c r="G73" s="180"/>
      <c r="H73" s="235">
        <f>+H4+E73-F73</f>
        <v>-15019</v>
      </c>
      <c r="I73" s="226"/>
      <c r="J73" s="176"/>
      <c r="K73" s="176"/>
    </row>
    <row r="74" spans="1:11" ht="15.6">
      <c r="A74" s="178"/>
      <c r="B74" s="176"/>
      <c r="C74" s="179" t="s">
        <v>148</v>
      </c>
      <c r="D74" s="176"/>
      <c r="E74" s="180"/>
      <c r="F74" s="180"/>
      <c r="G74" s="180"/>
      <c r="H74" s="181"/>
      <c r="I74" s="176"/>
      <c r="J74" s="176"/>
      <c r="K74" s="176"/>
    </row>
    <row r="75" spans="1:11" ht="15.6">
      <c r="A75" s="178"/>
      <c r="B75" s="176"/>
      <c r="C75" s="179"/>
      <c r="D75" s="176"/>
      <c r="E75" s="180"/>
      <c r="F75" s="180"/>
      <c r="G75" s="180"/>
      <c r="H75" s="181"/>
      <c r="I75" s="176"/>
      <c r="J75" s="176"/>
      <c r="K75" s="176"/>
    </row>
    <row r="76" spans="1:11" ht="15.6">
      <c r="A76" s="182" t="s">
        <v>0</v>
      </c>
      <c r="B76" s="183" t="s">
        <v>141</v>
      </c>
      <c r="C76" s="183" t="s">
        <v>142</v>
      </c>
      <c r="D76" s="183" t="s">
        <v>143</v>
      </c>
      <c r="E76" s="184" t="s">
        <v>144</v>
      </c>
      <c r="F76" s="184" t="s">
        <v>145</v>
      </c>
      <c r="G76" s="184"/>
      <c r="H76" s="185" t="s">
        <v>30</v>
      </c>
      <c r="I76" s="183" t="s">
        <v>146</v>
      </c>
      <c r="J76" s="183" t="s">
        <v>147</v>
      </c>
      <c r="K76" s="186"/>
    </row>
    <row r="77" spans="1:11" ht="15.6">
      <c r="A77" s="345">
        <v>46113</v>
      </c>
      <c r="B77" s="346" t="s">
        <v>919</v>
      </c>
      <c r="C77" s="346"/>
      <c r="D77" s="346"/>
      <c r="E77" s="347"/>
      <c r="F77" s="347"/>
      <c r="G77" s="347"/>
      <c r="H77" s="348">
        <v>129520</v>
      </c>
      <c r="I77" s="349" t="s">
        <v>128</v>
      </c>
      <c r="J77" s="346"/>
      <c r="K77" s="176"/>
    </row>
    <row r="78" spans="1:11" ht="15.6">
      <c r="A78" s="356">
        <v>46113</v>
      </c>
      <c r="B78" s="354" t="s">
        <v>920</v>
      </c>
      <c r="C78" s="354" t="s">
        <v>522</v>
      </c>
      <c r="D78" s="353" t="s">
        <v>97</v>
      </c>
      <c r="E78" s="354"/>
      <c r="F78" s="354">
        <v>500</v>
      </c>
      <c r="G78" s="347"/>
      <c r="H78" s="348">
        <f>+H77+E78-F78</f>
        <v>129020</v>
      </c>
      <c r="I78" s="357" t="s">
        <v>128</v>
      </c>
      <c r="J78" s="354" t="s">
        <v>991</v>
      </c>
      <c r="K78" s="176"/>
    </row>
    <row r="79" spans="1:11" ht="15.6">
      <c r="A79" s="356">
        <v>46113</v>
      </c>
      <c r="B79" s="354" t="s">
        <v>921</v>
      </c>
      <c r="C79" s="354" t="s">
        <v>522</v>
      </c>
      <c r="D79" s="353" t="s">
        <v>97</v>
      </c>
      <c r="E79" s="354"/>
      <c r="F79" s="354">
        <v>1000</v>
      </c>
      <c r="G79" s="347"/>
      <c r="H79" s="348">
        <f t="shared" ref="H79:H142" si="2">+H78+E79-F79</f>
        <v>128020</v>
      </c>
      <c r="I79" s="357" t="s">
        <v>128</v>
      </c>
      <c r="J79" s="354" t="s">
        <v>991</v>
      </c>
      <c r="K79" s="176"/>
    </row>
    <row r="80" spans="1:11" ht="15.6">
      <c r="A80" s="356">
        <v>46113</v>
      </c>
      <c r="B80" s="354" t="s">
        <v>922</v>
      </c>
      <c r="C80" s="354" t="s">
        <v>522</v>
      </c>
      <c r="D80" s="353" t="s">
        <v>97</v>
      </c>
      <c r="E80" s="354"/>
      <c r="F80" s="354">
        <v>500</v>
      </c>
      <c r="G80" s="347"/>
      <c r="H80" s="348">
        <f t="shared" si="2"/>
        <v>127520</v>
      </c>
      <c r="I80" s="357" t="s">
        <v>128</v>
      </c>
      <c r="J80" s="354" t="s">
        <v>991</v>
      </c>
      <c r="K80" s="176"/>
    </row>
    <row r="81" spans="1:11" ht="15.6">
      <c r="A81" s="356">
        <v>46113</v>
      </c>
      <c r="B81" s="354" t="s">
        <v>923</v>
      </c>
      <c r="C81" s="354" t="s">
        <v>522</v>
      </c>
      <c r="D81" s="353" t="s">
        <v>97</v>
      </c>
      <c r="E81" s="354"/>
      <c r="F81" s="354">
        <v>500</v>
      </c>
      <c r="G81" s="347"/>
      <c r="H81" s="348">
        <f t="shared" si="2"/>
        <v>127020</v>
      </c>
      <c r="I81" s="357" t="s">
        <v>128</v>
      </c>
      <c r="J81" s="354" t="s">
        <v>991</v>
      </c>
      <c r="K81" s="176"/>
    </row>
    <row r="82" spans="1:11" ht="15.6">
      <c r="A82" s="356">
        <v>46113</v>
      </c>
      <c r="B82" s="354" t="s">
        <v>407</v>
      </c>
      <c r="C82" s="354" t="s">
        <v>102</v>
      </c>
      <c r="D82" s="353" t="s">
        <v>97</v>
      </c>
      <c r="E82" s="354">
        <v>313000</v>
      </c>
      <c r="F82" s="354"/>
      <c r="G82" s="347"/>
      <c r="H82" s="348">
        <f t="shared" si="2"/>
        <v>440020</v>
      </c>
      <c r="I82" s="357" t="s">
        <v>128</v>
      </c>
      <c r="J82" s="354" t="s">
        <v>992</v>
      </c>
      <c r="K82" s="176"/>
    </row>
    <row r="83" spans="1:11" ht="15.6">
      <c r="A83" s="356">
        <v>46113</v>
      </c>
      <c r="B83" s="354" t="s">
        <v>924</v>
      </c>
      <c r="C83" s="354" t="s">
        <v>396</v>
      </c>
      <c r="D83" s="353" t="s">
        <v>97</v>
      </c>
      <c r="E83" s="354"/>
      <c r="F83" s="354">
        <v>10000</v>
      </c>
      <c r="G83" s="347"/>
      <c r="H83" s="348">
        <f t="shared" si="2"/>
        <v>430020</v>
      </c>
      <c r="I83" s="357" t="s">
        <v>128</v>
      </c>
      <c r="J83" s="354" t="s">
        <v>993</v>
      </c>
      <c r="K83" s="176"/>
    </row>
    <row r="84" spans="1:11" ht="15.6">
      <c r="A84" s="356">
        <v>46113</v>
      </c>
      <c r="B84" s="351" t="s">
        <v>925</v>
      </c>
      <c r="C84" s="352" t="s">
        <v>110</v>
      </c>
      <c r="D84" s="353" t="s">
        <v>97</v>
      </c>
      <c r="E84" s="354">
        <v>7500</v>
      </c>
      <c r="F84" s="354"/>
      <c r="G84" s="347"/>
      <c r="H84" s="348">
        <f t="shared" si="2"/>
        <v>437520</v>
      </c>
      <c r="I84" s="357" t="s">
        <v>128</v>
      </c>
      <c r="J84" s="354" t="s">
        <v>994</v>
      </c>
      <c r="K84" s="176"/>
    </row>
    <row r="85" spans="1:11" ht="15.6">
      <c r="A85" s="356">
        <v>46113</v>
      </c>
      <c r="B85" s="351" t="s">
        <v>925</v>
      </c>
      <c r="C85" s="352" t="s">
        <v>110</v>
      </c>
      <c r="D85" s="353" t="s">
        <v>97</v>
      </c>
      <c r="E85" s="354"/>
      <c r="F85" s="354">
        <v>7500</v>
      </c>
      <c r="G85" s="347"/>
      <c r="H85" s="348">
        <f t="shared" si="2"/>
        <v>430020</v>
      </c>
      <c r="I85" s="357" t="s">
        <v>128</v>
      </c>
      <c r="J85" s="354" t="s">
        <v>994</v>
      </c>
      <c r="K85" s="176"/>
    </row>
    <row r="86" spans="1:11" ht="15.6">
      <c r="A86" s="356">
        <v>46114</v>
      </c>
      <c r="B86" s="354" t="s">
        <v>926</v>
      </c>
      <c r="C86" s="354" t="s">
        <v>396</v>
      </c>
      <c r="D86" s="353" t="s">
        <v>97</v>
      </c>
      <c r="E86" s="354"/>
      <c r="F86" s="354">
        <v>10000</v>
      </c>
      <c r="G86" s="347"/>
      <c r="H86" s="348">
        <f t="shared" si="2"/>
        <v>420020</v>
      </c>
      <c r="I86" s="357" t="s">
        <v>128</v>
      </c>
      <c r="J86" s="354" t="s">
        <v>993</v>
      </c>
      <c r="K86" s="176"/>
    </row>
    <row r="87" spans="1:11" ht="15.6">
      <c r="A87" s="356">
        <v>46114</v>
      </c>
      <c r="B87" s="354" t="s">
        <v>927</v>
      </c>
      <c r="C87" s="354" t="s">
        <v>522</v>
      </c>
      <c r="D87" s="353" t="s">
        <v>97</v>
      </c>
      <c r="E87" s="354"/>
      <c r="F87" s="354">
        <v>500</v>
      </c>
      <c r="G87" s="347"/>
      <c r="H87" s="348">
        <f t="shared" si="2"/>
        <v>419520</v>
      </c>
      <c r="I87" s="357" t="s">
        <v>128</v>
      </c>
      <c r="J87" s="354" t="s">
        <v>991</v>
      </c>
      <c r="K87" s="176"/>
    </row>
    <row r="88" spans="1:11" ht="15.6">
      <c r="A88" s="356">
        <v>46114</v>
      </c>
      <c r="B88" s="354" t="s">
        <v>923</v>
      </c>
      <c r="C88" s="354" t="s">
        <v>522</v>
      </c>
      <c r="D88" s="353" t="s">
        <v>97</v>
      </c>
      <c r="E88" s="354"/>
      <c r="F88" s="354">
        <v>500</v>
      </c>
      <c r="G88" s="347"/>
      <c r="H88" s="348">
        <f t="shared" si="2"/>
        <v>419020</v>
      </c>
      <c r="I88" s="357" t="s">
        <v>128</v>
      </c>
      <c r="J88" s="354" t="s">
        <v>991</v>
      </c>
      <c r="K88" s="176"/>
    </row>
    <row r="89" spans="1:11" ht="15.6">
      <c r="A89" s="356">
        <v>46115</v>
      </c>
      <c r="B89" s="354" t="s">
        <v>928</v>
      </c>
      <c r="C89" s="354" t="s">
        <v>396</v>
      </c>
      <c r="D89" s="353" t="s">
        <v>97</v>
      </c>
      <c r="E89" s="354"/>
      <c r="F89" s="354">
        <v>10000</v>
      </c>
      <c r="G89" s="347"/>
      <c r="H89" s="348">
        <f t="shared" si="2"/>
        <v>409020</v>
      </c>
      <c r="I89" s="357" t="s">
        <v>128</v>
      </c>
      <c r="J89" s="354" t="s">
        <v>993</v>
      </c>
      <c r="K89" s="176"/>
    </row>
    <row r="90" spans="1:11" ht="15.6">
      <c r="A90" s="356">
        <v>46115</v>
      </c>
      <c r="B90" s="354" t="s">
        <v>929</v>
      </c>
      <c r="C90" s="354" t="s">
        <v>522</v>
      </c>
      <c r="D90" s="353" t="s">
        <v>97</v>
      </c>
      <c r="E90" s="354"/>
      <c r="F90" s="354">
        <v>500</v>
      </c>
      <c r="G90" s="347"/>
      <c r="H90" s="348">
        <f t="shared" si="2"/>
        <v>408520</v>
      </c>
      <c r="I90" s="357" t="s">
        <v>128</v>
      </c>
      <c r="J90" s="354" t="s">
        <v>991</v>
      </c>
      <c r="K90" s="176"/>
    </row>
    <row r="91" spans="1:11" ht="15.6">
      <c r="A91" s="356">
        <v>46115</v>
      </c>
      <c r="B91" s="354" t="s">
        <v>930</v>
      </c>
      <c r="C91" s="354" t="s">
        <v>392</v>
      </c>
      <c r="D91" s="353" t="s">
        <v>97</v>
      </c>
      <c r="E91" s="354"/>
      <c r="F91" s="354">
        <v>4000</v>
      </c>
      <c r="G91" s="347"/>
      <c r="H91" s="348">
        <f t="shared" si="2"/>
        <v>404520</v>
      </c>
      <c r="I91" s="357" t="s">
        <v>128</v>
      </c>
      <c r="J91" s="354" t="s">
        <v>995</v>
      </c>
      <c r="K91" s="176"/>
    </row>
    <row r="92" spans="1:11" ht="15.6">
      <c r="A92" s="356">
        <v>46115</v>
      </c>
      <c r="B92" s="354" t="s">
        <v>931</v>
      </c>
      <c r="C92" s="354" t="s">
        <v>522</v>
      </c>
      <c r="D92" s="353" t="s">
        <v>97</v>
      </c>
      <c r="E92" s="354"/>
      <c r="F92" s="354">
        <v>500</v>
      </c>
      <c r="G92" s="347"/>
      <c r="H92" s="348">
        <f t="shared" si="2"/>
        <v>404020</v>
      </c>
      <c r="I92" s="357" t="s">
        <v>128</v>
      </c>
      <c r="J92" s="354" t="s">
        <v>991</v>
      </c>
      <c r="K92" s="176"/>
    </row>
    <row r="93" spans="1:11" ht="15.6">
      <c r="A93" s="356">
        <v>46115</v>
      </c>
      <c r="B93" s="355" t="s">
        <v>932</v>
      </c>
      <c r="C93" s="355" t="s">
        <v>522</v>
      </c>
      <c r="D93" s="353" t="s">
        <v>97</v>
      </c>
      <c r="E93" s="354"/>
      <c r="F93" s="354">
        <v>500</v>
      </c>
      <c r="G93" s="347"/>
      <c r="H93" s="348">
        <f t="shared" si="2"/>
        <v>403520</v>
      </c>
      <c r="I93" s="357" t="s">
        <v>128</v>
      </c>
      <c r="J93" s="354" t="s">
        <v>991</v>
      </c>
      <c r="K93" s="176"/>
    </row>
    <row r="94" spans="1:11" ht="15.6">
      <c r="A94" s="431">
        <v>46115</v>
      </c>
      <c r="B94" s="432" t="s">
        <v>933</v>
      </c>
      <c r="C94" s="354" t="s">
        <v>392</v>
      </c>
      <c r="D94" s="353" t="s">
        <v>97</v>
      </c>
      <c r="E94" s="433"/>
      <c r="F94" s="433">
        <v>3000</v>
      </c>
      <c r="G94" s="347"/>
      <c r="H94" s="348">
        <f t="shared" si="2"/>
        <v>400520</v>
      </c>
      <c r="I94" s="357" t="s">
        <v>128</v>
      </c>
      <c r="J94" s="354" t="s">
        <v>996</v>
      </c>
      <c r="K94" s="176"/>
    </row>
    <row r="95" spans="1:11" ht="15.6">
      <c r="A95" s="356">
        <v>46115</v>
      </c>
      <c r="B95" s="354" t="s">
        <v>934</v>
      </c>
      <c r="C95" s="354" t="s">
        <v>522</v>
      </c>
      <c r="D95" s="353" t="s">
        <v>97</v>
      </c>
      <c r="E95" s="354"/>
      <c r="F95" s="354">
        <v>500</v>
      </c>
      <c r="G95" s="347"/>
      <c r="H95" s="348">
        <f t="shared" si="2"/>
        <v>400020</v>
      </c>
      <c r="I95" s="357" t="s">
        <v>128</v>
      </c>
      <c r="J95" s="354" t="s">
        <v>991</v>
      </c>
      <c r="K95" s="176"/>
    </row>
    <row r="96" spans="1:11" ht="15.6">
      <c r="A96" s="356">
        <v>46116</v>
      </c>
      <c r="B96" s="354" t="s">
        <v>935</v>
      </c>
      <c r="C96" s="354" t="s">
        <v>396</v>
      </c>
      <c r="D96" s="353" t="s">
        <v>97</v>
      </c>
      <c r="E96" s="354"/>
      <c r="F96" s="354">
        <v>10000</v>
      </c>
      <c r="G96" s="347"/>
      <c r="H96" s="348">
        <f t="shared" si="2"/>
        <v>390020</v>
      </c>
      <c r="I96" s="357" t="s">
        <v>128</v>
      </c>
      <c r="J96" s="354" t="s">
        <v>993</v>
      </c>
      <c r="K96" s="176"/>
    </row>
    <row r="97" spans="1:11" ht="15.6">
      <c r="A97" s="356">
        <v>46117</v>
      </c>
      <c r="B97" s="354" t="s">
        <v>936</v>
      </c>
      <c r="C97" s="354" t="s">
        <v>396</v>
      </c>
      <c r="D97" s="353" t="s">
        <v>97</v>
      </c>
      <c r="E97" s="354"/>
      <c r="F97" s="354">
        <v>10000</v>
      </c>
      <c r="G97" s="347"/>
      <c r="H97" s="348">
        <f t="shared" si="2"/>
        <v>380020</v>
      </c>
      <c r="I97" s="357" t="s">
        <v>128</v>
      </c>
      <c r="J97" s="354" t="s">
        <v>993</v>
      </c>
      <c r="K97" s="176"/>
    </row>
    <row r="98" spans="1:11" ht="15.6">
      <c r="A98" s="356">
        <v>46118</v>
      </c>
      <c r="B98" s="354" t="s">
        <v>937</v>
      </c>
      <c r="C98" s="354" t="s">
        <v>396</v>
      </c>
      <c r="D98" s="353" t="s">
        <v>97</v>
      </c>
      <c r="E98" s="354"/>
      <c r="F98" s="354">
        <v>10000</v>
      </c>
      <c r="G98" s="347"/>
      <c r="H98" s="348">
        <f t="shared" si="2"/>
        <v>370020</v>
      </c>
      <c r="I98" s="357" t="s">
        <v>128</v>
      </c>
      <c r="J98" s="354" t="s">
        <v>993</v>
      </c>
      <c r="K98" s="176"/>
    </row>
    <row r="99" spans="1:11" ht="15.6">
      <c r="A99" s="356">
        <v>46118</v>
      </c>
      <c r="B99" s="354" t="s">
        <v>407</v>
      </c>
      <c r="C99" s="354" t="s">
        <v>102</v>
      </c>
      <c r="D99" s="353" t="s">
        <v>97</v>
      </c>
      <c r="E99" s="354">
        <v>60000</v>
      </c>
      <c r="F99" s="354"/>
      <c r="G99" s="347"/>
      <c r="H99" s="348">
        <f t="shared" si="2"/>
        <v>430020</v>
      </c>
      <c r="I99" s="357" t="s">
        <v>128</v>
      </c>
      <c r="J99" s="354" t="s">
        <v>997</v>
      </c>
      <c r="K99" s="176"/>
    </row>
    <row r="100" spans="1:11" ht="15.6">
      <c r="A100" s="356">
        <v>46119</v>
      </c>
      <c r="B100" s="354" t="s">
        <v>938</v>
      </c>
      <c r="C100" s="354" t="s">
        <v>396</v>
      </c>
      <c r="D100" s="353" t="s">
        <v>97</v>
      </c>
      <c r="E100" s="354"/>
      <c r="F100" s="354">
        <v>10000</v>
      </c>
      <c r="G100" s="347"/>
      <c r="H100" s="348">
        <f t="shared" si="2"/>
        <v>420020</v>
      </c>
      <c r="I100" s="357" t="s">
        <v>128</v>
      </c>
      <c r="J100" s="354" t="s">
        <v>993</v>
      </c>
      <c r="K100" s="176"/>
    </row>
    <row r="101" spans="1:11" ht="15.6">
      <c r="A101" s="356">
        <v>46120</v>
      </c>
      <c r="B101" s="354" t="s">
        <v>939</v>
      </c>
      <c r="C101" s="354" t="s">
        <v>396</v>
      </c>
      <c r="D101" s="353" t="s">
        <v>97</v>
      </c>
      <c r="E101" s="354"/>
      <c r="F101" s="354">
        <v>10000</v>
      </c>
      <c r="G101" s="347"/>
      <c r="H101" s="348">
        <f t="shared" si="2"/>
        <v>410020</v>
      </c>
      <c r="I101" s="357" t="s">
        <v>128</v>
      </c>
      <c r="J101" s="354" t="s">
        <v>993</v>
      </c>
      <c r="K101" s="176"/>
    </row>
    <row r="102" spans="1:11" ht="15.6">
      <c r="A102" s="356">
        <v>46120</v>
      </c>
      <c r="B102" s="354" t="s">
        <v>920</v>
      </c>
      <c r="C102" s="354" t="s">
        <v>522</v>
      </c>
      <c r="D102" s="353" t="s">
        <v>97</v>
      </c>
      <c r="E102" s="354"/>
      <c r="F102" s="354">
        <v>500</v>
      </c>
      <c r="G102" s="347"/>
      <c r="H102" s="348">
        <f t="shared" si="2"/>
        <v>409520</v>
      </c>
      <c r="I102" s="357" t="s">
        <v>128</v>
      </c>
      <c r="J102" s="354" t="s">
        <v>991</v>
      </c>
      <c r="K102" s="176"/>
    </row>
    <row r="103" spans="1:11" ht="15.6">
      <c r="A103" s="356">
        <v>46120</v>
      </c>
      <c r="B103" s="354" t="s">
        <v>940</v>
      </c>
      <c r="C103" s="354" t="s">
        <v>522</v>
      </c>
      <c r="D103" s="353" t="s">
        <v>97</v>
      </c>
      <c r="E103" s="354"/>
      <c r="F103" s="354">
        <v>500</v>
      </c>
      <c r="G103" s="347"/>
      <c r="H103" s="348">
        <f t="shared" si="2"/>
        <v>409020</v>
      </c>
      <c r="I103" s="357" t="s">
        <v>128</v>
      </c>
      <c r="J103" s="354" t="s">
        <v>991</v>
      </c>
      <c r="K103" s="176"/>
    </row>
    <row r="104" spans="1:11" ht="15.6">
      <c r="A104" s="356">
        <v>46120</v>
      </c>
      <c r="B104" s="354" t="s">
        <v>941</v>
      </c>
      <c r="C104" s="354" t="s">
        <v>522</v>
      </c>
      <c r="D104" s="353" t="s">
        <v>97</v>
      </c>
      <c r="E104" s="354"/>
      <c r="F104" s="354">
        <v>500</v>
      </c>
      <c r="G104" s="347"/>
      <c r="H104" s="348">
        <f t="shared" si="2"/>
        <v>408520</v>
      </c>
      <c r="I104" s="357" t="s">
        <v>128</v>
      </c>
      <c r="J104" s="354" t="s">
        <v>991</v>
      </c>
      <c r="K104" s="176"/>
    </row>
    <row r="105" spans="1:11" ht="15.6">
      <c r="A105" s="356">
        <v>46120</v>
      </c>
      <c r="B105" s="354" t="s">
        <v>407</v>
      </c>
      <c r="C105" s="354" t="s">
        <v>102</v>
      </c>
      <c r="D105" s="353" t="s">
        <v>97</v>
      </c>
      <c r="E105" s="354">
        <v>20000</v>
      </c>
      <c r="F105" s="354"/>
      <c r="G105" s="347"/>
      <c r="H105" s="348">
        <f t="shared" si="2"/>
        <v>428520</v>
      </c>
      <c r="I105" s="357" t="s">
        <v>128</v>
      </c>
      <c r="J105" s="354" t="s">
        <v>998</v>
      </c>
      <c r="K105" s="176"/>
    </row>
    <row r="106" spans="1:11" ht="15.6">
      <c r="A106" s="356">
        <v>46120</v>
      </c>
      <c r="B106" s="354" t="s">
        <v>942</v>
      </c>
      <c r="C106" s="354" t="s">
        <v>392</v>
      </c>
      <c r="D106" s="353" t="s">
        <v>97</v>
      </c>
      <c r="E106" s="354"/>
      <c r="F106" s="354">
        <v>12000</v>
      </c>
      <c r="G106" s="347"/>
      <c r="H106" s="348">
        <f t="shared" si="2"/>
        <v>416520</v>
      </c>
      <c r="I106" s="357" t="s">
        <v>128</v>
      </c>
      <c r="J106" s="354" t="s">
        <v>999</v>
      </c>
      <c r="K106" s="176"/>
    </row>
    <row r="107" spans="1:11" ht="15.6">
      <c r="A107" s="356">
        <v>46120</v>
      </c>
      <c r="B107" s="351" t="s">
        <v>943</v>
      </c>
      <c r="C107" s="352" t="s">
        <v>110</v>
      </c>
      <c r="D107" s="353" t="s">
        <v>97</v>
      </c>
      <c r="E107" s="354">
        <v>7500</v>
      </c>
      <c r="F107" s="354"/>
      <c r="G107" s="347"/>
      <c r="H107" s="348">
        <f t="shared" si="2"/>
        <v>424020</v>
      </c>
      <c r="I107" s="357" t="s">
        <v>128</v>
      </c>
      <c r="J107" s="354" t="s">
        <v>1000</v>
      </c>
      <c r="K107" s="176"/>
    </row>
    <row r="108" spans="1:11" ht="15.6">
      <c r="A108" s="356">
        <v>46120</v>
      </c>
      <c r="B108" s="351" t="s">
        <v>943</v>
      </c>
      <c r="C108" s="352" t="s">
        <v>110</v>
      </c>
      <c r="D108" s="353" t="s">
        <v>97</v>
      </c>
      <c r="E108" s="354"/>
      <c r="F108" s="354">
        <v>7500</v>
      </c>
      <c r="G108" s="347"/>
      <c r="H108" s="348">
        <f t="shared" si="2"/>
        <v>416520</v>
      </c>
      <c r="I108" s="357" t="s">
        <v>128</v>
      </c>
      <c r="J108" s="354" t="s">
        <v>1000</v>
      </c>
      <c r="K108" s="176"/>
    </row>
    <row r="109" spans="1:11" ht="15.6">
      <c r="A109" s="356">
        <v>46121</v>
      </c>
      <c r="B109" s="355" t="s">
        <v>944</v>
      </c>
      <c r="C109" s="355" t="s">
        <v>396</v>
      </c>
      <c r="D109" s="353" t="s">
        <v>97</v>
      </c>
      <c r="E109" s="354"/>
      <c r="F109" s="354">
        <v>10000</v>
      </c>
      <c r="G109" s="347"/>
      <c r="H109" s="348">
        <f t="shared" si="2"/>
        <v>406520</v>
      </c>
      <c r="I109" s="357" t="s">
        <v>128</v>
      </c>
      <c r="J109" s="354" t="s">
        <v>993</v>
      </c>
      <c r="K109" s="176"/>
    </row>
    <row r="110" spans="1:11" ht="15.6">
      <c r="A110" s="356">
        <v>46121</v>
      </c>
      <c r="B110" s="355" t="s">
        <v>945</v>
      </c>
      <c r="C110" s="354" t="s">
        <v>522</v>
      </c>
      <c r="D110" s="353" t="s">
        <v>97</v>
      </c>
      <c r="E110" s="354"/>
      <c r="F110" s="354">
        <v>500</v>
      </c>
      <c r="G110" s="347"/>
      <c r="H110" s="348">
        <f t="shared" si="2"/>
        <v>406020</v>
      </c>
      <c r="I110" s="357" t="s">
        <v>128</v>
      </c>
      <c r="J110" s="354" t="s">
        <v>991</v>
      </c>
      <c r="K110" s="176"/>
    </row>
    <row r="111" spans="1:11" ht="15.6">
      <c r="A111" s="356">
        <v>46121</v>
      </c>
      <c r="B111" s="354" t="s">
        <v>946</v>
      </c>
      <c r="C111" s="354" t="s">
        <v>522</v>
      </c>
      <c r="D111" s="353" t="s">
        <v>97</v>
      </c>
      <c r="E111" s="354"/>
      <c r="F111" s="354">
        <v>500</v>
      </c>
      <c r="G111" s="347"/>
      <c r="H111" s="348">
        <f t="shared" si="2"/>
        <v>405520</v>
      </c>
      <c r="I111" s="357" t="s">
        <v>128</v>
      </c>
      <c r="J111" s="354" t="s">
        <v>991</v>
      </c>
      <c r="K111" s="176"/>
    </row>
    <row r="112" spans="1:11" ht="15.6">
      <c r="A112" s="356">
        <v>46121</v>
      </c>
      <c r="B112" s="354" t="s">
        <v>407</v>
      </c>
      <c r="C112" s="354" t="s">
        <v>102</v>
      </c>
      <c r="D112" s="353" t="s">
        <v>97</v>
      </c>
      <c r="E112" s="354">
        <v>20000</v>
      </c>
      <c r="F112" s="354"/>
      <c r="G112" s="347"/>
      <c r="H112" s="348">
        <f t="shared" si="2"/>
        <v>425520</v>
      </c>
      <c r="I112" s="357" t="s">
        <v>128</v>
      </c>
      <c r="J112" s="354" t="s">
        <v>1001</v>
      </c>
      <c r="K112" s="176"/>
    </row>
    <row r="113" spans="1:11" ht="15.6">
      <c r="A113" s="356">
        <v>46121</v>
      </c>
      <c r="B113" s="354" t="s">
        <v>947</v>
      </c>
      <c r="C113" s="354" t="s">
        <v>522</v>
      </c>
      <c r="D113" s="353" t="s">
        <v>97</v>
      </c>
      <c r="E113" s="354"/>
      <c r="F113" s="354">
        <v>500</v>
      </c>
      <c r="G113" s="347"/>
      <c r="H113" s="348">
        <f t="shared" si="2"/>
        <v>425020</v>
      </c>
      <c r="I113" s="357" t="s">
        <v>128</v>
      </c>
      <c r="J113" s="354" t="s">
        <v>991</v>
      </c>
      <c r="K113" s="176"/>
    </row>
    <row r="114" spans="1:11" ht="15.6">
      <c r="A114" s="356">
        <v>46121</v>
      </c>
      <c r="B114" s="354" t="s">
        <v>948</v>
      </c>
      <c r="C114" s="354" t="s">
        <v>522</v>
      </c>
      <c r="D114" s="353" t="s">
        <v>97</v>
      </c>
      <c r="E114" s="354"/>
      <c r="F114" s="354">
        <v>500</v>
      </c>
      <c r="G114" s="347"/>
      <c r="H114" s="348">
        <f t="shared" si="2"/>
        <v>424520</v>
      </c>
      <c r="I114" s="357" t="s">
        <v>128</v>
      </c>
      <c r="J114" s="354" t="s">
        <v>991</v>
      </c>
      <c r="K114" s="176"/>
    </row>
    <row r="115" spans="1:11" ht="15.6">
      <c r="A115" s="356">
        <v>46122</v>
      </c>
      <c r="B115" s="354" t="s">
        <v>949</v>
      </c>
      <c r="C115" s="354" t="s">
        <v>396</v>
      </c>
      <c r="D115" s="353" t="s">
        <v>97</v>
      </c>
      <c r="E115" s="354"/>
      <c r="F115" s="354">
        <v>10000</v>
      </c>
      <c r="G115" s="347"/>
      <c r="H115" s="348">
        <f t="shared" si="2"/>
        <v>414520</v>
      </c>
      <c r="I115" s="357" t="s">
        <v>128</v>
      </c>
      <c r="J115" s="354" t="s">
        <v>993</v>
      </c>
      <c r="K115" s="176"/>
    </row>
    <row r="116" spans="1:11" ht="15.6">
      <c r="A116" s="356">
        <v>46122</v>
      </c>
      <c r="B116" s="354" t="s">
        <v>950</v>
      </c>
      <c r="C116" s="354" t="s">
        <v>396</v>
      </c>
      <c r="D116" s="353" t="s">
        <v>97</v>
      </c>
      <c r="E116" s="354"/>
      <c r="F116" s="354">
        <v>100000</v>
      </c>
      <c r="G116" s="347"/>
      <c r="H116" s="348">
        <f t="shared" si="2"/>
        <v>314520</v>
      </c>
      <c r="I116" s="357" t="s">
        <v>128</v>
      </c>
      <c r="J116" s="354" t="s">
        <v>1002</v>
      </c>
      <c r="K116" s="176"/>
    </row>
    <row r="117" spans="1:11" ht="15.6">
      <c r="A117" s="356">
        <v>46122</v>
      </c>
      <c r="B117" s="354" t="s">
        <v>945</v>
      </c>
      <c r="C117" s="354" t="s">
        <v>522</v>
      </c>
      <c r="D117" s="353" t="s">
        <v>97</v>
      </c>
      <c r="E117" s="354"/>
      <c r="F117" s="354">
        <v>500</v>
      </c>
      <c r="G117" s="347"/>
      <c r="H117" s="348">
        <f t="shared" si="2"/>
        <v>314020</v>
      </c>
      <c r="I117" s="357" t="s">
        <v>128</v>
      </c>
      <c r="J117" s="354" t="s">
        <v>991</v>
      </c>
      <c r="K117" s="176"/>
    </row>
    <row r="118" spans="1:11" ht="15.6">
      <c r="A118" s="356">
        <v>46122</v>
      </c>
      <c r="B118" s="354" t="s">
        <v>951</v>
      </c>
      <c r="C118" s="354" t="s">
        <v>522</v>
      </c>
      <c r="D118" s="353" t="s">
        <v>97</v>
      </c>
      <c r="E118" s="354"/>
      <c r="F118" s="354">
        <v>1000</v>
      </c>
      <c r="G118" s="347"/>
      <c r="H118" s="348">
        <f t="shared" si="2"/>
        <v>313020</v>
      </c>
      <c r="I118" s="357" t="s">
        <v>128</v>
      </c>
      <c r="J118" s="354" t="s">
        <v>991</v>
      </c>
      <c r="K118" s="176"/>
    </row>
    <row r="119" spans="1:11" ht="15.6">
      <c r="A119" s="356">
        <v>46125</v>
      </c>
      <c r="B119" s="354" t="s">
        <v>952</v>
      </c>
      <c r="C119" s="354" t="s">
        <v>102</v>
      </c>
      <c r="D119" s="353" t="s">
        <v>97</v>
      </c>
      <c r="E119" s="354"/>
      <c r="F119" s="354">
        <v>300000</v>
      </c>
      <c r="G119" s="347"/>
      <c r="H119" s="348">
        <f t="shared" si="2"/>
        <v>13020</v>
      </c>
      <c r="I119" s="357" t="s">
        <v>128</v>
      </c>
      <c r="J119" s="354" t="s">
        <v>1003</v>
      </c>
      <c r="K119" s="176"/>
    </row>
    <row r="120" spans="1:11" ht="15.6">
      <c r="A120" s="356">
        <v>46127</v>
      </c>
      <c r="B120" s="354" t="s">
        <v>953</v>
      </c>
      <c r="C120" s="354" t="s">
        <v>522</v>
      </c>
      <c r="D120" s="353" t="s">
        <v>97</v>
      </c>
      <c r="E120" s="354"/>
      <c r="F120" s="354">
        <v>1000</v>
      </c>
      <c r="G120" s="347"/>
      <c r="H120" s="348">
        <f t="shared" si="2"/>
        <v>12020</v>
      </c>
      <c r="I120" s="357" t="s">
        <v>128</v>
      </c>
      <c r="J120" s="354" t="s">
        <v>991</v>
      </c>
      <c r="K120" s="176"/>
    </row>
    <row r="121" spans="1:11" ht="15.6">
      <c r="A121" s="356">
        <v>46127</v>
      </c>
      <c r="B121" s="354" t="s">
        <v>954</v>
      </c>
      <c r="C121" s="354" t="s">
        <v>522</v>
      </c>
      <c r="D121" s="353" t="s">
        <v>97</v>
      </c>
      <c r="E121" s="354"/>
      <c r="F121" s="354">
        <v>1000</v>
      </c>
      <c r="G121" s="347"/>
      <c r="H121" s="348">
        <f t="shared" si="2"/>
        <v>11020</v>
      </c>
      <c r="I121" s="357" t="s">
        <v>128</v>
      </c>
      <c r="J121" s="354" t="s">
        <v>991</v>
      </c>
      <c r="K121" s="176"/>
    </row>
    <row r="122" spans="1:11" ht="15.6">
      <c r="A122" s="356">
        <v>46127</v>
      </c>
      <c r="B122" s="434" t="s">
        <v>955</v>
      </c>
      <c r="C122" s="435" t="s">
        <v>110</v>
      </c>
      <c r="D122" s="353" t="s">
        <v>97</v>
      </c>
      <c r="E122" s="354">
        <v>7500</v>
      </c>
      <c r="F122" s="354"/>
      <c r="G122" s="347"/>
      <c r="H122" s="348">
        <f t="shared" si="2"/>
        <v>18520</v>
      </c>
      <c r="I122" s="357" t="s">
        <v>128</v>
      </c>
      <c r="J122" s="354" t="s">
        <v>1004</v>
      </c>
      <c r="K122" s="176"/>
    </row>
    <row r="123" spans="1:11" ht="15.6">
      <c r="A123" s="356">
        <v>46127</v>
      </c>
      <c r="B123" s="434" t="s">
        <v>955</v>
      </c>
      <c r="C123" s="352" t="s">
        <v>110</v>
      </c>
      <c r="D123" s="353" t="s">
        <v>97</v>
      </c>
      <c r="E123" s="354"/>
      <c r="F123" s="354">
        <v>7500</v>
      </c>
      <c r="G123" s="347"/>
      <c r="H123" s="348">
        <f t="shared" si="2"/>
        <v>11020</v>
      </c>
      <c r="I123" s="357" t="s">
        <v>128</v>
      </c>
      <c r="J123" s="354" t="s">
        <v>1004</v>
      </c>
      <c r="K123" s="176"/>
    </row>
    <row r="124" spans="1:11" ht="15.6">
      <c r="A124" s="350">
        <v>46132</v>
      </c>
      <c r="B124" s="354" t="s">
        <v>407</v>
      </c>
      <c r="C124" s="354" t="s">
        <v>102</v>
      </c>
      <c r="D124" s="353" t="s">
        <v>97</v>
      </c>
      <c r="E124" s="354">
        <v>66500</v>
      </c>
      <c r="F124" s="354"/>
      <c r="G124" s="347"/>
      <c r="H124" s="348">
        <f t="shared" si="2"/>
        <v>77520</v>
      </c>
      <c r="I124" s="357" t="s">
        <v>128</v>
      </c>
      <c r="J124" s="354" t="s">
        <v>1005</v>
      </c>
      <c r="K124" s="176"/>
    </row>
    <row r="125" spans="1:11" ht="15.6">
      <c r="A125" s="350">
        <v>46132</v>
      </c>
      <c r="B125" s="354" t="s">
        <v>956</v>
      </c>
      <c r="C125" s="354" t="s">
        <v>392</v>
      </c>
      <c r="D125" s="353" t="s">
        <v>97</v>
      </c>
      <c r="E125" s="354"/>
      <c r="F125" s="354">
        <v>7000</v>
      </c>
      <c r="G125" s="347"/>
      <c r="H125" s="348">
        <f t="shared" si="2"/>
        <v>70520</v>
      </c>
      <c r="I125" s="357" t="s">
        <v>128</v>
      </c>
      <c r="J125" s="354" t="s">
        <v>1006</v>
      </c>
      <c r="K125" s="176"/>
    </row>
    <row r="126" spans="1:11" ht="15.6">
      <c r="A126" s="350">
        <v>46133</v>
      </c>
      <c r="B126" s="354" t="s">
        <v>957</v>
      </c>
      <c r="C126" s="354" t="s">
        <v>396</v>
      </c>
      <c r="D126" s="353" t="s">
        <v>97</v>
      </c>
      <c r="E126" s="354"/>
      <c r="F126" s="354">
        <v>40000</v>
      </c>
      <c r="G126" s="347"/>
      <c r="H126" s="348">
        <f t="shared" si="2"/>
        <v>30520</v>
      </c>
      <c r="I126" s="357" t="s">
        <v>128</v>
      </c>
      <c r="J126" s="354" t="s">
        <v>1007</v>
      </c>
      <c r="K126" s="176"/>
    </row>
    <row r="127" spans="1:11" ht="15.6">
      <c r="A127" s="350">
        <v>46133</v>
      </c>
      <c r="B127" s="354" t="s">
        <v>958</v>
      </c>
      <c r="C127" s="354" t="s">
        <v>522</v>
      </c>
      <c r="D127" s="353" t="s">
        <v>97</v>
      </c>
      <c r="E127" s="354"/>
      <c r="F127" s="354">
        <v>1000</v>
      </c>
      <c r="G127" s="347"/>
      <c r="H127" s="348">
        <f t="shared" si="2"/>
        <v>29520</v>
      </c>
      <c r="I127" s="357" t="s">
        <v>128</v>
      </c>
      <c r="J127" s="354" t="s">
        <v>991</v>
      </c>
      <c r="K127" s="176"/>
    </row>
    <row r="128" spans="1:11" ht="15.6">
      <c r="A128" s="350">
        <v>46133</v>
      </c>
      <c r="B128" s="354" t="s">
        <v>959</v>
      </c>
      <c r="C128" s="354" t="s">
        <v>522</v>
      </c>
      <c r="D128" s="353" t="s">
        <v>97</v>
      </c>
      <c r="E128" s="354"/>
      <c r="F128" s="354">
        <v>500</v>
      </c>
      <c r="G128" s="347"/>
      <c r="H128" s="348">
        <f t="shared" si="2"/>
        <v>29020</v>
      </c>
      <c r="I128" s="357" t="s">
        <v>128</v>
      </c>
      <c r="J128" s="354" t="s">
        <v>991</v>
      </c>
      <c r="K128" s="176"/>
    </row>
    <row r="129" spans="1:11" ht="15.6">
      <c r="A129" s="350">
        <v>46133</v>
      </c>
      <c r="B129" s="354" t="s">
        <v>960</v>
      </c>
      <c r="C129" s="354" t="s">
        <v>961</v>
      </c>
      <c r="D129" s="353" t="s">
        <v>97</v>
      </c>
      <c r="E129" s="354"/>
      <c r="F129" s="354">
        <v>1500</v>
      </c>
      <c r="G129" s="347"/>
      <c r="H129" s="348">
        <f t="shared" si="2"/>
        <v>27520</v>
      </c>
      <c r="I129" s="357" t="s">
        <v>128</v>
      </c>
      <c r="J129" s="354" t="s">
        <v>1008</v>
      </c>
      <c r="K129" s="176"/>
    </row>
    <row r="130" spans="1:11" ht="15.6">
      <c r="A130" s="350">
        <v>46133</v>
      </c>
      <c r="B130" s="354" t="s">
        <v>962</v>
      </c>
      <c r="C130" s="354" t="s">
        <v>522</v>
      </c>
      <c r="D130" s="353" t="s">
        <v>97</v>
      </c>
      <c r="E130" s="354"/>
      <c r="F130" s="354">
        <v>500</v>
      </c>
      <c r="G130" s="347"/>
      <c r="H130" s="348">
        <f t="shared" si="2"/>
        <v>27020</v>
      </c>
      <c r="I130" s="357" t="s">
        <v>128</v>
      </c>
      <c r="J130" s="354" t="s">
        <v>991</v>
      </c>
      <c r="K130" s="176"/>
    </row>
    <row r="131" spans="1:11" ht="15.6">
      <c r="A131" s="350">
        <v>46133</v>
      </c>
      <c r="B131" s="354" t="s">
        <v>963</v>
      </c>
      <c r="C131" s="354" t="s">
        <v>522</v>
      </c>
      <c r="D131" s="353" t="s">
        <v>97</v>
      </c>
      <c r="E131" s="354"/>
      <c r="F131" s="354">
        <v>500</v>
      </c>
      <c r="G131" s="347"/>
      <c r="H131" s="348">
        <f t="shared" si="2"/>
        <v>26520</v>
      </c>
      <c r="I131" s="357" t="s">
        <v>128</v>
      </c>
      <c r="J131" s="354" t="s">
        <v>991</v>
      </c>
      <c r="K131" s="176"/>
    </row>
    <row r="132" spans="1:11" ht="15.6">
      <c r="A132" s="350">
        <v>46134</v>
      </c>
      <c r="B132" s="354" t="s">
        <v>964</v>
      </c>
      <c r="C132" s="354" t="s">
        <v>396</v>
      </c>
      <c r="D132" s="353" t="s">
        <v>97</v>
      </c>
      <c r="E132" s="354"/>
      <c r="F132" s="354"/>
      <c r="G132" s="347"/>
      <c r="H132" s="348">
        <f t="shared" si="2"/>
        <v>26520</v>
      </c>
      <c r="I132" s="357" t="s">
        <v>128</v>
      </c>
      <c r="J132" s="354" t="s">
        <v>1007</v>
      </c>
      <c r="K132" s="176"/>
    </row>
    <row r="133" spans="1:11" ht="15.6">
      <c r="A133" s="350">
        <v>46134</v>
      </c>
      <c r="B133" s="354" t="s">
        <v>965</v>
      </c>
      <c r="C133" s="354" t="s">
        <v>961</v>
      </c>
      <c r="D133" s="353" t="s">
        <v>97</v>
      </c>
      <c r="E133" s="354"/>
      <c r="F133" s="354">
        <v>1500</v>
      </c>
      <c r="G133" s="347"/>
      <c r="H133" s="348">
        <f t="shared" si="2"/>
        <v>25020</v>
      </c>
      <c r="I133" s="357" t="s">
        <v>128</v>
      </c>
      <c r="J133" s="354" t="s">
        <v>1008</v>
      </c>
      <c r="K133" s="176"/>
    </row>
    <row r="134" spans="1:11" ht="15.6">
      <c r="A134" s="350">
        <v>46134</v>
      </c>
      <c r="B134" s="354" t="s">
        <v>962</v>
      </c>
      <c r="C134" s="354" t="s">
        <v>522</v>
      </c>
      <c r="D134" s="353" t="s">
        <v>97</v>
      </c>
      <c r="E134" s="354"/>
      <c r="F134" s="354">
        <v>500</v>
      </c>
      <c r="G134" s="347"/>
      <c r="H134" s="348">
        <f t="shared" si="2"/>
        <v>24520</v>
      </c>
      <c r="I134" s="357" t="s">
        <v>128</v>
      </c>
      <c r="J134" s="354" t="s">
        <v>991</v>
      </c>
      <c r="K134" s="176"/>
    </row>
    <row r="135" spans="1:11" ht="15.6">
      <c r="A135" s="350">
        <v>46134</v>
      </c>
      <c r="B135" s="354" t="s">
        <v>966</v>
      </c>
      <c r="C135" s="354" t="s">
        <v>522</v>
      </c>
      <c r="D135" s="353" t="s">
        <v>97</v>
      </c>
      <c r="E135" s="354"/>
      <c r="F135" s="354">
        <v>500</v>
      </c>
      <c r="G135" s="347"/>
      <c r="H135" s="348">
        <f t="shared" si="2"/>
        <v>24020</v>
      </c>
      <c r="I135" s="357" t="s">
        <v>128</v>
      </c>
      <c r="J135" s="354" t="s">
        <v>991</v>
      </c>
      <c r="K135" s="176"/>
    </row>
    <row r="136" spans="1:11" ht="15.6">
      <c r="A136" s="350">
        <v>46134</v>
      </c>
      <c r="B136" s="354" t="s">
        <v>967</v>
      </c>
      <c r="C136" s="354" t="s">
        <v>522</v>
      </c>
      <c r="D136" s="353" t="s">
        <v>97</v>
      </c>
      <c r="E136" s="354"/>
      <c r="F136" s="354">
        <v>500</v>
      </c>
      <c r="G136" s="347"/>
      <c r="H136" s="348">
        <f t="shared" si="2"/>
        <v>23520</v>
      </c>
      <c r="I136" s="357" t="s">
        <v>128</v>
      </c>
      <c r="J136" s="354" t="s">
        <v>991</v>
      </c>
      <c r="K136" s="176"/>
    </row>
    <row r="137" spans="1:11" ht="15.6">
      <c r="A137" s="350">
        <v>46134</v>
      </c>
      <c r="B137" s="354" t="s">
        <v>968</v>
      </c>
      <c r="C137" s="354" t="s">
        <v>522</v>
      </c>
      <c r="D137" s="353" t="s">
        <v>97</v>
      </c>
      <c r="E137" s="354"/>
      <c r="F137" s="354">
        <v>500</v>
      </c>
      <c r="G137" s="347"/>
      <c r="H137" s="348">
        <f t="shared" si="2"/>
        <v>23020</v>
      </c>
      <c r="I137" s="357" t="s">
        <v>128</v>
      </c>
      <c r="J137" s="354" t="s">
        <v>991</v>
      </c>
      <c r="K137" s="176"/>
    </row>
    <row r="138" spans="1:11" ht="15.6">
      <c r="A138" s="350">
        <v>46134</v>
      </c>
      <c r="B138" s="354" t="s">
        <v>969</v>
      </c>
      <c r="C138" s="354" t="s">
        <v>961</v>
      </c>
      <c r="D138" s="353" t="s">
        <v>97</v>
      </c>
      <c r="E138" s="354"/>
      <c r="F138" s="354">
        <v>1500</v>
      </c>
      <c r="G138" s="347"/>
      <c r="H138" s="348">
        <f t="shared" si="2"/>
        <v>21520</v>
      </c>
      <c r="I138" s="357" t="s">
        <v>128</v>
      </c>
      <c r="J138" s="354" t="s">
        <v>1008</v>
      </c>
      <c r="K138" s="176"/>
    </row>
    <row r="139" spans="1:11" ht="15.6">
      <c r="A139" s="350">
        <v>46134</v>
      </c>
      <c r="B139" s="354" t="s">
        <v>962</v>
      </c>
      <c r="C139" s="354" t="s">
        <v>522</v>
      </c>
      <c r="D139" s="353" t="s">
        <v>97</v>
      </c>
      <c r="E139" s="354"/>
      <c r="F139" s="354">
        <v>500</v>
      </c>
      <c r="G139" s="347"/>
      <c r="H139" s="348">
        <f t="shared" si="2"/>
        <v>21020</v>
      </c>
      <c r="I139" s="357" t="s">
        <v>128</v>
      </c>
      <c r="J139" s="354" t="s">
        <v>991</v>
      </c>
      <c r="K139" s="176"/>
    </row>
    <row r="140" spans="1:11" ht="15.6">
      <c r="A140" s="350">
        <v>46134</v>
      </c>
      <c r="B140" s="354" t="s">
        <v>963</v>
      </c>
      <c r="C140" s="354" t="s">
        <v>522</v>
      </c>
      <c r="D140" s="353" t="s">
        <v>97</v>
      </c>
      <c r="E140" s="354"/>
      <c r="F140" s="354">
        <v>500</v>
      </c>
      <c r="G140" s="347"/>
      <c r="H140" s="348">
        <f t="shared" si="2"/>
        <v>20520</v>
      </c>
      <c r="I140" s="357" t="s">
        <v>128</v>
      </c>
      <c r="J140" s="354" t="s">
        <v>991</v>
      </c>
      <c r="K140" s="176"/>
    </row>
    <row r="141" spans="1:11" ht="15.6">
      <c r="A141" s="350">
        <v>46134</v>
      </c>
      <c r="B141" s="351" t="s">
        <v>970</v>
      </c>
      <c r="C141" s="352" t="s">
        <v>110</v>
      </c>
      <c r="D141" s="353" t="s">
        <v>97</v>
      </c>
      <c r="E141" s="354">
        <v>7500</v>
      </c>
      <c r="F141" s="354"/>
      <c r="G141" s="347"/>
      <c r="H141" s="348">
        <f t="shared" si="2"/>
        <v>28020</v>
      </c>
      <c r="I141" s="357" t="s">
        <v>128</v>
      </c>
      <c r="J141" s="354" t="s">
        <v>1009</v>
      </c>
      <c r="K141" s="176"/>
    </row>
    <row r="142" spans="1:11" ht="15.6">
      <c r="A142" s="350">
        <v>46134</v>
      </c>
      <c r="B142" s="351" t="s">
        <v>970</v>
      </c>
      <c r="C142" s="352" t="s">
        <v>110</v>
      </c>
      <c r="D142" s="353" t="s">
        <v>97</v>
      </c>
      <c r="E142" s="354"/>
      <c r="F142" s="354">
        <v>7500</v>
      </c>
      <c r="G142" s="347"/>
      <c r="H142" s="348">
        <f t="shared" si="2"/>
        <v>20520</v>
      </c>
      <c r="I142" s="357" t="s">
        <v>128</v>
      </c>
      <c r="J142" s="354" t="s">
        <v>1009</v>
      </c>
      <c r="K142" s="176"/>
    </row>
    <row r="143" spans="1:11" ht="15.6">
      <c r="A143" s="350">
        <v>46135</v>
      </c>
      <c r="B143" s="355" t="s">
        <v>971</v>
      </c>
      <c r="C143" s="355" t="s">
        <v>396</v>
      </c>
      <c r="D143" s="353" t="s">
        <v>97</v>
      </c>
      <c r="E143" s="354"/>
      <c r="F143" s="354"/>
      <c r="G143" s="347"/>
      <c r="H143" s="348">
        <f t="shared" ref="H143:H178" si="3">+H142+E143-F143</f>
        <v>20520</v>
      </c>
      <c r="I143" s="357" t="s">
        <v>128</v>
      </c>
      <c r="J143" s="354" t="s">
        <v>1007</v>
      </c>
      <c r="K143" s="176"/>
    </row>
    <row r="144" spans="1:11" ht="15.6">
      <c r="A144" s="350">
        <v>46135</v>
      </c>
      <c r="B144" s="355" t="s">
        <v>972</v>
      </c>
      <c r="C144" s="354" t="s">
        <v>961</v>
      </c>
      <c r="D144" s="353" t="s">
        <v>97</v>
      </c>
      <c r="E144" s="354"/>
      <c r="F144" s="354">
        <v>1500</v>
      </c>
      <c r="G144" s="347"/>
      <c r="H144" s="348">
        <f t="shared" si="3"/>
        <v>19020</v>
      </c>
      <c r="I144" s="357" t="s">
        <v>128</v>
      </c>
      <c r="J144" s="354" t="s">
        <v>1008</v>
      </c>
      <c r="K144" s="176"/>
    </row>
    <row r="145" spans="1:11" ht="15.6">
      <c r="A145" s="350">
        <v>46135</v>
      </c>
      <c r="B145" s="354" t="s">
        <v>962</v>
      </c>
      <c r="C145" s="354" t="s">
        <v>522</v>
      </c>
      <c r="D145" s="353" t="s">
        <v>97</v>
      </c>
      <c r="E145" s="354"/>
      <c r="F145" s="354">
        <v>500</v>
      </c>
      <c r="G145" s="347"/>
      <c r="H145" s="348">
        <f t="shared" si="3"/>
        <v>18520</v>
      </c>
      <c r="I145" s="357" t="s">
        <v>128</v>
      </c>
      <c r="J145" s="354" t="s">
        <v>991</v>
      </c>
      <c r="K145" s="176"/>
    </row>
    <row r="146" spans="1:11" ht="15.6">
      <c r="A146" s="350">
        <v>46135</v>
      </c>
      <c r="B146" s="354" t="s">
        <v>973</v>
      </c>
      <c r="C146" s="354" t="s">
        <v>522</v>
      </c>
      <c r="D146" s="353" t="s">
        <v>97</v>
      </c>
      <c r="E146" s="354"/>
      <c r="F146" s="354">
        <v>500</v>
      </c>
      <c r="G146" s="347"/>
      <c r="H146" s="348">
        <f t="shared" si="3"/>
        <v>18020</v>
      </c>
      <c r="I146" s="357" t="s">
        <v>128</v>
      </c>
      <c r="J146" s="354" t="s">
        <v>991</v>
      </c>
      <c r="K146" s="176"/>
    </row>
    <row r="147" spans="1:11" ht="15.6">
      <c r="A147" s="350">
        <v>46135</v>
      </c>
      <c r="B147" s="354" t="s">
        <v>407</v>
      </c>
      <c r="C147" s="354" t="s">
        <v>102</v>
      </c>
      <c r="D147" s="353" t="s">
        <v>97</v>
      </c>
      <c r="E147" s="354">
        <v>50500</v>
      </c>
      <c r="F147" s="354"/>
      <c r="G147" s="347"/>
      <c r="H147" s="348">
        <f t="shared" si="3"/>
        <v>68520</v>
      </c>
      <c r="I147" s="357" t="s">
        <v>128</v>
      </c>
      <c r="J147" s="354" t="s">
        <v>1010</v>
      </c>
      <c r="K147" s="176"/>
    </row>
    <row r="148" spans="1:11" ht="15.6">
      <c r="A148" s="350">
        <v>46135</v>
      </c>
      <c r="B148" s="354" t="s">
        <v>960</v>
      </c>
      <c r="C148" s="354" t="s">
        <v>961</v>
      </c>
      <c r="D148" s="353" t="s">
        <v>97</v>
      </c>
      <c r="E148" s="354"/>
      <c r="F148" s="354">
        <v>1500</v>
      </c>
      <c r="G148" s="347"/>
      <c r="H148" s="348">
        <f t="shared" si="3"/>
        <v>67020</v>
      </c>
      <c r="I148" s="357" t="s">
        <v>128</v>
      </c>
      <c r="J148" s="354" t="s">
        <v>1008</v>
      </c>
      <c r="K148" s="176"/>
    </row>
    <row r="149" spans="1:11" ht="15.6">
      <c r="A149" s="350">
        <v>46135</v>
      </c>
      <c r="B149" s="354" t="s">
        <v>962</v>
      </c>
      <c r="C149" s="354" t="s">
        <v>522</v>
      </c>
      <c r="D149" s="353" t="s">
        <v>97</v>
      </c>
      <c r="E149" s="354"/>
      <c r="F149" s="354">
        <v>500</v>
      </c>
      <c r="G149" s="347"/>
      <c r="H149" s="348">
        <f t="shared" si="3"/>
        <v>66520</v>
      </c>
      <c r="I149" s="357" t="s">
        <v>128</v>
      </c>
      <c r="J149" s="354" t="s">
        <v>991</v>
      </c>
      <c r="K149" s="176"/>
    </row>
    <row r="150" spans="1:11" ht="15.6">
      <c r="A150" s="350">
        <v>46135</v>
      </c>
      <c r="B150" s="354" t="s">
        <v>973</v>
      </c>
      <c r="C150" s="354" t="s">
        <v>522</v>
      </c>
      <c r="D150" s="353" t="s">
        <v>97</v>
      </c>
      <c r="E150" s="354"/>
      <c r="F150" s="354">
        <v>500</v>
      </c>
      <c r="G150" s="347"/>
      <c r="H150" s="348">
        <f t="shared" si="3"/>
        <v>66020</v>
      </c>
      <c r="I150" s="357" t="s">
        <v>128</v>
      </c>
      <c r="J150" s="354" t="s">
        <v>991</v>
      </c>
      <c r="K150" s="176"/>
    </row>
    <row r="151" spans="1:11" ht="15.6">
      <c r="A151" s="350">
        <v>46136</v>
      </c>
      <c r="B151" s="354" t="s">
        <v>974</v>
      </c>
      <c r="C151" s="354" t="s">
        <v>396</v>
      </c>
      <c r="D151" s="353" t="s">
        <v>97</v>
      </c>
      <c r="E151" s="354"/>
      <c r="F151" s="354"/>
      <c r="G151" s="347"/>
      <c r="H151" s="348">
        <f t="shared" si="3"/>
        <v>66020</v>
      </c>
      <c r="I151" s="357" t="s">
        <v>128</v>
      </c>
      <c r="J151" s="354" t="s">
        <v>1007</v>
      </c>
      <c r="K151" s="176"/>
    </row>
    <row r="152" spans="1:11" ht="15.6">
      <c r="A152" s="350">
        <v>46136</v>
      </c>
      <c r="B152" s="354" t="s">
        <v>972</v>
      </c>
      <c r="C152" s="354" t="s">
        <v>961</v>
      </c>
      <c r="D152" s="353" t="s">
        <v>97</v>
      </c>
      <c r="E152" s="354"/>
      <c r="F152" s="354">
        <v>1500</v>
      </c>
      <c r="G152" s="347"/>
      <c r="H152" s="348">
        <f t="shared" si="3"/>
        <v>64520</v>
      </c>
      <c r="I152" s="357" t="s">
        <v>128</v>
      </c>
      <c r="J152" s="354" t="s">
        <v>1008</v>
      </c>
      <c r="K152" s="176"/>
    </row>
    <row r="153" spans="1:11" ht="15.6">
      <c r="A153" s="350">
        <v>46136</v>
      </c>
      <c r="B153" s="354" t="s">
        <v>962</v>
      </c>
      <c r="C153" s="354" t="s">
        <v>522</v>
      </c>
      <c r="D153" s="353" t="s">
        <v>97</v>
      </c>
      <c r="E153" s="354"/>
      <c r="F153" s="354">
        <v>500</v>
      </c>
      <c r="G153" s="347"/>
      <c r="H153" s="348">
        <f t="shared" si="3"/>
        <v>64020</v>
      </c>
      <c r="I153" s="357" t="s">
        <v>128</v>
      </c>
      <c r="J153" s="354" t="s">
        <v>991</v>
      </c>
      <c r="K153" s="176"/>
    </row>
    <row r="154" spans="1:11" ht="15.6">
      <c r="A154" s="350">
        <v>46136</v>
      </c>
      <c r="B154" s="354" t="s">
        <v>975</v>
      </c>
      <c r="C154" s="354" t="s">
        <v>522</v>
      </c>
      <c r="D154" s="353" t="s">
        <v>97</v>
      </c>
      <c r="E154" s="354"/>
      <c r="F154" s="354">
        <v>500</v>
      </c>
      <c r="G154" s="347"/>
      <c r="H154" s="348">
        <f t="shared" si="3"/>
        <v>63520</v>
      </c>
      <c r="I154" s="357" t="s">
        <v>128</v>
      </c>
      <c r="J154" s="354" t="s">
        <v>991</v>
      </c>
      <c r="K154" s="176"/>
    </row>
    <row r="155" spans="1:11" ht="15.6">
      <c r="A155" s="350">
        <v>46136</v>
      </c>
      <c r="B155" s="354" t="s">
        <v>976</v>
      </c>
      <c r="C155" s="354" t="s">
        <v>392</v>
      </c>
      <c r="D155" s="353" t="s">
        <v>97</v>
      </c>
      <c r="E155" s="354"/>
      <c r="F155" s="354">
        <v>7000</v>
      </c>
      <c r="G155" s="347"/>
      <c r="H155" s="348">
        <f t="shared" si="3"/>
        <v>56520</v>
      </c>
      <c r="I155" s="357" t="s">
        <v>128</v>
      </c>
      <c r="J155" s="354" t="s">
        <v>1011</v>
      </c>
      <c r="K155" s="176"/>
    </row>
    <row r="156" spans="1:11" ht="15.6">
      <c r="A156" s="350">
        <v>46136</v>
      </c>
      <c r="B156" s="354" t="s">
        <v>977</v>
      </c>
      <c r="C156" s="354" t="s">
        <v>522</v>
      </c>
      <c r="D156" s="353" t="s">
        <v>97</v>
      </c>
      <c r="E156" s="354"/>
      <c r="F156" s="354">
        <v>500</v>
      </c>
      <c r="G156" s="347"/>
      <c r="H156" s="348">
        <f t="shared" si="3"/>
        <v>56020</v>
      </c>
      <c r="I156" s="357" t="s">
        <v>128</v>
      </c>
      <c r="J156" s="354" t="s">
        <v>991</v>
      </c>
      <c r="K156" s="176"/>
    </row>
    <row r="157" spans="1:11" ht="15.6">
      <c r="A157" s="350">
        <v>46136</v>
      </c>
      <c r="B157" s="354" t="s">
        <v>960</v>
      </c>
      <c r="C157" s="354" t="s">
        <v>961</v>
      </c>
      <c r="D157" s="353" t="s">
        <v>97</v>
      </c>
      <c r="E157" s="354"/>
      <c r="F157" s="354">
        <v>1500</v>
      </c>
      <c r="G157" s="347"/>
      <c r="H157" s="348">
        <f t="shared" si="3"/>
        <v>54520</v>
      </c>
      <c r="I157" s="357" t="s">
        <v>128</v>
      </c>
      <c r="J157" s="354" t="s">
        <v>1008</v>
      </c>
      <c r="K157" s="176"/>
    </row>
    <row r="158" spans="1:11" ht="15.6">
      <c r="A158" s="350">
        <v>46136</v>
      </c>
      <c r="B158" s="354" t="s">
        <v>962</v>
      </c>
      <c r="C158" s="354" t="s">
        <v>522</v>
      </c>
      <c r="D158" s="353" t="s">
        <v>97</v>
      </c>
      <c r="E158" s="354"/>
      <c r="F158" s="354">
        <v>500</v>
      </c>
      <c r="G158" s="347"/>
      <c r="H158" s="348">
        <f t="shared" si="3"/>
        <v>54020</v>
      </c>
      <c r="I158" s="357" t="s">
        <v>128</v>
      </c>
      <c r="J158" s="354" t="s">
        <v>991</v>
      </c>
      <c r="K158" s="176"/>
    </row>
    <row r="159" spans="1:11" ht="15.6">
      <c r="A159" s="350">
        <v>46136</v>
      </c>
      <c r="B159" s="354" t="s">
        <v>973</v>
      </c>
      <c r="C159" s="354" t="s">
        <v>522</v>
      </c>
      <c r="D159" s="353" t="s">
        <v>97</v>
      </c>
      <c r="E159" s="354"/>
      <c r="F159" s="354">
        <v>500</v>
      </c>
      <c r="G159" s="347"/>
      <c r="H159" s="348">
        <f t="shared" si="3"/>
        <v>53520</v>
      </c>
      <c r="I159" s="357" t="s">
        <v>128</v>
      </c>
      <c r="J159" s="354" t="s">
        <v>991</v>
      </c>
      <c r="K159" s="176"/>
    </row>
    <row r="160" spans="1:11" ht="15.6">
      <c r="A160" s="350">
        <v>46137</v>
      </c>
      <c r="B160" s="354" t="s">
        <v>978</v>
      </c>
      <c r="C160" s="354" t="s">
        <v>396</v>
      </c>
      <c r="D160" s="353" t="s">
        <v>97</v>
      </c>
      <c r="E160" s="354"/>
      <c r="F160" s="354">
        <v>40000</v>
      </c>
      <c r="G160" s="347"/>
      <c r="H160" s="348">
        <f t="shared" si="3"/>
        <v>13520</v>
      </c>
      <c r="I160" s="357" t="s">
        <v>128</v>
      </c>
      <c r="J160" s="354" t="s">
        <v>1012</v>
      </c>
      <c r="K160" s="176"/>
    </row>
    <row r="161" spans="1:11" ht="15.6">
      <c r="A161" s="350">
        <v>46137</v>
      </c>
      <c r="B161" s="354" t="s">
        <v>979</v>
      </c>
      <c r="C161" s="354" t="s">
        <v>522</v>
      </c>
      <c r="D161" s="353" t="s">
        <v>97</v>
      </c>
      <c r="E161" s="354"/>
      <c r="F161" s="354">
        <v>500</v>
      </c>
      <c r="G161" s="347"/>
      <c r="H161" s="348">
        <f t="shared" si="3"/>
        <v>13020</v>
      </c>
      <c r="I161" s="357" t="s">
        <v>128</v>
      </c>
      <c r="J161" s="354" t="s">
        <v>991</v>
      </c>
      <c r="K161" s="176"/>
    </row>
    <row r="162" spans="1:11" ht="15.6">
      <c r="A162" s="350">
        <v>46137</v>
      </c>
      <c r="B162" s="354" t="s">
        <v>980</v>
      </c>
      <c r="C162" s="354" t="s">
        <v>522</v>
      </c>
      <c r="D162" s="353" t="s">
        <v>97</v>
      </c>
      <c r="E162" s="354"/>
      <c r="F162" s="354">
        <v>1500</v>
      </c>
      <c r="G162" s="347"/>
      <c r="H162" s="348">
        <f t="shared" si="3"/>
        <v>11520</v>
      </c>
      <c r="I162" s="357" t="s">
        <v>128</v>
      </c>
      <c r="J162" s="354" t="s">
        <v>991</v>
      </c>
      <c r="K162" s="176"/>
    </row>
    <row r="163" spans="1:11" ht="15.6">
      <c r="A163" s="350">
        <v>46139</v>
      </c>
      <c r="B163" s="354" t="s">
        <v>981</v>
      </c>
      <c r="C163" s="354" t="s">
        <v>522</v>
      </c>
      <c r="D163" s="353" t="s">
        <v>97</v>
      </c>
      <c r="E163" s="354"/>
      <c r="F163" s="354">
        <v>1000</v>
      </c>
      <c r="G163" s="347"/>
      <c r="H163" s="348">
        <f t="shared" si="3"/>
        <v>10520</v>
      </c>
      <c r="I163" s="357" t="s">
        <v>128</v>
      </c>
      <c r="J163" s="354" t="s">
        <v>991</v>
      </c>
      <c r="K163" s="176"/>
    </row>
    <row r="164" spans="1:11" ht="15.6">
      <c r="A164" s="350">
        <v>46139</v>
      </c>
      <c r="B164" s="354" t="s">
        <v>982</v>
      </c>
      <c r="C164" s="354" t="s">
        <v>522</v>
      </c>
      <c r="D164" s="353" t="s">
        <v>97</v>
      </c>
      <c r="E164" s="354"/>
      <c r="F164" s="354">
        <v>1000</v>
      </c>
      <c r="G164" s="347"/>
      <c r="H164" s="348">
        <f t="shared" si="3"/>
        <v>9520</v>
      </c>
      <c r="I164" s="357" t="s">
        <v>128</v>
      </c>
      <c r="J164" s="354" t="s">
        <v>991</v>
      </c>
      <c r="K164" s="176"/>
    </row>
    <row r="165" spans="1:11" ht="15.6">
      <c r="A165" s="350">
        <v>46139</v>
      </c>
      <c r="B165" s="354" t="s">
        <v>407</v>
      </c>
      <c r="C165" s="354" t="s">
        <v>102</v>
      </c>
      <c r="D165" s="353" t="s">
        <v>97</v>
      </c>
      <c r="E165" s="354">
        <v>50000</v>
      </c>
      <c r="F165" s="354"/>
      <c r="G165" s="347"/>
      <c r="H165" s="348">
        <f t="shared" si="3"/>
        <v>59520</v>
      </c>
      <c r="I165" s="357" t="s">
        <v>128</v>
      </c>
      <c r="J165" s="354" t="s">
        <v>1013</v>
      </c>
      <c r="K165" s="176"/>
    </row>
    <row r="166" spans="1:11" ht="15.6">
      <c r="A166" s="350">
        <v>46139</v>
      </c>
      <c r="B166" s="354" t="s">
        <v>983</v>
      </c>
      <c r="C166" s="354" t="s">
        <v>392</v>
      </c>
      <c r="D166" s="353" t="s">
        <v>97</v>
      </c>
      <c r="E166" s="354"/>
      <c r="F166" s="354">
        <v>9000</v>
      </c>
      <c r="G166" s="347"/>
      <c r="H166" s="348">
        <f t="shared" si="3"/>
        <v>50520</v>
      </c>
      <c r="I166" s="357" t="s">
        <v>128</v>
      </c>
      <c r="J166" s="354" t="s">
        <v>1014</v>
      </c>
      <c r="K166" s="176"/>
    </row>
    <row r="167" spans="1:11" ht="15.6">
      <c r="A167" s="350">
        <v>46140</v>
      </c>
      <c r="B167" s="354" t="s">
        <v>984</v>
      </c>
      <c r="C167" s="354" t="s">
        <v>396</v>
      </c>
      <c r="D167" s="353" t="s">
        <v>97</v>
      </c>
      <c r="E167" s="354"/>
      <c r="F167" s="354">
        <v>20000</v>
      </c>
      <c r="G167" s="347"/>
      <c r="H167" s="348">
        <f t="shared" si="3"/>
        <v>30520</v>
      </c>
      <c r="I167" s="357" t="s">
        <v>128</v>
      </c>
      <c r="J167" s="354" t="s">
        <v>1015</v>
      </c>
      <c r="K167" s="176"/>
    </row>
    <row r="168" spans="1:11" ht="15.6">
      <c r="A168" s="350">
        <v>46140</v>
      </c>
      <c r="B168" s="354" t="s">
        <v>985</v>
      </c>
      <c r="C168" s="354" t="s">
        <v>522</v>
      </c>
      <c r="D168" s="353" t="s">
        <v>97</v>
      </c>
      <c r="E168" s="354"/>
      <c r="F168" s="354">
        <v>1500</v>
      </c>
      <c r="G168" s="347"/>
      <c r="H168" s="348">
        <f t="shared" si="3"/>
        <v>29020</v>
      </c>
      <c r="I168" s="357" t="s">
        <v>128</v>
      </c>
      <c r="J168" s="354" t="s">
        <v>991</v>
      </c>
      <c r="K168" s="176"/>
    </row>
    <row r="169" spans="1:11" ht="15.6">
      <c r="A169" s="350">
        <v>46140</v>
      </c>
      <c r="B169" s="434" t="s">
        <v>986</v>
      </c>
      <c r="C169" s="435" t="s">
        <v>110</v>
      </c>
      <c r="D169" s="353" t="s">
        <v>97</v>
      </c>
      <c r="E169" s="354">
        <v>7500</v>
      </c>
      <c r="F169" s="354"/>
      <c r="G169" s="347"/>
      <c r="H169" s="348">
        <f t="shared" si="3"/>
        <v>36520</v>
      </c>
      <c r="I169" s="357" t="s">
        <v>128</v>
      </c>
      <c r="J169" s="354" t="s">
        <v>1016</v>
      </c>
      <c r="K169" s="176"/>
    </row>
    <row r="170" spans="1:11" ht="15.6">
      <c r="A170" s="350">
        <v>46140</v>
      </c>
      <c r="B170" s="434" t="s">
        <v>986</v>
      </c>
      <c r="C170" s="352" t="s">
        <v>110</v>
      </c>
      <c r="D170" s="353" t="s">
        <v>97</v>
      </c>
      <c r="E170" s="354"/>
      <c r="F170" s="354">
        <v>7500</v>
      </c>
      <c r="G170" s="347"/>
      <c r="H170" s="348">
        <f t="shared" si="3"/>
        <v>29020</v>
      </c>
      <c r="I170" s="357" t="s">
        <v>128</v>
      </c>
      <c r="J170" s="354" t="s">
        <v>1016</v>
      </c>
      <c r="K170" s="176"/>
    </row>
    <row r="171" spans="1:11" ht="15.6">
      <c r="A171" s="350">
        <v>46141</v>
      </c>
      <c r="B171" s="354" t="s">
        <v>920</v>
      </c>
      <c r="C171" s="354" t="s">
        <v>522</v>
      </c>
      <c r="D171" s="353" t="s">
        <v>97</v>
      </c>
      <c r="E171" s="354"/>
      <c r="F171" s="354">
        <v>1000</v>
      </c>
      <c r="G171" s="347"/>
      <c r="H171" s="348">
        <f t="shared" si="3"/>
        <v>28020</v>
      </c>
      <c r="I171" s="357" t="s">
        <v>128</v>
      </c>
      <c r="J171" s="354" t="s">
        <v>991</v>
      </c>
      <c r="K171" s="176"/>
    </row>
    <row r="172" spans="1:11" ht="15.6">
      <c r="A172" s="350">
        <v>46141</v>
      </c>
      <c r="B172" s="354" t="s">
        <v>987</v>
      </c>
      <c r="C172" s="354" t="s">
        <v>522</v>
      </c>
      <c r="D172" s="353" t="s">
        <v>97</v>
      </c>
      <c r="E172" s="354"/>
      <c r="F172" s="354">
        <v>1000</v>
      </c>
      <c r="G172" s="347"/>
      <c r="H172" s="348">
        <f t="shared" si="3"/>
        <v>27020</v>
      </c>
      <c r="I172" s="357" t="s">
        <v>128</v>
      </c>
      <c r="J172" s="354" t="s">
        <v>991</v>
      </c>
      <c r="K172" s="176"/>
    </row>
    <row r="173" spans="1:11" ht="15.6">
      <c r="A173" s="350">
        <v>46141</v>
      </c>
      <c r="B173" s="354" t="s">
        <v>407</v>
      </c>
      <c r="C173" s="354" t="s">
        <v>102</v>
      </c>
      <c r="D173" s="353" t="s">
        <v>97</v>
      </c>
      <c r="E173" s="354">
        <v>149000</v>
      </c>
      <c r="F173" s="354"/>
      <c r="G173" s="347"/>
      <c r="H173" s="348">
        <f t="shared" si="3"/>
        <v>176020</v>
      </c>
      <c r="I173" s="357" t="s">
        <v>128</v>
      </c>
      <c r="J173" s="354" t="s">
        <v>1017</v>
      </c>
      <c r="K173" s="176"/>
    </row>
    <row r="174" spans="1:11" ht="15.6">
      <c r="A174" s="350">
        <v>46142</v>
      </c>
      <c r="B174" s="354" t="s">
        <v>988</v>
      </c>
      <c r="C174" s="354" t="s">
        <v>396</v>
      </c>
      <c r="D174" s="353" t="s">
        <v>97</v>
      </c>
      <c r="E174" s="354"/>
      <c r="F174" s="354">
        <v>20000</v>
      </c>
      <c r="G174" s="347"/>
      <c r="H174" s="348">
        <f t="shared" si="3"/>
        <v>156020</v>
      </c>
      <c r="I174" s="357" t="s">
        <v>128</v>
      </c>
      <c r="J174" s="354" t="s">
        <v>1018</v>
      </c>
      <c r="K174" s="176"/>
    </row>
    <row r="175" spans="1:11" ht="15.6">
      <c r="A175" s="350">
        <v>46142</v>
      </c>
      <c r="B175" s="354" t="s">
        <v>407</v>
      </c>
      <c r="C175" s="354" t="s">
        <v>102</v>
      </c>
      <c r="D175" s="353" t="s">
        <v>97</v>
      </c>
      <c r="E175" s="354">
        <v>18500</v>
      </c>
      <c r="F175" s="354"/>
      <c r="G175" s="347"/>
      <c r="H175" s="348">
        <f t="shared" si="3"/>
        <v>174520</v>
      </c>
      <c r="I175" s="357" t="s">
        <v>128</v>
      </c>
      <c r="J175" s="354" t="s">
        <v>1019</v>
      </c>
      <c r="K175" s="176"/>
    </row>
    <row r="176" spans="1:11" ht="15.6">
      <c r="A176" s="350">
        <v>46142</v>
      </c>
      <c r="B176" s="354" t="s">
        <v>989</v>
      </c>
      <c r="C176" s="354" t="s">
        <v>522</v>
      </c>
      <c r="D176" s="353" t="s">
        <v>97</v>
      </c>
      <c r="E176" s="354"/>
      <c r="F176" s="354">
        <v>1000</v>
      </c>
      <c r="G176" s="347"/>
      <c r="H176" s="348">
        <f t="shared" si="3"/>
        <v>173520</v>
      </c>
      <c r="I176" s="357" t="s">
        <v>128</v>
      </c>
      <c r="J176" s="354" t="s">
        <v>991</v>
      </c>
      <c r="K176" s="176"/>
    </row>
    <row r="177" spans="1:11" ht="15.6">
      <c r="A177" s="350">
        <v>46142</v>
      </c>
      <c r="B177" s="354" t="s">
        <v>407</v>
      </c>
      <c r="C177" s="354" t="s">
        <v>102</v>
      </c>
      <c r="D177" s="353" t="s">
        <v>97</v>
      </c>
      <c r="E177" s="354">
        <v>150000</v>
      </c>
      <c r="F177" s="354"/>
      <c r="G177" s="347"/>
      <c r="H177" s="348">
        <f t="shared" si="3"/>
        <v>323520</v>
      </c>
      <c r="I177" s="357" t="s">
        <v>128</v>
      </c>
      <c r="J177" s="354" t="s">
        <v>1020</v>
      </c>
      <c r="K177" s="176"/>
    </row>
    <row r="178" spans="1:11" ht="15.6">
      <c r="A178" s="350">
        <v>46142</v>
      </c>
      <c r="B178" s="354" t="s">
        <v>990</v>
      </c>
      <c r="C178" s="354" t="s">
        <v>392</v>
      </c>
      <c r="D178" s="353" t="s">
        <v>97</v>
      </c>
      <c r="E178" s="354"/>
      <c r="F178" s="354">
        <v>200000</v>
      </c>
      <c r="G178" s="173"/>
      <c r="H178" s="174">
        <f t="shared" si="3"/>
        <v>123520</v>
      </c>
      <c r="I178" s="357" t="s">
        <v>128</v>
      </c>
      <c r="J178" s="354" t="s">
        <v>1021</v>
      </c>
      <c r="K178" s="176"/>
    </row>
    <row r="179" spans="1:11" ht="15.6">
      <c r="A179" s="187"/>
      <c r="B179" s="176"/>
      <c r="C179" s="176"/>
      <c r="D179" s="176"/>
      <c r="E179" s="188">
        <f>SUM(E78:E178)</f>
        <v>935000</v>
      </c>
      <c r="F179" s="188">
        <f>SUM(F78:F178)</f>
        <v>941000</v>
      </c>
      <c r="G179" s="188"/>
      <c r="H179" s="181">
        <f>+E179-F179+H77</f>
        <v>123520</v>
      </c>
      <c r="I179" s="176"/>
      <c r="J179" s="176"/>
      <c r="K179" s="176"/>
    </row>
    <row r="180" spans="1:11" ht="15.6">
      <c r="A180" s="187"/>
      <c r="B180" s="176"/>
      <c r="C180" s="176"/>
      <c r="D180" s="176"/>
      <c r="E180" s="180"/>
      <c r="F180" s="180"/>
      <c r="G180" s="180"/>
      <c r="H180" s="181"/>
      <c r="I180" s="176"/>
      <c r="J180" s="176"/>
      <c r="K180" s="176"/>
    </row>
    <row r="181" spans="1:11" ht="15.6">
      <c r="A181" s="187"/>
      <c r="B181" s="176"/>
      <c r="C181" s="179" t="s">
        <v>149</v>
      </c>
      <c r="D181" s="176"/>
      <c r="E181" s="180"/>
      <c r="F181" s="180"/>
      <c r="G181" s="180"/>
      <c r="H181" s="181"/>
      <c r="I181" s="176"/>
      <c r="J181" s="176"/>
      <c r="K181" s="176"/>
    </row>
    <row r="182" spans="1:11" ht="15.6">
      <c r="A182" s="187"/>
      <c r="B182" s="176"/>
      <c r="C182" s="176"/>
      <c r="D182" s="176"/>
      <c r="E182" s="180"/>
      <c r="F182" s="180"/>
      <c r="G182" s="180"/>
      <c r="H182" s="181"/>
      <c r="I182" s="176"/>
      <c r="J182" s="176"/>
      <c r="K182" s="176"/>
    </row>
    <row r="183" spans="1:11" ht="15.6">
      <c r="A183" s="189" t="s">
        <v>0</v>
      </c>
      <c r="B183" s="183" t="s">
        <v>141</v>
      </c>
      <c r="C183" s="183" t="s">
        <v>170</v>
      </c>
      <c r="D183" s="183" t="s">
        <v>142</v>
      </c>
      <c r="E183" s="184" t="s">
        <v>144</v>
      </c>
      <c r="F183" s="184" t="s">
        <v>145</v>
      </c>
      <c r="G183" s="184"/>
      <c r="H183" s="190" t="s">
        <v>30</v>
      </c>
      <c r="I183" s="183" t="s">
        <v>146</v>
      </c>
      <c r="J183" s="183" t="s">
        <v>147</v>
      </c>
      <c r="K183" s="186"/>
    </row>
    <row r="184" spans="1:11" ht="15.6">
      <c r="A184" s="164">
        <v>46113</v>
      </c>
      <c r="B184" s="124" t="s">
        <v>919</v>
      </c>
      <c r="C184" s="177"/>
      <c r="D184" s="177"/>
      <c r="E184" s="177"/>
      <c r="F184" s="177"/>
      <c r="G184" s="177"/>
      <c r="H184" s="191">
        <v>0</v>
      </c>
      <c r="I184" s="177" t="s">
        <v>114</v>
      </c>
      <c r="J184" s="177"/>
      <c r="K184" s="176"/>
    </row>
    <row r="185" spans="1:11" ht="15.6">
      <c r="A185" s="541"/>
      <c r="B185" s="542"/>
      <c r="C185" s="542"/>
      <c r="D185" s="543"/>
      <c r="E185" s="166">
        <f>SUM(E184:E184)</f>
        <v>0</v>
      </c>
      <c r="F185" s="166">
        <f>SUM(F184:F184)</f>
        <v>0</v>
      </c>
      <c r="G185" s="166"/>
      <c r="H185" s="194">
        <f>E185-F185+H184</f>
        <v>0</v>
      </c>
      <c r="I185" s="165"/>
      <c r="J185" s="165"/>
      <c r="K185" s="167"/>
    </row>
    <row r="186" spans="1:11" ht="15.6">
      <c r="A186" s="187"/>
      <c r="B186" s="176"/>
      <c r="C186" s="176"/>
      <c r="D186" s="176"/>
      <c r="E186" s="180"/>
      <c r="F186" s="180"/>
      <c r="G186" s="180"/>
      <c r="H186" s="181"/>
      <c r="I186" s="176"/>
      <c r="J186" s="176"/>
      <c r="K186" s="167"/>
    </row>
    <row r="187" spans="1:11" ht="15.6">
      <c r="A187" s="187"/>
      <c r="B187" s="176"/>
      <c r="C187" s="179" t="s">
        <v>169</v>
      </c>
      <c r="D187" s="176"/>
      <c r="E187" s="180"/>
      <c r="F187" s="180"/>
      <c r="G187" s="180"/>
      <c r="H187" s="181"/>
      <c r="I187" s="176"/>
      <c r="J187" s="176"/>
      <c r="K187" s="167"/>
    </row>
    <row r="188" spans="1:11" ht="15.6">
      <c r="A188" s="187"/>
      <c r="B188" s="176"/>
      <c r="C188" s="176"/>
      <c r="D188" s="176"/>
      <c r="E188" s="180"/>
      <c r="F188" s="180"/>
      <c r="G188" s="180"/>
      <c r="H188" s="181"/>
      <c r="I188" s="176"/>
      <c r="J188" s="176"/>
      <c r="K188" s="167"/>
    </row>
    <row r="189" spans="1:11" ht="15.6">
      <c r="A189" s="189" t="s">
        <v>0</v>
      </c>
      <c r="B189" s="183" t="s">
        <v>141</v>
      </c>
      <c r="C189" s="183" t="s">
        <v>142</v>
      </c>
      <c r="D189" s="183" t="s">
        <v>170</v>
      </c>
      <c r="E189" s="184" t="s">
        <v>144</v>
      </c>
      <c r="F189" s="184" t="s">
        <v>145</v>
      </c>
      <c r="G189" s="184"/>
      <c r="H189" s="190" t="s">
        <v>30</v>
      </c>
      <c r="I189" s="183" t="s">
        <v>146</v>
      </c>
      <c r="J189" s="183" t="s">
        <v>147</v>
      </c>
      <c r="K189" s="167"/>
    </row>
    <row r="190" spans="1:11" ht="15.6">
      <c r="A190" s="164">
        <v>46113</v>
      </c>
      <c r="B190" s="124" t="s">
        <v>919</v>
      </c>
      <c r="C190" s="177"/>
      <c r="D190" s="177"/>
      <c r="E190" s="177"/>
      <c r="F190" s="177"/>
      <c r="G190" s="177"/>
      <c r="H190" s="174">
        <v>8500</v>
      </c>
      <c r="I190" s="177" t="s">
        <v>168</v>
      </c>
      <c r="J190" s="177"/>
      <c r="K190" s="167"/>
    </row>
    <row r="191" spans="1:11" ht="15.6">
      <c r="A191" s="264">
        <v>46113</v>
      </c>
      <c r="B191" s="211" t="s">
        <v>1022</v>
      </c>
      <c r="C191" s="304" t="s">
        <v>335</v>
      </c>
      <c r="D191" s="75" t="s">
        <v>98</v>
      </c>
      <c r="E191" s="209"/>
      <c r="F191" s="210">
        <v>1000</v>
      </c>
      <c r="G191" s="210"/>
      <c r="H191" s="209">
        <f t="shared" ref="H191:H254" si="4">+H190+E191-F191</f>
        <v>7500</v>
      </c>
      <c r="I191" s="75" t="s">
        <v>168</v>
      </c>
      <c r="J191" s="75" t="s">
        <v>1080</v>
      </c>
      <c r="K191" s="167"/>
    </row>
    <row r="192" spans="1:11" ht="15.6">
      <c r="A192" s="264">
        <v>46113</v>
      </c>
      <c r="B192" s="75" t="s">
        <v>1023</v>
      </c>
      <c r="C192" s="304" t="s">
        <v>335</v>
      </c>
      <c r="D192" s="75" t="s">
        <v>98</v>
      </c>
      <c r="E192" s="209"/>
      <c r="F192" s="210">
        <v>1000</v>
      </c>
      <c r="G192" s="207"/>
      <c r="H192" s="209">
        <f t="shared" si="4"/>
        <v>6500</v>
      </c>
      <c r="I192" s="75" t="s">
        <v>168</v>
      </c>
      <c r="J192" s="75" t="s">
        <v>1080</v>
      </c>
      <c r="K192" s="167"/>
    </row>
    <row r="193" spans="1:11" ht="15.6">
      <c r="A193" s="264">
        <v>46113</v>
      </c>
      <c r="B193" s="75" t="s">
        <v>1024</v>
      </c>
      <c r="C193" s="304" t="s">
        <v>335</v>
      </c>
      <c r="D193" s="75" t="s">
        <v>98</v>
      </c>
      <c r="E193" s="209"/>
      <c r="F193" s="210">
        <v>1000</v>
      </c>
      <c r="G193" s="210"/>
      <c r="H193" s="209">
        <f t="shared" si="4"/>
        <v>5500</v>
      </c>
      <c r="I193" s="75" t="s">
        <v>168</v>
      </c>
      <c r="J193" s="75" t="s">
        <v>1080</v>
      </c>
      <c r="K193" s="167"/>
    </row>
    <row r="194" spans="1:11" ht="15.6">
      <c r="A194" s="264">
        <v>46113</v>
      </c>
      <c r="B194" s="211" t="s">
        <v>1025</v>
      </c>
      <c r="C194" s="75" t="s">
        <v>110</v>
      </c>
      <c r="D194" s="211" t="s">
        <v>99</v>
      </c>
      <c r="E194" s="209">
        <v>5000</v>
      </c>
      <c r="F194" s="210"/>
      <c r="G194" s="207"/>
      <c r="H194" s="209">
        <f t="shared" si="4"/>
        <v>10500</v>
      </c>
      <c r="I194" s="75" t="s">
        <v>168</v>
      </c>
      <c r="J194" s="75" t="s">
        <v>1081</v>
      </c>
      <c r="K194" s="167"/>
    </row>
    <row r="195" spans="1:11" ht="15.6">
      <c r="A195" s="264">
        <v>46113</v>
      </c>
      <c r="B195" s="211" t="s">
        <v>1025</v>
      </c>
      <c r="C195" s="75" t="s">
        <v>110</v>
      </c>
      <c r="D195" s="211" t="s">
        <v>99</v>
      </c>
      <c r="E195" s="209"/>
      <c r="F195" s="210">
        <v>5000</v>
      </c>
      <c r="G195" s="207"/>
      <c r="H195" s="209">
        <f t="shared" si="4"/>
        <v>5500</v>
      </c>
      <c r="I195" s="75" t="s">
        <v>168</v>
      </c>
      <c r="J195" s="75" t="s">
        <v>1081</v>
      </c>
      <c r="K195" s="167"/>
    </row>
    <row r="196" spans="1:11" ht="15.6">
      <c r="A196" s="264">
        <v>46114</v>
      </c>
      <c r="B196" s="211" t="s">
        <v>1026</v>
      </c>
      <c r="C196" s="304" t="s">
        <v>335</v>
      </c>
      <c r="D196" s="75" t="s">
        <v>98</v>
      </c>
      <c r="E196" s="209"/>
      <c r="F196" s="210">
        <v>1000</v>
      </c>
      <c r="G196" s="207"/>
      <c r="H196" s="209">
        <f t="shared" si="4"/>
        <v>4500</v>
      </c>
      <c r="I196" s="75" t="s">
        <v>168</v>
      </c>
      <c r="J196" s="75" t="s">
        <v>1080</v>
      </c>
      <c r="K196" s="167"/>
    </row>
    <row r="197" spans="1:11" ht="15.6">
      <c r="A197" s="264">
        <v>46114</v>
      </c>
      <c r="B197" s="75" t="s">
        <v>1027</v>
      </c>
      <c r="C197" s="304" t="s">
        <v>335</v>
      </c>
      <c r="D197" s="75" t="s">
        <v>98</v>
      </c>
      <c r="E197" s="209"/>
      <c r="F197" s="210">
        <v>1000</v>
      </c>
      <c r="G197" s="207"/>
      <c r="H197" s="209">
        <f t="shared" si="4"/>
        <v>3500</v>
      </c>
      <c r="I197" s="75" t="s">
        <v>168</v>
      </c>
      <c r="J197" s="75" t="s">
        <v>1080</v>
      </c>
      <c r="K197" s="167"/>
    </row>
    <row r="198" spans="1:11" ht="15.6">
      <c r="A198" s="264">
        <v>46115</v>
      </c>
      <c r="B198" s="211" t="s">
        <v>1028</v>
      </c>
      <c r="C198" s="304" t="s">
        <v>335</v>
      </c>
      <c r="D198" s="75" t="s">
        <v>98</v>
      </c>
      <c r="E198" s="209"/>
      <c r="F198" s="210">
        <v>1000</v>
      </c>
      <c r="G198" s="207"/>
      <c r="H198" s="209">
        <f t="shared" si="4"/>
        <v>2500</v>
      </c>
      <c r="I198" s="75" t="s">
        <v>168</v>
      </c>
      <c r="J198" s="75" t="s">
        <v>1080</v>
      </c>
      <c r="K198" s="167"/>
    </row>
    <row r="199" spans="1:11" ht="15.6">
      <c r="A199" s="264">
        <v>46115</v>
      </c>
      <c r="B199" s="75" t="s">
        <v>1029</v>
      </c>
      <c r="C199" s="304" t="s">
        <v>335</v>
      </c>
      <c r="D199" s="75" t="s">
        <v>98</v>
      </c>
      <c r="E199" s="209"/>
      <c r="F199" s="210">
        <v>1000</v>
      </c>
      <c r="G199" s="207"/>
      <c r="H199" s="209">
        <f t="shared" si="4"/>
        <v>1500</v>
      </c>
      <c r="I199" s="75" t="s">
        <v>168</v>
      </c>
      <c r="J199" s="75" t="s">
        <v>1080</v>
      </c>
      <c r="K199" s="167"/>
    </row>
    <row r="200" spans="1:11" ht="15.6">
      <c r="A200" s="264">
        <v>46115</v>
      </c>
      <c r="B200" s="75" t="s">
        <v>1030</v>
      </c>
      <c r="C200" s="304" t="s">
        <v>335</v>
      </c>
      <c r="D200" s="75" t="s">
        <v>98</v>
      </c>
      <c r="E200" s="209"/>
      <c r="F200" s="210">
        <v>1000</v>
      </c>
      <c r="G200" s="207"/>
      <c r="H200" s="209">
        <f t="shared" si="4"/>
        <v>500</v>
      </c>
      <c r="I200" s="75" t="s">
        <v>168</v>
      </c>
      <c r="J200" s="75" t="s">
        <v>1080</v>
      </c>
      <c r="K200" s="167"/>
    </row>
    <row r="201" spans="1:11" ht="15.6">
      <c r="A201" s="264">
        <v>46115</v>
      </c>
      <c r="B201" s="75" t="s">
        <v>1031</v>
      </c>
      <c r="C201" s="304" t="s">
        <v>335</v>
      </c>
      <c r="D201" s="75" t="s">
        <v>98</v>
      </c>
      <c r="E201" s="209"/>
      <c r="F201" s="210">
        <v>1000</v>
      </c>
      <c r="G201" s="207"/>
      <c r="H201" s="209">
        <f t="shared" si="4"/>
        <v>-500</v>
      </c>
      <c r="I201" s="75" t="s">
        <v>168</v>
      </c>
      <c r="J201" s="75" t="s">
        <v>1080</v>
      </c>
      <c r="K201" s="167"/>
    </row>
    <row r="202" spans="1:11" ht="15.6">
      <c r="A202" s="264">
        <v>46115</v>
      </c>
      <c r="B202" s="75" t="s">
        <v>1032</v>
      </c>
      <c r="C202" s="304" t="s">
        <v>335</v>
      </c>
      <c r="D202" s="75" t="s">
        <v>98</v>
      </c>
      <c r="E202" s="209"/>
      <c r="F202" s="210">
        <v>1000</v>
      </c>
      <c r="G202" s="207"/>
      <c r="H202" s="209">
        <f t="shared" si="4"/>
        <v>-1500</v>
      </c>
      <c r="I202" s="75" t="s">
        <v>168</v>
      </c>
      <c r="J202" s="75" t="s">
        <v>1080</v>
      </c>
      <c r="K202" s="167"/>
    </row>
    <row r="203" spans="1:11" ht="15.6">
      <c r="A203" s="436">
        <v>46115</v>
      </c>
      <c r="B203" s="124" t="s">
        <v>1033</v>
      </c>
      <c r="C203" s="124" t="s">
        <v>450</v>
      </c>
      <c r="D203" s="124" t="s">
        <v>98</v>
      </c>
      <c r="E203" s="372">
        <v>14875</v>
      </c>
      <c r="F203" s="210"/>
      <c r="G203" s="207"/>
      <c r="H203" s="209">
        <f t="shared" si="4"/>
        <v>13375</v>
      </c>
      <c r="I203" s="124" t="s">
        <v>168</v>
      </c>
      <c r="J203" s="124" t="s">
        <v>1082</v>
      </c>
      <c r="K203" s="167"/>
    </row>
    <row r="204" spans="1:11" ht="15.6">
      <c r="A204" s="436">
        <v>46115</v>
      </c>
      <c r="B204" s="124" t="s">
        <v>1033</v>
      </c>
      <c r="C204" s="124" t="s">
        <v>450</v>
      </c>
      <c r="D204" s="124" t="s">
        <v>98</v>
      </c>
      <c r="E204" s="209"/>
      <c r="F204" s="372">
        <v>14875</v>
      </c>
      <c r="G204" s="207"/>
      <c r="H204" s="209">
        <f t="shared" si="4"/>
        <v>-1500</v>
      </c>
      <c r="I204" s="124" t="s">
        <v>168</v>
      </c>
      <c r="J204" s="124" t="s">
        <v>1082</v>
      </c>
      <c r="K204" s="167"/>
    </row>
    <row r="205" spans="1:11" ht="15.6">
      <c r="A205" s="264">
        <v>46117</v>
      </c>
      <c r="B205" s="75" t="s">
        <v>1034</v>
      </c>
      <c r="C205" s="304" t="s">
        <v>335</v>
      </c>
      <c r="D205" s="75" t="s">
        <v>98</v>
      </c>
      <c r="E205" s="209"/>
      <c r="F205" s="210">
        <v>1000</v>
      </c>
      <c r="G205" s="207"/>
      <c r="H205" s="209">
        <f t="shared" si="4"/>
        <v>-2500</v>
      </c>
      <c r="I205" s="75" t="s">
        <v>168</v>
      </c>
      <c r="J205" s="75" t="s">
        <v>1080</v>
      </c>
      <c r="K205" s="167"/>
    </row>
    <row r="206" spans="1:11" ht="15.6">
      <c r="A206" s="264">
        <v>46117</v>
      </c>
      <c r="B206" s="75" t="s">
        <v>1032</v>
      </c>
      <c r="C206" s="304" t="s">
        <v>335</v>
      </c>
      <c r="D206" s="75" t="s">
        <v>98</v>
      </c>
      <c r="E206" s="209"/>
      <c r="F206" s="210">
        <v>1000</v>
      </c>
      <c r="G206" s="207"/>
      <c r="H206" s="209">
        <f t="shared" si="4"/>
        <v>-3500</v>
      </c>
      <c r="I206" s="75" t="s">
        <v>168</v>
      </c>
      <c r="J206" s="75" t="s">
        <v>1080</v>
      </c>
      <c r="K206" s="167"/>
    </row>
    <row r="207" spans="1:11" ht="15.6">
      <c r="A207" s="436">
        <v>46117</v>
      </c>
      <c r="B207" s="124" t="s">
        <v>1035</v>
      </c>
      <c r="C207" s="124" t="s">
        <v>450</v>
      </c>
      <c r="D207" s="124" t="s">
        <v>98</v>
      </c>
      <c r="E207" s="372">
        <v>14875</v>
      </c>
      <c r="F207" s="210"/>
      <c r="G207" s="207"/>
      <c r="H207" s="209">
        <f t="shared" si="4"/>
        <v>11375</v>
      </c>
      <c r="I207" s="124" t="s">
        <v>168</v>
      </c>
      <c r="J207" s="124" t="s">
        <v>1083</v>
      </c>
      <c r="K207" s="167"/>
    </row>
    <row r="208" spans="1:11" ht="15.6">
      <c r="A208" s="436">
        <v>46117</v>
      </c>
      <c r="B208" s="124" t="s">
        <v>1035</v>
      </c>
      <c r="C208" s="124" t="s">
        <v>450</v>
      </c>
      <c r="D208" s="124" t="s">
        <v>98</v>
      </c>
      <c r="E208" s="209"/>
      <c r="F208" s="372">
        <v>14875</v>
      </c>
      <c r="G208" s="207"/>
      <c r="H208" s="209">
        <f t="shared" si="4"/>
        <v>-3500</v>
      </c>
      <c r="I208" s="124" t="s">
        <v>168</v>
      </c>
      <c r="J208" s="124" t="s">
        <v>1083</v>
      </c>
      <c r="K208" s="167"/>
    </row>
    <row r="209" spans="1:11" ht="15.6">
      <c r="A209" s="264">
        <v>46120</v>
      </c>
      <c r="B209" s="75" t="s">
        <v>1036</v>
      </c>
      <c r="C209" s="304" t="s">
        <v>335</v>
      </c>
      <c r="D209" s="75" t="s">
        <v>98</v>
      </c>
      <c r="E209" s="209"/>
      <c r="F209" s="210">
        <v>1000</v>
      </c>
      <c r="G209" s="207"/>
      <c r="H209" s="209">
        <f t="shared" si="4"/>
        <v>-4500</v>
      </c>
      <c r="I209" s="75" t="s">
        <v>168</v>
      </c>
      <c r="J209" s="75" t="s">
        <v>1080</v>
      </c>
      <c r="K209" s="167"/>
    </row>
    <row r="210" spans="1:11" ht="15.6">
      <c r="A210" s="264">
        <v>46120</v>
      </c>
      <c r="B210" s="75" t="s">
        <v>1037</v>
      </c>
      <c r="C210" s="304" t="s">
        <v>335</v>
      </c>
      <c r="D210" s="75" t="s">
        <v>98</v>
      </c>
      <c r="E210" s="209"/>
      <c r="F210" s="210">
        <v>1000</v>
      </c>
      <c r="G210" s="207"/>
      <c r="H210" s="209">
        <f t="shared" si="4"/>
        <v>-5500</v>
      </c>
      <c r="I210" s="75" t="s">
        <v>168</v>
      </c>
      <c r="J210" s="75" t="s">
        <v>1080</v>
      </c>
      <c r="K210" s="167"/>
    </row>
    <row r="211" spans="1:11" ht="15.6">
      <c r="A211" s="264">
        <v>46120</v>
      </c>
      <c r="B211" s="211" t="s">
        <v>1038</v>
      </c>
      <c r="C211" s="304" t="s">
        <v>335</v>
      </c>
      <c r="D211" s="75" t="s">
        <v>98</v>
      </c>
      <c r="E211" s="209"/>
      <c r="F211" s="210">
        <v>1000</v>
      </c>
      <c r="G211" s="207"/>
      <c r="H211" s="209">
        <f t="shared" si="4"/>
        <v>-6500</v>
      </c>
      <c r="I211" s="75" t="s">
        <v>168</v>
      </c>
      <c r="J211" s="75" t="s">
        <v>1080</v>
      </c>
      <c r="K211" s="167"/>
    </row>
    <row r="212" spans="1:11" ht="15.6">
      <c r="A212" s="436">
        <v>46120</v>
      </c>
      <c r="B212" s="124" t="s">
        <v>1039</v>
      </c>
      <c r="C212" s="124" t="s">
        <v>450</v>
      </c>
      <c r="D212" s="124" t="s">
        <v>98</v>
      </c>
      <c r="E212" s="372">
        <v>6230</v>
      </c>
      <c r="F212" s="210"/>
      <c r="G212" s="207"/>
      <c r="H212" s="209">
        <f t="shared" si="4"/>
        <v>-270</v>
      </c>
      <c r="I212" s="124" t="s">
        <v>168</v>
      </c>
      <c r="J212" s="124" t="s">
        <v>1084</v>
      </c>
      <c r="K212" s="167"/>
    </row>
    <row r="213" spans="1:11" ht="15.6">
      <c r="A213" s="436">
        <v>46120</v>
      </c>
      <c r="B213" s="124" t="s">
        <v>1039</v>
      </c>
      <c r="C213" s="124" t="s">
        <v>450</v>
      </c>
      <c r="D213" s="124" t="s">
        <v>98</v>
      </c>
      <c r="E213" s="209"/>
      <c r="F213" s="372">
        <v>6230</v>
      </c>
      <c r="G213" s="207"/>
      <c r="H213" s="209">
        <f t="shared" si="4"/>
        <v>-6500</v>
      </c>
      <c r="I213" s="124" t="s">
        <v>168</v>
      </c>
      <c r="J213" s="124" t="s">
        <v>1084</v>
      </c>
      <c r="K213" s="167"/>
    </row>
    <row r="214" spans="1:11" ht="15.6">
      <c r="A214" s="264">
        <v>46120</v>
      </c>
      <c r="B214" s="211" t="s">
        <v>325</v>
      </c>
      <c r="C214" s="304" t="s">
        <v>335</v>
      </c>
      <c r="D214" s="75" t="s">
        <v>98</v>
      </c>
      <c r="E214" s="209"/>
      <c r="F214" s="210">
        <v>1000</v>
      </c>
      <c r="G214" s="207"/>
      <c r="H214" s="209">
        <f t="shared" si="4"/>
        <v>-7500</v>
      </c>
      <c r="I214" s="75" t="s">
        <v>168</v>
      </c>
      <c r="J214" s="75" t="s">
        <v>1080</v>
      </c>
      <c r="K214" s="167"/>
    </row>
    <row r="215" spans="1:11" ht="15.6">
      <c r="A215" s="264">
        <v>46120</v>
      </c>
      <c r="B215" s="75" t="s">
        <v>1031</v>
      </c>
      <c r="C215" s="304" t="s">
        <v>335</v>
      </c>
      <c r="D215" s="75" t="s">
        <v>98</v>
      </c>
      <c r="E215" s="209"/>
      <c r="F215" s="210">
        <v>1000</v>
      </c>
      <c r="G215" s="207"/>
      <c r="H215" s="209">
        <f t="shared" si="4"/>
        <v>-8500</v>
      </c>
      <c r="I215" s="75" t="s">
        <v>168</v>
      </c>
      <c r="J215" s="75" t="s">
        <v>1080</v>
      </c>
      <c r="K215" s="167"/>
    </row>
    <row r="216" spans="1:11" ht="15.6">
      <c r="A216" s="264">
        <v>46120</v>
      </c>
      <c r="B216" s="75" t="s">
        <v>1040</v>
      </c>
      <c r="C216" s="304" t="s">
        <v>335</v>
      </c>
      <c r="D216" s="75" t="s">
        <v>98</v>
      </c>
      <c r="E216" s="209"/>
      <c r="F216" s="210">
        <v>1000</v>
      </c>
      <c r="G216" s="207"/>
      <c r="H216" s="209">
        <f t="shared" si="4"/>
        <v>-9500</v>
      </c>
      <c r="I216" s="75" t="s">
        <v>168</v>
      </c>
      <c r="J216" s="75" t="s">
        <v>1080</v>
      </c>
      <c r="K216" s="167"/>
    </row>
    <row r="217" spans="1:11" ht="15.6">
      <c r="A217" s="264">
        <v>46120</v>
      </c>
      <c r="B217" s="75" t="s">
        <v>1041</v>
      </c>
      <c r="C217" s="304" t="s">
        <v>335</v>
      </c>
      <c r="D217" s="75" t="s">
        <v>98</v>
      </c>
      <c r="E217" s="209"/>
      <c r="F217" s="210">
        <v>1000</v>
      </c>
      <c r="G217" s="207"/>
      <c r="H217" s="209">
        <f t="shared" si="4"/>
        <v>-10500</v>
      </c>
      <c r="I217" s="75" t="s">
        <v>168</v>
      </c>
      <c r="J217" s="75" t="s">
        <v>1080</v>
      </c>
      <c r="K217" s="167"/>
    </row>
    <row r="218" spans="1:11" ht="15.6">
      <c r="A218" s="264">
        <v>46120</v>
      </c>
      <c r="B218" s="75" t="s">
        <v>447</v>
      </c>
      <c r="C218" s="304" t="s">
        <v>335</v>
      </c>
      <c r="D218" s="75" t="s">
        <v>98</v>
      </c>
      <c r="E218" s="209"/>
      <c r="F218" s="210">
        <v>1000</v>
      </c>
      <c r="G218" s="207"/>
      <c r="H218" s="209">
        <f t="shared" si="4"/>
        <v>-11500</v>
      </c>
      <c r="I218" s="75" t="s">
        <v>168</v>
      </c>
      <c r="J218" s="75" t="s">
        <v>1080</v>
      </c>
      <c r="K218" s="167"/>
    </row>
    <row r="219" spans="1:11" ht="15.6">
      <c r="A219" s="264">
        <v>46120</v>
      </c>
      <c r="B219" s="211" t="s">
        <v>1042</v>
      </c>
      <c r="C219" s="75" t="s">
        <v>110</v>
      </c>
      <c r="D219" s="211" t="s">
        <v>99</v>
      </c>
      <c r="E219" s="209">
        <v>5000</v>
      </c>
      <c r="F219" s="210"/>
      <c r="G219" s="207"/>
      <c r="H219" s="209">
        <f t="shared" si="4"/>
        <v>-6500</v>
      </c>
      <c r="I219" s="75" t="s">
        <v>168</v>
      </c>
      <c r="J219" s="75" t="s">
        <v>1085</v>
      </c>
      <c r="K219" s="167"/>
    </row>
    <row r="220" spans="1:11" ht="15.6">
      <c r="A220" s="264">
        <v>46120</v>
      </c>
      <c r="B220" s="211" t="s">
        <v>1042</v>
      </c>
      <c r="C220" s="75" t="s">
        <v>110</v>
      </c>
      <c r="D220" s="211" t="s">
        <v>99</v>
      </c>
      <c r="E220" s="209"/>
      <c r="F220" s="210">
        <v>5000</v>
      </c>
      <c r="G220" s="207"/>
      <c r="H220" s="209">
        <f t="shared" si="4"/>
        <v>-11500</v>
      </c>
      <c r="I220" s="75" t="s">
        <v>168</v>
      </c>
      <c r="J220" s="75" t="s">
        <v>1085</v>
      </c>
      <c r="K220" s="167"/>
    </row>
    <row r="221" spans="1:11" ht="15.6">
      <c r="A221" s="436">
        <v>46121</v>
      </c>
      <c r="B221" s="124" t="s">
        <v>1043</v>
      </c>
      <c r="C221" s="124" t="s">
        <v>450</v>
      </c>
      <c r="D221" s="124" t="s">
        <v>98</v>
      </c>
      <c r="E221" s="372">
        <v>4760</v>
      </c>
      <c r="F221" s="210"/>
      <c r="G221" s="207"/>
      <c r="H221" s="209">
        <f t="shared" si="4"/>
        <v>-6740</v>
      </c>
      <c r="I221" s="124" t="s">
        <v>168</v>
      </c>
      <c r="J221" s="124" t="s">
        <v>1086</v>
      </c>
      <c r="K221" s="167"/>
    </row>
    <row r="222" spans="1:11" ht="15.6">
      <c r="A222" s="436">
        <v>46121</v>
      </c>
      <c r="B222" s="75" t="s">
        <v>1044</v>
      </c>
      <c r="C222" s="75" t="s">
        <v>120</v>
      </c>
      <c r="D222" s="75" t="s">
        <v>98</v>
      </c>
      <c r="E222" s="94">
        <v>62500</v>
      </c>
      <c r="F222" s="210"/>
      <c r="G222" s="207"/>
      <c r="H222" s="209">
        <f t="shared" si="4"/>
        <v>55760</v>
      </c>
      <c r="I222" s="75" t="s">
        <v>168</v>
      </c>
      <c r="J222" s="124" t="s">
        <v>1087</v>
      </c>
      <c r="K222" s="167"/>
    </row>
    <row r="223" spans="1:11" ht="15.6">
      <c r="A223" s="436">
        <v>46121</v>
      </c>
      <c r="B223" s="124" t="s">
        <v>1043</v>
      </c>
      <c r="C223" s="124" t="s">
        <v>450</v>
      </c>
      <c r="D223" s="124" t="s">
        <v>98</v>
      </c>
      <c r="E223" s="209"/>
      <c r="F223" s="372">
        <v>4760</v>
      </c>
      <c r="G223" s="207"/>
      <c r="H223" s="209">
        <f t="shared" si="4"/>
        <v>51000</v>
      </c>
      <c r="I223" s="124" t="s">
        <v>168</v>
      </c>
      <c r="J223" s="124" t="s">
        <v>1086</v>
      </c>
      <c r="K223" s="167"/>
    </row>
    <row r="224" spans="1:11" ht="15.6">
      <c r="A224" s="436">
        <v>46121</v>
      </c>
      <c r="B224" s="75" t="s">
        <v>1044</v>
      </c>
      <c r="C224" s="75" t="s">
        <v>120</v>
      </c>
      <c r="D224" s="75" t="s">
        <v>98</v>
      </c>
      <c r="E224" s="209"/>
      <c r="F224" s="94">
        <v>62500</v>
      </c>
      <c r="G224" s="207"/>
      <c r="H224" s="209">
        <f t="shared" si="4"/>
        <v>-11500</v>
      </c>
      <c r="I224" s="75" t="s">
        <v>168</v>
      </c>
      <c r="J224" s="124" t="s">
        <v>1087</v>
      </c>
      <c r="K224" s="167"/>
    </row>
    <row r="225" spans="1:11" ht="15.6">
      <c r="A225" s="264">
        <v>46121</v>
      </c>
      <c r="B225" s="75" t="s">
        <v>1045</v>
      </c>
      <c r="C225" s="304" t="s">
        <v>335</v>
      </c>
      <c r="D225" s="75" t="s">
        <v>98</v>
      </c>
      <c r="E225" s="209"/>
      <c r="F225" s="210">
        <v>1000</v>
      </c>
      <c r="G225" s="207"/>
      <c r="H225" s="209">
        <f t="shared" si="4"/>
        <v>-12500</v>
      </c>
      <c r="I225" s="75" t="s">
        <v>168</v>
      </c>
      <c r="J225" s="75" t="s">
        <v>1080</v>
      </c>
      <c r="K225" s="167"/>
    </row>
    <row r="226" spans="1:11" ht="15.6">
      <c r="A226" s="264">
        <v>46121</v>
      </c>
      <c r="B226" s="211" t="s">
        <v>1046</v>
      </c>
      <c r="C226" s="304" t="s">
        <v>335</v>
      </c>
      <c r="D226" s="75" t="s">
        <v>98</v>
      </c>
      <c r="E226" s="209"/>
      <c r="F226" s="210">
        <v>1000</v>
      </c>
      <c r="G226" s="207"/>
      <c r="H226" s="209">
        <f t="shared" si="4"/>
        <v>-13500</v>
      </c>
      <c r="I226" s="75" t="s">
        <v>168</v>
      </c>
      <c r="J226" s="75" t="s">
        <v>1080</v>
      </c>
      <c r="K226" s="167"/>
    </row>
    <row r="227" spans="1:11" ht="15.6">
      <c r="A227" s="264">
        <v>46121</v>
      </c>
      <c r="B227" s="211" t="s">
        <v>445</v>
      </c>
      <c r="C227" s="304" t="s">
        <v>335</v>
      </c>
      <c r="D227" s="75" t="s">
        <v>98</v>
      </c>
      <c r="E227" s="209"/>
      <c r="F227" s="210">
        <v>1000</v>
      </c>
      <c r="G227" s="207"/>
      <c r="H227" s="209">
        <f t="shared" si="4"/>
        <v>-14500</v>
      </c>
      <c r="I227" s="75" t="s">
        <v>168</v>
      </c>
      <c r="J227" s="75" t="s">
        <v>1080</v>
      </c>
      <c r="K227" s="167"/>
    </row>
    <row r="228" spans="1:11" ht="15.6">
      <c r="A228" s="436">
        <v>46122</v>
      </c>
      <c r="B228" s="75" t="s">
        <v>1047</v>
      </c>
      <c r="C228" s="75" t="s">
        <v>450</v>
      </c>
      <c r="D228" s="75" t="s">
        <v>98</v>
      </c>
      <c r="E228" s="94">
        <v>2765</v>
      </c>
      <c r="F228" s="210"/>
      <c r="G228" s="207"/>
      <c r="H228" s="209">
        <f t="shared" si="4"/>
        <v>-11735</v>
      </c>
      <c r="I228" s="75" t="s">
        <v>168</v>
      </c>
      <c r="J228" s="124" t="s">
        <v>1088</v>
      </c>
      <c r="K228" s="167"/>
    </row>
    <row r="229" spans="1:11" ht="15.6">
      <c r="A229" s="436">
        <v>46122</v>
      </c>
      <c r="B229" s="124" t="s">
        <v>1048</v>
      </c>
      <c r="C229" s="124" t="s">
        <v>120</v>
      </c>
      <c r="D229" s="75" t="s">
        <v>98</v>
      </c>
      <c r="E229" s="94">
        <v>25000</v>
      </c>
      <c r="F229" s="210"/>
      <c r="G229" s="207"/>
      <c r="H229" s="209">
        <f t="shared" si="4"/>
        <v>13265</v>
      </c>
      <c r="I229" s="75" t="s">
        <v>168</v>
      </c>
      <c r="J229" s="124" t="s">
        <v>1089</v>
      </c>
      <c r="K229" s="167"/>
    </row>
    <row r="230" spans="1:11" ht="15.6">
      <c r="A230" s="436">
        <v>46122</v>
      </c>
      <c r="B230" s="124" t="s">
        <v>1049</v>
      </c>
      <c r="C230" s="124" t="s">
        <v>120</v>
      </c>
      <c r="D230" s="75" t="s">
        <v>98</v>
      </c>
      <c r="E230" s="94">
        <v>34000</v>
      </c>
      <c r="F230" s="210"/>
      <c r="G230" s="207"/>
      <c r="H230" s="209">
        <f t="shared" si="4"/>
        <v>47265</v>
      </c>
      <c r="I230" s="75" t="s">
        <v>168</v>
      </c>
      <c r="J230" s="124" t="s">
        <v>1089</v>
      </c>
      <c r="K230" s="167"/>
    </row>
    <row r="231" spans="1:11" ht="15.6">
      <c r="A231" s="436">
        <v>46122</v>
      </c>
      <c r="B231" s="124" t="s">
        <v>1050</v>
      </c>
      <c r="C231" s="124" t="s">
        <v>120</v>
      </c>
      <c r="D231" s="75" t="s">
        <v>98</v>
      </c>
      <c r="E231" s="94">
        <v>5000</v>
      </c>
      <c r="F231" s="210"/>
      <c r="G231" s="207"/>
      <c r="H231" s="209">
        <f t="shared" si="4"/>
        <v>52265</v>
      </c>
      <c r="I231" s="75" t="s">
        <v>168</v>
      </c>
      <c r="J231" s="124" t="s">
        <v>1089</v>
      </c>
      <c r="K231" s="167"/>
    </row>
    <row r="232" spans="1:11" ht="15.6">
      <c r="A232" s="436">
        <v>46122</v>
      </c>
      <c r="B232" s="124" t="s">
        <v>1051</v>
      </c>
      <c r="C232" s="124" t="s">
        <v>120</v>
      </c>
      <c r="D232" s="75" t="s">
        <v>98</v>
      </c>
      <c r="E232" s="94">
        <v>2000</v>
      </c>
      <c r="F232" s="210"/>
      <c r="G232" s="207"/>
      <c r="H232" s="209">
        <f t="shared" si="4"/>
        <v>54265</v>
      </c>
      <c r="I232" s="75" t="s">
        <v>168</v>
      </c>
      <c r="J232" s="124" t="s">
        <v>1089</v>
      </c>
      <c r="K232" s="167"/>
    </row>
    <row r="233" spans="1:11" ht="15.6">
      <c r="A233" s="436">
        <v>46122</v>
      </c>
      <c r="B233" s="124" t="s">
        <v>1052</v>
      </c>
      <c r="C233" s="124" t="s">
        <v>120</v>
      </c>
      <c r="D233" s="75" t="s">
        <v>98</v>
      </c>
      <c r="E233" s="94">
        <v>7500</v>
      </c>
      <c r="F233" s="210"/>
      <c r="G233" s="207"/>
      <c r="H233" s="209">
        <f t="shared" si="4"/>
        <v>61765</v>
      </c>
      <c r="I233" s="75" t="s">
        <v>168</v>
      </c>
      <c r="J233" s="124" t="s">
        <v>1089</v>
      </c>
      <c r="K233" s="167"/>
    </row>
    <row r="234" spans="1:11" ht="15.6">
      <c r="A234" s="436">
        <v>46122</v>
      </c>
      <c r="B234" s="75" t="s">
        <v>1047</v>
      </c>
      <c r="C234" s="75" t="s">
        <v>450</v>
      </c>
      <c r="D234" s="75" t="s">
        <v>98</v>
      </c>
      <c r="E234" s="209"/>
      <c r="F234" s="94">
        <v>2765</v>
      </c>
      <c r="G234" s="207"/>
      <c r="H234" s="209">
        <f t="shared" si="4"/>
        <v>59000</v>
      </c>
      <c r="I234" s="75" t="s">
        <v>168</v>
      </c>
      <c r="J234" s="124" t="s">
        <v>1088</v>
      </c>
      <c r="K234" s="167"/>
    </row>
    <row r="235" spans="1:11" ht="15.6">
      <c r="A235" s="436">
        <v>46122</v>
      </c>
      <c r="B235" s="124" t="s">
        <v>1048</v>
      </c>
      <c r="C235" s="124" t="s">
        <v>120</v>
      </c>
      <c r="D235" s="75" t="s">
        <v>98</v>
      </c>
      <c r="E235" s="209"/>
      <c r="F235" s="94">
        <v>25000</v>
      </c>
      <c r="G235" s="207"/>
      <c r="H235" s="209">
        <f t="shared" si="4"/>
        <v>34000</v>
      </c>
      <c r="I235" s="75" t="s">
        <v>168</v>
      </c>
      <c r="J235" s="124" t="s">
        <v>1089</v>
      </c>
      <c r="K235" s="167"/>
    </row>
    <row r="236" spans="1:11" ht="15.6">
      <c r="A236" s="436">
        <v>46122</v>
      </c>
      <c r="B236" s="124" t="s">
        <v>1049</v>
      </c>
      <c r="C236" s="124" t="s">
        <v>120</v>
      </c>
      <c r="D236" s="75" t="s">
        <v>98</v>
      </c>
      <c r="E236" s="209"/>
      <c r="F236" s="94">
        <v>34000</v>
      </c>
      <c r="G236" s="207"/>
      <c r="H236" s="209">
        <f t="shared" si="4"/>
        <v>0</v>
      </c>
      <c r="I236" s="75" t="s">
        <v>168</v>
      </c>
      <c r="J236" s="124" t="s">
        <v>1089</v>
      </c>
      <c r="K236" s="167"/>
    </row>
    <row r="237" spans="1:11" ht="15.6">
      <c r="A237" s="436">
        <v>46122</v>
      </c>
      <c r="B237" s="124" t="s">
        <v>1050</v>
      </c>
      <c r="C237" s="124" t="s">
        <v>120</v>
      </c>
      <c r="D237" s="75" t="s">
        <v>98</v>
      </c>
      <c r="E237" s="209"/>
      <c r="F237" s="94">
        <v>5000</v>
      </c>
      <c r="G237" s="207"/>
      <c r="H237" s="209">
        <f t="shared" si="4"/>
        <v>-5000</v>
      </c>
      <c r="I237" s="75" t="s">
        <v>168</v>
      </c>
      <c r="J237" s="124" t="s">
        <v>1089</v>
      </c>
      <c r="K237" s="167"/>
    </row>
    <row r="238" spans="1:11" ht="15.6">
      <c r="A238" s="436">
        <v>46122</v>
      </c>
      <c r="B238" s="124" t="s">
        <v>1051</v>
      </c>
      <c r="C238" s="124" t="s">
        <v>120</v>
      </c>
      <c r="D238" s="75" t="s">
        <v>98</v>
      </c>
      <c r="E238" s="209"/>
      <c r="F238" s="94">
        <v>2000</v>
      </c>
      <c r="G238" s="207"/>
      <c r="H238" s="209">
        <f t="shared" si="4"/>
        <v>-7000</v>
      </c>
      <c r="I238" s="75" t="s">
        <v>168</v>
      </c>
      <c r="J238" s="124" t="s">
        <v>1089</v>
      </c>
      <c r="K238" s="167"/>
    </row>
    <row r="239" spans="1:11" ht="15.6">
      <c r="A239" s="436">
        <v>46122</v>
      </c>
      <c r="B239" s="124" t="s">
        <v>1052</v>
      </c>
      <c r="C239" s="124" t="s">
        <v>120</v>
      </c>
      <c r="D239" s="75" t="s">
        <v>98</v>
      </c>
      <c r="E239" s="209"/>
      <c r="F239" s="94">
        <v>7500</v>
      </c>
      <c r="G239" s="207"/>
      <c r="H239" s="209">
        <f t="shared" si="4"/>
        <v>-14500</v>
      </c>
      <c r="I239" s="75" t="s">
        <v>168</v>
      </c>
      <c r="J239" s="124" t="s">
        <v>1089</v>
      </c>
      <c r="K239" s="167"/>
    </row>
    <row r="240" spans="1:11" ht="15.6">
      <c r="A240" s="264">
        <v>46122</v>
      </c>
      <c r="B240" s="211" t="s">
        <v>1053</v>
      </c>
      <c r="C240" s="304" t="s">
        <v>335</v>
      </c>
      <c r="D240" s="75" t="s">
        <v>98</v>
      </c>
      <c r="E240" s="209"/>
      <c r="F240" s="210">
        <v>1000</v>
      </c>
      <c r="G240" s="207"/>
      <c r="H240" s="209">
        <f t="shared" si="4"/>
        <v>-15500</v>
      </c>
      <c r="I240" s="75" t="s">
        <v>168</v>
      </c>
      <c r="J240" s="75" t="s">
        <v>1080</v>
      </c>
      <c r="K240" s="167"/>
    </row>
    <row r="241" spans="1:11" ht="15.6">
      <c r="A241" s="264">
        <v>46122</v>
      </c>
      <c r="B241" s="211" t="s">
        <v>329</v>
      </c>
      <c r="C241" s="304" t="s">
        <v>335</v>
      </c>
      <c r="D241" s="75" t="s">
        <v>98</v>
      </c>
      <c r="E241" s="209"/>
      <c r="F241" s="210">
        <v>1000</v>
      </c>
      <c r="G241" s="207"/>
      <c r="H241" s="209">
        <f t="shared" si="4"/>
        <v>-16500</v>
      </c>
      <c r="I241" s="75" t="s">
        <v>168</v>
      </c>
      <c r="J241" s="75" t="s">
        <v>1080</v>
      </c>
      <c r="K241" s="167"/>
    </row>
    <row r="242" spans="1:11" ht="15.6">
      <c r="A242" s="264">
        <v>46122</v>
      </c>
      <c r="B242" s="75" t="s">
        <v>1031</v>
      </c>
      <c r="C242" s="304" t="s">
        <v>335</v>
      </c>
      <c r="D242" s="75" t="s">
        <v>98</v>
      </c>
      <c r="E242" s="209"/>
      <c r="F242" s="210">
        <v>1000</v>
      </c>
      <c r="G242" s="207"/>
      <c r="H242" s="209">
        <f t="shared" si="4"/>
        <v>-17500</v>
      </c>
      <c r="I242" s="75" t="s">
        <v>168</v>
      </c>
      <c r="J242" s="75" t="s">
        <v>1080</v>
      </c>
      <c r="K242" s="167"/>
    </row>
    <row r="243" spans="1:11" ht="15.6">
      <c r="A243" s="264">
        <v>46122</v>
      </c>
      <c r="B243" s="75" t="s">
        <v>1032</v>
      </c>
      <c r="C243" s="304" t="s">
        <v>335</v>
      </c>
      <c r="D243" s="75" t="s">
        <v>98</v>
      </c>
      <c r="E243" s="209"/>
      <c r="F243" s="210">
        <v>1000</v>
      </c>
      <c r="G243" s="207"/>
      <c r="H243" s="209">
        <f t="shared" si="4"/>
        <v>-18500</v>
      </c>
      <c r="I243" s="75" t="s">
        <v>168</v>
      </c>
      <c r="J243" s="75" t="s">
        <v>1080</v>
      </c>
      <c r="K243" s="167"/>
    </row>
    <row r="244" spans="1:11" ht="15.6">
      <c r="A244" s="436">
        <v>46125</v>
      </c>
      <c r="B244" s="75" t="s">
        <v>1054</v>
      </c>
      <c r="C244" s="75" t="s">
        <v>130</v>
      </c>
      <c r="D244" s="75" t="s">
        <v>98</v>
      </c>
      <c r="E244" s="94">
        <v>44500</v>
      </c>
      <c r="F244" s="210"/>
      <c r="G244" s="207"/>
      <c r="H244" s="209">
        <f t="shared" si="4"/>
        <v>26000</v>
      </c>
      <c r="I244" s="75" t="s">
        <v>168</v>
      </c>
      <c r="J244" s="124" t="s">
        <v>1090</v>
      </c>
      <c r="K244" s="167"/>
    </row>
    <row r="245" spans="1:11" ht="15.6">
      <c r="A245" s="436">
        <v>46125</v>
      </c>
      <c r="B245" s="124" t="s">
        <v>1047</v>
      </c>
      <c r="C245" s="124" t="s">
        <v>450</v>
      </c>
      <c r="D245" s="124" t="s">
        <v>98</v>
      </c>
      <c r="E245" s="372">
        <v>2170</v>
      </c>
      <c r="F245" s="210"/>
      <c r="G245" s="207"/>
      <c r="H245" s="209">
        <f t="shared" si="4"/>
        <v>28170</v>
      </c>
      <c r="I245" s="75" t="s">
        <v>168</v>
      </c>
      <c r="J245" s="124" t="s">
        <v>1091</v>
      </c>
      <c r="K245" s="167"/>
    </row>
    <row r="246" spans="1:11" ht="15.6">
      <c r="A246" s="436">
        <v>46125</v>
      </c>
      <c r="B246" s="75" t="s">
        <v>1054</v>
      </c>
      <c r="C246" s="75" t="s">
        <v>130</v>
      </c>
      <c r="D246" s="124" t="s">
        <v>98</v>
      </c>
      <c r="E246" s="209"/>
      <c r="F246" s="94">
        <v>44500</v>
      </c>
      <c r="G246" s="207"/>
      <c r="H246" s="209">
        <f t="shared" si="4"/>
        <v>-16330</v>
      </c>
      <c r="I246" s="75" t="s">
        <v>168</v>
      </c>
      <c r="J246" s="124" t="s">
        <v>1090</v>
      </c>
      <c r="K246" s="167"/>
    </row>
    <row r="247" spans="1:11" ht="15.6">
      <c r="A247" s="436">
        <v>46125</v>
      </c>
      <c r="B247" s="124" t="s">
        <v>1047</v>
      </c>
      <c r="C247" s="124" t="s">
        <v>450</v>
      </c>
      <c r="D247" s="124" t="s">
        <v>98</v>
      </c>
      <c r="E247" s="209"/>
      <c r="F247" s="372">
        <v>2170</v>
      </c>
      <c r="G247" s="207"/>
      <c r="H247" s="209">
        <f t="shared" si="4"/>
        <v>-18500</v>
      </c>
      <c r="I247" s="75" t="s">
        <v>168</v>
      </c>
      <c r="J247" s="124" t="s">
        <v>1091</v>
      </c>
      <c r="K247" s="167"/>
    </row>
    <row r="248" spans="1:11" ht="15.6">
      <c r="A248" s="264">
        <v>46125</v>
      </c>
      <c r="B248" s="75" t="s">
        <v>1031</v>
      </c>
      <c r="C248" s="304" t="s">
        <v>335</v>
      </c>
      <c r="D248" s="75" t="s">
        <v>98</v>
      </c>
      <c r="E248" s="209"/>
      <c r="F248" s="210">
        <v>1000</v>
      </c>
      <c r="G248" s="207"/>
      <c r="H248" s="209">
        <f t="shared" si="4"/>
        <v>-19500</v>
      </c>
      <c r="I248" s="75" t="s">
        <v>168</v>
      </c>
      <c r="J248" s="75" t="s">
        <v>1080</v>
      </c>
      <c r="K248" s="167"/>
    </row>
    <row r="249" spans="1:11" ht="15.6">
      <c r="A249" s="264">
        <v>46125</v>
      </c>
      <c r="B249" s="75" t="s">
        <v>1032</v>
      </c>
      <c r="C249" s="304" t="s">
        <v>335</v>
      </c>
      <c r="D249" s="75" t="s">
        <v>98</v>
      </c>
      <c r="E249" s="209"/>
      <c r="F249" s="210">
        <v>1000</v>
      </c>
      <c r="G249" s="207"/>
      <c r="H249" s="209">
        <f t="shared" si="4"/>
        <v>-20500</v>
      </c>
      <c r="I249" s="75" t="s">
        <v>168</v>
      </c>
      <c r="J249" s="75" t="s">
        <v>1080</v>
      </c>
      <c r="K249" s="167"/>
    </row>
    <row r="250" spans="1:11" ht="15.6">
      <c r="A250" s="436">
        <v>46127</v>
      </c>
      <c r="B250" s="215" t="s">
        <v>1055</v>
      </c>
      <c r="C250" s="215" t="s">
        <v>104</v>
      </c>
      <c r="D250" s="75" t="s">
        <v>98</v>
      </c>
      <c r="E250" s="94">
        <v>16</v>
      </c>
      <c r="F250" s="210"/>
      <c r="G250" s="207"/>
      <c r="H250" s="209">
        <f t="shared" si="4"/>
        <v>-20484</v>
      </c>
      <c r="I250" s="75" t="s">
        <v>168</v>
      </c>
      <c r="J250" s="124" t="s">
        <v>1092</v>
      </c>
      <c r="K250" s="167"/>
    </row>
    <row r="251" spans="1:11" ht="15.6">
      <c r="A251" s="436">
        <v>46127</v>
      </c>
      <c r="B251" s="124" t="s">
        <v>1047</v>
      </c>
      <c r="C251" s="124" t="s">
        <v>450</v>
      </c>
      <c r="D251" s="124" t="s">
        <v>98</v>
      </c>
      <c r="E251" s="372">
        <v>700</v>
      </c>
      <c r="F251" s="210"/>
      <c r="G251" s="207"/>
      <c r="H251" s="209">
        <f t="shared" si="4"/>
        <v>-19784</v>
      </c>
      <c r="I251" s="75" t="s">
        <v>168</v>
      </c>
      <c r="J251" s="124" t="s">
        <v>1093</v>
      </c>
      <c r="K251" s="167"/>
    </row>
    <row r="252" spans="1:11" ht="15.6">
      <c r="A252" s="436">
        <v>46127</v>
      </c>
      <c r="B252" s="215" t="s">
        <v>1055</v>
      </c>
      <c r="C252" s="215" t="s">
        <v>104</v>
      </c>
      <c r="D252" s="124" t="s">
        <v>98</v>
      </c>
      <c r="E252" s="209"/>
      <c r="F252" s="94">
        <v>16</v>
      </c>
      <c r="G252" s="207"/>
      <c r="H252" s="209">
        <f t="shared" si="4"/>
        <v>-19800</v>
      </c>
      <c r="I252" s="75" t="s">
        <v>168</v>
      </c>
      <c r="J252" s="124" t="s">
        <v>1092</v>
      </c>
      <c r="K252" s="167"/>
    </row>
    <row r="253" spans="1:11" ht="15.6">
      <c r="A253" s="436">
        <v>46127</v>
      </c>
      <c r="B253" s="124" t="s">
        <v>1047</v>
      </c>
      <c r="C253" s="124" t="s">
        <v>450</v>
      </c>
      <c r="D253" s="124" t="s">
        <v>98</v>
      </c>
      <c r="E253" s="209"/>
      <c r="F253" s="372">
        <v>700</v>
      </c>
      <c r="G253" s="207"/>
      <c r="H253" s="209">
        <f t="shared" si="4"/>
        <v>-20500</v>
      </c>
      <c r="I253" s="75" t="s">
        <v>168</v>
      </c>
      <c r="J253" s="124" t="s">
        <v>1093</v>
      </c>
      <c r="K253" s="167"/>
    </row>
    <row r="254" spans="1:11" ht="15.6">
      <c r="A254" s="264">
        <v>46127</v>
      </c>
      <c r="B254" s="211" t="s">
        <v>320</v>
      </c>
      <c r="C254" s="304" t="s">
        <v>335</v>
      </c>
      <c r="D254" s="75" t="s">
        <v>98</v>
      </c>
      <c r="E254" s="209"/>
      <c r="F254" s="210">
        <v>1000</v>
      </c>
      <c r="G254" s="207"/>
      <c r="H254" s="209">
        <f t="shared" si="4"/>
        <v>-21500</v>
      </c>
      <c r="I254" s="75" t="s">
        <v>168</v>
      </c>
      <c r="J254" s="75" t="s">
        <v>1080</v>
      </c>
      <c r="K254" s="167"/>
    </row>
    <row r="255" spans="1:11" ht="15.6">
      <c r="A255" s="264">
        <v>46127</v>
      </c>
      <c r="B255" s="211" t="s">
        <v>1056</v>
      </c>
      <c r="C255" s="304" t="s">
        <v>335</v>
      </c>
      <c r="D255" s="75" t="s">
        <v>98</v>
      </c>
      <c r="E255" s="209"/>
      <c r="F255" s="210">
        <v>1000</v>
      </c>
      <c r="G255" s="207"/>
      <c r="H255" s="209">
        <f t="shared" ref="H255:H311" si="5">+H254+E255-F255</f>
        <v>-22500</v>
      </c>
      <c r="I255" s="75" t="s">
        <v>168</v>
      </c>
      <c r="J255" s="75" t="s">
        <v>1080</v>
      </c>
      <c r="K255" s="167"/>
    </row>
    <row r="256" spans="1:11" ht="15.6">
      <c r="A256" s="264">
        <v>46127</v>
      </c>
      <c r="B256" s="211" t="s">
        <v>1057</v>
      </c>
      <c r="C256" s="304" t="s">
        <v>335</v>
      </c>
      <c r="D256" s="75" t="s">
        <v>98</v>
      </c>
      <c r="E256" s="209"/>
      <c r="F256" s="210">
        <v>1000</v>
      </c>
      <c r="G256" s="207"/>
      <c r="H256" s="209">
        <f t="shared" si="5"/>
        <v>-23500</v>
      </c>
      <c r="I256" s="75" t="s">
        <v>168</v>
      </c>
      <c r="J256" s="75" t="s">
        <v>1080</v>
      </c>
      <c r="K256" s="167"/>
    </row>
    <row r="257" spans="1:11" ht="15.6">
      <c r="A257" s="264">
        <v>46127</v>
      </c>
      <c r="B257" s="211" t="s">
        <v>1058</v>
      </c>
      <c r="C257" s="304" t="s">
        <v>335</v>
      </c>
      <c r="D257" s="75" t="s">
        <v>98</v>
      </c>
      <c r="E257" s="209"/>
      <c r="F257" s="210">
        <v>1000</v>
      </c>
      <c r="G257" s="207"/>
      <c r="H257" s="209">
        <f t="shared" si="5"/>
        <v>-24500</v>
      </c>
      <c r="I257" s="75" t="s">
        <v>168</v>
      </c>
      <c r="J257" s="75" t="s">
        <v>1080</v>
      </c>
      <c r="K257" s="167"/>
    </row>
    <row r="258" spans="1:11" ht="15.6">
      <c r="A258" s="264">
        <v>46127</v>
      </c>
      <c r="B258" s="75" t="s">
        <v>1059</v>
      </c>
      <c r="C258" s="304" t="s">
        <v>102</v>
      </c>
      <c r="D258" s="75" t="s">
        <v>98</v>
      </c>
      <c r="E258" s="209">
        <v>30000</v>
      </c>
      <c r="F258" s="210"/>
      <c r="G258" s="207"/>
      <c r="H258" s="209">
        <f t="shared" si="5"/>
        <v>5500</v>
      </c>
      <c r="I258" s="75" t="s">
        <v>168</v>
      </c>
      <c r="J258" s="75" t="s">
        <v>1094</v>
      </c>
      <c r="K258" s="167"/>
    </row>
    <row r="259" spans="1:11" ht="15.6">
      <c r="A259" s="264">
        <v>46127</v>
      </c>
      <c r="B259" s="75" t="s">
        <v>1031</v>
      </c>
      <c r="C259" s="304" t="s">
        <v>335</v>
      </c>
      <c r="D259" s="75" t="s">
        <v>98</v>
      </c>
      <c r="E259" s="209"/>
      <c r="F259" s="210">
        <v>1000</v>
      </c>
      <c r="G259" s="207"/>
      <c r="H259" s="209">
        <f t="shared" si="5"/>
        <v>4500</v>
      </c>
      <c r="I259" s="75" t="s">
        <v>168</v>
      </c>
      <c r="J259" s="75" t="s">
        <v>1080</v>
      </c>
      <c r="K259" s="167"/>
    </row>
    <row r="260" spans="1:11" ht="15.6">
      <c r="A260" s="264">
        <v>46127</v>
      </c>
      <c r="B260" s="75" t="s">
        <v>1032</v>
      </c>
      <c r="C260" s="304" t="s">
        <v>335</v>
      </c>
      <c r="D260" s="75" t="s">
        <v>98</v>
      </c>
      <c r="E260" s="209"/>
      <c r="F260" s="210">
        <v>1000</v>
      </c>
      <c r="G260" s="207"/>
      <c r="H260" s="209">
        <f t="shared" si="5"/>
        <v>3500</v>
      </c>
      <c r="I260" s="75" t="s">
        <v>168</v>
      </c>
      <c r="J260" s="75" t="s">
        <v>1080</v>
      </c>
      <c r="K260" s="167"/>
    </row>
    <row r="261" spans="1:11" ht="15.6">
      <c r="A261" s="264">
        <v>46127</v>
      </c>
      <c r="B261" s="211" t="s">
        <v>1060</v>
      </c>
      <c r="C261" s="75" t="s">
        <v>110</v>
      </c>
      <c r="D261" s="211" t="s">
        <v>99</v>
      </c>
      <c r="E261" s="209">
        <v>5000</v>
      </c>
      <c r="F261" s="210"/>
      <c r="G261" s="207"/>
      <c r="H261" s="209">
        <f t="shared" si="5"/>
        <v>8500</v>
      </c>
      <c r="I261" s="75" t="s">
        <v>168</v>
      </c>
      <c r="J261" s="75" t="s">
        <v>1095</v>
      </c>
      <c r="K261" s="167"/>
    </row>
    <row r="262" spans="1:11" ht="15.6">
      <c r="A262" s="264">
        <v>46127</v>
      </c>
      <c r="B262" s="211" t="s">
        <v>1060</v>
      </c>
      <c r="C262" s="75" t="s">
        <v>110</v>
      </c>
      <c r="D262" s="211" t="s">
        <v>99</v>
      </c>
      <c r="E262" s="209"/>
      <c r="F262" s="210">
        <v>5000</v>
      </c>
      <c r="G262" s="207"/>
      <c r="H262" s="209">
        <f t="shared" si="5"/>
        <v>3500</v>
      </c>
      <c r="I262" s="75" t="s">
        <v>168</v>
      </c>
      <c r="J262" s="75" t="s">
        <v>1095</v>
      </c>
      <c r="K262" s="167"/>
    </row>
    <row r="263" spans="1:11" ht="15.6">
      <c r="A263" s="436">
        <v>46129</v>
      </c>
      <c r="B263" s="124" t="s">
        <v>1061</v>
      </c>
      <c r="C263" s="124" t="s">
        <v>240</v>
      </c>
      <c r="D263" s="124" t="s">
        <v>98</v>
      </c>
      <c r="E263" s="372">
        <v>45050</v>
      </c>
      <c r="F263" s="210"/>
      <c r="G263" s="207"/>
      <c r="H263" s="209">
        <f t="shared" si="5"/>
        <v>48550</v>
      </c>
      <c r="I263" s="124" t="s">
        <v>168</v>
      </c>
      <c r="J263" s="124" t="s">
        <v>1096</v>
      </c>
      <c r="K263" s="167"/>
    </row>
    <row r="264" spans="1:11" ht="15.6">
      <c r="A264" s="436">
        <v>46129</v>
      </c>
      <c r="B264" s="124" t="s">
        <v>1061</v>
      </c>
      <c r="C264" s="124" t="s">
        <v>240</v>
      </c>
      <c r="D264" s="124" t="s">
        <v>98</v>
      </c>
      <c r="E264" s="209"/>
      <c r="F264" s="372">
        <v>45050</v>
      </c>
      <c r="G264" s="207"/>
      <c r="H264" s="209">
        <f t="shared" si="5"/>
        <v>3500</v>
      </c>
      <c r="I264" s="124" t="s">
        <v>168</v>
      </c>
      <c r="J264" s="124" t="s">
        <v>1096</v>
      </c>
      <c r="K264" s="167"/>
    </row>
    <row r="265" spans="1:11" ht="15.6">
      <c r="A265" s="264">
        <v>46129</v>
      </c>
      <c r="B265" s="75" t="s">
        <v>1062</v>
      </c>
      <c r="C265" s="304" t="s">
        <v>335</v>
      </c>
      <c r="D265" s="75" t="s">
        <v>98</v>
      </c>
      <c r="E265" s="209"/>
      <c r="F265" s="210">
        <v>1000</v>
      </c>
      <c r="G265" s="207"/>
      <c r="H265" s="209">
        <f t="shared" si="5"/>
        <v>2500</v>
      </c>
      <c r="I265" s="75" t="s">
        <v>168</v>
      </c>
      <c r="J265" s="75" t="s">
        <v>1080</v>
      </c>
      <c r="K265" s="167"/>
    </row>
    <row r="266" spans="1:11" ht="15.6">
      <c r="A266" s="264">
        <v>46129</v>
      </c>
      <c r="B266" s="75" t="s">
        <v>1063</v>
      </c>
      <c r="C266" s="304" t="s">
        <v>335</v>
      </c>
      <c r="D266" s="75" t="s">
        <v>98</v>
      </c>
      <c r="E266" s="209"/>
      <c r="F266" s="210">
        <v>1000</v>
      </c>
      <c r="G266" s="207"/>
      <c r="H266" s="209">
        <f t="shared" si="5"/>
        <v>1500</v>
      </c>
      <c r="I266" s="75" t="s">
        <v>168</v>
      </c>
      <c r="J266" s="75" t="s">
        <v>1080</v>
      </c>
      <c r="K266" s="167"/>
    </row>
    <row r="267" spans="1:11" ht="15.6">
      <c r="A267" s="436">
        <v>46134</v>
      </c>
      <c r="B267" s="170" t="s">
        <v>1064</v>
      </c>
      <c r="C267" s="170" t="s">
        <v>104</v>
      </c>
      <c r="D267" s="170" t="s">
        <v>98</v>
      </c>
      <c r="E267" s="372">
        <v>10500</v>
      </c>
      <c r="F267" s="210"/>
      <c r="G267" s="207"/>
      <c r="H267" s="209">
        <f t="shared" si="5"/>
        <v>12000</v>
      </c>
      <c r="I267" s="124" t="s">
        <v>168</v>
      </c>
      <c r="J267" s="124" t="s">
        <v>1097</v>
      </c>
      <c r="K267" s="167"/>
    </row>
    <row r="268" spans="1:11" ht="15.6">
      <c r="A268" s="436">
        <v>46134</v>
      </c>
      <c r="B268" s="170" t="s">
        <v>1064</v>
      </c>
      <c r="C268" s="170" t="s">
        <v>104</v>
      </c>
      <c r="D268" s="170" t="s">
        <v>98</v>
      </c>
      <c r="E268" s="209"/>
      <c r="F268" s="372">
        <v>10500</v>
      </c>
      <c r="G268" s="207"/>
      <c r="H268" s="209">
        <f t="shared" si="5"/>
        <v>1500</v>
      </c>
      <c r="I268" s="124" t="s">
        <v>168</v>
      </c>
      <c r="J268" s="124" t="s">
        <v>1097</v>
      </c>
      <c r="K268" s="167"/>
    </row>
    <row r="269" spans="1:11" ht="15.6">
      <c r="A269" s="264">
        <v>46134</v>
      </c>
      <c r="B269" s="75" t="s">
        <v>1036</v>
      </c>
      <c r="C269" s="304" t="s">
        <v>335</v>
      </c>
      <c r="D269" s="75" t="s">
        <v>98</v>
      </c>
      <c r="E269" s="209"/>
      <c r="F269" s="210">
        <v>1000</v>
      </c>
      <c r="G269" s="207"/>
      <c r="H269" s="209">
        <f t="shared" si="5"/>
        <v>500</v>
      </c>
      <c r="I269" s="75" t="s">
        <v>168</v>
      </c>
      <c r="J269" s="75" t="s">
        <v>1080</v>
      </c>
      <c r="K269" s="167"/>
    </row>
    <row r="270" spans="1:11" ht="15.6">
      <c r="A270" s="264">
        <v>46134</v>
      </c>
      <c r="B270" s="75" t="s">
        <v>1037</v>
      </c>
      <c r="C270" s="304" t="s">
        <v>335</v>
      </c>
      <c r="D270" s="75" t="s">
        <v>98</v>
      </c>
      <c r="E270" s="209"/>
      <c r="F270" s="210">
        <v>1000</v>
      </c>
      <c r="G270" s="207"/>
      <c r="H270" s="209">
        <f t="shared" si="5"/>
        <v>-500</v>
      </c>
      <c r="I270" s="75" t="s">
        <v>168</v>
      </c>
      <c r="J270" s="75" t="s">
        <v>1080</v>
      </c>
      <c r="K270" s="167"/>
    </row>
    <row r="271" spans="1:11" ht="15.6">
      <c r="A271" s="264">
        <v>46134</v>
      </c>
      <c r="B271" s="75" t="s">
        <v>1065</v>
      </c>
      <c r="C271" s="304" t="s">
        <v>335</v>
      </c>
      <c r="D271" s="75" t="s">
        <v>98</v>
      </c>
      <c r="E271" s="209"/>
      <c r="F271" s="210">
        <v>1000</v>
      </c>
      <c r="G271" s="207"/>
      <c r="H271" s="209">
        <f t="shared" si="5"/>
        <v>-1500</v>
      </c>
      <c r="I271" s="75" t="s">
        <v>168</v>
      </c>
      <c r="J271" s="75" t="s">
        <v>1080</v>
      </c>
      <c r="K271" s="167"/>
    </row>
    <row r="272" spans="1:11" ht="15.6">
      <c r="A272" s="264">
        <v>46134</v>
      </c>
      <c r="B272" s="75" t="s">
        <v>1066</v>
      </c>
      <c r="C272" s="304" t="s">
        <v>335</v>
      </c>
      <c r="D272" s="75" t="s">
        <v>98</v>
      </c>
      <c r="E272" s="209"/>
      <c r="F272" s="210">
        <v>1000</v>
      </c>
      <c r="G272" s="207"/>
      <c r="H272" s="209">
        <f t="shared" si="5"/>
        <v>-2500</v>
      </c>
      <c r="I272" s="75" t="s">
        <v>168</v>
      </c>
      <c r="J272" s="75" t="s">
        <v>1080</v>
      </c>
      <c r="K272" s="167"/>
    </row>
    <row r="273" spans="1:11" ht="15.6">
      <c r="A273" s="264">
        <v>46134</v>
      </c>
      <c r="B273" s="75" t="s">
        <v>1067</v>
      </c>
      <c r="C273" s="304" t="s">
        <v>335</v>
      </c>
      <c r="D273" s="75" t="s">
        <v>98</v>
      </c>
      <c r="E273" s="209"/>
      <c r="F273" s="210">
        <v>1000</v>
      </c>
      <c r="G273" s="207"/>
      <c r="H273" s="209">
        <f t="shared" si="5"/>
        <v>-3500</v>
      </c>
      <c r="I273" s="75" t="s">
        <v>168</v>
      </c>
      <c r="J273" s="75" t="s">
        <v>1080</v>
      </c>
      <c r="K273" s="167"/>
    </row>
    <row r="274" spans="1:11" ht="15.6">
      <c r="A274" s="264">
        <v>46134</v>
      </c>
      <c r="B274" s="75" t="s">
        <v>496</v>
      </c>
      <c r="C274" s="304" t="s">
        <v>335</v>
      </c>
      <c r="D274" s="75" t="s">
        <v>98</v>
      </c>
      <c r="E274" s="209"/>
      <c r="F274" s="210">
        <v>1000</v>
      </c>
      <c r="G274" s="207"/>
      <c r="H274" s="209">
        <f t="shared" si="5"/>
        <v>-4500</v>
      </c>
      <c r="I274" s="75" t="s">
        <v>168</v>
      </c>
      <c r="J274" s="75" t="s">
        <v>1080</v>
      </c>
      <c r="K274" s="167"/>
    </row>
    <row r="275" spans="1:11" ht="15.6">
      <c r="A275" s="264">
        <v>46134</v>
      </c>
      <c r="B275" s="211" t="s">
        <v>1068</v>
      </c>
      <c r="C275" s="75" t="s">
        <v>110</v>
      </c>
      <c r="D275" s="211" t="s">
        <v>99</v>
      </c>
      <c r="E275" s="209">
        <v>5000</v>
      </c>
      <c r="F275" s="210"/>
      <c r="G275" s="207"/>
      <c r="H275" s="209">
        <f t="shared" si="5"/>
        <v>500</v>
      </c>
      <c r="I275" s="75" t="s">
        <v>168</v>
      </c>
      <c r="J275" s="75" t="s">
        <v>1098</v>
      </c>
      <c r="K275" s="167"/>
    </row>
    <row r="276" spans="1:11" ht="15.6">
      <c r="A276" s="264">
        <v>46134</v>
      </c>
      <c r="B276" s="211" t="s">
        <v>1068</v>
      </c>
      <c r="C276" s="75" t="s">
        <v>110</v>
      </c>
      <c r="D276" s="211" t="s">
        <v>99</v>
      </c>
      <c r="E276" s="209"/>
      <c r="F276" s="210">
        <v>5000</v>
      </c>
      <c r="G276" s="207"/>
      <c r="H276" s="209">
        <f t="shared" si="5"/>
        <v>-4500</v>
      </c>
      <c r="I276" s="75" t="s">
        <v>168</v>
      </c>
      <c r="J276" s="75" t="s">
        <v>1098</v>
      </c>
      <c r="K276" s="167"/>
    </row>
    <row r="277" spans="1:11" ht="15.6">
      <c r="A277" s="436">
        <v>46135</v>
      </c>
      <c r="B277" s="124" t="s">
        <v>1069</v>
      </c>
      <c r="C277" s="124" t="s">
        <v>450</v>
      </c>
      <c r="D277" s="124" t="s">
        <v>98</v>
      </c>
      <c r="E277" s="372">
        <v>14880</v>
      </c>
      <c r="F277" s="210"/>
      <c r="G277" s="207"/>
      <c r="H277" s="209">
        <f t="shared" si="5"/>
        <v>10380</v>
      </c>
      <c r="I277" s="124" t="s">
        <v>168</v>
      </c>
      <c r="J277" s="124" t="s">
        <v>1099</v>
      </c>
      <c r="K277" s="167"/>
    </row>
    <row r="278" spans="1:11" ht="15.6">
      <c r="A278" s="436">
        <v>46135</v>
      </c>
      <c r="B278" s="124" t="s">
        <v>1070</v>
      </c>
      <c r="C278" s="124" t="s">
        <v>450</v>
      </c>
      <c r="D278" s="124" t="s">
        <v>98</v>
      </c>
      <c r="E278" s="372">
        <v>1768</v>
      </c>
      <c r="F278" s="210"/>
      <c r="G278" s="207"/>
      <c r="H278" s="209">
        <f t="shared" si="5"/>
        <v>12148</v>
      </c>
      <c r="I278" s="124" t="s">
        <v>168</v>
      </c>
      <c r="J278" s="124" t="s">
        <v>1100</v>
      </c>
      <c r="K278" s="167"/>
    </row>
    <row r="279" spans="1:11" ht="15.6">
      <c r="A279" s="436">
        <v>46135</v>
      </c>
      <c r="B279" s="124" t="s">
        <v>1071</v>
      </c>
      <c r="C279" s="124" t="s">
        <v>130</v>
      </c>
      <c r="D279" s="124" t="s">
        <v>98</v>
      </c>
      <c r="E279" s="372">
        <v>30000</v>
      </c>
      <c r="F279" s="210"/>
      <c r="G279" s="207"/>
      <c r="H279" s="209">
        <f t="shared" si="5"/>
        <v>42148</v>
      </c>
      <c r="I279" s="124" t="s">
        <v>168</v>
      </c>
      <c r="J279" s="124" t="s">
        <v>1101</v>
      </c>
      <c r="K279" s="167"/>
    </row>
    <row r="280" spans="1:11" ht="15.6">
      <c r="A280" s="436">
        <v>46135</v>
      </c>
      <c r="B280" s="124" t="s">
        <v>1069</v>
      </c>
      <c r="C280" s="124" t="s">
        <v>450</v>
      </c>
      <c r="D280" s="124" t="s">
        <v>98</v>
      </c>
      <c r="E280" s="209"/>
      <c r="F280" s="372">
        <v>14880</v>
      </c>
      <c r="G280" s="207"/>
      <c r="H280" s="209">
        <f t="shared" si="5"/>
        <v>27268</v>
      </c>
      <c r="I280" s="124" t="s">
        <v>168</v>
      </c>
      <c r="J280" s="124" t="s">
        <v>1099</v>
      </c>
      <c r="K280" s="167"/>
    </row>
    <row r="281" spans="1:11" ht="15.6">
      <c r="A281" s="436">
        <v>46135</v>
      </c>
      <c r="B281" s="124" t="s">
        <v>1070</v>
      </c>
      <c r="C281" s="124" t="s">
        <v>450</v>
      </c>
      <c r="D281" s="124" t="s">
        <v>98</v>
      </c>
      <c r="E281" s="209"/>
      <c r="F281" s="372">
        <v>1768</v>
      </c>
      <c r="G281" s="207"/>
      <c r="H281" s="209">
        <f t="shared" si="5"/>
        <v>25500</v>
      </c>
      <c r="I281" s="124" t="s">
        <v>168</v>
      </c>
      <c r="J281" s="124" t="s">
        <v>1100</v>
      </c>
      <c r="K281" s="167"/>
    </row>
    <row r="282" spans="1:11" ht="15.6">
      <c r="A282" s="436">
        <v>46135</v>
      </c>
      <c r="B282" s="124" t="s">
        <v>1071</v>
      </c>
      <c r="C282" s="124" t="s">
        <v>130</v>
      </c>
      <c r="D282" s="124" t="s">
        <v>98</v>
      </c>
      <c r="E282" s="209"/>
      <c r="F282" s="372">
        <v>30000</v>
      </c>
      <c r="G282" s="207"/>
      <c r="H282" s="209">
        <f t="shared" si="5"/>
        <v>-4500</v>
      </c>
      <c r="I282" s="124" t="s">
        <v>168</v>
      </c>
      <c r="J282" s="124" t="s">
        <v>1101</v>
      </c>
      <c r="K282" s="167"/>
    </row>
    <row r="283" spans="1:11" ht="15.6">
      <c r="A283" s="264">
        <v>46135</v>
      </c>
      <c r="B283" s="211" t="s">
        <v>472</v>
      </c>
      <c r="C283" s="304" t="s">
        <v>335</v>
      </c>
      <c r="D283" s="75" t="s">
        <v>98</v>
      </c>
      <c r="E283" s="209"/>
      <c r="F283" s="210">
        <v>1000</v>
      </c>
      <c r="G283" s="207"/>
      <c r="H283" s="209">
        <f t="shared" si="5"/>
        <v>-5500</v>
      </c>
      <c r="I283" s="75" t="s">
        <v>168</v>
      </c>
      <c r="J283" s="75" t="s">
        <v>1080</v>
      </c>
      <c r="K283" s="167"/>
    </row>
    <row r="284" spans="1:11" ht="15.6">
      <c r="A284" s="264">
        <v>46135</v>
      </c>
      <c r="B284" s="211" t="s">
        <v>197</v>
      </c>
      <c r="C284" s="304" t="s">
        <v>335</v>
      </c>
      <c r="D284" s="75" t="s">
        <v>98</v>
      </c>
      <c r="E284" s="209"/>
      <c r="F284" s="210">
        <v>1000</v>
      </c>
      <c r="G284" s="207"/>
      <c r="H284" s="209">
        <f t="shared" si="5"/>
        <v>-6500</v>
      </c>
      <c r="I284" s="75" t="s">
        <v>168</v>
      </c>
      <c r="J284" s="75" t="s">
        <v>1080</v>
      </c>
      <c r="K284" s="167"/>
    </row>
    <row r="285" spans="1:11" ht="15.6">
      <c r="A285" s="264">
        <v>46135</v>
      </c>
      <c r="B285" s="211" t="s">
        <v>452</v>
      </c>
      <c r="C285" s="304" t="s">
        <v>335</v>
      </c>
      <c r="D285" s="75" t="s">
        <v>98</v>
      </c>
      <c r="E285" s="209"/>
      <c r="F285" s="210">
        <v>500</v>
      </c>
      <c r="G285" s="207"/>
      <c r="H285" s="209">
        <f t="shared" si="5"/>
        <v>-7000</v>
      </c>
      <c r="I285" s="75" t="s">
        <v>168</v>
      </c>
      <c r="J285" s="75" t="s">
        <v>1080</v>
      </c>
      <c r="K285" s="167"/>
    </row>
    <row r="286" spans="1:11" ht="15.6">
      <c r="A286" s="264">
        <v>46135</v>
      </c>
      <c r="B286" s="211" t="s">
        <v>453</v>
      </c>
      <c r="C286" s="304" t="s">
        <v>335</v>
      </c>
      <c r="D286" s="75" t="s">
        <v>98</v>
      </c>
      <c r="E286" s="209"/>
      <c r="F286" s="210">
        <v>500</v>
      </c>
      <c r="G286" s="207"/>
      <c r="H286" s="209">
        <f t="shared" si="5"/>
        <v>-7500</v>
      </c>
      <c r="I286" s="75" t="s">
        <v>168</v>
      </c>
      <c r="J286" s="75" t="s">
        <v>1080</v>
      </c>
      <c r="K286" s="167"/>
    </row>
    <row r="287" spans="1:11" ht="15.6">
      <c r="A287" s="264">
        <v>46135</v>
      </c>
      <c r="B287" s="75" t="s">
        <v>1072</v>
      </c>
      <c r="C287" s="304" t="s">
        <v>335</v>
      </c>
      <c r="D287" s="75" t="s">
        <v>98</v>
      </c>
      <c r="E287" s="209"/>
      <c r="F287" s="210">
        <v>1000</v>
      </c>
      <c r="G287" s="207"/>
      <c r="H287" s="209">
        <f t="shared" si="5"/>
        <v>-8500</v>
      </c>
      <c r="I287" s="75" t="s">
        <v>168</v>
      </c>
      <c r="J287" s="75" t="s">
        <v>1080</v>
      </c>
      <c r="K287" s="167"/>
    </row>
    <row r="288" spans="1:11" ht="15.6">
      <c r="A288" s="264">
        <v>46135</v>
      </c>
      <c r="B288" s="75" t="s">
        <v>1040</v>
      </c>
      <c r="C288" s="304" t="s">
        <v>335</v>
      </c>
      <c r="D288" s="75" t="s">
        <v>98</v>
      </c>
      <c r="E288" s="209"/>
      <c r="F288" s="210">
        <v>1000</v>
      </c>
      <c r="G288" s="207"/>
      <c r="H288" s="209">
        <f t="shared" si="5"/>
        <v>-9500</v>
      </c>
      <c r="I288" s="75" t="s">
        <v>168</v>
      </c>
      <c r="J288" s="75" t="s">
        <v>1080</v>
      </c>
      <c r="K288" s="167"/>
    </row>
    <row r="289" spans="1:11" ht="15.6">
      <c r="A289" s="264">
        <v>46135</v>
      </c>
      <c r="B289" s="75" t="s">
        <v>1059</v>
      </c>
      <c r="C289" s="304" t="s">
        <v>102</v>
      </c>
      <c r="D289" s="75" t="s">
        <v>98</v>
      </c>
      <c r="E289" s="209">
        <v>20000</v>
      </c>
      <c r="F289" s="210"/>
      <c r="G289" s="207"/>
      <c r="H289" s="209">
        <f t="shared" si="5"/>
        <v>10500</v>
      </c>
      <c r="I289" s="75" t="s">
        <v>168</v>
      </c>
      <c r="J289" s="75" t="s">
        <v>1102</v>
      </c>
      <c r="K289" s="167"/>
    </row>
    <row r="290" spans="1:11" ht="15.6">
      <c r="A290" s="436">
        <v>46139</v>
      </c>
      <c r="B290" s="75" t="s">
        <v>1073</v>
      </c>
      <c r="C290" s="75" t="s">
        <v>130</v>
      </c>
      <c r="D290" s="75" t="s">
        <v>98</v>
      </c>
      <c r="E290" s="94">
        <v>80000</v>
      </c>
      <c r="F290" s="210"/>
      <c r="G290" s="207"/>
      <c r="H290" s="209">
        <f t="shared" si="5"/>
        <v>90500</v>
      </c>
      <c r="I290" s="75" t="s">
        <v>168</v>
      </c>
      <c r="J290" s="124" t="s">
        <v>1103</v>
      </c>
      <c r="K290" s="167"/>
    </row>
    <row r="291" spans="1:11" ht="15.6">
      <c r="A291" s="436">
        <v>46139</v>
      </c>
      <c r="B291" s="75" t="s">
        <v>1074</v>
      </c>
      <c r="C291" s="75" t="s">
        <v>130</v>
      </c>
      <c r="D291" s="75" t="s">
        <v>98</v>
      </c>
      <c r="E291" s="94">
        <v>40000</v>
      </c>
      <c r="F291" s="210"/>
      <c r="G291" s="207"/>
      <c r="H291" s="209">
        <f t="shared" si="5"/>
        <v>130500</v>
      </c>
      <c r="I291" s="75" t="s">
        <v>168</v>
      </c>
      <c r="J291" s="124" t="s">
        <v>1104</v>
      </c>
      <c r="K291" s="167"/>
    </row>
    <row r="292" spans="1:11" ht="15.6">
      <c r="A292" s="436">
        <v>46139</v>
      </c>
      <c r="B292" s="75" t="s">
        <v>1073</v>
      </c>
      <c r="C292" s="75" t="s">
        <v>130</v>
      </c>
      <c r="D292" s="75" t="s">
        <v>98</v>
      </c>
      <c r="E292" s="209"/>
      <c r="F292" s="94">
        <v>80000</v>
      </c>
      <c r="G292" s="207"/>
      <c r="H292" s="209">
        <f t="shared" si="5"/>
        <v>50500</v>
      </c>
      <c r="I292" s="75" t="s">
        <v>168</v>
      </c>
      <c r="J292" s="124" t="s">
        <v>1103</v>
      </c>
      <c r="K292" s="167"/>
    </row>
    <row r="293" spans="1:11" ht="15.6">
      <c r="A293" s="436">
        <v>46139</v>
      </c>
      <c r="B293" s="75" t="s">
        <v>1074</v>
      </c>
      <c r="C293" s="75" t="s">
        <v>130</v>
      </c>
      <c r="D293" s="75" t="s">
        <v>98</v>
      </c>
      <c r="E293" s="209"/>
      <c r="F293" s="94">
        <v>40000</v>
      </c>
      <c r="G293" s="207"/>
      <c r="H293" s="209">
        <f t="shared" si="5"/>
        <v>10500</v>
      </c>
      <c r="I293" s="75" t="s">
        <v>168</v>
      </c>
      <c r="J293" s="124" t="s">
        <v>1104</v>
      </c>
      <c r="K293" s="167"/>
    </row>
    <row r="294" spans="1:11" ht="15.6">
      <c r="A294" s="264">
        <v>46139</v>
      </c>
      <c r="B294" s="211" t="s">
        <v>1075</v>
      </c>
      <c r="C294" s="304" t="s">
        <v>335</v>
      </c>
      <c r="D294" s="75" t="s">
        <v>98</v>
      </c>
      <c r="E294" s="209"/>
      <c r="F294" s="210">
        <v>1000</v>
      </c>
      <c r="G294" s="207"/>
      <c r="H294" s="209">
        <f t="shared" si="5"/>
        <v>9500</v>
      </c>
      <c r="I294" s="75" t="s">
        <v>168</v>
      </c>
      <c r="J294" s="75" t="s">
        <v>1080</v>
      </c>
      <c r="K294" s="167"/>
    </row>
    <row r="295" spans="1:11" ht="15.6">
      <c r="A295" s="264">
        <v>46139</v>
      </c>
      <c r="B295" s="211" t="s">
        <v>197</v>
      </c>
      <c r="C295" s="304" t="s">
        <v>335</v>
      </c>
      <c r="D295" s="75" t="s">
        <v>98</v>
      </c>
      <c r="E295" s="209"/>
      <c r="F295" s="210">
        <v>1000</v>
      </c>
      <c r="G295" s="207"/>
      <c r="H295" s="209">
        <f t="shared" si="5"/>
        <v>8500</v>
      </c>
      <c r="I295" s="75" t="s">
        <v>168</v>
      </c>
      <c r="J295" s="75" t="s">
        <v>1080</v>
      </c>
      <c r="K295" s="167"/>
    </row>
    <row r="296" spans="1:11" ht="15.6">
      <c r="A296" s="436">
        <v>46140</v>
      </c>
      <c r="B296" s="124" t="s">
        <v>1047</v>
      </c>
      <c r="C296" s="124" t="s">
        <v>450</v>
      </c>
      <c r="D296" s="124" t="s">
        <v>98</v>
      </c>
      <c r="E296" s="94">
        <v>2730</v>
      </c>
      <c r="F296" s="210"/>
      <c r="G296" s="207"/>
      <c r="H296" s="209">
        <f t="shared" si="5"/>
        <v>11230</v>
      </c>
      <c r="I296" s="75" t="s">
        <v>168</v>
      </c>
      <c r="J296" s="124" t="s">
        <v>1105</v>
      </c>
      <c r="K296" s="167"/>
    </row>
    <row r="297" spans="1:11" ht="15.6">
      <c r="A297" s="436">
        <v>46140</v>
      </c>
      <c r="B297" s="124" t="s">
        <v>1047</v>
      </c>
      <c r="C297" s="124" t="s">
        <v>450</v>
      </c>
      <c r="D297" s="124" t="s">
        <v>98</v>
      </c>
      <c r="E297" s="209"/>
      <c r="F297" s="94">
        <v>2730</v>
      </c>
      <c r="G297" s="207"/>
      <c r="H297" s="209">
        <f t="shared" si="5"/>
        <v>8500</v>
      </c>
      <c r="I297" s="75" t="s">
        <v>168</v>
      </c>
      <c r="J297" s="124" t="s">
        <v>1105</v>
      </c>
      <c r="K297" s="167"/>
    </row>
    <row r="298" spans="1:11" ht="15.6">
      <c r="A298" s="264">
        <v>46140</v>
      </c>
      <c r="B298" s="75" t="s">
        <v>1076</v>
      </c>
      <c r="C298" s="304" t="s">
        <v>335</v>
      </c>
      <c r="D298" s="75" t="s">
        <v>98</v>
      </c>
      <c r="E298" s="209"/>
      <c r="F298" s="210">
        <v>1000</v>
      </c>
      <c r="G298" s="207"/>
      <c r="H298" s="209">
        <f t="shared" si="5"/>
        <v>7500</v>
      </c>
      <c r="I298" s="75" t="s">
        <v>168</v>
      </c>
      <c r="J298" s="75" t="s">
        <v>1080</v>
      </c>
      <c r="K298" s="167"/>
    </row>
    <row r="299" spans="1:11" ht="15.6">
      <c r="A299" s="264">
        <v>46140</v>
      </c>
      <c r="B299" s="75" t="s">
        <v>1040</v>
      </c>
      <c r="C299" s="304" t="s">
        <v>335</v>
      </c>
      <c r="D299" s="75" t="s">
        <v>98</v>
      </c>
      <c r="E299" s="209"/>
      <c r="F299" s="210">
        <v>1000</v>
      </c>
      <c r="G299" s="207"/>
      <c r="H299" s="209">
        <f t="shared" si="5"/>
        <v>6500</v>
      </c>
      <c r="I299" s="75" t="s">
        <v>168</v>
      </c>
      <c r="J299" s="75" t="s">
        <v>1080</v>
      </c>
      <c r="K299" s="167"/>
    </row>
    <row r="300" spans="1:11" ht="15.6">
      <c r="A300" s="264">
        <v>46140</v>
      </c>
      <c r="B300" s="75" t="s">
        <v>1036</v>
      </c>
      <c r="C300" s="304" t="s">
        <v>335</v>
      </c>
      <c r="D300" s="75" t="s">
        <v>98</v>
      </c>
      <c r="E300" s="437"/>
      <c r="F300" s="210">
        <v>1000</v>
      </c>
      <c r="G300" s="207"/>
      <c r="H300" s="209">
        <f t="shared" si="5"/>
        <v>5500</v>
      </c>
      <c r="I300" s="75" t="s">
        <v>168</v>
      </c>
      <c r="J300" s="75" t="s">
        <v>1080</v>
      </c>
      <c r="K300" s="167"/>
    </row>
    <row r="301" spans="1:11" ht="15.6">
      <c r="A301" s="264">
        <v>46140</v>
      </c>
      <c r="B301" s="75" t="s">
        <v>1037</v>
      </c>
      <c r="C301" s="304" t="s">
        <v>335</v>
      </c>
      <c r="D301" s="75" t="s">
        <v>98</v>
      </c>
      <c r="E301" s="209"/>
      <c r="F301" s="210">
        <v>1000</v>
      </c>
      <c r="G301" s="207"/>
      <c r="H301" s="209">
        <f t="shared" si="5"/>
        <v>4500</v>
      </c>
      <c r="I301" s="75" t="s">
        <v>168</v>
      </c>
      <c r="J301" s="75" t="s">
        <v>1080</v>
      </c>
      <c r="K301" s="167"/>
    </row>
    <row r="302" spans="1:11" ht="15.6">
      <c r="A302" s="264">
        <v>46140</v>
      </c>
      <c r="B302" s="211" t="s">
        <v>1077</v>
      </c>
      <c r="C302" s="75" t="s">
        <v>110</v>
      </c>
      <c r="D302" s="211" t="s">
        <v>99</v>
      </c>
      <c r="E302" s="209">
        <v>5000</v>
      </c>
      <c r="F302" s="210"/>
      <c r="G302" s="207"/>
      <c r="H302" s="209">
        <f t="shared" si="5"/>
        <v>9500</v>
      </c>
      <c r="I302" s="75" t="s">
        <v>168</v>
      </c>
      <c r="J302" s="75" t="s">
        <v>1106</v>
      </c>
      <c r="K302" s="167"/>
    </row>
    <row r="303" spans="1:11" ht="15.6">
      <c r="A303" s="264">
        <v>46140</v>
      </c>
      <c r="B303" s="211" t="s">
        <v>1077</v>
      </c>
      <c r="C303" s="75" t="s">
        <v>110</v>
      </c>
      <c r="D303" s="211" t="s">
        <v>99</v>
      </c>
      <c r="E303" s="209"/>
      <c r="F303" s="210">
        <v>5000</v>
      </c>
      <c r="G303" s="207"/>
      <c r="H303" s="209">
        <f t="shared" si="5"/>
        <v>4500</v>
      </c>
      <c r="I303" s="75" t="s">
        <v>168</v>
      </c>
      <c r="J303" s="75" t="s">
        <v>1106</v>
      </c>
      <c r="K303" s="167"/>
    </row>
    <row r="304" spans="1:11" ht="15.6">
      <c r="A304" s="264">
        <v>46141</v>
      </c>
      <c r="B304" s="75" t="s">
        <v>1076</v>
      </c>
      <c r="C304" s="304" t="s">
        <v>335</v>
      </c>
      <c r="D304" s="75" t="s">
        <v>98</v>
      </c>
      <c r="E304" s="209"/>
      <c r="F304" s="210">
        <v>1000</v>
      </c>
      <c r="G304" s="207"/>
      <c r="H304" s="209">
        <f t="shared" si="5"/>
        <v>3500</v>
      </c>
      <c r="I304" s="75" t="s">
        <v>168</v>
      </c>
      <c r="J304" s="75" t="s">
        <v>1080</v>
      </c>
      <c r="K304" s="167"/>
    </row>
    <row r="305" spans="1:11" ht="15.6">
      <c r="A305" s="264">
        <v>46141</v>
      </c>
      <c r="B305" s="75" t="s">
        <v>1040</v>
      </c>
      <c r="C305" s="304" t="s">
        <v>335</v>
      </c>
      <c r="D305" s="75" t="s">
        <v>98</v>
      </c>
      <c r="E305" s="209"/>
      <c r="F305" s="210">
        <v>1000</v>
      </c>
      <c r="G305" s="207"/>
      <c r="H305" s="209">
        <f t="shared" si="5"/>
        <v>2500</v>
      </c>
      <c r="I305" s="75" t="s">
        <v>168</v>
      </c>
      <c r="J305" s="75" t="s">
        <v>1080</v>
      </c>
      <c r="K305" s="167"/>
    </row>
    <row r="306" spans="1:11" ht="15.6">
      <c r="A306" s="436">
        <v>46142</v>
      </c>
      <c r="B306" s="75" t="s">
        <v>1078</v>
      </c>
      <c r="C306" s="75" t="s">
        <v>103</v>
      </c>
      <c r="D306" s="75" t="s">
        <v>98</v>
      </c>
      <c r="E306" s="94">
        <v>6000</v>
      </c>
      <c r="F306" s="210"/>
      <c r="G306" s="207"/>
      <c r="H306" s="209">
        <f t="shared" si="5"/>
        <v>8500</v>
      </c>
      <c r="I306" s="75" t="s">
        <v>168</v>
      </c>
      <c r="J306" s="124" t="s">
        <v>1107</v>
      </c>
      <c r="K306" s="167"/>
    </row>
    <row r="307" spans="1:11" ht="15.6">
      <c r="A307" s="436">
        <v>46142</v>
      </c>
      <c r="B307" s="124" t="s">
        <v>1079</v>
      </c>
      <c r="C307" s="124" t="s">
        <v>450</v>
      </c>
      <c r="D307" s="124" t="s">
        <v>98</v>
      </c>
      <c r="E307" s="94">
        <v>5250</v>
      </c>
      <c r="F307" s="210"/>
      <c r="G307" s="207"/>
      <c r="H307" s="209">
        <f t="shared" si="5"/>
        <v>13750</v>
      </c>
      <c r="I307" s="75" t="s">
        <v>168</v>
      </c>
      <c r="J307" s="124" t="s">
        <v>1108</v>
      </c>
      <c r="K307" s="167"/>
    </row>
    <row r="308" spans="1:11" ht="15.6">
      <c r="A308" s="436">
        <v>46142</v>
      </c>
      <c r="B308" s="75" t="s">
        <v>1078</v>
      </c>
      <c r="C308" s="75" t="s">
        <v>103</v>
      </c>
      <c r="D308" s="75" t="s">
        <v>98</v>
      </c>
      <c r="E308" s="209"/>
      <c r="F308" s="94">
        <v>6000</v>
      </c>
      <c r="G308" s="207"/>
      <c r="H308" s="209">
        <f t="shared" si="5"/>
        <v>7750</v>
      </c>
      <c r="I308" s="75" t="s">
        <v>168</v>
      </c>
      <c r="J308" s="124" t="s">
        <v>1107</v>
      </c>
      <c r="K308" s="167"/>
    </row>
    <row r="309" spans="1:11" ht="15.6">
      <c r="A309" s="436">
        <v>46142</v>
      </c>
      <c r="B309" s="124" t="s">
        <v>1079</v>
      </c>
      <c r="C309" s="124" t="s">
        <v>450</v>
      </c>
      <c r="D309" s="124" t="s">
        <v>98</v>
      </c>
      <c r="E309" s="209"/>
      <c r="F309" s="94">
        <v>5250</v>
      </c>
      <c r="G309" s="207"/>
      <c r="H309" s="209">
        <f t="shared" si="5"/>
        <v>2500</v>
      </c>
      <c r="I309" s="75" t="s">
        <v>168</v>
      </c>
      <c r="J309" s="124" t="s">
        <v>1108</v>
      </c>
      <c r="K309" s="167"/>
    </row>
    <row r="310" spans="1:11" ht="15.6">
      <c r="A310" s="264">
        <v>46142</v>
      </c>
      <c r="B310" s="75" t="s">
        <v>1072</v>
      </c>
      <c r="C310" s="304" t="s">
        <v>335</v>
      </c>
      <c r="D310" s="75" t="s">
        <v>98</v>
      </c>
      <c r="E310" s="209"/>
      <c r="F310" s="210">
        <v>1000</v>
      </c>
      <c r="G310" s="207"/>
      <c r="H310" s="209">
        <f t="shared" si="5"/>
        <v>1500</v>
      </c>
      <c r="I310" s="75" t="s">
        <v>168</v>
      </c>
      <c r="J310" s="75" t="s">
        <v>1080</v>
      </c>
      <c r="K310" s="167"/>
    </row>
    <row r="311" spans="1:11" ht="15.6">
      <c r="A311" s="438">
        <v>46142</v>
      </c>
      <c r="B311" s="75" t="s">
        <v>1040</v>
      </c>
      <c r="C311" s="304" t="s">
        <v>335</v>
      </c>
      <c r="D311" s="75" t="s">
        <v>98</v>
      </c>
      <c r="E311" s="439"/>
      <c r="F311" s="440">
        <v>1000</v>
      </c>
      <c r="G311" s="207"/>
      <c r="H311" s="209">
        <f t="shared" si="5"/>
        <v>500</v>
      </c>
      <c r="I311" s="441" t="s">
        <v>168</v>
      </c>
      <c r="J311" s="441" t="s">
        <v>1080</v>
      </c>
      <c r="K311" s="167"/>
    </row>
    <row r="312" spans="1:11" ht="15.6">
      <c r="A312" s="178"/>
      <c r="B312" s="176"/>
      <c r="C312" s="176"/>
      <c r="D312" s="176"/>
      <c r="E312" s="180">
        <f>SUM(E191:E311)</f>
        <v>538069</v>
      </c>
      <c r="F312" s="180">
        <f>SUM(F190:F311)</f>
        <v>546069</v>
      </c>
      <c r="G312" s="180"/>
      <c r="H312" s="181">
        <f>+H190+E312-F312</f>
        <v>500</v>
      </c>
      <c r="I312" s="176"/>
      <c r="J312" s="176"/>
      <c r="K312" s="176"/>
    </row>
    <row r="313" spans="1:11" ht="15.6">
      <c r="A313" s="178"/>
      <c r="B313" s="176"/>
      <c r="C313" s="176"/>
      <c r="D313" s="176"/>
      <c r="E313" s="180"/>
      <c r="F313" s="180"/>
      <c r="G313" s="180"/>
      <c r="H313" s="181"/>
      <c r="I313" s="176"/>
      <c r="J313" s="176"/>
      <c r="K313" s="176"/>
    </row>
    <row r="314" spans="1:11" ht="15.6">
      <c r="A314" s="178"/>
      <c r="B314" s="176"/>
      <c r="C314" s="179" t="s">
        <v>151</v>
      </c>
      <c r="D314" s="176"/>
      <c r="E314" s="180"/>
      <c r="F314" s="180"/>
      <c r="G314" s="180"/>
      <c r="H314" s="181"/>
      <c r="I314" s="176"/>
      <c r="J314" s="176"/>
      <c r="K314" s="176"/>
    </row>
    <row r="315" spans="1:11" ht="15.6">
      <c r="A315" s="178"/>
      <c r="B315" s="176"/>
      <c r="C315" s="176"/>
      <c r="D315" s="176"/>
      <c r="E315" s="180"/>
      <c r="F315" s="180"/>
      <c r="G315" s="180"/>
      <c r="H315" s="181"/>
      <c r="I315" s="176"/>
      <c r="J315" s="176"/>
      <c r="K315" s="176"/>
    </row>
    <row r="316" spans="1:11" ht="15.6">
      <c r="A316" s="182" t="s">
        <v>0</v>
      </c>
      <c r="B316" s="183" t="s">
        <v>141</v>
      </c>
      <c r="C316" s="183" t="s">
        <v>142</v>
      </c>
      <c r="D316" s="183" t="s">
        <v>143</v>
      </c>
      <c r="E316" s="184" t="s">
        <v>144</v>
      </c>
      <c r="F316" s="184" t="s">
        <v>145</v>
      </c>
      <c r="G316" s="184"/>
      <c r="H316" s="190" t="s">
        <v>30</v>
      </c>
      <c r="I316" s="183" t="s">
        <v>146</v>
      </c>
      <c r="J316" s="183" t="s">
        <v>147</v>
      </c>
      <c r="K316" s="176"/>
    </row>
    <row r="317" spans="1:11" ht="15.6">
      <c r="A317" s="359">
        <v>46113</v>
      </c>
      <c r="B317" s="346" t="s">
        <v>919</v>
      </c>
      <c r="C317" s="346"/>
      <c r="D317" s="346"/>
      <c r="E317" s="347"/>
      <c r="F317" s="347"/>
      <c r="G317" s="347"/>
      <c r="H317" s="348">
        <v>9010</v>
      </c>
      <c r="I317" s="348" t="s">
        <v>123</v>
      </c>
      <c r="J317" s="346"/>
      <c r="K317" s="176"/>
    </row>
    <row r="318" spans="1:11" ht="15.6">
      <c r="A318" s="360">
        <v>46113</v>
      </c>
      <c r="B318" s="361" t="s">
        <v>1109</v>
      </c>
      <c r="C318" s="361" t="s">
        <v>102</v>
      </c>
      <c r="D318" s="361" t="s">
        <v>257</v>
      </c>
      <c r="E318" s="361">
        <v>102000</v>
      </c>
      <c r="F318" s="361"/>
      <c r="G318" s="347"/>
      <c r="H318" s="348">
        <f>H317+E318-F318</f>
        <v>111010</v>
      </c>
      <c r="I318" s="361" t="s">
        <v>123</v>
      </c>
      <c r="J318" s="361" t="s">
        <v>1117</v>
      </c>
      <c r="K318" s="176"/>
    </row>
    <row r="319" spans="1:11" ht="15.6">
      <c r="A319" s="360">
        <v>46113</v>
      </c>
      <c r="B319" s="165" t="s">
        <v>1110</v>
      </c>
      <c r="C319" s="165" t="s">
        <v>110</v>
      </c>
      <c r="D319" s="165" t="s">
        <v>257</v>
      </c>
      <c r="E319" s="361">
        <v>7500</v>
      </c>
      <c r="F319" s="361"/>
      <c r="G319" s="347"/>
      <c r="H319" s="348">
        <f t="shared" ref="H319:H382" si="6">H318+E319-F319</f>
        <v>118510</v>
      </c>
      <c r="I319" s="361" t="s">
        <v>123</v>
      </c>
      <c r="J319" s="361" t="s">
        <v>1118</v>
      </c>
      <c r="K319" s="176"/>
    </row>
    <row r="320" spans="1:11" ht="15.6">
      <c r="A320" s="360">
        <v>46113</v>
      </c>
      <c r="B320" s="165" t="s">
        <v>1110</v>
      </c>
      <c r="C320" s="165" t="s">
        <v>110</v>
      </c>
      <c r="D320" s="165" t="s">
        <v>527</v>
      </c>
      <c r="E320" s="361"/>
      <c r="F320" s="361">
        <v>7500</v>
      </c>
      <c r="G320" s="347"/>
      <c r="H320" s="348">
        <f t="shared" si="6"/>
        <v>111010</v>
      </c>
      <c r="I320" s="361" t="s">
        <v>123</v>
      </c>
      <c r="J320" s="361" t="s">
        <v>1118</v>
      </c>
      <c r="K320" s="176"/>
    </row>
    <row r="321" spans="1:11" ht="15.6">
      <c r="A321" s="360">
        <v>46115</v>
      </c>
      <c r="B321" s="361" t="s">
        <v>1611</v>
      </c>
      <c r="C321" s="361" t="s">
        <v>525</v>
      </c>
      <c r="D321" s="361" t="s">
        <v>257</v>
      </c>
      <c r="E321" s="361"/>
      <c r="F321" s="361">
        <v>30000</v>
      </c>
      <c r="G321" s="347"/>
      <c r="H321" s="348">
        <f t="shared" si="6"/>
        <v>81010</v>
      </c>
      <c r="I321" s="361" t="s">
        <v>123</v>
      </c>
      <c r="J321" s="361" t="s">
        <v>1119</v>
      </c>
      <c r="K321" s="176"/>
    </row>
    <row r="322" spans="1:11" ht="15.6">
      <c r="A322" s="360">
        <v>46115</v>
      </c>
      <c r="B322" s="361" t="s">
        <v>1593</v>
      </c>
      <c r="C322" s="361" t="s">
        <v>392</v>
      </c>
      <c r="D322" s="361" t="s">
        <v>257</v>
      </c>
      <c r="E322" s="361"/>
      <c r="F322" s="361">
        <v>4000</v>
      </c>
      <c r="G322" s="347"/>
      <c r="H322" s="348">
        <f t="shared" si="6"/>
        <v>77010</v>
      </c>
      <c r="I322" s="361" t="s">
        <v>123</v>
      </c>
      <c r="J322" s="361" t="s">
        <v>1120</v>
      </c>
      <c r="K322" s="176"/>
    </row>
    <row r="323" spans="1:11" ht="15.6">
      <c r="A323" s="360">
        <v>46115</v>
      </c>
      <c r="B323" s="361" t="s">
        <v>1597</v>
      </c>
      <c r="C323" s="361" t="s">
        <v>522</v>
      </c>
      <c r="D323" s="361" t="s">
        <v>257</v>
      </c>
      <c r="E323" s="361"/>
      <c r="F323" s="361">
        <v>500</v>
      </c>
      <c r="G323" s="347"/>
      <c r="H323" s="348">
        <f t="shared" si="6"/>
        <v>76510</v>
      </c>
      <c r="I323" s="361" t="s">
        <v>123</v>
      </c>
      <c r="J323" s="361" t="s">
        <v>1121</v>
      </c>
      <c r="K323" s="176"/>
    </row>
    <row r="324" spans="1:11" ht="15.6">
      <c r="A324" s="360">
        <v>46115</v>
      </c>
      <c r="B324" s="361" t="s">
        <v>1612</v>
      </c>
      <c r="C324" s="361" t="s">
        <v>522</v>
      </c>
      <c r="D324" s="361" t="s">
        <v>257</v>
      </c>
      <c r="E324" s="361"/>
      <c r="F324" s="361">
        <v>500</v>
      </c>
      <c r="G324" s="347"/>
      <c r="H324" s="348">
        <f t="shared" si="6"/>
        <v>76010</v>
      </c>
      <c r="I324" s="361" t="s">
        <v>123</v>
      </c>
      <c r="J324" s="361" t="s">
        <v>1121</v>
      </c>
      <c r="K324" s="176"/>
    </row>
    <row r="325" spans="1:11" ht="15.6">
      <c r="A325" s="360">
        <v>46115</v>
      </c>
      <c r="B325" s="361" t="s">
        <v>1109</v>
      </c>
      <c r="C325" s="361" t="s">
        <v>102</v>
      </c>
      <c r="D325" s="361" t="s">
        <v>257</v>
      </c>
      <c r="E325" s="361">
        <v>310000</v>
      </c>
      <c r="F325" s="361"/>
      <c r="G325" s="347"/>
      <c r="H325" s="348">
        <f t="shared" si="6"/>
        <v>386010</v>
      </c>
      <c r="I325" s="361" t="s">
        <v>123</v>
      </c>
      <c r="J325" s="361" t="s">
        <v>1122</v>
      </c>
      <c r="K325" s="176"/>
    </row>
    <row r="326" spans="1:11" ht="15.6">
      <c r="A326" s="360">
        <v>46115</v>
      </c>
      <c r="B326" s="361" t="s">
        <v>1613</v>
      </c>
      <c r="C326" s="361" t="s">
        <v>522</v>
      </c>
      <c r="D326" s="361" t="s">
        <v>257</v>
      </c>
      <c r="E326" s="361"/>
      <c r="F326" s="361">
        <v>500</v>
      </c>
      <c r="G326" s="347"/>
      <c r="H326" s="348">
        <f t="shared" si="6"/>
        <v>385510</v>
      </c>
      <c r="I326" s="361" t="s">
        <v>123</v>
      </c>
      <c r="J326" s="361" t="s">
        <v>1121</v>
      </c>
      <c r="K326" s="176"/>
    </row>
    <row r="327" spans="1:11" ht="15.6">
      <c r="A327" s="360">
        <v>46115</v>
      </c>
      <c r="B327" s="361" t="s">
        <v>1613</v>
      </c>
      <c r="C327" s="361" t="s">
        <v>522</v>
      </c>
      <c r="D327" s="361" t="s">
        <v>257</v>
      </c>
      <c r="E327" s="361"/>
      <c r="F327" s="361">
        <v>500</v>
      </c>
      <c r="G327" s="347"/>
      <c r="H327" s="348">
        <f t="shared" si="6"/>
        <v>385010</v>
      </c>
      <c r="I327" s="361" t="s">
        <v>123</v>
      </c>
      <c r="J327" s="361" t="s">
        <v>1121</v>
      </c>
      <c r="K327" s="176"/>
    </row>
    <row r="328" spans="1:11" ht="15.6">
      <c r="A328" s="360">
        <v>46115</v>
      </c>
      <c r="B328" s="361" t="s">
        <v>1613</v>
      </c>
      <c r="C328" s="361" t="s">
        <v>522</v>
      </c>
      <c r="D328" s="361" t="s">
        <v>257</v>
      </c>
      <c r="E328" s="361"/>
      <c r="F328" s="361">
        <v>500</v>
      </c>
      <c r="G328" s="347"/>
      <c r="H328" s="348">
        <f t="shared" si="6"/>
        <v>384510</v>
      </c>
      <c r="I328" s="361" t="s">
        <v>123</v>
      </c>
      <c r="J328" s="361" t="s">
        <v>1121</v>
      </c>
      <c r="K328" s="176"/>
    </row>
    <row r="329" spans="1:11" ht="15.6">
      <c r="A329" s="360">
        <v>46117</v>
      </c>
      <c r="B329" s="361" t="s">
        <v>1631</v>
      </c>
      <c r="C329" s="361" t="s">
        <v>525</v>
      </c>
      <c r="D329" s="361" t="s">
        <v>257</v>
      </c>
      <c r="E329" s="361"/>
      <c r="F329" s="361">
        <v>10000</v>
      </c>
      <c r="G329" s="347"/>
      <c r="H329" s="348">
        <f t="shared" si="6"/>
        <v>374510</v>
      </c>
      <c r="I329" s="361" t="s">
        <v>123</v>
      </c>
      <c r="J329" s="361" t="s">
        <v>1123</v>
      </c>
      <c r="K329" s="176"/>
    </row>
    <row r="330" spans="1:11" ht="15.6">
      <c r="A330" s="360">
        <v>46118</v>
      </c>
      <c r="B330" s="361" t="s">
        <v>1631</v>
      </c>
      <c r="C330" s="361" t="s">
        <v>525</v>
      </c>
      <c r="D330" s="361" t="s">
        <v>257</v>
      </c>
      <c r="E330" s="361"/>
      <c r="F330" s="361">
        <v>10000</v>
      </c>
      <c r="G330" s="347"/>
      <c r="H330" s="348">
        <f t="shared" si="6"/>
        <v>364510</v>
      </c>
      <c r="I330" s="361" t="s">
        <v>123</v>
      </c>
      <c r="J330" s="361" t="s">
        <v>1123</v>
      </c>
      <c r="K330" s="176"/>
    </row>
    <row r="331" spans="1:11" ht="15.6">
      <c r="A331" s="360">
        <v>46118</v>
      </c>
      <c r="B331" s="361" t="s">
        <v>1109</v>
      </c>
      <c r="C331" s="361" t="s">
        <v>779</v>
      </c>
      <c r="D331" s="361" t="s">
        <v>257</v>
      </c>
      <c r="E331" s="361">
        <v>150000</v>
      </c>
      <c r="F331" s="361"/>
      <c r="G331" s="347"/>
      <c r="H331" s="348">
        <f t="shared" si="6"/>
        <v>514510</v>
      </c>
      <c r="I331" s="361" t="s">
        <v>123</v>
      </c>
      <c r="J331" s="361" t="s">
        <v>1124</v>
      </c>
      <c r="K331" s="176"/>
    </row>
    <row r="332" spans="1:11" ht="15.6">
      <c r="A332" s="360">
        <v>46119</v>
      </c>
      <c r="B332" s="361" t="s">
        <v>1631</v>
      </c>
      <c r="C332" s="361" t="s">
        <v>525</v>
      </c>
      <c r="D332" s="361" t="s">
        <v>257</v>
      </c>
      <c r="E332" s="361"/>
      <c r="F332" s="361">
        <v>10000</v>
      </c>
      <c r="G332" s="347"/>
      <c r="H332" s="348">
        <f t="shared" si="6"/>
        <v>504510</v>
      </c>
      <c r="I332" s="361" t="s">
        <v>123</v>
      </c>
      <c r="J332" s="361" t="s">
        <v>1123</v>
      </c>
      <c r="K332" s="176"/>
    </row>
    <row r="333" spans="1:11" ht="15.6">
      <c r="A333" s="360">
        <v>46120</v>
      </c>
      <c r="B333" s="361" t="s">
        <v>1631</v>
      </c>
      <c r="C333" s="361" t="s">
        <v>525</v>
      </c>
      <c r="D333" s="361" t="s">
        <v>257</v>
      </c>
      <c r="E333" s="361"/>
      <c r="F333" s="361">
        <v>10000</v>
      </c>
      <c r="G333" s="347"/>
      <c r="H333" s="348">
        <f t="shared" si="6"/>
        <v>494510</v>
      </c>
      <c r="I333" s="361" t="s">
        <v>123</v>
      </c>
      <c r="J333" s="361" t="s">
        <v>1123</v>
      </c>
      <c r="K333" s="176"/>
    </row>
    <row r="334" spans="1:11" ht="15.6">
      <c r="A334" s="360">
        <v>46120</v>
      </c>
      <c r="B334" s="361" t="s">
        <v>1611</v>
      </c>
      <c r="C334" s="361" t="s">
        <v>525</v>
      </c>
      <c r="D334" s="361" t="s">
        <v>257</v>
      </c>
      <c r="E334" s="361"/>
      <c r="F334" s="361">
        <v>50000</v>
      </c>
      <c r="G334" s="347"/>
      <c r="H334" s="348">
        <f t="shared" si="6"/>
        <v>444510</v>
      </c>
      <c r="I334" s="361" t="s">
        <v>123</v>
      </c>
      <c r="J334" s="361" t="s">
        <v>1125</v>
      </c>
      <c r="K334" s="176"/>
    </row>
    <row r="335" spans="1:11" ht="15.6">
      <c r="A335" s="360">
        <v>46120</v>
      </c>
      <c r="B335" s="361" t="s">
        <v>1593</v>
      </c>
      <c r="C335" s="361" t="s">
        <v>392</v>
      </c>
      <c r="D335" s="361" t="s">
        <v>257</v>
      </c>
      <c r="E335" s="361"/>
      <c r="F335" s="361">
        <v>2000</v>
      </c>
      <c r="G335" s="347"/>
      <c r="H335" s="348">
        <f t="shared" si="6"/>
        <v>442510</v>
      </c>
      <c r="I335" s="361" t="s">
        <v>123</v>
      </c>
      <c r="J335" s="361" t="s">
        <v>1126</v>
      </c>
      <c r="K335" s="176"/>
    </row>
    <row r="336" spans="1:11" ht="15.6">
      <c r="A336" s="360">
        <v>46120</v>
      </c>
      <c r="B336" s="361" t="s">
        <v>1681</v>
      </c>
      <c r="C336" s="361" t="s">
        <v>522</v>
      </c>
      <c r="D336" s="361" t="s">
        <v>257</v>
      </c>
      <c r="E336" s="361"/>
      <c r="F336" s="361">
        <v>1000</v>
      </c>
      <c r="G336" s="347"/>
      <c r="H336" s="348">
        <f t="shared" si="6"/>
        <v>441510</v>
      </c>
      <c r="I336" s="361" t="s">
        <v>123</v>
      </c>
      <c r="J336" s="361" t="s">
        <v>1121</v>
      </c>
      <c r="K336" s="176"/>
    </row>
    <row r="337" spans="1:11" ht="15.6">
      <c r="A337" s="360">
        <v>46120</v>
      </c>
      <c r="B337" s="361" t="s">
        <v>1109</v>
      </c>
      <c r="C337" s="361" t="s">
        <v>102</v>
      </c>
      <c r="D337" s="361" t="s">
        <v>257</v>
      </c>
      <c r="E337" s="361">
        <v>72000</v>
      </c>
      <c r="F337" s="361"/>
      <c r="G337" s="347"/>
      <c r="H337" s="348">
        <f t="shared" si="6"/>
        <v>513510</v>
      </c>
      <c r="I337" s="361" t="s">
        <v>123</v>
      </c>
      <c r="J337" s="361" t="s">
        <v>1127</v>
      </c>
      <c r="K337" s="176"/>
    </row>
    <row r="338" spans="1:11" ht="15.6">
      <c r="A338" s="360">
        <v>46120</v>
      </c>
      <c r="B338" s="165" t="s">
        <v>1111</v>
      </c>
      <c r="C338" s="165" t="s">
        <v>110</v>
      </c>
      <c r="D338" s="165" t="s">
        <v>257</v>
      </c>
      <c r="E338" s="361">
        <v>7500</v>
      </c>
      <c r="F338" s="361"/>
      <c r="G338" s="347"/>
      <c r="H338" s="348">
        <f t="shared" si="6"/>
        <v>521010</v>
      </c>
      <c r="I338" s="361" t="s">
        <v>123</v>
      </c>
      <c r="J338" s="361" t="s">
        <v>1128</v>
      </c>
      <c r="K338" s="176"/>
    </row>
    <row r="339" spans="1:11" ht="15.6">
      <c r="A339" s="360">
        <v>46120</v>
      </c>
      <c r="B339" s="165" t="s">
        <v>1111</v>
      </c>
      <c r="C339" s="165" t="s">
        <v>110</v>
      </c>
      <c r="D339" s="165" t="s">
        <v>527</v>
      </c>
      <c r="E339" s="361"/>
      <c r="F339" s="361">
        <v>7500</v>
      </c>
      <c r="G339" s="347"/>
      <c r="H339" s="348">
        <f t="shared" si="6"/>
        <v>513510</v>
      </c>
      <c r="I339" s="361" t="s">
        <v>123</v>
      </c>
      <c r="J339" s="361" t="s">
        <v>1128</v>
      </c>
      <c r="K339" s="176"/>
    </row>
    <row r="340" spans="1:11" ht="15.6">
      <c r="A340" s="360">
        <v>46121</v>
      </c>
      <c r="B340" s="361" t="s">
        <v>1631</v>
      </c>
      <c r="C340" s="361" t="s">
        <v>525</v>
      </c>
      <c r="D340" s="361" t="s">
        <v>257</v>
      </c>
      <c r="E340" s="361"/>
      <c r="F340" s="361">
        <v>10000</v>
      </c>
      <c r="G340" s="347"/>
      <c r="H340" s="348">
        <f t="shared" si="6"/>
        <v>503510</v>
      </c>
      <c r="I340" s="361" t="s">
        <v>123</v>
      </c>
      <c r="J340" s="361" t="s">
        <v>1123</v>
      </c>
      <c r="K340" s="176"/>
    </row>
    <row r="341" spans="1:11" ht="15.6">
      <c r="A341" s="360">
        <v>46121</v>
      </c>
      <c r="B341" s="361" t="s">
        <v>1611</v>
      </c>
      <c r="C341" s="361" t="s">
        <v>525</v>
      </c>
      <c r="D341" s="361" t="s">
        <v>257</v>
      </c>
      <c r="E341" s="361"/>
      <c r="F341" s="361">
        <v>90000</v>
      </c>
      <c r="G341" s="347"/>
      <c r="H341" s="348">
        <f t="shared" si="6"/>
        <v>413510</v>
      </c>
      <c r="I341" s="361" t="s">
        <v>123</v>
      </c>
      <c r="J341" s="361" t="s">
        <v>1129</v>
      </c>
      <c r="K341" s="176"/>
    </row>
    <row r="342" spans="1:11" ht="15.6">
      <c r="A342" s="360">
        <v>46121</v>
      </c>
      <c r="B342" s="361" t="s">
        <v>1611</v>
      </c>
      <c r="C342" s="361" t="s">
        <v>525</v>
      </c>
      <c r="D342" s="361" t="s">
        <v>257</v>
      </c>
      <c r="E342" s="361"/>
      <c r="F342" s="361">
        <v>90000</v>
      </c>
      <c r="G342" s="347"/>
      <c r="H342" s="348">
        <f t="shared" si="6"/>
        <v>323510</v>
      </c>
      <c r="I342" s="361" t="s">
        <v>123</v>
      </c>
      <c r="J342" s="361" t="s">
        <v>1130</v>
      </c>
      <c r="K342" s="176"/>
    </row>
    <row r="343" spans="1:11" ht="15.6">
      <c r="A343" s="360">
        <v>46121</v>
      </c>
      <c r="B343" s="361" t="s">
        <v>1597</v>
      </c>
      <c r="C343" s="361" t="s">
        <v>522</v>
      </c>
      <c r="D343" s="361" t="s">
        <v>257</v>
      </c>
      <c r="E343" s="361"/>
      <c r="F343" s="361">
        <v>500</v>
      </c>
      <c r="G343" s="347"/>
      <c r="H343" s="348">
        <f t="shared" si="6"/>
        <v>323010</v>
      </c>
      <c r="I343" s="361" t="s">
        <v>123</v>
      </c>
      <c r="J343" s="361" t="s">
        <v>1121</v>
      </c>
      <c r="K343" s="176"/>
    </row>
    <row r="344" spans="1:11" ht="15.6">
      <c r="A344" s="360">
        <v>46122</v>
      </c>
      <c r="B344" s="361" t="s">
        <v>1631</v>
      </c>
      <c r="C344" s="361" t="s">
        <v>525</v>
      </c>
      <c r="D344" s="361" t="s">
        <v>257</v>
      </c>
      <c r="E344" s="361"/>
      <c r="F344" s="361">
        <v>10000</v>
      </c>
      <c r="G344" s="347"/>
      <c r="H344" s="348">
        <f t="shared" si="6"/>
        <v>313010</v>
      </c>
      <c r="I344" s="361" t="s">
        <v>123</v>
      </c>
      <c r="J344" s="361" t="s">
        <v>1123</v>
      </c>
      <c r="K344" s="176"/>
    </row>
    <row r="345" spans="1:11" ht="15.6">
      <c r="A345" s="360">
        <v>46122</v>
      </c>
      <c r="B345" s="361" t="s">
        <v>1597</v>
      </c>
      <c r="C345" s="361" t="s">
        <v>522</v>
      </c>
      <c r="D345" s="361" t="s">
        <v>257</v>
      </c>
      <c r="E345" s="361"/>
      <c r="F345" s="361">
        <v>500</v>
      </c>
      <c r="G345" s="347"/>
      <c r="H345" s="348">
        <f t="shared" si="6"/>
        <v>312510</v>
      </c>
      <c r="I345" s="361" t="s">
        <v>123</v>
      </c>
      <c r="J345" s="361" t="s">
        <v>1121</v>
      </c>
      <c r="K345" s="176"/>
    </row>
    <row r="346" spans="1:11" ht="15.6">
      <c r="A346" s="360">
        <v>46122</v>
      </c>
      <c r="B346" s="361" t="s">
        <v>1597</v>
      </c>
      <c r="C346" s="361" t="s">
        <v>522</v>
      </c>
      <c r="D346" s="361" t="s">
        <v>257</v>
      </c>
      <c r="E346" s="361"/>
      <c r="F346" s="361">
        <v>500</v>
      </c>
      <c r="G346" s="347"/>
      <c r="H346" s="348">
        <f t="shared" si="6"/>
        <v>312010</v>
      </c>
      <c r="I346" s="361" t="s">
        <v>123</v>
      </c>
      <c r="J346" s="361" t="s">
        <v>1121</v>
      </c>
      <c r="K346" s="176"/>
    </row>
    <row r="347" spans="1:11" ht="15.6">
      <c r="A347" s="360">
        <v>46122</v>
      </c>
      <c r="B347" s="361" t="s">
        <v>1109</v>
      </c>
      <c r="C347" s="361" t="s">
        <v>102</v>
      </c>
      <c r="D347" s="361" t="s">
        <v>257</v>
      </c>
      <c r="E347" s="361">
        <v>79000</v>
      </c>
      <c r="F347" s="361"/>
      <c r="G347" s="347"/>
      <c r="H347" s="348">
        <f t="shared" si="6"/>
        <v>391010</v>
      </c>
      <c r="I347" s="361" t="s">
        <v>123</v>
      </c>
      <c r="J347" s="361" t="s">
        <v>1131</v>
      </c>
      <c r="K347" s="176"/>
    </row>
    <row r="348" spans="1:11" ht="15.6">
      <c r="A348" s="360">
        <v>46122</v>
      </c>
      <c r="B348" s="361" t="s">
        <v>1601</v>
      </c>
      <c r="C348" s="361" t="s">
        <v>522</v>
      </c>
      <c r="D348" s="361" t="s">
        <v>257</v>
      </c>
      <c r="E348" s="361"/>
      <c r="F348" s="361">
        <v>500</v>
      </c>
      <c r="G348" s="347"/>
      <c r="H348" s="348">
        <f t="shared" si="6"/>
        <v>390510</v>
      </c>
      <c r="I348" s="361" t="s">
        <v>123</v>
      </c>
      <c r="J348" s="361" t="s">
        <v>1121</v>
      </c>
      <c r="K348" s="176"/>
    </row>
    <row r="349" spans="1:11" ht="15.6">
      <c r="A349" s="360">
        <v>46122</v>
      </c>
      <c r="B349" s="361" t="s">
        <v>1597</v>
      </c>
      <c r="C349" s="361" t="s">
        <v>522</v>
      </c>
      <c r="D349" s="361" t="s">
        <v>257</v>
      </c>
      <c r="E349" s="361"/>
      <c r="F349" s="361">
        <v>500</v>
      </c>
      <c r="G349" s="347"/>
      <c r="H349" s="348">
        <f t="shared" si="6"/>
        <v>390010</v>
      </c>
      <c r="I349" s="361" t="s">
        <v>123</v>
      </c>
      <c r="J349" s="361" t="s">
        <v>1121</v>
      </c>
      <c r="K349" s="176"/>
    </row>
    <row r="350" spans="1:11" ht="15.6">
      <c r="A350" s="360">
        <v>46122</v>
      </c>
      <c r="B350" s="361" t="s">
        <v>1597</v>
      </c>
      <c r="C350" s="361" t="s">
        <v>522</v>
      </c>
      <c r="D350" s="361" t="s">
        <v>257</v>
      </c>
      <c r="E350" s="361"/>
      <c r="F350" s="361">
        <v>500</v>
      </c>
      <c r="G350" s="347"/>
      <c r="H350" s="348">
        <f t="shared" si="6"/>
        <v>389510</v>
      </c>
      <c r="I350" s="361" t="s">
        <v>123</v>
      </c>
      <c r="J350" s="361" t="s">
        <v>1121</v>
      </c>
      <c r="K350" s="176"/>
    </row>
    <row r="351" spans="1:11" ht="15.6">
      <c r="A351" s="360">
        <v>46122</v>
      </c>
      <c r="B351" s="361" t="s">
        <v>1597</v>
      </c>
      <c r="C351" s="361" t="s">
        <v>522</v>
      </c>
      <c r="D351" s="361" t="s">
        <v>257</v>
      </c>
      <c r="E351" s="361"/>
      <c r="F351" s="361">
        <v>500</v>
      </c>
      <c r="G351" s="347"/>
      <c r="H351" s="348">
        <f t="shared" si="6"/>
        <v>389010</v>
      </c>
      <c r="I351" s="361" t="s">
        <v>123</v>
      </c>
      <c r="J351" s="361" t="s">
        <v>1121</v>
      </c>
      <c r="K351" s="176"/>
    </row>
    <row r="352" spans="1:11" ht="15.6">
      <c r="A352" s="360">
        <v>46122</v>
      </c>
      <c r="B352" s="361" t="s">
        <v>533</v>
      </c>
      <c r="C352" s="361" t="s">
        <v>524</v>
      </c>
      <c r="D352" s="361" t="s">
        <v>257</v>
      </c>
      <c r="E352" s="361"/>
      <c r="F352" s="361">
        <v>3500</v>
      </c>
      <c r="G352" s="347"/>
      <c r="H352" s="348">
        <f t="shared" si="6"/>
        <v>385510</v>
      </c>
      <c r="I352" s="361" t="s">
        <v>123</v>
      </c>
      <c r="J352" s="361" t="s">
        <v>1132</v>
      </c>
      <c r="K352" s="176"/>
    </row>
    <row r="353" spans="1:11" ht="15.6">
      <c r="A353" s="360">
        <v>46123</v>
      </c>
      <c r="B353" s="361" t="s">
        <v>1631</v>
      </c>
      <c r="C353" s="361" t="s">
        <v>525</v>
      </c>
      <c r="D353" s="361" t="s">
        <v>257</v>
      </c>
      <c r="E353" s="361"/>
      <c r="F353" s="361">
        <v>10000</v>
      </c>
      <c r="G353" s="347"/>
      <c r="H353" s="348">
        <f t="shared" si="6"/>
        <v>375510</v>
      </c>
      <c r="I353" s="361" t="s">
        <v>123</v>
      </c>
      <c r="J353" s="361" t="s">
        <v>1123</v>
      </c>
      <c r="K353" s="176"/>
    </row>
    <row r="354" spans="1:11" ht="15.6">
      <c r="A354" s="360">
        <v>46123</v>
      </c>
      <c r="B354" s="361" t="s">
        <v>1597</v>
      </c>
      <c r="C354" s="361" t="s">
        <v>522</v>
      </c>
      <c r="D354" s="361" t="s">
        <v>257</v>
      </c>
      <c r="E354" s="361"/>
      <c r="F354" s="361">
        <v>500</v>
      </c>
      <c r="G354" s="347"/>
      <c r="H354" s="348">
        <f t="shared" si="6"/>
        <v>375010</v>
      </c>
      <c r="I354" s="361" t="s">
        <v>123</v>
      </c>
      <c r="J354" s="361" t="s">
        <v>1121</v>
      </c>
      <c r="K354" s="176"/>
    </row>
    <row r="355" spans="1:11" ht="15.6">
      <c r="A355" s="360">
        <v>46123</v>
      </c>
      <c r="B355" s="361" t="s">
        <v>1597</v>
      </c>
      <c r="C355" s="361" t="s">
        <v>522</v>
      </c>
      <c r="D355" s="361" t="s">
        <v>257</v>
      </c>
      <c r="E355" s="361"/>
      <c r="F355" s="361">
        <v>500</v>
      </c>
      <c r="G355" s="347"/>
      <c r="H355" s="348">
        <f t="shared" si="6"/>
        <v>374510</v>
      </c>
      <c r="I355" s="361" t="s">
        <v>123</v>
      </c>
      <c r="J355" s="361" t="s">
        <v>1121</v>
      </c>
      <c r="K355" s="176"/>
    </row>
    <row r="356" spans="1:11" ht="15.6">
      <c r="A356" s="360">
        <v>46123</v>
      </c>
      <c r="B356" s="361" t="s">
        <v>1597</v>
      </c>
      <c r="C356" s="361" t="s">
        <v>522</v>
      </c>
      <c r="D356" s="361" t="s">
        <v>257</v>
      </c>
      <c r="E356" s="361"/>
      <c r="F356" s="361">
        <v>500</v>
      </c>
      <c r="G356" s="347"/>
      <c r="H356" s="348">
        <f t="shared" si="6"/>
        <v>374010</v>
      </c>
      <c r="I356" s="361" t="s">
        <v>123</v>
      </c>
      <c r="J356" s="361" t="s">
        <v>1121</v>
      </c>
      <c r="K356" s="176"/>
    </row>
    <row r="357" spans="1:11" ht="15.6">
      <c r="A357" s="360">
        <v>46123</v>
      </c>
      <c r="B357" s="361" t="s">
        <v>1597</v>
      </c>
      <c r="C357" s="361" t="s">
        <v>522</v>
      </c>
      <c r="D357" s="361" t="s">
        <v>257</v>
      </c>
      <c r="E357" s="361"/>
      <c r="F357" s="361">
        <v>500</v>
      </c>
      <c r="G357" s="347"/>
      <c r="H357" s="348">
        <f t="shared" si="6"/>
        <v>373510</v>
      </c>
      <c r="I357" s="361" t="s">
        <v>123</v>
      </c>
      <c r="J357" s="361" t="s">
        <v>1121</v>
      </c>
      <c r="K357" s="176"/>
    </row>
    <row r="358" spans="1:11" ht="15.6">
      <c r="A358" s="360">
        <v>46123</v>
      </c>
      <c r="B358" s="361" t="s">
        <v>1597</v>
      </c>
      <c r="C358" s="361" t="s">
        <v>522</v>
      </c>
      <c r="D358" s="361" t="s">
        <v>257</v>
      </c>
      <c r="E358" s="361"/>
      <c r="F358" s="361">
        <v>500</v>
      </c>
      <c r="G358" s="347"/>
      <c r="H358" s="348">
        <f t="shared" si="6"/>
        <v>373010</v>
      </c>
      <c r="I358" s="361" t="s">
        <v>123</v>
      </c>
      <c r="J358" s="361" t="s">
        <v>1121</v>
      </c>
      <c r="K358" s="176"/>
    </row>
    <row r="359" spans="1:11" ht="15.6">
      <c r="A359" s="360">
        <v>46123</v>
      </c>
      <c r="B359" s="361" t="s">
        <v>1658</v>
      </c>
      <c r="C359" s="361" t="s">
        <v>524</v>
      </c>
      <c r="D359" s="361" t="s">
        <v>257</v>
      </c>
      <c r="E359" s="361"/>
      <c r="F359" s="361">
        <v>7000</v>
      </c>
      <c r="G359" s="347"/>
      <c r="H359" s="348">
        <f t="shared" si="6"/>
        <v>366010</v>
      </c>
      <c r="I359" s="361" t="s">
        <v>123</v>
      </c>
      <c r="J359" s="361" t="s">
        <v>1132</v>
      </c>
      <c r="K359" s="176"/>
    </row>
    <row r="360" spans="1:11" ht="15.6">
      <c r="A360" s="360">
        <v>46124</v>
      </c>
      <c r="B360" s="361" t="s">
        <v>1631</v>
      </c>
      <c r="C360" s="361" t="s">
        <v>525</v>
      </c>
      <c r="D360" s="361" t="s">
        <v>257</v>
      </c>
      <c r="E360" s="361"/>
      <c r="F360" s="361">
        <v>10000</v>
      </c>
      <c r="G360" s="347"/>
      <c r="H360" s="348">
        <f t="shared" si="6"/>
        <v>356010</v>
      </c>
      <c r="I360" s="361" t="s">
        <v>123</v>
      </c>
      <c r="J360" s="361" t="s">
        <v>1123</v>
      </c>
      <c r="K360" s="176"/>
    </row>
    <row r="361" spans="1:11" ht="15.6">
      <c r="A361" s="360">
        <v>46124</v>
      </c>
      <c r="B361" s="361" t="s">
        <v>1611</v>
      </c>
      <c r="C361" s="361" t="s">
        <v>525</v>
      </c>
      <c r="D361" s="361" t="s">
        <v>257</v>
      </c>
      <c r="E361" s="361"/>
      <c r="F361" s="361">
        <v>40000</v>
      </c>
      <c r="G361" s="347"/>
      <c r="H361" s="348">
        <f t="shared" si="6"/>
        <v>316010</v>
      </c>
      <c r="I361" s="361" t="s">
        <v>123</v>
      </c>
      <c r="J361" s="361" t="s">
        <v>1133</v>
      </c>
      <c r="K361" s="176"/>
    </row>
    <row r="362" spans="1:11" ht="15.6">
      <c r="A362" s="360">
        <v>46124</v>
      </c>
      <c r="B362" s="361" t="s">
        <v>1606</v>
      </c>
      <c r="C362" s="361" t="s">
        <v>392</v>
      </c>
      <c r="D362" s="361" t="s">
        <v>257</v>
      </c>
      <c r="E362" s="361"/>
      <c r="F362" s="361">
        <v>8000</v>
      </c>
      <c r="G362" s="347"/>
      <c r="H362" s="348">
        <f t="shared" si="6"/>
        <v>308010</v>
      </c>
      <c r="I362" s="361" t="s">
        <v>123</v>
      </c>
      <c r="J362" s="361" t="s">
        <v>1134</v>
      </c>
      <c r="K362" s="176"/>
    </row>
    <row r="363" spans="1:11" ht="15.6">
      <c r="A363" s="360">
        <v>46124</v>
      </c>
      <c r="B363" s="361" t="s">
        <v>1597</v>
      </c>
      <c r="C363" s="361" t="s">
        <v>522</v>
      </c>
      <c r="D363" s="361" t="s">
        <v>257</v>
      </c>
      <c r="E363" s="361"/>
      <c r="F363" s="361">
        <v>500</v>
      </c>
      <c r="G363" s="347"/>
      <c r="H363" s="348">
        <f t="shared" si="6"/>
        <v>307510</v>
      </c>
      <c r="I363" s="361" t="s">
        <v>123</v>
      </c>
      <c r="J363" s="361" t="s">
        <v>1121</v>
      </c>
      <c r="K363" s="176"/>
    </row>
    <row r="364" spans="1:11" ht="15.6">
      <c r="A364" s="360">
        <v>46124</v>
      </c>
      <c r="B364" s="361" t="s">
        <v>1597</v>
      </c>
      <c r="C364" s="361" t="s">
        <v>522</v>
      </c>
      <c r="D364" s="361" t="s">
        <v>257</v>
      </c>
      <c r="E364" s="361"/>
      <c r="F364" s="361">
        <v>500</v>
      </c>
      <c r="G364" s="347"/>
      <c r="H364" s="348">
        <f t="shared" si="6"/>
        <v>307010</v>
      </c>
      <c r="I364" s="361" t="s">
        <v>123</v>
      </c>
      <c r="J364" s="361" t="s">
        <v>1121</v>
      </c>
      <c r="K364" s="176"/>
    </row>
    <row r="365" spans="1:11" ht="15.6">
      <c r="A365" s="360">
        <v>46125</v>
      </c>
      <c r="B365" s="361" t="s">
        <v>1631</v>
      </c>
      <c r="C365" s="361" t="s">
        <v>525</v>
      </c>
      <c r="D365" s="361" t="s">
        <v>257</v>
      </c>
      <c r="E365" s="361"/>
      <c r="F365" s="361">
        <v>10000</v>
      </c>
      <c r="G365" s="347"/>
      <c r="H365" s="348">
        <f t="shared" si="6"/>
        <v>297010</v>
      </c>
      <c r="I365" s="361" t="s">
        <v>123</v>
      </c>
      <c r="J365" s="361" t="s">
        <v>1123</v>
      </c>
      <c r="K365" s="176"/>
    </row>
    <row r="366" spans="1:11" ht="15.6">
      <c r="A366" s="360">
        <v>46125</v>
      </c>
      <c r="B366" s="361" t="s">
        <v>1109</v>
      </c>
      <c r="C366" s="361" t="s">
        <v>102</v>
      </c>
      <c r="D366" s="361" t="s">
        <v>257</v>
      </c>
      <c r="E366" s="361">
        <v>62000</v>
      </c>
      <c r="F366" s="361"/>
      <c r="G366" s="347"/>
      <c r="H366" s="348">
        <f t="shared" si="6"/>
        <v>359010</v>
      </c>
      <c r="I366" s="361" t="s">
        <v>123</v>
      </c>
      <c r="J366" s="361" t="s">
        <v>1135</v>
      </c>
      <c r="K366" s="176"/>
    </row>
    <row r="367" spans="1:11" ht="15.6">
      <c r="A367" s="360">
        <v>46125</v>
      </c>
      <c r="B367" s="361" t="s">
        <v>1601</v>
      </c>
      <c r="C367" s="361" t="s">
        <v>522</v>
      </c>
      <c r="D367" s="361" t="s">
        <v>257</v>
      </c>
      <c r="E367" s="361"/>
      <c r="F367" s="361">
        <v>500</v>
      </c>
      <c r="G367" s="347"/>
      <c r="H367" s="348">
        <f t="shared" si="6"/>
        <v>358510</v>
      </c>
      <c r="I367" s="361" t="s">
        <v>123</v>
      </c>
      <c r="J367" s="361" t="s">
        <v>1121</v>
      </c>
      <c r="K367" s="176"/>
    </row>
    <row r="368" spans="1:11" ht="15.6">
      <c r="A368" s="360">
        <v>46125</v>
      </c>
      <c r="B368" s="361" t="s">
        <v>1601</v>
      </c>
      <c r="C368" s="361" t="s">
        <v>522</v>
      </c>
      <c r="D368" s="361" t="s">
        <v>257</v>
      </c>
      <c r="E368" s="361"/>
      <c r="F368" s="361">
        <v>500</v>
      </c>
      <c r="G368" s="347"/>
      <c r="H368" s="348">
        <f t="shared" si="6"/>
        <v>358010</v>
      </c>
      <c r="I368" s="361" t="s">
        <v>123</v>
      </c>
      <c r="J368" s="361" t="s">
        <v>1121</v>
      </c>
      <c r="K368" s="176"/>
    </row>
    <row r="369" spans="1:11" ht="15.6">
      <c r="A369" s="360">
        <v>46125</v>
      </c>
      <c r="B369" s="361" t="s">
        <v>1597</v>
      </c>
      <c r="C369" s="361" t="s">
        <v>522</v>
      </c>
      <c r="D369" s="361" t="s">
        <v>257</v>
      </c>
      <c r="E369" s="361"/>
      <c r="F369" s="361">
        <v>500</v>
      </c>
      <c r="G369" s="347"/>
      <c r="H369" s="348">
        <f t="shared" si="6"/>
        <v>357510</v>
      </c>
      <c r="I369" s="361" t="s">
        <v>123</v>
      </c>
      <c r="J369" s="361" t="s">
        <v>1121</v>
      </c>
      <c r="K369" s="176"/>
    </row>
    <row r="370" spans="1:11" ht="15.6">
      <c r="A370" s="360">
        <v>46125</v>
      </c>
      <c r="B370" s="361" t="s">
        <v>1597</v>
      </c>
      <c r="C370" s="361" t="s">
        <v>522</v>
      </c>
      <c r="D370" s="361" t="s">
        <v>257</v>
      </c>
      <c r="E370" s="361"/>
      <c r="F370" s="361">
        <v>500</v>
      </c>
      <c r="G370" s="347"/>
      <c r="H370" s="348">
        <f t="shared" si="6"/>
        <v>357010</v>
      </c>
      <c r="I370" s="361" t="s">
        <v>123</v>
      </c>
      <c r="J370" s="361" t="s">
        <v>1121</v>
      </c>
      <c r="K370" s="176"/>
    </row>
    <row r="371" spans="1:11" ht="15.6">
      <c r="A371" s="360">
        <v>46125</v>
      </c>
      <c r="B371" s="361" t="s">
        <v>523</v>
      </c>
      <c r="C371" s="361" t="s">
        <v>524</v>
      </c>
      <c r="D371" s="361" t="s">
        <v>257</v>
      </c>
      <c r="E371" s="361"/>
      <c r="F371" s="361">
        <v>2000</v>
      </c>
      <c r="G371" s="347"/>
      <c r="H371" s="348">
        <f t="shared" si="6"/>
        <v>355010</v>
      </c>
      <c r="I371" s="361" t="s">
        <v>123</v>
      </c>
      <c r="J371" s="361" t="s">
        <v>1132</v>
      </c>
      <c r="K371" s="176"/>
    </row>
    <row r="372" spans="1:11" ht="15.6">
      <c r="A372" s="360">
        <v>46126</v>
      </c>
      <c r="B372" s="361" t="s">
        <v>1622</v>
      </c>
      <c r="C372" s="361" t="s">
        <v>525</v>
      </c>
      <c r="D372" s="361" t="s">
        <v>257</v>
      </c>
      <c r="E372" s="361"/>
      <c r="F372" s="361">
        <v>10000</v>
      </c>
      <c r="G372" s="347"/>
      <c r="H372" s="348">
        <f t="shared" si="6"/>
        <v>345010</v>
      </c>
      <c r="I372" s="361" t="s">
        <v>123</v>
      </c>
      <c r="J372" s="361" t="s">
        <v>1123</v>
      </c>
      <c r="K372" s="176"/>
    </row>
    <row r="373" spans="1:11" ht="15.6">
      <c r="A373" s="360">
        <v>46126</v>
      </c>
      <c r="B373" s="361" t="s">
        <v>1593</v>
      </c>
      <c r="C373" s="361" t="s">
        <v>392</v>
      </c>
      <c r="D373" s="361" t="s">
        <v>257</v>
      </c>
      <c r="E373" s="361"/>
      <c r="F373" s="361">
        <v>8000</v>
      </c>
      <c r="G373" s="347"/>
      <c r="H373" s="348">
        <f t="shared" si="6"/>
        <v>337010</v>
      </c>
      <c r="I373" s="361" t="s">
        <v>123</v>
      </c>
      <c r="J373" s="361" t="s">
        <v>1136</v>
      </c>
      <c r="K373" s="176"/>
    </row>
    <row r="374" spans="1:11" ht="15.6">
      <c r="A374" s="360">
        <v>46126</v>
      </c>
      <c r="B374" s="361" t="s">
        <v>1611</v>
      </c>
      <c r="C374" s="361" t="s">
        <v>525</v>
      </c>
      <c r="D374" s="361" t="s">
        <v>257</v>
      </c>
      <c r="E374" s="361"/>
      <c r="F374" s="361">
        <v>20000</v>
      </c>
      <c r="G374" s="347"/>
      <c r="H374" s="348">
        <f t="shared" si="6"/>
        <v>317010</v>
      </c>
      <c r="I374" s="361" t="s">
        <v>123</v>
      </c>
      <c r="J374" s="361" t="s">
        <v>1137</v>
      </c>
      <c r="K374" s="176"/>
    </row>
    <row r="375" spans="1:11" ht="15.6">
      <c r="A375" s="360">
        <v>46126</v>
      </c>
      <c r="B375" s="361" t="s">
        <v>1597</v>
      </c>
      <c r="C375" s="361" t="s">
        <v>522</v>
      </c>
      <c r="D375" s="361" t="s">
        <v>257</v>
      </c>
      <c r="E375" s="361"/>
      <c r="F375" s="361">
        <v>500</v>
      </c>
      <c r="G375" s="347"/>
      <c r="H375" s="348">
        <f t="shared" si="6"/>
        <v>316510</v>
      </c>
      <c r="I375" s="361" t="s">
        <v>123</v>
      </c>
      <c r="J375" s="361" t="s">
        <v>1121</v>
      </c>
      <c r="K375" s="176"/>
    </row>
    <row r="376" spans="1:11" ht="15.6">
      <c r="A376" s="360">
        <v>46126</v>
      </c>
      <c r="B376" s="361" t="s">
        <v>1597</v>
      </c>
      <c r="C376" s="361" t="s">
        <v>522</v>
      </c>
      <c r="D376" s="361" t="s">
        <v>257</v>
      </c>
      <c r="E376" s="361"/>
      <c r="F376" s="361">
        <v>500</v>
      </c>
      <c r="G376" s="347"/>
      <c r="H376" s="348">
        <f t="shared" si="6"/>
        <v>316010</v>
      </c>
      <c r="I376" s="361" t="s">
        <v>123</v>
      </c>
      <c r="J376" s="361" t="s">
        <v>1121</v>
      </c>
      <c r="K376" s="176"/>
    </row>
    <row r="377" spans="1:11" ht="15.6">
      <c r="A377" s="360">
        <v>46127</v>
      </c>
      <c r="B377" s="361" t="s">
        <v>1109</v>
      </c>
      <c r="C377" s="361" t="s">
        <v>102</v>
      </c>
      <c r="D377" s="361" t="s">
        <v>257</v>
      </c>
      <c r="E377" s="361">
        <v>20000</v>
      </c>
      <c r="F377" s="361"/>
      <c r="G377" s="347"/>
      <c r="H377" s="348">
        <f t="shared" si="6"/>
        <v>336010</v>
      </c>
      <c r="I377" s="361" t="s">
        <v>123</v>
      </c>
      <c r="J377" s="361" t="s">
        <v>1138</v>
      </c>
      <c r="K377" s="176"/>
    </row>
    <row r="378" spans="1:11" ht="15.6">
      <c r="A378" s="360">
        <v>46127</v>
      </c>
      <c r="B378" s="361" t="s">
        <v>1597</v>
      </c>
      <c r="C378" s="361" t="s">
        <v>522</v>
      </c>
      <c r="D378" s="361" t="s">
        <v>257</v>
      </c>
      <c r="E378" s="361"/>
      <c r="F378" s="361">
        <v>500</v>
      </c>
      <c r="G378" s="347"/>
      <c r="H378" s="348">
        <f t="shared" si="6"/>
        <v>335510</v>
      </c>
      <c r="I378" s="361" t="s">
        <v>123</v>
      </c>
      <c r="J378" s="361" t="s">
        <v>1121</v>
      </c>
      <c r="K378" s="176"/>
    </row>
    <row r="379" spans="1:11" ht="15.6">
      <c r="A379" s="360">
        <v>46127</v>
      </c>
      <c r="B379" s="361" t="s">
        <v>1597</v>
      </c>
      <c r="C379" s="361" t="s">
        <v>522</v>
      </c>
      <c r="D379" s="361" t="s">
        <v>257</v>
      </c>
      <c r="E379" s="361"/>
      <c r="F379" s="361">
        <v>500</v>
      </c>
      <c r="G379" s="347"/>
      <c r="H379" s="348">
        <f t="shared" si="6"/>
        <v>335010</v>
      </c>
      <c r="I379" s="361" t="s">
        <v>123</v>
      </c>
      <c r="J379" s="361" t="s">
        <v>1121</v>
      </c>
      <c r="K379" s="176"/>
    </row>
    <row r="380" spans="1:11" ht="15.6">
      <c r="A380" s="360">
        <v>46127</v>
      </c>
      <c r="B380" s="361" t="s">
        <v>1597</v>
      </c>
      <c r="C380" s="361" t="s">
        <v>522</v>
      </c>
      <c r="D380" s="361" t="s">
        <v>257</v>
      </c>
      <c r="E380" s="361"/>
      <c r="F380" s="361">
        <v>500</v>
      </c>
      <c r="G380" s="347"/>
      <c r="H380" s="348">
        <f t="shared" si="6"/>
        <v>334510</v>
      </c>
      <c r="I380" s="361" t="s">
        <v>123</v>
      </c>
      <c r="J380" s="361" t="s">
        <v>1121</v>
      </c>
      <c r="K380" s="176"/>
    </row>
    <row r="381" spans="1:11" ht="15.6">
      <c r="A381" s="360">
        <v>46127</v>
      </c>
      <c r="B381" s="361" t="s">
        <v>1597</v>
      </c>
      <c r="C381" s="361" t="s">
        <v>522</v>
      </c>
      <c r="D381" s="361" t="s">
        <v>257</v>
      </c>
      <c r="E381" s="361"/>
      <c r="F381" s="361">
        <v>500</v>
      </c>
      <c r="G381" s="347"/>
      <c r="H381" s="348">
        <f t="shared" si="6"/>
        <v>334010</v>
      </c>
      <c r="I381" s="361" t="s">
        <v>123</v>
      </c>
      <c r="J381" s="361" t="s">
        <v>1121</v>
      </c>
      <c r="K381" s="176"/>
    </row>
    <row r="382" spans="1:11" ht="15.6">
      <c r="A382" s="360">
        <v>46127</v>
      </c>
      <c r="B382" s="361" t="s">
        <v>1597</v>
      </c>
      <c r="C382" s="361" t="s">
        <v>522</v>
      </c>
      <c r="D382" s="361" t="s">
        <v>257</v>
      </c>
      <c r="E382" s="361"/>
      <c r="F382" s="361">
        <v>500</v>
      </c>
      <c r="G382" s="347"/>
      <c r="H382" s="348">
        <f t="shared" si="6"/>
        <v>333510</v>
      </c>
      <c r="I382" s="361" t="s">
        <v>123</v>
      </c>
      <c r="J382" s="361" t="s">
        <v>1121</v>
      </c>
      <c r="K382" s="176"/>
    </row>
    <row r="383" spans="1:11" ht="15.6">
      <c r="A383" s="360">
        <v>46127</v>
      </c>
      <c r="B383" s="361" t="s">
        <v>1597</v>
      </c>
      <c r="C383" s="361" t="s">
        <v>522</v>
      </c>
      <c r="D383" s="361" t="s">
        <v>257</v>
      </c>
      <c r="E383" s="361"/>
      <c r="F383" s="361">
        <v>500</v>
      </c>
      <c r="G383" s="347"/>
      <c r="H383" s="348">
        <f t="shared" ref="H383:H436" si="7">H382+E383-F383</f>
        <v>333010</v>
      </c>
      <c r="I383" s="361" t="s">
        <v>123</v>
      </c>
      <c r="J383" s="361" t="s">
        <v>1121</v>
      </c>
      <c r="K383" s="176"/>
    </row>
    <row r="384" spans="1:11" ht="15.6">
      <c r="A384" s="360">
        <v>46127</v>
      </c>
      <c r="B384" s="361" t="s">
        <v>533</v>
      </c>
      <c r="C384" s="361" t="s">
        <v>524</v>
      </c>
      <c r="D384" s="361" t="s">
        <v>257</v>
      </c>
      <c r="E384" s="361"/>
      <c r="F384" s="361">
        <v>2000</v>
      </c>
      <c r="G384" s="347"/>
      <c r="H384" s="348">
        <f t="shared" si="7"/>
        <v>331010</v>
      </c>
      <c r="I384" s="361" t="s">
        <v>123</v>
      </c>
      <c r="J384" s="361" t="s">
        <v>1132</v>
      </c>
      <c r="K384" s="176"/>
    </row>
    <row r="385" spans="1:11" ht="15.6">
      <c r="A385" s="360">
        <v>46127</v>
      </c>
      <c r="B385" s="165" t="s">
        <v>1112</v>
      </c>
      <c r="C385" s="165" t="s">
        <v>110</v>
      </c>
      <c r="D385" s="165" t="s">
        <v>257</v>
      </c>
      <c r="E385" s="361">
        <v>7500</v>
      </c>
      <c r="F385" s="361"/>
      <c r="G385" s="347"/>
      <c r="H385" s="348">
        <f t="shared" si="7"/>
        <v>338510</v>
      </c>
      <c r="I385" s="361" t="s">
        <v>123</v>
      </c>
      <c r="J385" s="361" t="s">
        <v>1139</v>
      </c>
      <c r="K385" s="176"/>
    </row>
    <row r="386" spans="1:11" ht="15.6">
      <c r="A386" s="360">
        <v>46127</v>
      </c>
      <c r="B386" s="165" t="s">
        <v>1112</v>
      </c>
      <c r="C386" s="165" t="s">
        <v>110</v>
      </c>
      <c r="D386" s="165" t="s">
        <v>527</v>
      </c>
      <c r="E386" s="361"/>
      <c r="F386" s="361">
        <v>7500</v>
      </c>
      <c r="G386" s="347"/>
      <c r="H386" s="348">
        <f t="shared" si="7"/>
        <v>331010</v>
      </c>
      <c r="I386" s="361" t="s">
        <v>123</v>
      </c>
      <c r="J386" s="361" t="s">
        <v>1139</v>
      </c>
      <c r="K386" s="176"/>
    </row>
    <row r="387" spans="1:11" ht="15.6">
      <c r="A387" s="360">
        <v>46128</v>
      </c>
      <c r="B387" s="361" t="s">
        <v>1622</v>
      </c>
      <c r="C387" s="361" t="s">
        <v>525</v>
      </c>
      <c r="D387" s="361" t="s">
        <v>257</v>
      </c>
      <c r="E387" s="361"/>
      <c r="F387" s="361">
        <v>10000</v>
      </c>
      <c r="G387" s="347"/>
      <c r="H387" s="348">
        <f t="shared" si="7"/>
        <v>321010</v>
      </c>
      <c r="I387" s="361" t="s">
        <v>123</v>
      </c>
      <c r="J387" s="361" t="s">
        <v>1123</v>
      </c>
      <c r="K387" s="176"/>
    </row>
    <row r="388" spans="1:11" ht="15.6">
      <c r="A388" s="360">
        <v>46129</v>
      </c>
      <c r="B388" s="361" t="s">
        <v>1631</v>
      </c>
      <c r="C388" s="361" t="s">
        <v>525</v>
      </c>
      <c r="D388" s="361" t="s">
        <v>257</v>
      </c>
      <c r="E388" s="361"/>
      <c r="F388" s="361">
        <v>10000</v>
      </c>
      <c r="G388" s="347"/>
      <c r="H388" s="348">
        <f t="shared" si="7"/>
        <v>311010</v>
      </c>
      <c r="I388" s="361" t="s">
        <v>123</v>
      </c>
      <c r="J388" s="361" t="s">
        <v>1123</v>
      </c>
      <c r="K388" s="176"/>
    </row>
    <row r="389" spans="1:11" ht="15.6">
      <c r="A389" s="360">
        <v>46129</v>
      </c>
      <c r="B389" s="361" t="s">
        <v>1593</v>
      </c>
      <c r="C389" s="361" t="s">
        <v>392</v>
      </c>
      <c r="D389" s="361" t="s">
        <v>257</v>
      </c>
      <c r="E389" s="361"/>
      <c r="F389" s="361">
        <v>12000</v>
      </c>
      <c r="G389" s="347"/>
      <c r="H389" s="348">
        <f t="shared" si="7"/>
        <v>299010</v>
      </c>
      <c r="I389" s="361" t="s">
        <v>123</v>
      </c>
      <c r="J389" s="361" t="s">
        <v>1140</v>
      </c>
      <c r="K389" s="176"/>
    </row>
    <row r="390" spans="1:11" ht="15.6">
      <c r="A390" s="360">
        <v>46129</v>
      </c>
      <c r="B390" s="361" t="s">
        <v>1632</v>
      </c>
      <c r="C390" s="361" t="s">
        <v>525</v>
      </c>
      <c r="D390" s="361" t="s">
        <v>257</v>
      </c>
      <c r="E390" s="361"/>
      <c r="F390" s="361">
        <v>30000</v>
      </c>
      <c r="G390" s="347"/>
      <c r="H390" s="348">
        <f t="shared" si="7"/>
        <v>269010</v>
      </c>
      <c r="I390" s="361" t="s">
        <v>123</v>
      </c>
      <c r="J390" s="361" t="s">
        <v>1141</v>
      </c>
      <c r="K390" s="176"/>
    </row>
    <row r="391" spans="1:11" ht="15.6">
      <c r="A391" s="360">
        <v>46129</v>
      </c>
      <c r="B391" s="361" t="s">
        <v>1597</v>
      </c>
      <c r="C391" s="361" t="s">
        <v>522</v>
      </c>
      <c r="D391" s="361" t="s">
        <v>257</v>
      </c>
      <c r="E391" s="361"/>
      <c r="F391" s="361">
        <v>500</v>
      </c>
      <c r="G391" s="347"/>
      <c r="H391" s="348">
        <f t="shared" si="7"/>
        <v>268510</v>
      </c>
      <c r="I391" s="361" t="s">
        <v>123</v>
      </c>
      <c r="J391" s="361" t="s">
        <v>1121</v>
      </c>
      <c r="K391" s="176"/>
    </row>
    <row r="392" spans="1:11" ht="15.6">
      <c r="A392" s="360">
        <v>46129</v>
      </c>
      <c r="B392" s="361" t="s">
        <v>1597</v>
      </c>
      <c r="C392" s="361" t="s">
        <v>522</v>
      </c>
      <c r="D392" s="361" t="s">
        <v>257</v>
      </c>
      <c r="E392" s="361"/>
      <c r="F392" s="361">
        <v>1500</v>
      </c>
      <c r="G392" s="347"/>
      <c r="H392" s="348">
        <f t="shared" si="7"/>
        <v>267010</v>
      </c>
      <c r="I392" s="361" t="s">
        <v>123</v>
      </c>
      <c r="J392" s="361" t="s">
        <v>1121</v>
      </c>
      <c r="K392" s="176"/>
    </row>
    <row r="393" spans="1:11" ht="15.6">
      <c r="A393" s="360">
        <v>46133</v>
      </c>
      <c r="B393" s="361" t="s">
        <v>1109</v>
      </c>
      <c r="C393" s="361" t="s">
        <v>102</v>
      </c>
      <c r="D393" s="361" t="s">
        <v>257</v>
      </c>
      <c r="E393" s="361">
        <v>50000</v>
      </c>
      <c r="F393" s="361"/>
      <c r="G393" s="347"/>
      <c r="H393" s="348">
        <f t="shared" si="7"/>
        <v>317010</v>
      </c>
      <c r="I393" s="361" t="s">
        <v>123</v>
      </c>
      <c r="J393" s="361" t="s">
        <v>1142</v>
      </c>
      <c r="K393" s="176"/>
    </row>
    <row r="394" spans="1:11" ht="15.6">
      <c r="A394" s="360">
        <v>46133</v>
      </c>
      <c r="B394" s="361" t="s">
        <v>1113</v>
      </c>
      <c r="C394" s="361" t="s">
        <v>102</v>
      </c>
      <c r="D394" s="361" t="s">
        <v>257</v>
      </c>
      <c r="E394" s="361"/>
      <c r="F394" s="361">
        <v>250000</v>
      </c>
      <c r="G394" s="347"/>
      <c r="H394" s="348">
        <f t="shared" si="7"/>
        <v>67010</v>
      </c>
      <c r="I394" s="361" t="s">
        <v>123</v>
      </c>
      <c r="J394" s="361" t="s">
        <v>1143</v>
      </c>
      <c r="K394" s="176"/>
    </row>
    <row r="395" spans="1:11" ht="15.6">
      <c r="A395" s="360">
        <v>46133</v>
      </c>
      <c r="B395" s="361" t="s">
        <v>1597</v>
      </c>
      <c r="C395" s="361" t="s">
        <v>522</v>
      </c>
      <c r="D395" s="361" t="s">
        <v>257</v>
      </c>
      <c r="E395" s="361"/>
      <c r="F395" s="361">
        <v>1000</v>
      </c>
      <c r="G395" s="347"/>
      <c r="H395" s="348">
        <f t="shared" si="7"/>
        <v>66010</v>
      </c>
      <c r="I395" s="361" t="s">
        <v>123</v>
      </c>
      <c r="J395" s="361" t="s">
        <v>1121</v>
      </c>
      <c r="K395" s="176"/>
    </row>
    <row r="396" spans="1:11" ht="15.6">
      <c r="A396" s="360">
        <v>46133</v>
      </c>
      <c r="B396" s="361" t="s">
        <v>1597</v>
      </c>
      <c r="C396" s="361" t="s">
        <v>522</v>
      </c>
      <c r="D396" s="361" t="s">
        <v>257</v>
      </c>
      <c r="E396" s="361"/>
      <c r="F396" s="361">
        <v>1000</v>
      </c>
      <c r="G396" s="347"/>
      <c r="H396" s="348">
        <f t="shared" si="7"/>
        <v>65010</v>
      </c>
      <c r="I396" s="361" t="s">
        <v>123</v>
      </c>
      <c r="J396" s="361" t="s">
        <v>1121</v>
      </c>
      <c r="K396" s="176"/>
    </row>
    <row r="397" spans="1:11" ht="15.6">
      <c r="A397" s="360">
        <v>46133</v>
      </c>
      <c r="B397" s="361" t="s">
        <v>1593</v>
      </c>
      <c r="C397" s="361" t="s">
        <v>392</v>
      </c>
      <c r="D397" s="361" t="s">
        <v>257</v>
      </c>
      <c r="E397" s="361"/>
      <c r="F397" s="361">
        <v>9000</v>
      </c>
      <c r="G397" s="347"/>
      <c r="H397" s="348">
        <f t="shared" si="7"/>
        <v>56010</v>
      </c>
      <c r="I397" s="361" t="s">
        <v>123</v>
      </c>
      <c r="J397" s="361" t="s">
        <v>1144</v>
      </c>
      <c r="K397" s="176"/>
    </row>
    <row r="398" spans="1:11" ht="15.6">
      <c r="A398" s="360">
        <v>46134</v>
      </c>
      <c r="B398" s="361" t="s">
        <v>1622</v>
      </c>
      <c r="C398" s="361" t="s">
        <v>525</v>
      </c>
      <c r="D398" s="361" t="s">
        <v>257</v>
      </c>
      <c r="E398" s="361"/>
      <c r="F398" s="361">
        <v>10000</v>
      </c>
      <c r="G398" s="347"/>
      <c r="H398" s="348">
        <f t="shared" si="7"/>
        <v>46010</v>
      </c>
      <c r="I398" s="361" t="s">
        <v>123</v>
      </c>
      <c r="J398" s="361" t="s">
        <v>1145</v>
      </c>
      <c r="K398" s="176"/>
    </row>
    <row r="399" spans="1:11" ht="15.6">
      <c r="A399" s="360">
        <v>46134</v>
      </c>
      <c r="B399" s="361" t="s">
        <v>1597</v>
      </c>
      <c r="C399" s="361" t="s">
        <v>522</v>
      </c>
      <c r="D399" s="361" t="s">
        <v>257</v>
      </c>
      <c r="E399" s="361"/>
      <c r="F399" s="361">
        <v>1500</v>
      </c>
      <c r="G399" s="347"/>
      <c r="H399" s="348">
        <f t="shared" si="7"/>
        <v>44510</v>
      </c>
      <c r="I399" s="361" t="s">
        <v>123</v>
      </c>
      <c r="J399" s="361" t="s">
        <v>1121</v>
      </c>
      <c r="K399" s="176"/>
    </row>
    <row r="400" spans="1:11" ht="15.6">
      <c r="A400" s="360">
        <v>46134</v>
      </c>
      <c r="B400" s="361" t="s">
        <v>1597</v>
      </c>
      <c r="C400" s="361" t="s">
        <v>522</v>
      </c>
      <c r="D400" s="361" t="s">
        <v>257</v>
      </c>
      <c r="E400" s="361"/>
      <c r="F400" s="361">
        <v>1000</v>
      </c>
      <c r="G400" s="347"/>
      <c r="H400" s="348">
        <f t="shared" si="7"/>
        <v>43510</v>
      </c>
      <c r="I400" s="361" t="s">
        <v>123</v>
      </c>
      <c r="J400" s="361" t="s">
        <v>1121</v>
      </c>
      <c r="K400" s="176"/>
    </row>
    <row r="401" spans="1:11" s="246" customFormat="1" ht="15.6">
      <c r="A401" s="360">
        <v>46134</v>
      </c>
      <c r="B401" s="165" t="s">
        <v>1114</v>
      </c>
      <c r="C401" s="165" t="s">
        <v>110</v>
      </c>
      <c r="D401" s="165" t="s">
        <v>257</v>
      </c>
      <c r="E401" s="361">
        <v>7500</v>
      </c>
      <c r="F401" s="361"/>
      <c r="G401" s="347"/>
      <c r="H401" s="348">
        <f t="shared" si="7"/>
        <v>51010</v>
      </c>
      <c r="I401" s="361" t="s">
        <v>123</v>
      </c>
      <c r="J401" s="361" t="s">
        <v>1146</v>
      </c>
      <c r="K401" s="176"/>
    </row>
    <row r="402" spans="1:11" s="246" customFormat="1" ht="15.6">
      <c r="A402" s="360">
        <v>46134</v>
      </c>
      <c r="B402" s="165" t="s">
        <v>1114</v>
      </c>
      <c r="C402" s="165" t="s">
        <v>110</v>
      </c>
      <c r="D402" s="165" t="s">
        <v>527</v>
      </c>
      <c r="E402" s="361"/>
      <c r="F402" s="361">
        <v>7500</v>
      </c>
      <c r="G402" s="347"/>
      <c r="H402" s="348">
        <f t="shared" si="7"/>
        <v>43510</v>
      </c>
      <c r="I402" s="361" t="s">
        <v>123</v>
      </c>
      <c r="J402" s="361" t="s">
        <v>1146</v>
      </c>
      <c r="K402" s="176"/>
    </row>
    <row r="403" spans="1:11" s="246" customFormat="1" ht="15.6">
      <c r="A403" s="360">
        <v>46135</v>
      </c>
      <c r="B403" s="361" t="s">
        <v>1631</v>
      </c>
      <c r="C403" s="361" t="s">
        <v>525</v>
      </c>
      <c r="D403" s="361" t="s">
        <v>257</v>
      </c>
      <c r="E403" s="361"/>
      <c r="F403" s="361">
        <v>10000</v>
      </c>
      <c r="G403" s="347"/>
      <c r="H403" s="348">
        <f t="shared" si="7"/>
        <v>33510</v>
      </c>
      <c r="I403" s="361" t="s">
        <v>123</v>
      </c>
      <c r="J403" s="361" t="s">
        <v>1145</v>
      </c>
      <c r="K403" s="176"/>
    </row>
    <row r="404" spans="1:11" s="246" customFormat="1" ht="15.6">
      <c r="A404" s="360">
        <v>46135</v>
      </c>
      <c r="B404" s="361" t="s">
        <v>1597</v>
      </c>
      <c r="C404" s="361" t="s">
        <v>522</v>
      </c>
      <c r="D404" s="361" t="s">
        <v>257</v>
      </c>
      <c r="E404" s="361"/>
      <c r="F404" s="361">
        <v>1000</v>
      </c>
      <c r="G404" s="347"/>
      <c r="H404" s="348">
        <f t="shared" si="7"/>
        <v>32510</v>
      </c>
      <c r="I404" s="361" t="s">
        <v>123</v>
      </c>
      <c r="J404" s="361" t="s">
        <v>1121</v>
      </c>
      <c r="K404" s="176"/>
    </row>
    <row r="405" spans="1:11" s="246" customFormat="1" ht="15.6">
      <c r="A405" s="360">
        <v>46135</v>
      </c>
      <c r="B405" s="361" t="s">
        <v>1597</v>
      </c>
      <c r="C405" s="361" t="s">
        <v>522</v>
      </c>
      <c r="D405" s="361" t="s">
        <v>257</v>
      </c>
      <c r="E405" s="361"/>
      <c r="F405" s="361">
        <v>1500</v>
      </c>
      <c r="G405" s="347"/>
      <c r="H405" s="348">
        <f t="shared" si="7"/>
        <v>31010</v>
      </c>
      <c r="I405" s="361" t="s">
        <v>123</v>
      </c>
      <c r="J405" s="361" t="s">
        <v>1121</v>
      </c>
      <c r="K405" s="176"/>
    </row>
    <row r="406" spans="1:11" s="246" customFormat="1" ht="15.6">
      <c r="A406" s="360">
        <v>46135</v>
      </c>
      <c r="B406" s="361" t="s">
        <v>1597</v>
      </c>
      <c r="C406" s="361" t="s">
        <v>522</v>
      </c>
      <c r="D406" s="361" t="s">
        <v>257</v>
      </c>
      <c r="E406" s="361"/>
      <c r="F406" s="361">
        <v>1000</v>
      </c>
      <c r="G406" s="347"/>
      <c r="H406" s="348">
        <f t="shared" si="7"/>
        <v>30010</v>
      </c>
      <c r="I406" s="361" t="s">
        <v>123</v>
      </c>
      <c r="J406" s="361" t="s">
        <v>1121</v>
      </c>
      <c r="K406" s="176"/>
    </row>
    <row r="407" spans="1:11" s="246" customFormat="1" ht="15.6">
      <c r="A407" s="360">
        <v>46135</v>
      </c>
      <c r="B407" s="361" t="s">
        <v>1597</v>
      </c>
      <c r="C407" s="361" t="s">
        <v>522</v>
      </c>
      <c r="D407" s="361" t="s">
        <v>257</v>
      </c>
      <c r="E407" s="361"/>
      <c r="F407" s="361">
        <v>1000</v>
      </c>
      <c r="G407" s="347"/>
      <c r="H407" s="348">
        <f t="shared" si="7"/>
        <v>29010</v>
      </c>
      <c r="I407" s="361" t="s">
        <v>123</v>
      </c>
      <c r="J407" s="361" t="s">
        <v>1121</v>
      </c>
      <c r="K407" s="176"/>
    </row>
    <row r="408" spans="1:11" s="246" customFormat="1" ht="15.6">
      <c r="A408" s="360">
        <v>46135</v>
      </c>
      <c r="B408" s="361" t="s">
        <v>1597</v>
      </c>
      <c r="C408" s="361" t="s">
        <v>522</v>
      </c>
      <c r="D408" s="361" t="s">
        <v>257</v>
      </c>
      <c r="E408" s="361"/>
      <c r="F408" s="361">
        <v>1000</v>
      </c>
      <c r="G408" s="347"/>
      <c r="H408" s="348">
        <f t="shared" si="7"/>
        <v>28010</v>
      </c>
      <c r="I408" s="361" t="s">
        <v>123</v>
      </c>
      <c r="J408" s="361" t="s">
        <v>1121</v>
      </c>
      <c r="K408" s="176"/>
    </row>
    <row r="409" spans="1:11" s="246" customFormat="1" ht="15.6">
      <c r="A409" s="360">
        <v>46135</v>
      </c>
      <c r="B409" s="361" t="s">
        <v>1597</v>
      </c>
      <c r="C409" s="361" t="s">
        <v>522</v>
      </c>
      <c r="D409" s="361" t="s">
        <v>257</v>
      </c>
      <c r="E409" s="361"/>
      <c r="F409" s="361">
        <v>1000</v>
      </c>
      <c r="G409" s="347"/>
      <c r="H409" s="348">
        <f t="shared" si="7"/>
        <v>27010</v>
      </c>
      <c r="I409" s="361" t="s">
        <v>123</v>
      </c>
      <c r="J409" s="361" t="s">
        <v>1121</v>
      </c>
      <c r="K409" s="176"/>
    </row>
    <row r="410" spans="1:11" s="246" customFormat="1" ht="15.6">
      <c r="A410" s="360">
        <v>46135</v>
      </c>
      <c r="B410" s="361" t="s">
        <v>533</v>
      </c>
      <c r="C410" s="361" t="s">
        <v>524</v>
      </c>
      <c r="D410" s="361" t="s">
        <v>257</v>
      </c>
      <c r="E410" s="361"/>
      <c r="F410" s="361">
        <v>2000</v>
      </c>
      <c r="G410" s="347"/>
      <c r="H410" s="348">
        <f t="shared" si="7"/>
        <v>25010</v>
      </c>
      <c r="I410" s="361" t="s">
        <v>123</v>
      </c>
      <c r="J410" s="361" t="s">
        <v>1132</v>
      </c>
      <c r="K410" s="176"/>
    </row>
    <row r="411" spans="1:11" s="246" customFormat="1" ht="15.6">
      <c r="A411" s="360">
        <v>46135</v>
      </c>
      <c r="B411" s="361" t="s">
        <v>1109</v>
      </c>
      <c r="C411" s="361" t="s">
        <v>102</v>
      </c>
      <c r="D411" s="361" t="s">
        <v>257</v>
      </c>
      <c r="E411" s="361">
        <v>185000</v>
      </c>
      <c r="F411" s="361"/>
      <c r="G411" s="347"/>
      <c r="H411" s="348">
        <f t="shared" si="7"/>
        <v>210010</v>
      </c>
      <c r="I411" s="361" t="s">
        <v>123</v>
      </c>
      <c r="J411" s="361" t="s">
        <v>1147</v>
      </c>
      <c r="K411" s="176"/>
    </row>
    <row r="412" spans="1:11" s="246" customFormat="1" ht="15.6">
      <c r="A412" s="360">
        <v>46136</v>
      </c>
      <c r="B412" s="361" t="s">
        <v>1622</v>
      </c>
      <c r="C412" s="361" t="s">
        <v>525</v>
      </c>
      <c r="D412" s="361" t="s">
        <v>257</v>
      </c>
      <c r="E412" s="361"/>
      <c r="F412" s="361">
        <v>10000</v>
      </c>
      <c r="G412" s="347"/>
      <c r="H412" s="348">
        <f t="shared" si="7"/>
        <v>200010</v>
      </c>
      <c r="I412" s="361" t="s">
        <v>123</v>
      </c>
      <c r="J412" s="361" t="s">
        <v>1145</v>
      </c>
      <c r="K412" s="176"/>
    </row>
    <row r="413" spans="1:11" s="246" customFormat="1" ht="15.6">
      <c r="A413" s="360">
        <v>46136</v>
      </c>
      <c r="B413" s="361" t="s">
        <v>1601</v>
      </c>
      <c r="C413" s="361" t="s">
        <v>522</v>
      </c>
      <c r="D413" s="361" t="s">
        <v>257</v>
      </c>
      <c r="E413" s="361"/>
      <c r="F413" s="361">
        <v>1500</v>
      </c>
      <c r="G413" s="347"/>
      <c r="H413" s="348">
        <f t="shared" si="7"/>
        <v>198510</v>
      </c>
      <c r="I413" s="361" t="s">
        <v>123</v>
      </c>
      <c r="J413" s="361" t="s">
        <v>1121</v>
      </c>
      <c r="K413" s="176"/>
    </row>
    <row r="414" spans="1:11" ht="15.6">
      <c r="A414" s="360">
        <v>46136</v>
      </c>
      <c r="B414" s="361" t="s">
        <v>1593</v>
      </c>
      <c r="C414" s="361" t="s">
        <v>392</v>
      </c>
      <c r="D414" s="361" t="s">
        <v>257</v>
      </c>
      <c r="E414" s="361"/>
      <c r="F414" s="361">
        <v>13000</v>
      </c>
      <c r="G414" s="347"/>
      <c r="H414" s="348">
        <f t="shared" si="7"/>
        <v>185510</v>
      </c>
      <c r="I414" s="361" t="s">
        <v>123</v>
      </c>
      <c r="J414" s="361" t="s">
        <v>1148</v>
      </c>
      <c r="K414" s="176"/>
    </row>
    <row r="415" spans="1:11" ht="15.6">
      <c r="A415" s="360">
        <v>46136</v>
      </c>
      <c r="B415" s="361" t="s">
        <v>1613</v>
      </c>
      <c r="C415" s="361" t="s">
        <v>522</v>
      </c>
      <c r="D415" s="361" t="s">
        <v>257</v>
      </c>
      <c r="E415" s="361"/>
      <c r="F415" s="361">
        <v>500</v>
      </c>
      <c r="G415" s="347"/>
      <c r="H415" s="348">
        <f t="shared" si="7"/>
        <v>185010</v>
      </c>
      <c r="I415" s="361" t="s">
        <v>123</v>
      </c>
      <c r="J415" s="361" t="s">
        <v>1121</v>
      </c>
      <c r="K415" s="176"/>
    </row>
    <row r="416" spans="1:11" ht="15.6">
      <c r="A416" s="360">
        <v>46136</v>
      </c>
      <c r="B416" s="361" t="s">
        <v>1611</v>
      </c>
      <c r="C416" s="361" t="s">
        <v>525</v>
      </c>
      <c r="D416" s="361" t="s">
        <v>257</v>
      </c>
      <c r="E416" s="361"/>
      <c r="F416" s="361">
        <v>20000</v>
      </c>
      <c r="G416" s="347"/>
      <c r="H416" s="348">
        <f t="shared" si="7"/>
        <v>165010</v>
      </c>
      <c r="I416" s="361" t="s">
        <v>123</v>
      </c>
      <c r="J416" s="361" t="s">
        <v>1149</v>
      </c>
      <c r="K416" s="176"/>
    </row>
    <row r="417" spans="1:11" ht="15.6">
      <c r="A417" s="360">
        <v>46137</v>
      </c>
      <c r="B417" s="361" t="s">
        <v>1631</v>
      </c>
      <c r="C417" s="361" t="s">
        <v>525</v>
      </c>
      <c r="D417" s="361" t="s">
        <v>257</v>
      </c>
      <c r="E417" s="361"/>
      <c r="F417" s="361">
        <v>10000</v>
      </c>
      <c r="G417" s="347"/>
      <c r="H417" s="348">
        <f t="shared" si="7"/>
        <v>155010</v>
      </c>
      <c r="I417" s="361" t="s">
        <v>123</v>
      </c>
      <c r="J417" s="361" t="s">
        <v>1145</v>
      </c>
      <c r="K417" s="176"/>
    </row>
    <row r="418" spans="1:11" ht="15.6">
      <c r="A418" s="360">
        <v>46137</v>
      </c>
      <c r="B418" s="361" t="s">
        <v>523</v>
      </c>
      <c r="C418" s="361" t="s">
        <v>524</v>
      </c>
      <c r="D418" s="361" t="s">
        <v>257</v>
      </c>
      <c r="E418" s="361"/>
      <c r="F418" s="361">
        <v>2000</v>
      </c>
      <c r="G418" s="347"/>
      <c r="H418" s="348">
        <f t="shared" si="7"/>
        <v>153010</v>
      </c>
      <c r="I418" s="361" t="s">
        <v>123</v>
      </c>
      <c r="J418" s="361" t="s">
        <v>1132</v>
      </c>
      <c r="K418" s="176"/>
    </row>
    <row r="419" spans="1:11" ht="15.6">
      <c r="A419" s="360">
        <v>46137</v>
      </c>
      <c r="B419" s="361" t="s">
        <v>1611</v>
      </c>
      <c r="C419" s="361" t="s">
        <v>525</v>
      </c>
      <c r="D419" s="361" t="s">
        <v>257</v>
      </c>
      <c r="E419" s="361"/>
      <c r="F419" s="361">
        <v>10000</v>
      </c>
      <c r="G419" s="347"/>
      <c r="H419" s="348">
        <f t="shared" si="7"/>
        <v>143010</v>
      </c>
      <c r="I419" s="361" t="s">
        <v>123</v>
      </c>
      <c r="J419" s="361" t="s">
        <v>1150</v>
      </c>
      <c r="K419" s="176"/>
    </row>
    <row r="420" spans="1:11" ht="15.6">
      <c r="A420" s="360">
        <v>46137</v>
      </c>
      <c r="B420" s="361" t="s">
        <v>1593</v>
      </c>
      <c r="C420" s="361" t="s">
        <v>392</v>
      </c>
      <c r="D420" s="361" t="s">
        <v>257</v>
      </c>
      <c r="E420" s="361"/>
      <c r="F420" s="361">
        <v>8000</v>
      </c>
      <c r="G420" s="347"/>
      <c r="H420" s="348">
        <f t="shared" si="7"/>
        <v>135010</v>
      </c>
      <c r="I420" s="361" t="s">
        <v>123</v>
      </c>
      <c r="J420" s="361" t="s">
        <v>1151</v>
      </c>
      <c r="K420" s="176"/>
    </row>
    <row r="421" spans="1:11" ht="15.6">
      <c r="A421" s="360">
        <v>46138</v>
      </c>
      <c r="B421" s="361" t="s">
        <v>1631</v>
      </c>
      <c r="C421" s="361" t="s">
        <v>525</v>
      </c>
      <c r="D421" s="361" t="s">
        <v>257</v>
      </c>
      <c r="E421" s="361"/>
      <c r="F421" s="361">
        <v>10000</v>
      </c>
      <c r="G421" s="347"/>
      <c r="H421" s="348">
        <f t="shared" si="7"/>
        <v>125010</v>
      </c>
      <c r="I421" s="361" t="s">
        <v>123</v>
      </c>
      <c r="J421" s="361" t="s">
        <v>1145</v>
      </c>
      <c r="K421" s="176"/>
    </row>
    <row r="422" spans="1:11" ht="15.6">
      <c r="A422" s="360">
        <v>46138</v>
      </c>
      <c r="B422" s="361" t="s">
        <v>533</v>
      </c>
      <c r="C422" s="361" t="s">
        <v>524</v>
      </c>
      <c r="D422" s="361" t="s">
        <v>257</v>
      </c>
      <c r="E422" s="361"/>
      <c r="F422" s="361">
        <v>3500</v>
      </c>
      <c r="G422" s="347"/>
      <c r="H422" s="348">
        <f t="shared" si="7"/>
        <v>121510</v>
      </c>
      <c r="I422" s="361" t="s">
        <v>123</v>
      </c>
      <c r="J422" s="361" t="s">
        <v>1132</v>
      </c>
      <c r="K422" s="176"/>
    </row>
    <row r="423" spans="1:11" ht="15.6">
      <c r="A423" s="360">
        <v>46139</v>
      </c>
      <c r="B423" s="361" t="s">
        <v>1622</v>
      </c>
      <c r="C423" s="361" t="s">
        <v>525</v>
      </c>
      <c r="D423" s="361" t="s">
        <v>257</v>
      </c>
      <c r="E423" s="361"/>
      <c r="F423" s="361">
        <v>10000</v>
      </c>
      <c r="G423" s="347"/>
      <c r="H423" s="348">
        <f t="shared" si="7"/>
        <v>111510</v>
      </c>
      <c r="I423" s="361" t="s">
        <v>123</v>
      </c>
      <c r="J423" s="361" t="s">
        <v>1145</v>
      </c>
      <c r="K423" s="176"/>
    </row>
    <row r="424" spans="1:11" ht="15.6">
      <c r="A424" s="360">
        <v>46139</v>
      </c>
      <c r="B424" s="361" t="s">
        <v>533</v>
      </c>
      <c r="C424" s="361" t="s">
        <v>524</v>
      </c>
      <c r="D424" s="361" t="s">
        <v>257</v>
      </c>
      <c r="E424" s="361"/>
      <c r="F424" s="361">
        <v>2000</v>
      </c>
      <c r="G424" s="347"/>
      <c r="H424" s="348">
        <f t="shared" si="7"/>
        <v>109510</v>
      </c>
      <c r="I424" s="361" t="s">
        <v>123</v>
      </c>
      <c r="J424" s="361" t="s">
        <v>1132</v>
      </c>
      <c r="K424" s="176"/>
    </row>
    <row r="425" spans="1:11" ht="15.6">
      <c r="A425" s="360">
        <v>46140</v>
      </c>
      <c r="B425" s="361" t="s">
        <v>1622</v>
      </c>
      <c r="C425" s="361" t="s">
        <v>525</v>
      </c>
      <c r="D425" s="361" t="s">
        <v>257</v>
      </c>
      <c r="E425" s="361"/>
      <c r="F425" s="361">
        <v>10000</v>
      </c>
      <c r="G425" s="347"/>
      <c r="H425" s="348">
        <f t="shared" si="7"/>
        <v>99510</v>
      </c>
      <c r="I425" s="361" t="s">
        <v>123</v>
      </c>
      <c r="J425" s="361" t="s">
        <v>1145</v>
      </c>
      <c r="K425" s="176"/>
    </row>
    <row r="426" spans="1:11" ht="15.6">
      <c r="A426" s="360">
        <v>46140</v>
      </c>
      <c r="B426" s="361" t="s">
        <v>1611</v>
      </c>
      <c r="C426" s="361" t="s">
        <v>525</v>
      </c>
      <c r="D426" s="361" t="s">
        <v>257</v>
      </c>
      <c r="E426" s="361"/>
      <c r="F426" s="361">
        <v>30000</v>
      </c>
      <c r="G426" s="347"/>
      <c r="H426" s="348">
        <f t="shared" si="7"/>
        <v>69510</v>
      </c>
      <c r="I426" s="361" t="s">
        <v>123</v>
      </c>
      <c r="J426" s="361" t="s">
        <v>1152</v>
      </c>
      <c r="K426" s="176"/>
    </row>
    <row r="427" spans="1:11" ht="15.6">
      <c r="A427" s="360">
        <v>46140</v>
      </c>
      <c r="B427" s="361" t="s">
        <v>1606</v>
      </c>
      <c r="C427" s="361" t="s">
        <v>392</v>
      </c>
      <c r="D427" s="361" t="s">
        <v>257</v>
      </c>
      <c r="E427" s="361"/>
      <c r="F427" s="361">
        <v>9000</v>
      </c>
      <c r="G427" s="347"/>
      <c r="H427" s="348">
        <f t="shared" si="7"/>
        <v>60510</v>
      </c>
      <c r="I427" s="361" t="s">
        <v>123</v>
      </c>
      <c r="J427" s="361" t="s">
        <v>1153</v>
      </c>
      <c r="K427" s="176"/>
    </row>
    <row r="428" spans="1:11" ht="15.6">
      <c r="A428" s="360">
        <v>46140</v>
      </c>
      <c r="B428" s="361" t="s">
        <v>1109</v>
      </c>
      <c r="C428" s="361" t="s">
        <v>102</v>
      </c>
      <c r="D428" s="361" t="s">
        <v>257</v>
      </c>
      <c r="E428" s="361">
        <v>78000</v>
      </c>
      <c r="F428" s="361"/>
      <c r="G428" s="347"/>
      <c r="H428" s="348">
        <f t="shared" si="7"/>
        <v>138510</v>
      </c>
      <c r="I428" s="361" t="s">
        <v>123</v>
      </c>
      <c r="J428" s="361" t="s">
        <v>1154</v>
      </c>
      <c r="K428" s="176"/>
    </row>
    <row r="429" spans="1:11" ht="15.6">
      <c r="A429" s="360">
        <v>46140</v>
      </c>
      <c r="B429" s="165" t="s">
        <v>1115</v>
      </c>
      <c r="C429" s="165" t="s">
        <v>110</v>
      </c>
      <c r="D429" s="165" t="s">
        <v>257</v>
      </c>
      <c r="E429" s="361">
        <v>7500</v>
      </c>
      <c r="F429" s="361"/>
      <c r="G429" s="347"/>
      <c r="H429" s="348">
        <f t="shared" si="7"/>
        <v>146010</v>
      </c>
      <c r="I429" s="361" t="s">
        <v>123</v>
      </c>
      <c r="J429" s="361" t="s">
        <v>1155</v>
      </c>
      <c r="K429" s="176"/>
    </row>
    <row r="430" spans="1:11" ht="15.6">
      <c r="A430" s="360">
        <v>46140</v>
      </c>
      <c r="B430" s="165" t="s">
        <v>1116</v>
      </c>
      <c r="C430" s="165" t="s">
        <v>110</v>
      </c>
      <c r="D430" s="165" t="s">
        <v>527</v>
      </c>
      <c r="E430" s="361"/>
      <c r="F430" s="361">
        <v>7500</v>
      </c>
      <c r="G430" s="347"/>
      <c r="H430" s="348">
        <f t="shared" si="7"/>
        <v>138510</v>
      </c>
      <c r="I430" s="361" t="s">
        <v>123</v>
      </c>
      <c r="J430" s="361" t="s">
        <v>1155</v>
      </c>
      <c r="K430" s="176"/>
    </row>
    <row r="431" spans="1:11" ht="15.6">
      <c r="A431" s="360">
        <v>46140</v>
      </c>
      <c r="B431" s="361" t="s">
        <v>1109</v>
      </c>
      <c r="C431" s="165" t="s">
        <v>102</v>
      </c>
      <c r="D431" s="165" t="s">
        <v>257</v>
      </c>
      <c r="E431" s="361">
        <v>78000</v>
      </c>
      <c r="F431" s="361"/>
      <c r="G431" s="347"/>
      <c r="H431" s="348">
        <f t="shared" si="7"/>
        <v>216510</v>
      </c>
      <c r="I431" s="361" t="s">
        <v>123</v>
      </c>
      <c r="J431" s="361" t="s">
        <v>1156</v>
      </c>
      <c r="K431" s="176"/>
    </row>
    <row r="432" spans="1:11" ht="15.6">
      <c r="A432" s="360">
        <v>46141</v>
      </c>
      <c r="B432" s="361" t="s">
        <v>1622</v>
      </c>
      <c r="C432" s="361" t="s">
        <v>525</v>
      </c>
      <c r="D432" s="361" t="s">
        <v>257</v>
      </c>
      <c r="E432" s="361"/>
      <c r="F432" s="361">
        <v>10000</v>
      </c>
      <c r="G432" s="347"/>
      <c r="H432" s="348">
        <f t="shared" si="7"/>
        <v>206510</v>
      </c>
      <c r="I432" s="361" t="s">
        <v>123</v>
      </c>
      <c r="J432" s="361" t="s">
        <v>1145</v>
      </c>
      <c r="K432" s="176"/>
    </row>
    <row r="433" spans="1:11" ht="15.6">
      <c r="A433" s="360">
        <v>46142</v>
      </c>
      <c r="B433" s="361" t="s">
        <v>1631</v>
      </c>
      <c r="C433" s="361" t="s">
        <v>525</v>
      </c>
      <c r="D433" s="361" t="s">
        <v>257</v>
      </c>
      <c r="E433" s="361"/>
      <c r="F433" s="361">
        <v>40000</v>
      </c>
      <c r="G433" s="347"/>
      <c r="H433" s="348">
        <f t="shared" si="7"/>
        <v>166510</v>
      </c>
      <c r="I433" s="361" t="s">
        <v>123</v>
      </c>
      <c r="J433" s="361" t="s">
        <v>1145</v>
      </c>
      <c r="K433" s="176"/>
    </row>
    <row r="434" spans="1:11" ht="15.6">
      <c r="A434" s="360">
        <v>46142</v>
      </c>
      <c r="B434" s="361" t="s">
        <v>1680</v>
      </c>
      <c r="C434" s="361" t="s">
        <v>392</v>
      </c>
      <c r="D434" s="361" t="s">
        <v>257</v>
      </c>
      <c r="E434" s="361"/>
      <c r="F434" s="361">
        <v>9000</v>
      </c>
      <c r="G434" s="347"/>
      <c r="H434" s="348">
        <f t="shared" si="7"/>
        <v>157510</v>
      </c>
      <c r="I434" s="361" t="s">
        <v>123</v>
      </c>
      <c r="J434" s="361" t="s">
        <v>1157</v>
      </c>
      <c r="K434" s="176"/>
    </row>
    <row r="435" spans="1:11" ht="15.6">
      <c r="A435" s="360">
        <v>46142</v>
      </c>
      <c r="B435" s="361" t="s">
        <v>1611</v>
      </c>
      <c r="C435" s="361" t="s">
        <v>525</v>
      </c>
      <c r="D435" s="361" t="s">
        <v>257</v>
      </c>
      <c r="E435" s="361"/>
      <c r="F435" s="361">
        <v>20000</v>
      </c>
      <c r="G435" s="347"/>
      <c r="H435" s="348">
        <f t="shared" si="7"/>
        <v>137510</v>
      </c>
      <c r="I435" s="361" t="s">
        <v>123</v>
      </c>
      <c r="J435" s="361" t="s">
        <v>1158</v>
      </c>
      <c r="K435" s="176"/>
    </row>
    <row r="436" spans="1:11" ht="15.6">
      <c r="A436" s="360">
        <v>46142</v>
      </c>
      <c r="B436" s="361" t="s">
        <v>1613</v>
      </c>
      <c r="C436" s="361" t="s">
        <v>522</v>
      </c>
      <c r="D436" s="361" t="s">
        <v>257</v>
      </c>
      <c r="E436" s="361"/>
      <c r="F436" s="361">
        <v>500</v>
      </c>
      <c r="G436" s="347"/>
      <c r="H436" s="348">
        <f t="shared" si="7"/>
        <v>137010</v>
      </c>
      <c r="I436" s="361" t="s">
        <v>123</v>
      </c>
      <c r="J436" s="361" t="s">
        <v>1121</v>
      </c>
      <c r="K436" s="176"/>
    </row>
    <row r="437" spans="1:11" ht="15.6">
      <c r="A437" s="168"/>
      <c r="B437" s="176"/>
      <c r="C437" s="176"/>
      <c r="D437" s="176"/>
      <c r="E437" s="188">
        <f>SUM(E318:E436)</f>
        <v>1223500</v>
      </c>
      <c r="F437" s="188">
        <f>SUM(F318:F436)</f>
        <v>1095500</v>
      </c>
      <c r="G437" s="188"/>
      <c r="H437" s="196">
        <f>+E437-F437+H317</f>
        <v>137010</v>
      </c>
      <c r="I437" s="176"/>
      <c r="J437" s="176"/>
      <c r="K437" s="176"/>
    </row>
    <row r="438" spans="1:11" ht="15.6">
      <c r="A438" s="178"/>
      <c r="B438" s="176"/>
      <c r="C438" s="176"/>
      <c r="D438" s="176"/>
      <c r="E438" s="180"/>
      <c r="F438" s="180"/>
      <c r="G438" s="180"/>
      <c r="H438" s="181"/>
      <c r="I438" s="176"/>
      <c r="J438" s="176"/>
      <c r="K438" s="176"/>
    </row>
    <row r="439" spans="1:11" ht="15.6">
      <c r="A439" s="178"/>
      <c r="B439" s="176"/>
      <c r="C439" s="179" t="s">
        <v>152</v>
      </c>
      <c r="D439" s="176"/>
      <c r="E439" s="180"/>
      <c r="F439" s="180"/>
      <c r="G439" s="180"/>
      <c r="H439" s="181"/>
      <c r="I439" s="176"/>
      <c r="J439" s="176"/>
      <c r="K439" s="176"/>
    </row>
    <row r="440" spans="1:11" ht="15.6">
      <c r="A440" s="178"/>
      <c r="B440" s="176"/>
      <c r="C440" s="176"/>
      <c r="D440" s="176"/>
      <c r="E440" s="180"/>
      <c r="F440" s="180"/>
      <c r="G440" s="180"/>
      <c r="H440" s="181"/>
      <c r="I440" s="176"/>
      <c r="J440" s="176"/>
      <c r="K440" s="176"/>
    </row>
    <row r="441" spans="1:11" ht="15.6">
      <c r="A441" s="182" t="s">
        <v>0</v>
      </c>
      <c r="B441" s="183" t="s">
        <v>141</v>
      </c>
      <c r="C441" s="183" t="s">
        <v>142</v>
      </c>
      <c r="D441" s="183" t="s">
        <v>143</v>
      </c>
      <c r="E441" s="184" t="s">
        <v>144</v>
      </c>
      <c r="F441" s="184" t="s">
        <v>145</v>
      </c>
      <c r="G441" s="184"/>
      <c r="H441" s="190" t="s">
        <v>30</v>
      </c>
      <c r="I441" s="183" t="s">
        <v>146</v>
      </c>
      <c r="J441" s="183" t="s">
        <v>147</v>
      </c>
      <c r="K441" s="186"/>
    </row>
    <row r="442" spans="1:11" ht="15.6">
      <c r="A442" s="359">
        <v>46113</v>
      </c>
      <c r="B442" s="346" t="s">
        <v>919</v>
      </c>
      <c r="C442" s="346"/>
      <c r="D442" s="346"/>
      <c r="E442" s="347"/>
      <c r="F442" s="347"/>
      <c r="G442" s="347"/>
      <c r="H442" s="348">
        <v>39700</v>
      </c>
      <c r="I442" s="346" t="s">
        <v>122</v>
      </c>
      <c r="J442" s="346"/>
      <c r="K442" s="176"/>
    </row>
    <row r="443" spans="1:11" ht="15.6">
      <c r="A443" s="294">
        <v>46113</v>
      </c>
      <c r="B443" s="124" t="s">
        <v>567</v>
      </c>
      <c r="C443" s="124" t="s">
        <v>779</v>
      </c>
      <c r="D443" s="124" t="s">
        <v>257</v>
      </c>
      <c r="E443" s="124">
        <v>99000</v>
      </c>
      <c r="F443" s="124"/>
      <c r="G443" s="347"/>
      <c r="H443" s="348">
        <f>H442+E443-F443</f>
        <v>138700</v>
      </c>
      <c r="I443" s="172" t="s">
        <v>122</v>
      </c>
      <c r="J443" s="124" t="s">
        <v>1165</v>
      </c>
      <c r="K443" s="176"/>
    </row>
    <row r="444" spans="1:11" ht="15.6">
      <c r="A444" s="212">
        <v>46113</v>
      </c>
      <c r="B444" s="75" t="s">
        <v>1590</v>
      </c>
      <c r="C444" s="75" t="s">
        <v>522</v>
      </c>
      <c r="D444" s="75" t="s">
        <v>257</v>
      </c>
      <c r="E444" s="75"/>
      <c r="F444" s="75">
        <v>500</v>
      </c>
      <c r="G444" s="347"/>
      <c r="H444" s="348">
        <f t="shared" ref="H444:H507" si="8">H443+E444-F444</f>
        <v>138200</v>
      </c>
      <c r="I444" s="211" t="s">
        <v>122</v>
      </c>
      <c r="J444" s="75" t="s">
        <v>1166</v>
      </c>
      <c r="K444" s="176"/>
    </row>
    <row r="445" spans="1:11" ht="15.6">
      <c r="A445" s="212">
        <v>46113</v>
      </c>
      <c r="B445" s="75" t="s">
        <v>1590</v>
      </c>
      <c r="C445" s="75" t="s">
        <v>522</v>
      </c>
      <c r="D445" s="75" t="s">
        <v>257</v>
      </c>
      <c r="E445" s="75"/>
      <c r="F445" s="75">
        <v>500</v>
      </c>
      <c r="G445" s="347"/>
      <c r="H445" s="348">
        <f t="shared" si="8"/>
        <v>137700</v>
      </c>
      <c r="I445" s="211" t="s">
        <v>122</v>
      </c>
      <c r="J445" s="75" t="s">
        <v>1166</v>
      </c>
      <c r="K445" s="176"/>
    </row>
    <row r="446" spans="1:11" ht="15.6">
      <c r="A446" s="212">
        <v>46113</v>
      </c>
      <c r="B446" s="75" t="s">
        <v>1590</v>
      </c>
      <c r="C446" s="75" t="s">
        <v>522</v>
      </c>
      <c r="D446" s="75" t="s">
        <v>257</v>
      </c>
      <c r="E446" s="75"/>
      <c r="F446" s="75">
        <v>500</v>
      </c>
      <c r="G446" s="347"/>
      <c r="H446" s="348">
        <f t="shared" si="8"/>
        <v>137200</v>
      </c>
      <c r="I446" s="211" t="s">
        <v>122</v>
      </c>
      <c r="J446" s="75" t="s">
        <v>1166</v>
      </c>
      <c r="K446" s="176"/>
    </row>
    <row r="447" spans="1:11" ht="15.6">
      <c r="A447" s="212">
        <v>46113</v>
      </c>
      <c r="B447" s="165" t="s">
        <v>1159</v>
      </c>
      <c r="C447" s="165" t="s">
        <v>110</v>
      </c>
      <c r="D447" s="211" t="s">
        <v>257</v>
      </c>
      <c r="E447" s="75">
        <v>7500</v>
      </c>
      <c r="F447" s="75"/>
      <c r="G447" s="347"/>
      <c r="H447" s="348">
        <f t="shared" si="8"/>
        <v>144700</v>
      </c>
      <c r="I447" s="211" t="s">
        <v>122</v>
      </c>
      <c r="J447" s="75" t="s">
        <v>1167</v>
      </c>
      <c r="K447" s="176"/>
    </row>
    <row r="448" spans="1:11" ht="15.6">
      <c r="A448" s="212">
        <v>46113</v>
      </c>
      <c r="B448" s="165" t="s">
        <v>1159</v>
      </c>
      <c r="C448" s="165" t="s">
        <v>110</v>
      </c>
      <c r="D448" s="211" t="s">
        <v>257</v>
      </c>
      <c r="E448" s="75"/>
      <c r="F448" s="75">
        <v>7500</v>
      </c>
      <c r="G448" s="347"/>
      <c r="H448" s="348">
        <f t="shared" si="8"/>
        <v>137200</v>
      </c>
      <c r="I448" s="211" t="s">
        <v>122</v>
      </c>
      <c r="J448" s="75" t="s">
        <v>1167</v>
      </c>
      <c r="K448" s="176"/>
    </row>
    <row r="449" spans="1:11" ht="15.6">
      <c r="A449" s="212">
        <v>46114</v>
      </c>
      <c r="B449" s="75" t="s">
        <v>1594</v>
      </c>
      <c r="C449" s="75" t="s">
        <v>522</v>
      </c>
      <c r="D449" s="75" t="s">
        <v>257</v>
      </c>
      <c r="E449" s="75"/>
      <c r="F449" s="75">
        <v>500</v>
      </c>
      <c r="G449" s="347"/>
      <c r="H449" s="348">
        <f t="shared" si="8"/>
        <v>136700</v>
      </c>
      <c r="I449" s="211" t="s">
        <v>122</v>
      </c>
      <c r="J449" s="75" t="s">
        <v>1166</v>
      </c>
      <c r="K449" s="176"/>
    </row>
    <row r="450" spans="1:11" ht="15.6">
      <c r="A450" s="212">
        <v>46114</v>
      </c>
      <c r="B450" s="75" t="s">
        <v>1594</v>
      </c>
      <c r="C450" s="75" t="s">
        <v>522</v>
      </c>
      <c r="D450" s="75" t="s">
        <v>257</v>
      </c>
      <c r="E450" s="75"/>
      <c r="F450" s="75">
        <v>500</v>
      </c>
      <c r="G450" s="347"/>
      <c r="H450" s="348">
        <f t="shared" si="8"/>
        <v>136200</v>
      </c>
      <c r="I450" s="211" t="s">
        <v>122</v>
      </c>
      <c r="J450" s="75" t="s">
        <v>1166</v>
      </c>
      <c r="K450" s="176"/>
    </row>
    <row r="451" spans="1:11" ht="15.6">
      <c r="A451" s="212">
        <v>46115</v>
      </c>
      <c r="B451" s="75" t="s">
        <v>1682</v>
      </c>
      <c r="C451" s="75" t="s">
        <v>522</v>
      </c>
      <c r="D451" s="75" t="s">
        <v>257</v>
      </c>
      <c r="E451" s="75"/>
      <c r="F451" s="75">
        <v>500</v>
      </c>
      <c r="G451" s="347"/>
      <c r="H451" s="348">
        <f t="shared" si="8"/>
        <v>135700</v>
      </c>
      <c r="I451" s="211" t="s">
        <v>122</v>
      </c>
      <c r="J451" s="75" t="s">
        <v>1166</v>
      </c>
      <c r="K451" s="176"/>
    </row>
    <row r="452" spans="1:11" ht="15.6">
      <c r="A452" s="294">
        <v>46115</v>
      </c>
      <c r="B452" s="172" t="s">
        <v>1598</v>
      </c>
      <c r="C452" s="124" t="s">
        <v>396</v>
      </c>
      <c r="D452" s="124" t="s">
        <v>257</v>
      </c>
      <c r="E452" s="124"/>
      <c r="F452" s="124">
        <v>30000</v>
      </c>
      <c r="G452" s="347"/>
      <c r="H452" s="348">
        <f t="shared" si="8"/>
        <v>105700</v>
      </c>
      <c r="I452" s="172" t="s">
        <v>122</v>
      </c>
      <c r="J452" s="124" t="s">
        <v>1168</v>
      </c>
      <c r="K452" s="176"/>
    </row>
    <row r="453" spans="1:11" ht="15.6">
      <c r="A453" s="212">
        <v>46115</v>
      </c>
      <c r="B453" s="75" t="s">
        <v>1639</v>
      </c>
      <c r="C453" s="75" t="s">
        <v>392</v>
      </c>
      <c r="D453" s="75" t="s">
        <v>257</v>
      </c>
      <c r="E453" s="75"/>
      <c r="F453" s="75">
        <v>4000</v>
      </c>
      <c r="G453" s="347"/>
      <c r="H453" s="348">
        <f t="shared" si="8"/>
        <v>101700</v>
      </c>
      <c r="I453" s="211" t="s">
        <v>122</v>
      </c>
      <c r="J453" s="75" t="s">
        <v>1169</v>
      </c>
      <c r="K453" s="176"/>
    </row>
    <row r="454" spans="1:11" ht="15.6">
      <c r="A454" s="212">
        <v>46115</v>
      </c>
      <c r="B454" s="75" t="s">
        <v>1592</v>
      </c>
      <c r="C454" s="75" t="s">
        <v>522</v>
      </c>
      <c r="D454" s="75" t="s">
        <v>257</v>
      </c>
      <c r="E454" s="75"/>
      <c r="F454" s="75">
        <v>500</v>
      </c>
      <c r="G454" s="347"/>
      <c r="H454" s="348">
        <f t="shared" si="8"/>
        <v>101200</v>
      </c>
      <c r="I454" s="211" t="s">
        <v>122</v>
      </c>
      <c r="J454" s="75" t="s">
        <v>1166</v>
      </c>
      <c r="K454" s="176"/>
    </row>
    <row r="455" spans="1:11" ht="15.6">
      <c r="A455" s="212">
        <v>46116</v>
      </c>
      <c r="B455" s="75" t="s">
        <v>1641</v>
      </c>
      <c r="C455" s="75" t="s">
        <v>522</v>
      </c>
      <c r="D455" s="75" t="s">
        <v>257</v>
      </c>
      <c r="E455" s="75"/>
      <c r="F455" s="75">
        <v>500</v>
      </c>
      <c r="G455" s="347"/>
      <c r="H455" s="348">
        <f t="shared" si="8"/>
        <v>100700</v>
      </c>
      <c r="I455" s="211" t="s">
        <v>122</v>
      </c>
      <c r="J455" s="75" t="s">
        <v>1166</v>
      </c>
      <c r="K455" s="176"/>
    </row>
    <row r="456" spans="1:11" ht="15.6">
      <c r="A456" s="212">
        <v>46116</v>
      </c>
      <c r="B456" s="75" t="s">
        <v>1641</v>
      </c>
      <c r="C456" s="75" t="s">
        <v>522</v>
      </c>
      <c r="D456" s="75" t="s">
        <v>257</v>
      </c>
      <c r="E456" s="75"/>
      <c r="F456" s="75">
        <v>500</v>
      </c>
      <c r="G456" s="347"/>
      <c r="H456" s="348">
        <f t="shared" si="8"/>
        <v>100200</v>
      </c>
      <c r="I456" s="211" t="s">
        <v>122</v>
      </c>
      <c r="J456" s="75" t="s">
        <v>1166</v>
      </c>
      <c r="K456" s="176"/>
    </row>
    <row r="457" spans="1:11" ht="15.6">
      <c r="A457" s="212">
        <v>46116</v>
      </c>
      <c r="B457" s="75" t="s">
        <v>1641</v>
      </c>
      <c r="C457" s="75" t="s">
        <v>522</v>
      </c>
      <c r="D457" s="75" t="s">
        <v>257</v>
      </c>
      <c r="E457" s="75"/>
      <c r="F457" s="75">
        <v>500</v>
      </c>
      <c r="G457" s="347"/>
      <c r="H457" s="348">
        <f t="shared" si="8"/>
        <v>99700</v>
      </c>
      <c r="I457" s="211" t="s">
        <v>122</v>
      </c>
      <c r="J457" s="75" t="s">
        <v>1166</v>
      </c>
      <c r="K457" s="176"/>
    </row>
    <row r="458" spans="1:11" ht="15.6">
      <c r="A458" s="212">
        <v>46116</v>
      </c>
      <c r="B458" s="75" t="s">
        <v>1641</v>
      </c>
      <c r="C458" s="75" t="s">
        <v>522</v>
      </c>
      <c r="D458" s="75" t="s">
        <v>257</v>
      </c>
      <c r="E458" s="75"/>
      <c r="F458" s="75">
        <v>500</v>
      </c>
      <c r="G458" s="347"/>
      <c r="H458" s="348">
        <f t="shared" si="8"/>
        <v>99200</v>
      </c>
      <c r="I458" s="211" t="s">
        <v>122</v>
      </c>
      <c r="J458" s="75" t="s">
        <v>1166</v>
      </c>
      <c r="K458" s="176"/>
    </row>
    <row r="459" spans="1:11" ht="15.6">
      <c r="A459" s="212">
        <v>46116</v>
      </c>
      <c r="B459" s="75" t="s">
        <v>1641</v>
      </c>
      <c r="C459" s="75" t="s">
        <v>522</v>
      </c>
      <c r="D459" s="75" t="s">
        <v>257</v>
      </c>
      <c r="E459" s="75"/>
      <c r="F459" s="75">
        <v>500</v>
      </c>
      <c r="G459" s="347"/>
      <c r="H459" s="348">
        <f t="shared" si="8"/>
        <v>98700</v>
      </c>
      <c r="I459" s="211" t="s">
        <v>122</v>
      </c>
      <c r="J459" s="75" t="s">
        <v>1166</v>
      </c>
      <c r="K459" s="176"/>
    </row>
    <row r="460" spans="1:11" ht="15.6">
      <c r="A460" s="212">
        <v>46116</v>
      </c>
      <c r="B460" s="75" t="s">
        <v>1642</v>
      </c>
      <c r="C460" s="75" t="s">
        <v>524</v>
      </c>
      <c r="D460" s="75" t="s">
        <v>257</v>
      </c>
      <c r="E460" s="75"/>
      <c r="F460" s="75">
        <v>3500</v>
      </c>
      <c r="G460" s="347"/>
      <c r="H460" s="348">
        <f t="shared" si="8"/>
        <v>95200</v>
      </c>
      <c r="I460" s="211" t="s">
        <v>122</v>
      </c>
      <c r="J460" s="75" t="s">
        <v>1170</v>
      </c>
      <c r="K460" s="176"/>
    </row>
    <row r="461" spans="1:11" ht="15.6">
      <c r="A461" s="294">
        <v>46117</v>
      </c>
      <c r="B461" s="124" t="s">
        <v>567</v>
      </c>
      <c r="C461" s="124" t="s">
        <v>779</v>
      </c>
      <c r="D461" s="124" t="s">
        <v>257</v>
      </c>
      <c r="E461" s="124">
        <v>35000</v>
      </c>
      <c r="F461" s="124"/>
      <c r="G461" s="347"/>
      <c r="H461" s="348">
        <f t="shared" si="8"/>
        <v>130200</v>
      </c>
      <c r="I461" s="172" t="s">
        <v>122</v>
      </c>
      <c r="J461" s="124" t="s">
        <v>1171</v>
      </c>
      <c r="K461" s="176"/>
    </row>
    <row r="462" spans="1:11" ht="15.6">
      <c r="A462" s="212">
        <v>46117</v>
      </c>
      <c r="B462" s="211" t="s">
        <v>1683</v>
      </c>
      <c r="C462" s="75" t="s">
        <v>396</v>
      </c>
      <c r="D462" s="75" t="s">
        <v>257</v>
      </c>
      <c r="E462" s="75"/>
      <c r="F462" s="75">
        <v>10000</v>
      </c>
      <c r="G462" s="347"/>
      <c r="H462" s="348">
        <f t="shared" si="8"/>
        <v>120200</v>
      </c>
      <c r="I462" s="211" t="s">
        <v>122</v>
      </c>
      <c r="J462" s="75" t="s">
        <v>1172</v>
      </c>
      <c r="K462" s="176"/>
    </row>
    <row r="463" spans="1:11" ht="15.6">
      <c r="A463" s="212">
        <v>46118</v>
      </c>
      <c r="B463" s="211" t="s">
        <v>1643</v>
      </c>
      <c r="C463" s="75" t="s">
        <v>396</v>
      </c>
      <c r="D463" s="75" t="s">
        <v>257</v>
      </c>
      <c r="E463" s="75"/>
      <c r="F463" s="75">
        <v>10000</v>
      </c>
      <c r="G463" s="347"/>
      <c r="H463" s="348">
        <f t="shared" si="8"/>
        <v>110200</v>
      </c>
      <c r="I463" s="211" t="s">
        <v>122</v>
      </c>
      <c r="J463" s="75" t="s">
        <v>1172</v>
      </c>
      <c r="K463" s="176"/>
    </row>
    <row r="464" spans="1:11" ht="15.6">
      <c r="A464" s="212">
        <v>46119</v>
      </c>
      <c r="B464" s="211" t="s">
        <v>1643</v>
      </c>
      <c r="C464" s="75" t="s">
        <v>396</v>
      </c>
      <c r="D464" s="75" t="s">
        <v>257</v>
      </c>
      <c r="E464" s="75"/>
      <c r="F464" s="75">
        <v>10000</v>
      </c>
      <c r="G464" s="347"/>
      <c r="H464" s="348">
        <f t="shared" si="8"/>
        <v>100200</v>
      </c>
      <c r="I464" s="211" t="s">
        <v>122</v>
      </c>
      <c r="J464" s="75" t="s">
        <v>1172</v>
      </c>
      <c r="K464" s="176"/>
    </row>
    <row r="465" spans="1:11" ht="15.6">
      <c r="A465" s="212">
        <v>46120</v>
      </c>
      <c r="B465" s="211" t="s">
        <v>1643</v>
      </c>
      <c r="C465" s="75" t="s">
        <v>396</v>
      </c>
      <c r="D465" s="75" t="s">
        <v>257</v>
      </c>
      <c r="E465" s="75"/>
      <c r="F465" s="75">
        <v>10000</v>
      </c>
      <c r="G465" s="347"/>
      <c r="H465" s="348">
        <f t="shared" si="8"/>
        <v>90200</v>
      </c>
      <c r="I465" s="211" t="s">
        <v>122</v>
      </c>
      <c r="J465" s="75" t="s">
        <v>1172</v>
      </c>
      <c r="K465" s="176"/>
    </row>
    <row r="466" spans="1:11" ht="15.6">
      <c r="A466" s="212">
        <v>46117</v>
      </c>
      <c r="B466" s="75" t="s">
        <v>1641</v>
      </c>
      <c r="C466" s="75" t="s">
        <v>522</v>
      </c>
      <c r="D466" s="75" t="s">
        <v>257</v>
      </c>
      <c r="E466" s="75"/>
      <c r="F466" s="75">
        <v>500</v>
      </c>
      <c r="G466" s="347"/>
      <c r="H466" s="348">
        <f t="shared" si="8"/>
        <v>89700</v>
      </c>
      <c r="I466" s="211" t="s">
        <v>122</v>
      </c>
      <c r="J466" s="75" t="s">
        <v>1166</v>
      </c>
      <c r="K466" s="176"/>
    </row>
    <row r="467" spans="1:11" ht="15.6">
      <c r="A467" s="212">
        <v>46117</v>
      </c>
      <c r="B467" s="75" t="s">
        <v>1641</v>
      </c>
      <c r="C467" s="75" t="s">
        <v>522</v>
      </c>
      <c r="D467" s="75" t="s">
        <v>257</v>
      </c>
      <c r="E467" s="75"/>
      <c r="F467" s="75">
        <v>500</v>
      </c>
      <c r="G467" s="347"/>
      <c r="H467" s="348">
        <f t="shared" si="8"/>
        <v>89200</v>
      </c>
      <c r="I467" s="211" t="s">
        <v>122</v>
      </c>
      <c r="J467" s="75" t="s">
        <v>1166</v>
      </c>
      <c r="K467" s="176"/>
    </row>
    <row r="468" spans="1:11" ht="15.6">
      <c r="A468" s="212">
        <v>46117</v>
      </c>
      <c r="B468" s="75" t="s">
        <v>1640</v>
      </c>
      <c r="C468" s="75" t="s">
        <v>522</v>
      </c>
      <c r="D468" s="75" t="s">
        <v>257</v>
      </c>
      <c r="E468" s="75"/>
      <c r="F468" s="75">
        <v>500</v>
      </c>
      <c r="G468" s="347"/>
      <c r="H468" s="348">
        <f t="shared" si="8"/>
        <v>88700</v>
      </c>
      <c r="I468" s="211" t="s">
        <v>122</v>
      </c>
      <c r="J468" s="75" t="s">
        <v>1166</v>
      </c>
      <c r="K468" s="176"/>
    </row>
    <row r="469" spans="1:11" ht="15.6">
      <c r="A469" s="212">
        <v>46119</v>
      </c>
      <c r="B469" s="75" t="s">
        <v>1641</v>
      </c>
      <c r="C469" s="75" t="s">
        <v>522</v>
      </c>
      <c r="D469" s="75" t="s">
        <v>257</v>
      </c>
      <c r="E469" s="75"/>
      <c r="F469" s="75">
        <v>500</v>
      </c>
      <c r="G469" s="347"/>
      <c r="H469" s="348">
        <f t="shared" si="8"/>
        <v>88200</v>
      </c>
      <c r="I469" s="211" t="s">
        <v>122</v>
      </c>
      <c r="J469" s="75" t="s">
        <v>1166</v>
      </c>
      <c r="K469" s="176"/>
    </row>
    <row r="470" spans="1:11" ht="15.6">
      <c r="A470" s="212">
        <v>46119</v>
      </c>
      <c r="B470" s="75" t="s">
        <v>1641</v>
      </c>
      <c r="C470" s="75" t="s">
        <v>522</v>
      </c>
      <c r="D470" s="75" t="s">
        <v>257</v>
      </c>
      <c r="E470" s="75"/>
      <c r="F470" s="75">
        <v>500</v>
      </c>
      <c r="G470" s="347"/>
      <c r="H470" s="348">
        <f t="shared" si="8"/>
        <v>87700</v>
      </c>
      <c r="I470" s="211" t="s">
        <v>122</v>
      </c>
      <c r="J470" s="75" t="s">
        <v>1166</v>
      </c>
      <c r="K470" s="176"/>
    </row>
    <row r="471" spans="1:11" ht="15.6">
      <c r="A471" s="212">
        <v>46119</v>
      </c>
      <c r="B471" s="75" t="s">
        <v>1640</v>
      </c>
      <c r="C471" s="75" t="s">
        <v>522</v>
      </c>
      <c r="D471" s="75" t="s">
        <v>257</v>
      </c>
      <c r="E471" s="75"/>
      <c r="F471" s="75">
        <v>500</v>
      </c>
      <c r="G471" s="347"/>
      <c r="H471" s="348">
        <f t="shared" si="8"/>
        <v>87200</v>
      </c>
      <c r="I471" s="211" t="s">
        <v>122</v>
      </c>
      <c r="J471" s="75" t="s">
        <v>1166</v>
      </c>
      <c r="K471" s="176"/>
    </row>
    <row r="472" spans="1:11" ht="15.6">
      <c r="A472" s="212">
        <v>46119</v>
      </c>
      <c r="B472" s="75" t="s">
        <v>1641</v>
      </c>
      <c r="C472" s="75" t="s">
        <v>522</v>
      </c>
      <c r="D472" s="75" t="s">
        <v>257</v>
      </c>
      <c r="E472" s="75"/>
      <c r="F472" s="75">
        <v>500</v>
      </c>
      <c r="G472" s="347"/>
      <c r="H472" s="348">
        <f t="shared" si="8"/>
        <v>86700</v>
      </c>
      <c r="I472" s="211" t="s">
        <v>122</v>
      </c>
      <c r="J472" s="75" t="s">
        <v>1166</v>
      </c>
      <c r="K472" s="176"/>
    </row>
    <row r="473" spans="1:11" ht="15.6">
      <c r="A473" s="212">
        <v>46120</v>
      </c>
      <c r="B473" s="75" t="s">
        <v>1617</v>
      </c>
      <c r="C473" s="75" t="s">
        <v>522</v>
      </c>
      <c r="D473" s="75" t="s">
        <v>257</v>
      </c>
      <c r="E473" s="75"/>
      <c r="F473" s="75">
        <v>500</v>
      </c>
      <c r="G473" s="347"/>
      <c r="H473" s="348">
        <f t="shared" si="8"/>
        <v>86200</v>
      </c>
      <c r="I473" s="211" t="s">
        <v>122</v>
      </c>
      <c r="J473" s="75" t="s">
        <v>1166</v>
      </c>
      <c r="K473" s="176"/>
    </row>
    <row r="474" spans="1:11" ht="15.6">
      <c r="A474" s="294">
        <v>46120</v>
      </c>
      <c r="B474" s="124" t="s">
        <v>1624</v>
      </c>
      <c r="C474" s="75" t="s">
        <v>392</v>
      </c>
      <c r="D474" s="124" t="s">
        <v>257</v>
      </c>
      <c r="E474" s="124"/>
      <c r="F474" s="124">
        <v>2000</v>
      </c>
      <c r="G474" s="347"/>
      <c r="H474" s="348">
        <f t="shared" si="8"/>
        <v>84200</v>
      </c>
      <c r="I474" s="211" t="s">
        <v>122</v>
      </c>
      <c r="J474" s="75" t="s">
        <v>1587</v>
      </c>
      <c r="K474" s="176"/>
    </row>
    <row r="475" spans="1:11" ht="15.6">
      <c r="A475" s="212">
        <v>46120</v>
      </c>
      <c r="B475" s="75" t="s">
        <v>1684</v>
      </c>
      <c r="C475" s="75" t="s">
        <v>522</v>
      </c>
      <c r="D475" s="75" t="s">
        <v>257</v>
      </c>
      <c r="E475" s="75"/>
      <c r="F475" s="75">
        <v>1000</v>
      </c>
      <c r="G475" s="347"/>
      <c r="H475" s="348">
        <f t="shared" si="8"/>
        <v>83200</v>
      </c>
      <c r="I475" s="211" t="s">
        <v>122</v>
      </c>
      <c r="J475" s="75" t="s">
        <v>1166</v>
      </c>
      <c r="K475" s="176"/>
    </row>
    <row r="476" spans="1:11" ht="15.6">
      <c r="A476" s="212">
        <v>46120</v>
      </c>
      <c r="B476" s="75" t="s">
        <v>1619</v>
      </c>
      <c r="C476" s="75" t="s">
        <v>522</v>
      </c>
      <c r="D476" s="75" t="s">
        <v>257</v>
      </c>
      <c r="E476" s="75"/>
      <c r="F476" s="75">
        <v>500</v>
      </c>
      <c r="G476" s="347"/>
      <c r="H476" s="348">
        <f t="shared" si="8"/>
        <v>82700</v>
      </c>
      <c r="I476" s="211" t="s">
        <v>122</v>
      </c>
      <c r="J476" s="75" t="s">
        <v>1166</v>
      </c>
      <c r="K476" s="176"/>
    </row>
    <row r="477" spans="1:11" ht="15.6">
      <c r="A477" s="212">
        <v>46120</v>
      </c>
      <c r="B477" s="124" t="s">
        <v>567</v>
      </c>
      <c r="C477" s="75" t="s">
        <v>779</v>
      </c>
      <c r="D477" s="75" t="s">
        <v>257</v>
      </c>
      <c r="E477" s="75">
        <v>26000</v>
      </c>
      <c r="F477" s="75"/>
      <c r="G477" s="347"/>
      <c r="H477" s="348">
        <f t="shared" si="8"/>
        <v>108700</v>
      </c>
      <c r="I477" s="211" t="s">
        <v>122</v>
      </c>
      <c r="J477" s="124" t="s">
        <v>1174</v>
      </c>
      <c r="K477" s="176"/>
    </row>
    <row r="478" spans="1:11" ht="15.6">
      <c r="A478" s="212">
        <v>46120</v>
      </c>
      <c r="B478" s="165" t="s">
        <v>1160</v>
      </c>
      <c r="C478" s="165" t="s">
        <v>110</v>
      </c>
      <c r="D478" s="211" t="s">
        <v>257</v>
      </c>
      <c r="E478" s="75">
        <v>7500</v>
      </c>
      <c r="F478" s="75"/>
      <c r="G478" s="347"/>
      <c r="H478" s="348">
        <f t="shared" si="8"/>
        <v>116200</v>
      </c>
      <c r="I478" s="211" t="s">
        <v>122</v>
      </c>
      <c r="J478" s="75" t="s">
        <v>1173</v>
      </c>
      <c r="K478" s="176"/>
    </row>
    <row r="479" spans="1:11" ht="15.6">
      <c r="A479" s="212">
        <v>46120</v>
      </c>
      <c r="B479" s="165" t="s">
        <v>1160</v>
      </c>
      <c r="C479" s="165" t="s">
        <v>110</v>
      </c>
      <c r="D479" s="211" t="s">
        <v>257</v>
      </c>
      <c r="E479" s="75"/>
      <c r="F479" s="75">
        <v>7500</v>
      </c>
      <c r="G479" s="347"/>
      <c r="H479" s="348">
        <f t="shared" si="8"/>
        <v>108700</v>
      </c>
      <c r="I479" s="211" t="s">
        <v>122</v>
      </c>
      <c r="J479" s="75" t="s">
        <v>1173</v>
      </c>
      <c r="K479" s="176"/>
    </row>
    <row r="480" spans="1:11" ht="15.6">
      <c r="A480" s="294">
        <v>46121</v>
      </c>
      <c r="B480" s="172" t="s">
        <v>1598</v>
      </c>
      <c r="C480" s="124" t="s">
        <v>396</v>
      </c>
      <c r="D480" s="124" t="s">
        <v>257</v>
      </c>
      <c r="E480" s="124"/>
      <c r="F480" s="124">
        <v>10000</v>
      </c>
      <c r="G480" s="347"/>
      <c r="H480" s="348">
        <f t="shared" si="8"/>
        <v>98700</v>
      </c>
      <c r="I480" s="172" t="s">
        <v>122</v>
      </c>
      <c r="J480" s="124" t="s">
        <v>1175</v>
      </c>
      <c r="K480" s="176"/>
    </row>
    <row r="481" spans="1:11" ht="15.6">
      <c r="A481" s="212">
        <v>46121</v>
      </c>
      <c r="B481" s="75" t="s">
        <v>1590</v>
      </c>
      <c r="C481" s="75" t="s">
        <v>522</v>
      </c>
      <c r="D481" s="75" t="s">
        <v>257</v>
      </c>
      <c r="E481" s="75"/>
      <c r="F481" s="75">
        <v>500</v>
      </c>
      <c r="G481" s="347"/>
      <c r="H481" s="348">
        <f t="shared" si="8"/>
        <v>98200</v>
      </c>
      <c r="I481" s="211" t="s">
        <v>122</v>
      </c>
      <c r="J481" s="75" t="s">
        <v>1166</v>
      </c>
      <c r="K481" s="176"/>
    </row>
    <row r="482" spans="1:11" ht="15.6">
      <c r="A482" s="294">
        <v>46121</v>
      </c>
      <c r="B482" s="124" t="s">
        <v>1599</v>
      </c>
      <c r="C482" s="75" t="s">
        <v>392</v>
      </c>
      <c r="D482" s="124" t="s">
        <v>257</v>
      </c>
      <c r="E482" s="124"/>
      <c r="F482" s="124">
        <v>12000</v>
      </c>
      <c r="G482" s="347"/>
      <c r="H482" s="348">
        <f t="shared" si="8"/>
        <v>86200</v>
      </c>
      <c r="I482" s="172" t="s">
        <v>122</v>
      </c>
      <c r="J482" s="75" t="s">
        <v>1176</v>
      </c>
      <c r="K482" s="176"/>
    </row>
    <row r="483" spans="1:11" ht="15.6">
      <c r="A483" s="212">
        <v>46121</v>
      </c>
      <c r="B483" s="75" t="s">
        <v>1594</v>
      </c>
      <c r="C483" s="75" t="s">
        <v>522</v>
      </c>
      <c r="D483" s="75" t="s">
        <v>257</v>
      </c>
      <c r="E483" s="75"/>
      <c r="F483" s="75">
        <v>2000</v>
      </c>
      <c r="G483" s="347"/>
      <c r="H483" s="348">
        <f t="shared" si="8"/>
        <v>84200</v>
      </c>
      <c r="I483" s="211" t="s">
        <v>122</v>
      </c>
      <c r="J483" s="75" t="s">
        <v>1166</v>
      </c>
      <c r="K483" s="176"/>
    </row>
    <row r="484" spans="1:11" ht="15.6">
      <c r="A484" s="212">
        <v>46127</v>
      </c>
      <c r="B484" s="165" t="s">
        <v>1161</v>
      </c>
      <c r="C484" s="165" t="s">
        <v>110</v>
      </c>
      <c r="D484" s="211" t="s">
        <v>257</v>
      </c>
      <c r="E484" s="75">
        <v>7500</v>
      </c>
      <c r="F484" s="75"/>
      <c r="G484" s="347"/>
      <c r="H484" s="348">
        <f t="shared" si="8"/>
        <v>91700</v>
      </c>
      <c r="I484" s="211" t="s">
        <v>122</v>
      </c>
      <c r="J484" s="75" t="s">
        <v>1177</v>
      </c>
      <c r="K484" s="176"/>
    </row>
    <row r="485" spans="1:11" ht="15.6">
      <c r="A485" s="212">
        <v>46127</v>
      </c>
      <c r="B485" s="165" t="s">
        <v>1161</v>
      </c>
      <c r="C485" s="165" t="s">
        <v>110</v>
      </c>
      <c r="D485" s="211" t="s">
        <v>257</v>
      </c>
      <c r="E485" s="75"/>
      <c r="F485" s="75">
        <v>7500</v>
      </c>
      <c r="G485" s="347"/>
      <c r="H485" s="348">
        <f t="shared" si="8"/>
        <v>84200</v>
      </c>
      <c r="I485" s="211" t="s">
        <v>122</v>
      </c>
      <c r="J485" s="75" t="s">
        <v>1177</v>
      </c>
      <c r="K485" s="176"/>
    </row>
    <row r="486" spans="1:11" ht="15.6">
      <c r="A486" s="212">
        <v>46128</v>
      </c>
      <c r="B486" s="75" t="s">
        <v>1590</v>
      </c>
      <c r="C486" s="75" t="s">
        <v>522</v>
      </c>
      <c r="D486" s="75" t="s">
        <v>257</v>
      </c>
      <c r="E486" s="75"/>
      <c r="F486" s="75">
        <v>1000</v>
      </c>
      <c r="G486" s="347"/>
      <c r="H486" s="348">
        <f t="shared" si="8"/>
        <v>83200</v>
      </c>
      <c r="I486" s="211" t="s">
        <v>122</v>
      </c>
      <c r="J486" s="75" t="s">
        <v>1166</v>
      </c>
      <c r="K486" s="176"/>
    </row>
    <row r="487" spans="1:11" ht="15.6">
      <c r="A487" s="212">
        <v>46128</v>
      </c>
      <c r="B487" s="75" t="s">
        <v>1594</v>
      </c>
      <c r="C487" s="75" t="s">
        <v>522</v>
      </c>
      <c r="D487" s="75" t="s">
        <v>257</v>
      </c>
      <c r="E487" s="75"/>
      <c r="F487" s="75">
        <v>1000</v>
      </c>
      <c r="G487" s="347"/>
      <c r="H487" s="348">
        <f t="shared" si="8"/>
        <v>82200</v>
      </c>
      <c r="I487" s="211" t="s">
        <v>122</v>
      </c>
      <c r="J487" s="75" t="s">
        <v>1166</v>
      </c>
      <c r="K487" s="176"/>
    </row>
    <row r="488" spans="1:11" ht="15.6">
      <c r="A488" s="212">
        <v>46128</v>
      </c>
      <c r="B488" s="75" t="s">
        <v>1594</v>
      </c>
      <c r="C488" s="75" t="s">
        <v>522</v>
      </c>
      <c r="D488" s="75" t="s">
        <v>257</v>
      </c>
      <c r="E488" s="75"/>
      <c r="F488" s="75">
        <v>1000</v>
      </c>
      <c r="G488" s="347"/>
      <c r="H488" s="348">
        <f t="shared" si="8"/>
        <v>81200</v>
      </c>
      <c r="I488" s="211" t="s">
        <v>122</v>
      </c>
      <c r="J488" s="75" t="s">
        <v>1166</v>
      </c>
      <c r="K488" s="176"/>
    </row>
    <row r="489" spans="1:11" ht="15.6">
      <c r="A489" s="212">
        <v>46128</v>
      </c>
      <c r="B489" s="75" t="s">
        <v>1590</v>
      </c>
      <c r="C489" s="75" t="s">
        <v>522</v>
      </c>
      <c r="D489" s="75" t="s">
        <v>257</v>
      </c>
      <c r="E489" s="75"/>
      <c r="F489" s="75">
        <v>1000</v>
      </c>
      <c r="G489" s="347"/>
      <c r="H489" s="348">
        <f t="shared" si="8"/>
        <v>80200</v>
      </c>
      <c r="I489" s="211" t="s">
        <v>122</v>
      </c>
      <c r="J489" s="75" t="s">
        <v>1166</v>
      </c>
      <c r="K489" s="176"/>
    </row>
    <row r="490" spans="1:11" ht="15.6">
      <c r="A490" s="212">
        <v>46128</v>
      </c>
      <c r="B490" s="75" t="s">
        <v>1590</v>
      </c>
      <c r="C490" s="75" t="s">
        <v>522</v>
      </c>
      <c r="D490" s="75" t="s">
        <v>257</v>
      </c>
      <c r="E490" s="75"/>
      <c r="F490" s="75">
        <v>1000</v>
      </c>
      <c r="G490" s="347"/>
      <c r="H490" s="348">
        <f t="shared" si="8"/>
        <v>79200</v>
      </c>
      <c r="I490" s="211" t="s">
        <v>122</v>
      </c>
      <c r="J490" s="75" t="s">
        <v>1166</v>
      </c>
      <c r="K490" s="176"/>
    </row>
    <row r="491" spans="1:11" ht="15.6">
      <c r="A491" s="212">
        <v>46128</v>
      </c>
      <c r="B491" s="75" t="s">
        <v>1162</v>
      </c>
      <c r="C491" s="75" t="s">
        <v>524</v>
      </c>
      <c r="D491" s="75" t="s">
        <v>257</v>
      </c>
      <c r="E491" s="75"/>
      <c r="F491" s="75">
        <v>2000</v>
      </c>
      <c r="G491" s="347"/>
      <c r="H491" s="348">
        <f t="shared" si="8"/>
        <v>77200</v>
      </c>
      <c r="I491" s="211" t="s">
        <v>122</v>
      </c>
      <c r="J491" s="75" t="s">
        <v>1170</v>
      </c>
      <c r="K491" s="176"/>
    </row>
    <row r="492" spans="1:11" ht="15.6">
      <c r="A492" s="212">
        <v>46129</v>
      </c>
      <c r="B492" s="124" t="s">
        <v>567</v>
      </c>
      <c r="C492" s="75" t="s">
        <v>779</v>
      </c>
      <c r="D492" s="75" t="s">
        <v>257</v>
      </c>
      <c r="E492" s="75">
        <v>62000</v>
      </c>
      <c r="F492" s="75"/>
      <c r="G492" s="347"/>
      <c r="H492" s="348">
        <f t="shared" si="8"/>
        <v>139200</v>
      </c>
      <c r="I492" s="211" t="s">
        <v>122</v>
      </c>
      <c r="J492" s="124" t="s">
        <v>1179</v>
      </c>
      <c r="K492" s="176"/>
    </row>
    <row r="493" spans="1:11" ht="15.6">
      <c r="A493" s="212">
        <v>46129</v>
      </c>
      <c r="B493" s="211" t="s">
        <v>1644</v>
      </c>
      <c r="C493" s="75" t="s">
        <v>396</v>
      </c>
      <c r="D493" s="75" t="s">
        <v>257</v>
      </c>
      <c r="E493" s="75"/>
      <c r="F493" s="75">
        <v>20000</v>
      </c>
      <c r="G493" s="347"/>
      <c r="H493" s="348">
        <f t="shared" si="8"/>
        <v>119200</v>
      </c>
      <c r="I493" s="211" t="s">
        <v>122</v>
      </c>
      <c r="J493" s="75" t="s">
        <v>1180</v>
      </c>
      <c r="K493" s="176"/>
    </row>
    <row r="494" spans="1:11" ht="15.6">
      <c r="A494" s="212">
        <v>46129</v>
      </c>
      <c r="B494" s="75" t="s">
        <v>1590</v>
      </c>
      <c r="C494" s="75" t="s">
        <v>522</v>
      </c>
      <c r="D494" s="75" t="s">
        <v>257</v>
      </c>
      <c r="E494" s="75"/>
      <c r="F494" s="75">
        <v>1000</v>
      </c>
      <c r="G494" s="347"/>
      <c r="H494" s="348">
        <f t="shared" si="8"/>
        <v>118200</v>
      </c>
      <c r="I494" s="211" t="s">
        <v>122</v>
      </c>
      <c r="J494" s="75" t="s">
        <v>1166</v>
      </c>
      <c r="K494" s="176"/>
    </row>
    <row r="495" spans="1:11" ht="15.6">
      <c r="A495" s="212">
        <v>46129</v>
      </c>
      <c r="B495" s="75" t="s">
        <v>1590</v>
      </c>
      <c r="C495" s="75" t="s">
        <v>522</v>
      </c>
      <c r="D495" s="75" t="s">
        <v>257</v>
      </c>
      <c r="E495" s="75"/>
      <c r="F495" s="75">
        <v>1000</v>
      </c>
      <c r="G495" s="347"/>
      <c r="H495" s="348">
        <f t="shared" si="8"/>
        <v>117200</v>
      </c>
      <c r="I495" s="211" t="s">
        <v>122</v>
      </c>
      <c r="J495" s="75" t="s">
        <v>1166</v>
      </c>
      <c r="K495" s="176"/>
    </row>
    <row r="496" spans="1:11" ht="15.6">
      <c r="A496" s="294">
        <v>46129</v>
      </c>
      <c r="B496" s="124" t="s">
        <v>1599</v>
      </c>
      <c r="C496" s="75" t="s">
        <v>392</v>
      </c>
      <c r="D496" s="124" t="s">
        <v>257</v>
      </c>
      <c r="E496" s="124"/>
      <c r="F496" s="124">
        <v>3000</v>
      </c>
      <c r="G496" s="347"/>
      <c r="H496" s="348">
        <f t="shared" si="8"/>
        <v>114200</v>
      </c>
      <c r="I496" s="172" t="s">
        <v>122</v>
      </c>
      <c r="J496" s="75" t="s">
        <v>1178</v>
      </c>
      <c r="K496" s="176"/>
    </row>
    <row r="497" spans="1:11" ht="15.6">
      <c r="A497" s="212">
        <v>46129</v>
      </c>
      <c r="B497" s="75" t="s">
        <v>1617</v>
      </c>
      <c r="C497" s="75" t="s">
        <v>522</v>
      </c>
      <c r="D497" s="75" t="s">
        <v>257</v>
      </c>
      <c r="E497" s="75"/>
      <c r="F497" s="75">
        <v>500</v>
      </c>
      <c r="G497" s="347"/>
      <c r="H497" s="348">
        <f t="shared" si="8"/>
        <v>113700</v>
      </c>
      <c r="I497" s="211" t="s">
        <v>122</v>
      </c>
      <c r="J497" s="75" t="s">
        <v>1166</v>
      </c>
      <c r="K497" s="176"/>
    </row>
    <row r="498" spans="1:11" ht="15.6">
      <c r="A498" s="212">
        <v>46130</v>
      </c>
      <c r="B498" s="75" t="s">
        <v>1617</v>
      </c>
      <c r="C498" s="75" t="s">
        <v>522</v>
      </c>
      <c r="D498" s="75" t="s">
        <v>257</v>
      </c>
      <c r="E498" s="75"/>
      <c r="F498" s="75">
        <v>500</v>
      </c>
      <c r="G498" s="347"/>
      <c r="H498" s="348">
        <f t="shared" si="8"/>
        <v>113200</v>
      </c>
      <c r="I498" s="211" t="s">
        <v>122</v>
      </c>
      <c r="J498" s="75" t="s">
        <v>1166</v>
      </c>
      <c r="K498" s="176"/>
    </row>
    <row r="499" spans="1:11" ht="15.6">
      <c r="A499" s="212">
        <v>46130</v>
      </c>
      <c r="B499" s="75" t="s">
        <v>1617</v>
      </c>
      <c r="C499" s="75" t="s">
        <v>522</v>
      </c>
      <c r="D499" s="75" t="s">
        <v>257</v>
      </c>
      <c r="E499" s="75"/>
      <c r="F499" s="75">
        <v>500</v>
      </c>
      <c r="G499" s="347"/>
      <c r="H499" s="348">
        <f t="shared" si="8"/>
        <v>112700</v>
      </c>
      <c r="I499" s="211" t="s">
        <v>122</v>
      </c>
      <c r="J499" s="75" t="s">
        <v>1166</v>
      </c>
      <c r="K499" s="176"/>
    </row>
    <row r="500" spans="1:11" ht="15.6">
      <c r="A500" s="212">
        <v>46130</v>
      </c>
      <c r="B500" s="75" t="s">
        <v>1617</v>
      </c>
      <c r="C500" s="75" t="s">
        <v>522</v>
      </c>
      <c r="D500" s="75" t="s">
        <v>257</v>
      </c>
      <c r="E500" s="75"/>
      <c r="F500" s="75">
        <v>500</v>
      </c>
      <c r="G500" s="347"/>
      <c r="H500" s="348">
        <f t="shared" si="8"/>
        <v>112200</v>
      </c>
      <c r="I500" s="211" t="s">
        <v>122</v>
      </c>
      <c r="J500" s="75" t="s">
        <v>1166</v>
      </c>
      <c r="K500" s="176"/>
    </row>
    <row r="501" spans="1:11" ht="15.6">
      <c r="A501" s="212">
        <v>46130</v>
      </c>
      <c r="B501" s="75" t="s">
        <v>1633</v>
      </c>
      <c r="C501" s="75" t="s">
        <v>522</v>
      </c>
      <c r="D501" s="75" t="s">
        <v>257</v>
      </c>
      <c r="E501" s="75"/>
      <c r="F501" s="75">
        <v>500</v>
      </c>
      <c r="G501" s="347"/>
      <c r="H501" s="348">
        <f t="shared" si="8"/>
        <v>111700</v>
      </c>
      <c r="I501" s="211" t="s">
        <v>122</v>
      </c>
      <c r="J501" s="75" t="s">
        <v>1166</v>
      </c>
      <c r="K501" s="176"/>
    </row>
    <row r="502" spans="1:11" ht="15.6">
      <c r="A502" s="212">
        <v>46130</v>
      </c>
      <c r="B502" s="75" t="s">
        <v>1633</v>
      </c>
      <c r="C502" s="75" t="s">
        <v>522</v>
      </c>
      <c r="D502" s="75" t="s">
        <v>257</v>
      </c>
      <c r="E502" s="75"/>
      <c r="F502" s="75">
        <v>500</v>
      </c>
      <c r="G502" s="347"/>
      <c r="H502" s="348">
        <f t="shared" si="8"/>
        <v>111200</v>
      </c>
      <c r="I502" s="211" t="s">
        <v>122</v>
      </c>
      <c r="J502" s="75" t="s">
        <v>1166</v>
      </c>
      <c r="K502" s="176"/>
    </row>
    <row r="503" spans="1:11" ht="15.6">
      <c r="A503" s="212">
        <v>46130</v>
      </c>
      <c r="B503" s="75" t="s">
        <v>1617</v>
      </c>
      <c r="C503" s="75" t="s">
        <v>522</v>
      </c>
      <c r="D503" s="75" t="s">
        <v>257</v>
      </c>
      <c r="E503" s="75"/>
      <c r="F503" s="75">
        <v>500</v>
      </c>
      <c r="G503" s="347"/>
      <c r="H503" s="348">
        <f t="shared" si="8"/>
        <v>110700</v>
      </c>
      <c r="I503" s="211" t="s">
        <v>122</v>
      </c>
      <c r="J503" s="75" t="s">
        <v>1166</v>
      </c>
      <c r="K503" s="176"/>
    </row>
    <row r="504" spans="1:11" ht="15.6">
      <c r="A504" s="212">
        <v>46130</v>
      </c>
      <c r="B504" s="75" t="s">
        <v>1617</v>
      </c>
      <c r="C504" s="75" t="s">
        <v>522</v>
      </c>
      <c r="D504" s="75" t="s">
        <v>257</v>
      </c>
      <c r="E504" s="75"/>
      <c r="F504" s="75">
        <v>500</v>
      </c>
      <c r="G504" s="347"/>
      <c r="H504" s="348">
        <f t="shared" si="8"/>
        <v>110200</v>
      </c>
      <c r="I504" s="211" t="s">
        <v>122</v>
      </c>
      <c r="J504" s="75" t="s">
        <v>1166</v>
      </c>
      <c r="K504" s="176"/>
    </row>
    <row r="505" spans="1:11" ht="15.6">
      <c r="A505" s="212">
        <v>46130</v>
      </c>
      <c r="B505" s="75" t="s">
        <v>1665</v>
      </c>
      <c r="C505" s="75" t="s">
        <v>524</v>
      </c>
      <c r="D505" s="75" t="s">
        <v>257</v>
      </c>
      <c r="E505" s="75"/>
      <c r="F505" s="75">
        <v>4000</v>
      </c>
      <c r="G505" s="347"/>
      <c r="H505" s="348">
        <f t="shared" si="8"/>
        <v>106200</v>
      </c>
      <c r="I505" s="211" t="s">
        <v>122</v>
      </c>
      <c r="J505" s="75" t="s">
        <v>1170</v>
      </c>
      <c r="K505" s="176"/>
    </row>
    <row r="506" spans="1:11" ht="15.6">
      <c r="A506" s="294">
        <v>46131</v>
      </c>
      <c r="B506" s="172" t="s">
        <v>1598</v>
      </c>
      <c r="C506" s="124" t="s">
        <v>396</v>
      </c>
      <c r="D506" s="124" t="s">
        <v>257</v>
      </c>
      <c r="E506" s="124"/>
      <c r="F506" s="124">
        <v>20000</v>
      </c>
      <c r="G506" s="347"/>
      <c r="H506" s="348">
        <f t="shared" si="8"/>
        <v>86200</v>
      </c>
      <c r="I506" s="172" t="s">
        <v>122</v>
      </c>
      <c r="J506" s="75" t="s">
        <v>1181</v>
      </c>
      <c r="K506" s="176"/>
    </row>
    <row r="507" spans="1:11" ht="15.6">
      <c r="A507" s="212">
        <v>46131</v>
      </c>
      <c r="B507" s="75" t="s">
        <v>1592</v>
      </c>
      <c r="C507" s="75" t="s">
        <v>522</v>
      </c>
      <c r="D507" s="75" t="s">
        <v>257</v>
      </c>
      <c r="E507" s="75"/>
      <c r="F507" s="75">
        <v>500</v>
      </c>
      <c r="G507" s="347"/>
      <c r="H507" s="348">
        <f t="shared" si="8"/>
        <v>85700</v>
      </c>
      <c r="I507" s="211" t="s">
        <v>122</v>
      </c>
      <c r="J507" s="75" t="s">
        <v>1166</v>
      </c>
      <c r="K507" s="176"/>
    </row>
    <row r="508" spans="1:11" ht="15.6">
      <c r="A508" s="294">
        <v>46131</v>
      </c>
      <c r="B508" s="124" t="s">
        <v>1639</v>
      </c>
      <c r="C508" s="75" t="s">
        <v>392</v>
      </c>
      <c r="D508" s="124" t="s">
        <v>257</v>
      </c>
      <c r="E508" s="124"/>
      <c r="F508" s="124">
        <v>3000</v>
      </c>
      <c r="G508" s="347"/>
      <c r="H508" s="348">
        <f t="shared" ref="H508:H571" si="9">H507+E508-F508</f>
        <v>82700</v>
      </c>
      <c r="I508" s="172" t="s">
        <v>122</v>
      </c>
      <c r="J508" s="75" t="s">
        <v>1182</v>
      </c>
      <c r="K508" s="176"/>
    </row>
    <row r="509" spans="1:11" ht="15.6">
      <c r="A509" s="212">
        <v>46131</v>
      </c>
      <c r="B509" s="75" t="s">
        <v>1590</v>
      </c>
      <c r="C509" s="75" t="s">
        <v>522</v>
      </c>
      <c r="D509" s="75" t="s">
        <v>257</v>
      </c>
      <c r="E509" s="75"/>
      <c r="F509" s="75">
        <v>1000</v>
      </c>
      <c r="G509" s="347"/>
      <c r="H509" s="348">
        <f t="shared" si="9"/>
        <v>81700</v>
      </c>
      <c r="I509" s="211" t="s">
        <v>122</v>
      </c>
      <c r="J509" s="75" t="s">
        <v>1166</v>
      </c>
      <c r="K509" s="176"/>
    </row>
    <row r="510" spans="1:11" s="246" customFormat="1" ht="15.6">
      <c r="A510" s="212">
        <v>46133</v>
      </c>
      <c r="B510" s="75" t="s">
        <v>1590</v>
      </c>
      <c r="C510" s="75" t="s">
        <v>522</v>
      </c>
      <c r="D510" s="75" t="s">
        <v>257</v>
      </c>
      <c r="E510" s="75"/>
      <c r="F510" s="75">
        <v>1000</v>
      </c>
      <c r="G510" s="347"/>
      <c r="H510" s="348">
        <f t="shared" si="9"/>
        <v>80700</v>
      </c>
      <c r="I510" s="211" t="s">
        <v>122</v>
      </c>
      <c r="J510" s="75" t="s">
        <v>1166</v>
      </c>
      <c r="K510" s="176"/>
    </row>
    <row r="511" spans="1:11" s="246" customFormat="1" ht="15.6">
      <c r="A511" s="212">
        <v>46133</v>
      </c>
      <c r="B511" s="75" t="s">
        <v>1590</v>
      </c>
      <c r="C511" s="75" t="s">
        <v>522</v>
      </c>
      <c r="D511" s="75" t="s">
        <v>257</v>
      </c>
      <c r="E511" s="75"/>
      <c r="F511" s="75">
        <v>1000</v>
      </c>
      <c r="G511" s="347"/>
      <c r="H511" s="348">
        <f t="shared" si="9"/>
        <v>79700</v>
      </c>
      <c r="I511" s="211" t="s">
        <v>122</v>
      </c>
      <c r="J511" s="75" t="s">
        <v>1166</v>
      </c>
      <c r="K511" s="176"/>
    </row>
    <row r="512" spans="1:11" s="246" customFormat="1" ht="15.6">
      <c r="A512" s="212">
        <v>46133</v>
      </c>
      <c r="B512" s="124" t="s">
        <v>567</v>
      </c>
      <c r="C512" s="75" t="s">
        <v>779</v>
      </c>
      <c r="D512" s="75" t="s">
        <v>257</v>
      </c>
      <c r="E512" s="75">
        <v>50000</v>
      </c>
      <c r="F512" s="75"/>
      <c r="G512" s="347"/>
      <c r="H512" s="348">
        <f t="shared" si="9"/>
        <v>129700</v>
      </c>
      <c r="I512" s="211" t="s">
        <v>122</v>
      </c>
      <c r="J512" s="124" t="s">
        <v>1184</v>
      </c>
      <c r="K512" s="176"/>
    </row>
    <row r="513" spans="1:11" s="246" customFormat="1" ht="15.6">
      <c r="A513" s="212">
        <v>46133</v>
      </c>
      <c r="B513" s="75" t="s">
        <v>1590</v>
      </c>
      <c r="C513" s="75" t="s">
        <v>522</v>
      </c>
      <c r="D513" s="75" t="s">
        <v>257</v>
      </c>
      <c r="E513" s="75"/>
      <c r="F513" s="75">
        <v>1000</v>
      </c>
      <c r="G513" s="347"/>
      <c r="H513" s="348">
        <f t="shared" si="9"/>
        <v>128700</v>
      </c>
      <c r="I513" s="211" t="s">
        <v>122</v>
      </c>
      <c r="J513" s="75" t="s">
        <v>1166</v>
      </c>
      <c r="K513" s="176"/>
    </row>
    <row r="514" spans="1:11" s="246" customFormat="1" ht="15.6">
      <c r="A514" s="212">
        <v>46133</v>
      </c>
      <c r="B514" s="75" t="s">
        <v>1624</v>
      </c>
      <c r="C514" s="75" t="s">
        <v>392</v>
      </c>
      <c r="D514" s="75" t="s">
        <v>257</v>
      </c>
      <c r="E514" s="75"/>
      <c r="F514" s="75">
        <v>12000</v>
      </c>
      <c r="G514" s="347"/>
      <c r="H514" s="348">
        <f t="shared" si="9"/>
        <v>116700</v>
      </c>
      <c r="I514" s="211" t="s">
        <v>122</v>
      </c>
      <c r="J514" s="75" t="s">
        <v>1183</v>
      </c>
      <c r="K514" s="176"/>
    </row>
    <row r="515" spans="1:11" s="246" customFormat="1" ht="15.6">
      <c r="A515" s="212">
        <v>46133</v>
      </c>
      <c r="B515" s="75" t="s">
        <v>1590</v>
      </c>
      <c r="C515" s="75" t="s">
        <v>522</v>
      </c>
      <c r="D515" s="75" t="s">
        <v>257</v>
      </c>
      <c r="E515" s="75"/>
      <c r="F515" s="75">
        <v>1000</v>
      </c>
      <c r="G515" s="347"/>
      <c r="H515" s="348">
        <f t="shared" si="9"/>
        <v>115700</v>
      </c>
      <c r="I515" s="211" t="s">
        <v>122</v>
      </c>
      <c r="J515" s="75" t="s">
        <v>1166</v>
      </c>
      <c r="K515" s="176"/>
    </row>
    <row r="516" spans="1:11" s="246" customFormat="1" ht="15.6">
      <c r="A516" s="212">
        <v>46134</v>
      </c>
      <c r="B516" s="211" t="s">
        <v>1672</v>
      </c>
      <c r="C516" s="75" t="s">
        <v>396</v>
      </c>
      <c r="D516" s="75" t="s">
        <v>257</v>
      </c>
      <c r="E516" s="75"/>
      <c r="F516" s="75">
        <v>10000</v>
      </c>
      <c r="G516" s="347"/>
      <c r="H516" s="348">
        <f t="shared" si="9"/>
        <v>105700</v>
      </c>
      <c r="I516" s="211" t="s">
        <v>122</v>
      </c>
      <c r="J516" s="75" t="s">
        <v>1186</v>
      </c>
      <c r="K516" s="176"/>
    </row>
    <row r="517" spans="1:11" s="246" customFormat="1" ht="15.6">
      <c r="A517" s="212">
        <v>46135</v>
      </c>
      <c r="B517" s="211" t="s">
        <v>1668</v>
      </c>
      <c r="C517" s="75" t="s">
        <v>396</v>
      </c>
      <c r="D517" s="75" t="s">
        <v>257</v>
      </c>
      <c r="E517" s="75"/>
      <c r="F517" s="75">
        <v>10000</v>
      </c>
      <c r="G517" s="347"/>
      <c r="H517" s="348">
        <f t="shared" si="9"/>
        <v>95700</v>
      </c>
      <c r="I517" s="211" t="s">
        <v>122</v>
      </c>
      <c r="J517" s="75" t="s">
        <v>1186</v>
      </c>
      <c r="K517" s="176"/>
    </row>
    <row r="518" spans="1:11" s="246" customFormat="1" ht="15.6">
      <c r="A518" s="212">
        <v>46136</v>
      </c>
      <c r="B518" s="211" t="s">
        <v>1668</v>
      </c>
      <c r="C518" s="75" t="s">
        <v>396</v>
      </c>
      <c r="D518" s="75" t="s">
        <v>257</v>
      </c>
      <c r="E518" s="75"/>
      <c r="F518" s="75">
        <v>10000</v>
      </c>
      <c r="G518" s="347"/>
      <c r="H518" s="348">
        <f t="shared" si="9"/>
        <v>85700</v>
      </c>
      <c r="I518" s="211" t="s">
        <v>122</v>
      </c>
      <c r="J518" s="75" t="s">
        <v>1186</v>
      </c>
      <c r="K518" s="176"/>
    </row>
    <row r="519" spans="1:11" s="246" customFormat="1" ht="15.6">
      <c r="A519" s="212">
        <v>46137</v>
      </c>
      <c r="B519" s="211" t="s">
        <v>1668</v>
      </c>
      <c r="C519" s="75" t="s">
        <v>396</v>
      </c>
      <c r="D519" s="75" t="s">
        <v>257</v>
      </c>
      <c r="E519" s="75"/>
      <c r="F519" s="75">
        <v>10000</v>
      </c>
      <c r="G519" s="347"/>
      <c r="H519" s="348">
        <f t="shared" si="9"/>
        <v>75700</v>
      </c>
      <c r="I519" s="211" t="s">
        <v>122</v>
      </c>
      <c r="J519" s="75" t="s">
        <v>1186</v>
      </c>
      <c r="K519" s="176"/>
    </row>
    <row r="520" spans="1:11" s="246" customFormat="1" ht="15.6">
      <c r="A520" s="212">
        <v>46138</v>
      </c>
      <c r="B520" s="211" t="s">
        <v>1668</v>
      </c>
      <c r="C520" s="75" t="s">
        <v>396</v>
      </c>
      <c r="D520" s="75" t="s">
        <v>257</v>
      </c>
      <c r="E520" s="75"/>
      <c r="F520" s="75">
        <v>10000</v>
      </c>
      <c r="G520" s="347"/>
      <c r="H520" s="348">
        <f t="shared" si="9"/>
        <v>65700</v>
      </c>
      <c r="I520" s="211" t="s">
        <v>122</v>
      </c>
      <c r="J520" s="75" t="s">
        <v>1186</v>
      </c>
      <c r="K520" s="176"/>
    </row>
    <row r="521" spans="1:11" s="246" customFormat="1" ht="15.6">
      <c r="A521" s="212">
        <v>46139</v>
      </c>
      <c r="B521" s="211" t="s">
        <v>1668</v>
      </c>
      <c r="C521" s="75" t="s">
        <v>396</v>
      </c>
      <c r="D521" s="75" t="s">
        <v>257</v>
      </c>
      <c r="E521" s="75"/>
      <c r="F521" s="75">
        <v>10000</v>
      </c>
      <c r="G521" s="347"/>
      <c r="H521" s="348">
        <f t="shared" si="9"/>
        <v>55700</v>
      </c>
      <c r="I521" s="211" t="s">
        <v>122</v>
      </c>
      <c r="J521" s="75" t="s">
        <v>1186</v>
      </c>
      <c r="K521" s="176"/>
    </row>
    <row r="522" spans="1:11" s="246" customFormat="1" ht="15.6">
      <c r="A522" s="212">
        <v>46140</v>
      </c>
      <c r="B522" s="211" t="s">
        <v>1668</v>
      </c>
      <c r="C522" s="75" t="s">
        <v>396</v>
      </c>
      <c r="D522" s="75" t="s">
        <v>257</v>
      </c>
      <c r="E522" s="75"/>
      <c r="F522" s="75">
        <v>10000</v>
      </c>
      <c r="G522" s="347"/>
      <c r="H522" s="348">
        <f t="shared" si="9"/>
        <v>45700</v>
      </c>
      <c r="I522" s="211" t="s">
        <v>122</v>
      </c>
      <c r="J522" s="75" t="s">
        <v>1186</v>
      </c>
      <c r="K522" s="176"/>
    </row>
    <row r="523" spans="1:11" s="246" customFormat="1" ht="15.6">
      <c r="A523" s="212">
        <v>46134</v>
      </c>
      <c r="B523" s="75" t="s">
        <v>1594</v>
      </c>
      <c r="C523" s="75" t="s">
        <v>522</v>
      </c>
      <c r="D523" s="75" t="s">
        <v>257</v>
      </c>
      <c r="E523" s="75"/>
      <c r="F523" s="75">
        <v>1000</v>
      </c>
      <c r="G523" s="347"/>
      <c r="H523" s="348">
        <f t="shared" si="9"/>
        <v>44700</v>
      </c>
      <c r="I523" s="211" t="s">
        <v>122</v>
      </c>
      <c r="J523" s="75" t="s">
        <v>1166</v>
      </c>
      <c r="K523" s="176"/>
    </row>
    <row r="524" spans="1:11" s="246" customFormat="1" ht="15.6">
      <c r="A524" s="212">
        <v>46134</v>
      </c>
      <c r="B524" s="75" t="s">
        <v>1590</v>
      </c>
      <c r="C524" s="75" t="s">
        <v>522</v>
      </c>
      <c r="D524" s="75" t="s">
        <v>257</v>
      </c>
      <c r="E524" s="75"/>
      <c r="F524" s="75">
        <v>500</v>
      </c>
      <c r="G524" s="347"/>
      <c r="H524" s="348">
        <f t="shared" si="9"/>
        <v>44200</v>
      </c>
      <c r="I524" s="211" t="s">
        <v>122</v>
      </c>
      <c r="J524" s="75" t="s">
        <v>1166</v>
      </c>
      <c r="K524" s="176"/>
    </row>
    <row r="525" spans="1:11" s="246" customFormat="1" ht="15.6">
      <c r="A525" s="212">
        <v>46134</v>
      </c>
      <c r="B525" s="165" t="s">
        <v>1163</v>
      </c>
      <c r="C525" s="165" t="s">
        <v>110</v>
      </c>
      <c r="D525" s="211" t="s">
        <v>257</v>
      </c>
      <c r="E525" s="75">
        <v>7500</v>
      </c>
      <c r="F525" s="75"/>
      <c r="G525" s="347"/>
      <c r="H525" s="348">
        <f t="shared" si="9"/>
        <v>51700</v>
      </c>
      <c r="I525" s="211" t="s">
        <v>122</v>
      </c>
      <c r="J525" s="75" t="s">
        <v>1185</v>
      </c>
      <c r="K525" s="176"/>
    </row>
    <row r="526" spans="1:11" s="246" customFormat="1" ht="15.6">
      <c r="A526" s="212">
        <v>46134</v>
      </c>
      <c r="B526" s="165" t="s">
        <v>1163</v>
      </c>
      <c r="C526" s="165" t="s">
        <v>110</v>
      </c>
      <c r="D526" s="211" t="s">
        <v>257</v>
      </c>
      <c r="E526" s="75"/>
      <c r="F526" s="75">
        <v>7500</v>
      </c>
      <c r="G526" s="347"/>
      <c r="H526" s="348">
        <f t="shared" si="9"/>
        <v>44200</v>
      </c>
      <c r="I526" s="211" t="s">
        <v>122</v>
      </c>
      <c r="J526" s="75" t="s">
        <v>1185</v>
      </c>
      <c r="K526" s="176"/>
    </row>
    <row r="527" spans="1:11" s="246" customFormat="1" ht="15.6">
      <c r="A527" s="212">
        <v>46135</v>
      </c>
      <c r="B527" s="75" t="s">
        <v>1590</v>
      </c>
      <c r="C527" s="75" t="s">
        <v>522</v>
      </c>
      <c r="D527" s="75" t="s">
        <v>257</v>
      </c>
      <c r="E527" s="75"/>
      <c r="F527" s="75">
        <v>500</v>
      </c>
      <c r="G527" s="347"/>
      <c r="H527" s="348">
        <f t="shared" si="9"/>
        <v>43700</v>
      </c>
      <c r="I527" s="211" t="s">
        <v>122</v>
      </c>
      <c r="J527" s="75" t="s">
        <v>1166</v>
      </c>
      <c r="K527" s="176"/>
    </row>
    <row r="528" spans="1:11" s="246" customFormat="1" ht="15.6">
      <c r="A528" s="212">
        <v>46135</v>
      </c>
      <c r="B528" s="75" t="s">
        <v>1590</v>
      </c>
      <c r="C528" s="75" t="s">
        <v>522</v>
      </c>
      <c r="D528" s="75" t="s">
        <v>257</v>
      </c>
      <c r="E528" s="75"/>
      <c r="F528" s="75">
        <v>500</v>
      </c>
      <c r="G528" s="347"/>
      <c r="H528" s="348">
        <f t="shared" si="9"/>
        <v>43200</v>
      </c>
      <c r="I528" s="211" t="s">
        <v>122</v>
      </c>
      <c r="J528" s="75" t="s">
        <v>1166</v>
      </c>
      <c r="K528" s="176"/>
    </row>
    <row r="529" spans="1:11" s="246" customFormat="1" ht="15.6">
      <c r="A529" s="212">
        <v>46135</v>
      </c>
      <c r="B529" s="75" t="s">
        <v>1590</v>
      </c>
      <c r="C529" s="75" t="s">
        <v>522</v>
      </c>
      <c r="D529" s="75" t="s">
        <v>257</v>
      </c>
      <c r="E529" s="75"/>
      <c r="F529" s="75">
        <v>500</v>
      </c>
      <c r="G529" s="347"/>
      <c r="H529" s="348">
        <f t="shared" si="9"/>
        <v>42700</v>
      </c>
      <c r="I529" s="211" t="s">
        <v>122</v>
      </c>
      <c r="J529" s="75" t="s">
        <v>1166</v>
      </c>
      <c r="K529" s="176"/>
    </row>
    <row r="530" spans="1:11" s="246" customFormat="1" ht="15.6">
      <c r="A530" s="212">
        <v>46135</v>
      </c>
      <c r="B530" s="75" t="s">
        <v>1590</v>
      </c>
      <c r="C530" s="75" t="s">
        <v>522</v>
      </c>
      <c r="D530" s="75" t="s">
        <v>257</v>
      </c>
      <c r="E530" s="75"/>
      <c r="F530" s="75">
        <v>500</v>
      </c>
      <c r="G530" s="347"/>
      <c r="H530" s="348">
        <f t="shared" si="9"/>
        <v>42200</v>
      </c>
      <c r="I530" s="211" t="s">
        <v>122</v>
      </c>
      <c r="J530" s="75" t="s">
        <v>1166</v>
      </c>
      <c r="K530" s="176"/>
    </row>
    <row r="531" spans="1:11" s="246" customFormat="1" ht="15.6">
      <c r="A531" s="212">
        <v>46135</v>
      </c>
      <c r="B531" s="124" t="s">
        <v>567</v>
      </c>
      <c r="C531" s="75" t="s">
        <v>779</v>
      </c>
      <c r="D531" s="75" t="s">
        <v>257</v>
      </c>
      <c r="E531" s="75">
        <v>163000</v>
      </c>
      <c r="F531" s="75"/>
      <c r="G531" s="347"/>
      <c r="H531" s="348">
        <f t="shared" si="9"/>
        <v>205200</v>
      </c>
      <c r="I531" s="211" t="s">
        <v>122</v>
      </c>
      <c r="J531" s="124" t="s">
        <v>1189</v>
      </c>
      <c r="K531" s="176"/>
    </row>
    <row r="532" spans="1:11" ht="15.6">
      <c r="A532" s="212">
        <v>46135</v>
      </c>
      <c r="B532" s="75" t="s">
        <v>1590</v>
      </c>
      <c r="C532" s="75" t="s">
        <v>522</v>
      </c>
      <c r="D532" s="75" t="s">
        <v>257</v>
      </c>
      <c r="E532" s="75"/>
      <c r="F532" s="75">
        <v>500</v>
      </c>
      <c r="G532" s="347"/>
      <c r="H532" s="348">
        <f t="shared" si="9"/>
        <v>204700</v>
      </c>
      <c r="I532" s="211" t="s">
        <v>122</v>
      </c>
      <c r="J532" s="75" t="s">
        <v>1166</v>
      </c>
      <c r="K532" s="176"/>
    </row>
    <row r="533" spans="1:11" ht="15.6">
      <c r="A533" s="212">
        <v>46135</v>
      </c>
      <c r="B533" s="75" t="s">
        <v>1669</v>
      </c>
      <c r="C533" s="75" t="s">
        <v>524</v>
      </c>
      <c r="D533" s="75" t="s">
        <v>257</v>
      </c>
      <c r="E533" s="75"/>
      <c r="F533" s="75">
        <v>2000</v>
      </c>
      <c r="G533" s="347"/>
      <c r="H533" s="348">
        <f t="shared" si="9"/>
        <v>202700</v>
      </c>
      <c r="I533" s="211" t="s">
        <v>122</v>
      </c>
      <c r="J533" s="75" t="s">
        <v>1170</v>
      </c>
      <c r="K533" s="176"/>
    </row>
    <row r="534" spans="1:11" ht="15.6">
      <c r="A534" s="212">
        <v>46136</v>
      </c>
      <c r="B534" s="172" t="s">
        <v>1598</v>
      </c>
      <c r="C534" s="75" t="s">
        <v>396</v>
      </c>
      <c r="D534" s="75" t="s">
        <v>257</v>
      </c>
      <c r="E534" s="75"/>
      <c r="F534" s="75">
        <v>20000</v>
      </c>
      <c r="G534" s="347"/>
      <c r="H534" s="348">
        <f t="shared" si="9"/>
        <v>182700</v>
      </c>
      <c r="I534" s="211" t="s">
        <v>122</v>
      </c>
      <c r="J534" s="75" t="s">
        <v>1187</v>
      </c>
      <c r="K534" s="176"/>
    </row>
    <row r="535" spans="1:11" ht="15.6">
      <c r="A535" s="212">
        <v>46136</v>
      </c>
      <c r="B535" s="75" t="s">
        <v>1594</v>
      </c>
      <c r="C535" s="75" t="s">
        <v>522</v>
      </c>
      <c r="D535" s="75" t="s">
        <v>257</v>
      </c>
      <c r="E535" s="75"/>
      <c r="F535" s="75">
        <v>500</v>
      </c>
      <c r="G535" s="347"/>
      <c r="H535" s="348">
        <f t="shared" si="9"/>
        <v>182200</v>
      </c>
      <c r="I535" s="211" t="s">
        <v>122</v>
      </c>
      <c r="J535" s="75" t="s">
        <v>1166</v>
      </c>
      <c r="K535" s="176"/>
    </row>
    <row r="536" spans="1:11" ht="15.6">
      <c r="A536" s="212">
        <v>46136</v>
      </c>
      <c r="B536" s="75" t="s">
        <v>1599</v>
      </c>
      <c r="C536" s="75" t="s">
        <v>392</v>
      </c>
      <c r="D536" s="75" t="s">
        <v>257</v>
      </c>
      <c r="E536" s="75"/>
      <c r="F536" s="75">
        <v>8000</v>
      </c>
      <c r="G536" s="347"/>
      <c r="H536" s="348">
        <f t="shared" si="9"/>
        <v>174200</v>
      </c>
      <c r="I536" s="211" t="s">
        <v>122</v>
      </c>
      <c r="J536" s="75" t="s">
        <v>1188</v>
      </c>
      <c r="K536" s="176"/>
    </row>
    <row r="537" spans="1:11" ht="15.6">
      <c r="A537" s="212">
        <v>46136</v>
      </c>
      <c r="B537" s="75" t="s">
        <v>1596</v>
      </c>
      <c r="C537" s="75" t="s">
        <v>522</v>
      </c>
      <c r="D537" s="75" t="s">
        <v>257</v>
      </c>
      <c r="E537" s="75"/>
      <c r="F537" s="75">
        <v>500</v>
      </c>
      <c r="G537" s="347"/>
      <c r="H537" s="348">
        <f t="shared" si="9"/>
        <v>173700</v>
      </c>
      <c r="I537" s="211" t="s">
        <v>122</v>
      </c>
      <c r="J537" s="75" t="s">
        <v>1166</v>
      </c>
      <c r="K537" s="176"/>
    </row>
    <row r="538" spans="1:11" ht="15.6">
      <c r="A538" s="212">
        <v>46136</v>
      </c>
      <c r="B538" s="75" t="s">
        <v>1592</v>
      </c>
      <c r="C538" s="75" t="s">
        <v>522</v>
      </c>
      <c r="D538" s="75" t="s">
        <v>257</v>
      </c>
      <c r="E538" s="75"/>
      <c r="F538" s="75">
        <v>500</v>
      </c>
      <c r="G538" s="347"/>
      <c r="H538" s="348">
        <f t="shared" si="9"/>
        <v>173200</v>
      </c>
      <c r="I538" s="211" t="s">
        <v>122</v>
      </c>
      <c r="J538" s="75" t="s">
        <v>1166</v>
      </c>
      <c r="K538" s="176"/>
    </row>
    <row r="539" spans="1:11" ht="15.6">
      <c r="A539" s="212">
        <v>46136</v>
      </c>
      <c r="B539" s="75" t="s">
        <v>1592</v>
      </c>
      <c r="C539" s="75" t="s">
        <v>522</v>
      </c>
      <c r="D539" s="75" t="s">
        <v>257</v>
      </c>
      <c r="E539" s="75"/>
      <c r="F539" s="75">
        <v>500</v>
      </c>
      <c r="G539" s="347"/>
      <c r="H539" s="348">
        <f t="shared" si="9"/>
        <v>172700</v>
      </c>
      <c r="I539" s="211" t="s">
        <v>122</v>
      </c>
      <c r="J539" s="75" t="s">
        <v>1166</v>
      </c>
      <c r="K539" s="176"/>
    </row>
    <row r="540" spans="1:11" ht="15.6">
      <c r="A540" s="212">
        <v>46136</v>
      </c>
      <c r="B540" s="75" t="s">
        <v>1592</v>
      </c>
      <c r="C540" s="75" t="s">
        <v>522</v>
      </c>
      <c r="D540" s="75" t="s">
        <v>257</v>
      </c>
      <c r="E540" s="75"/>
      <c r="F540" s="75">
        <v>500</v>
      </c>
      <c r="G540" s="347"/>
      <c r="H540" s="348">
        <f t="shared" si="9"/>
        <v>172200</v>
      </c>
      <c r="I540" s="211" t="s">
        <v>122</v>
      </c>
      <c r="J540" s="75" t="s">
        <v>1166</v>
      </c>
      <c r="K540" s="176"/>
    </row>
    <row r="541" spans="1:11" ht="15.6">
      <c r="A541" s="212">
        <v>46137</v>
      </c>
      <c r="B541" s="75" t="s">
        <v>1592</v>
      </c>
      <c r="C541" s="75" t="s">
        <v>522</v>
      </c>
      <c r="D541" s="75" t="s">
        <v>257</v>
      </c>
      <c r="E541" s="75"/>
      <c r="F541" s="75">
        <v>500</v>
      </c>
      <c r="G541" s="347"/>
      <c r="H541" s="348">
        <f t="shared" si="9"/>
        <v>171700</v>
      </c>
      <c r="I541" s="211" t="s">
        <v>122</v>
      </c>
      <c r="J541" s="75" t="s">
        <v>1166</v>
      </c>
      <c r="K541" s="176"/>
    </row>
    <row r="542" spans="1:11" ht="15.6">
      <c r="A542" s="212">
        <v>46137</v>
      </c>
      <c r="B542" s="75" t="s">
        <v>1592</v>
      </c>
      <c r="C542" s="75" t="s">
        <v>522</v>
      </c>
      <c r="D542" s="75" t="s">
        <v>257</v>
      </c>
      <c r="E542" s="75"/>
      <c r="F542" s="75">
        <v>500</v>
      </c>
      <c r="G542" s="347"/>
      <c r="H542" s="348">
        <f t="shared" si="9"/>
        <v>171200</v>
      </c>
      <c r="I542" s="211" t="s">
        <v>122</v>
      </c>
      <c r="J542" s="75" t="s">
        <v>1166</v>
      </c>
      <c r="K542" s="176"/>
    </row>
    <row r="543" spans="1:11" ht="15.6">
      <c r="A543" s="212">
        <v>46137</v>
      </c>
      <c r="B543" s="75" t="s">
        <v>1592</v>
      </c>
      <c r="C543" s="75" t="s">
        <v>522</v>
      </c>
      <c r="D543" s="75" t="s">
        <v>257</v>
      </c>
      <c r="E543" s="75"/>
      <c r="F543" s="75">
        <v>500</v>
      </c>
      <c r="G543" s="347"/>
      <c r="H543" s="348">
        <f t="shared" si="9"/>
        <v>170700</v>
      </c>
      <c r="I543" s="211" t="s">
        <v>122</v>
      </c>
      <c r="J543" s="75" t="s">
        <v>1166</v>
      </c>
      <c r="K543" s="176"/>
    </row>
    <row r="544" spans="1:11" ht="15.6">
      <c r="A544" s="212">
        <v>46137</v>
      </c>
      <c r="B544" s="75" t="s">
        <v>1592</v>
      </c>
      <c r="C544" s="75" t="s">
        <v>522</v>
      </c>
      <c r="D544" s="75" t="s">
        <v>257</v>
      </c>
      <c r="E544" s="75"/>
      <c r="F544" s="75">
        <v>500</v>
      </c>
      <c r="G544" s="347"/>
      <c r="H544" s="348">
        <f t="shared" si="9"/>
        <v>170200</v>
      </c>
      <c r="I544" s="211" t="s">
        <v>122</v>
      </c>
      <c r="J544" s="75" t="s">
        <v>1166</v>
      </c>
      <c r="K544" s="176"/>
    </row>
    <row r="545" spans="1:11" ht="15.6">
      <c r="A545" s="212">
        <v>46137</v>
      </c>
      <c r="B545" s="75" t="s">
        <v>1592</v>
      </c>
      <c r="C545" s="75" t="s">
        <v>522</v>
      </c>
      <c r="D545" s="75" t="s">
        <v>257</v>
      </c>
      <c r="E545" s="75"/>
      <c r="F545" s="75">
        <v>500</v>
      </c>
      <c r="G545" s="347"/>
      <c r="H545" s="348">
        <f t="shared" si="9"/>
        <v>169700</v>
      </c>
      <c r="I545" s="211" t="s">
        <v>122</v>
      </c>
      <c r="J545" s="75" t="s">
        <v>1166</v>
      </c>
      <c r="K545" s="176"/>
    </row>
    <row r="546" spans="1:11" ht="15.6">
      <c r="A546" s="212">
        <v>46137</v>
      </c>
      <c r="B546" s="75" t="s">
        <v>1592</v>
      </c>
      <c r="C546" s="75" t="s">
        <v>522</v>
      </c>
      <c r="D546" s="75" t="s">
        <v>257</v>
      </c>
      <c r="E546" s="75"/>
      <c r="F546" s="75">
        <v>500</v>
      </c>
      <c r="G546" s="347"/>
      <c r="H546" s="348">
        <f t="shared" si="9"/>
        <v>169200</v>
      </c>
      <c r="I546" s="211" t="s">
        <v>122</v>
      </c>
      <c r="J546" s="75" t="s">
        <v>1166</v>
      </c>
      <c r="K546" s="176"/>
    </row>
    <row r="547" spans="1:11" ht="15.6">
      <c r="A547" s="212">
        <v>46137</v>
      </c>
      <c r="B547" s="75" t="s">
        <v>1673</v>
      </c>
      <c r="C547" s="75" t="s">
        <v>524</v>
      </c>
      <c r="D547" s="75" t="s">
        <v>257</v>
      </c>
      <c r="E547" s="75"/>
      <c r="F547" s="75">
        <v>2500</v>
      </c>
      <c r="G547" s="347"/>
      <c r="H547" s="348">
        <f t="shared" si="9"/>
        <v>166700</v>
      </c>
      <c r="I547" s="211" t="s">
        <v>122</v>
      </c>
      <c r="J547" s="75" t="s">
        <v>1170</v>
      </c>
      <c r="K547" s="176"/>
    </row>
    <row r="548" spans="1:11" ht="15.6">
      <c r="A548" s="212">
        <v>46138</v>
      </c>
      <c r="B548" s="172" t="s">
        <v>1598</v>
      </c>
      <c r="C548" s="75" t="s">
        <v>396</v>
      </c>
      <c r="D548" s="75" t="s">
        <v>257</v>
      </c>
      <c r="E548" s="75"/>
      <c r="F548" s="75">
        <v>20000</v>
      </c>
      <c r="G548" s="347"/>
      <c r="H548" s="348">
        <f t="shared" si="9"/>
        <v>146700</v>
      </c>
      <c r="I548" s="211" t="s">
        <v>122</v>
      </c>
      <c r="J548" s="75" t="s">
        <v>1190</v>
      </c>
      <c r="K548" s="176"/>
    </row>
    <row r="549" spans="1:11" ht="15.6">
      <c r="A549" s="212">
        <v>46138</v>
      </c>
      <c r="B549" s="75" t="s">
        <v>1592</v>
      </c>
      <c r="C549" s="75" t="s">
        <v>522</v>
      </c>
      <c r="D549" s="75" t="s">
        <v>257</v>
      </c>
      <c r="E549" s="75"/>
      <c r="F549" s="75">
        <v>500</v>
      </c>
      <c r="G549" s="347"/>
      <c r="H549" s="348">
        <f t="shared" si="9"/>
        <v>146200</v>
      </c>
      <c r="I549" s="211" t="s">
        <v>122</v>
      </c>
      <c r="J549" s="75" t="s">
        <v>1166</v>
      </c>
      <c r="K549" s="176"/>
    </row>
    <row r="550" spans="1:11" ht="15.6">
      <c r="A550" s="212">
        <v>46138</v>
      </c>
      <c r="B550" s="75" t="s">
        <v>1593</v>
      </c>
      <c r="C550" s="75" t="s">
        <v>392</v>
      </c>
      <c r="D550" s="75" t="s">
        <v>257</v>
      </c>
      <c r="E550" s="75"/>
      <c r="F550" s="75">
        <v>5000</v>
      </c>
      <c r="G550" s="347"/>
      <c r="H550" s="348">
        <f t="shared" si="9"/>
        <v>141200</v>
      </c>
      <c r="I550" s="211" t="s">
        <v>122</v>
      </c>
      <c r="J550" s="75" t="s">
        <v>1191</v>
      </c>
      <c r="K550" s="176"/>
    </row>
    <row r="551" spans="1:11" ht="15.6">
      <c r="A551" s="212">
        <v>46138</v>
      </c>
      <c r="B551" s="75" t="s">
        <v>1592</v>
      </c>
      <c r="C551" s="75" t="s">
        <v>522</v>
      </c>
      <c r="D551" s="75" t="s">
        <v>257</v>
      </c>
      <c r="E551" s="75"/>
      <c r="F551" s="75">
        <v>500</v>
      </c>
      <c r="G551" s="347"/>
      <c r="H551" s="348">
        <f t="shared" si="9"/>
        <v>140700</v>
      </c>
      <c r="I551" s="211" t="s">
        <v>122</v>
      </c>
      <c r="J551" s="75" t="s">
        <v>1166</v>
      </c>
      <c r="K551" s="176"/>
    </row>
    <row r="552" spans="1:11" ht="15.6">
      <c r="A552" s="212">
        <v>46138</v>
      </c>
      <c r="B552" s="75" t="s">
        <v>1592</v>
      </c>
      <c r="C552" s="75" t="s">
        <v>522</v>
      </c>
      <c r="D552" s="75" t="s">
        <v>257</v>
      </c>
      <c r="E552" s="75"/>
      <c r="F552" s="75">
        <v>500</v>
      </c>
      <c r="G552" s="347"/>
      <c r="H552" s="348">
        <f t="shared" si="9"/>
        <v>140200</v>
      </c>
      <c r="I552" s="211" t="s">
        <v>122</v>
      </c>
      <c r="J552" s="75" t="s">
        <v>1166</v>
      </c>
      <c r="K552" s="176"/>
    </row>
    <row r="553" spans="1:11" ht="15.6">
      <c r="A553" s="212">
        <v>46138</v>
      </c>
      <c r="B553" s="75" t="s">
        <v>1596</v>
      </c>
      <c r="C553" s="75" t="s">
        <v>522</v>
      </c>
      <c r="D553" s="75" t="s">
        <v>257</v>
      </c>
      <c r="E553" s="75"/>
      <c r="F553" s="75">
        <v>500</v>
      </c>
      <c r="G553" s="347"/>
      <c r="H553" s="348">
        <f t="shared" si="9"/>
        <v>139700</v>
      </c>
      <c r="I553" s="211" t="s">
        <v>122</v>
      </c>
      <c r="J553" s="75" t="s">
        <v>1166</v>
      </c>
      <c r="K553" s="176"/>
    </row>
    <row r="554" spans="1:11" ht="15.6">
      <c r="A554" s="212">
        <v>46138</v>
      </c>
      <c r="B554" s="75" t="s">
        <v>1596</v>
      </c>
      <c r="C554" s="75" t="s">
        <v>522</v>
      </c>
      <c r="D554" s="75" t="s">
        <v>257</v>
      </c>
      <c r="E554" s="75"/>
      <c r="F554" s="75">
        <v>500</v>
      </c>
      <c r="G554" s="347"/>
      <c r="H554" s="348">
        <f t="shared" si="9"/>
        <v>139200</v>
      </c>
      <c r="I554" s="211" t="s">
        <v>122</v>
      </c>
      <c r="J554" s="75" t="s">
        <v>1166</v>
      </c>
      <c r="K554" s="176"/>
    </row>
    <row r="555" spans="1:11" ht="15.6">
      <c r="A555" s="212">
        <v>46139</v>
      </c>
      <c r="B555" s="75" t="s">
        <v>1596</v>
      </c>
      <c r="C555" s="75" t="s">
        <v>522</v>
      </c>
      <c r="D555" s="75" t="s">
        <v>257</v>
      </c>
      <c r="E555" s="75"/>
      <c r="F555" s="75">
        <v>500</v>
      </c>
      <c r="G555" s="347"/>
      <c r="H555" s="348">
        <f t="shared" si="9"/>
        <v>138700</v>
      </c>
      <c r="I555" s="211" t="s">
        <v>122</v>
      </c>
      <c r="J555" s="75" t="s">
        <v>1166</v>
      </c>
      <c r="K555" s="176"/>
    </row>
    <row r="556" spans="1:11" ht="15.6">
      <c r="A556" s="212">
        <v>46139</v>
      </c>
      <c r="B556" s="75" t="s">
        <v>1592</v>
      </c>
      <c r="C556" s="75" t="s">
        <v>522</v>
      </c>
      <c r="D556" s="75" t="s">
        <v>257</v>
      </c>
      <c r="E556" s="75"/>
      <c r="F556" s="75">
        <v>500</v>
      </c>
      <c r="G556" s="347"/>
      <c r="H556" s="348">
        <f t="shared" si="9"/>
        <v>138200</v>
      </c>
      <c r="I556" s="211" t="s">
        <v>122</v>
      </c>
      <c r="J556" s="75" t="s">
        <v>1166</v>
      </c>
      <c r="K556" s="176"/>
    </row>
    <row r="557" spans="1:11" ht="15.6">
      <c r="A557" s="212">
        <v>46139</v>
      </c>
      <c r="B557" s="75" t="s">
        <v>1592</v>
      </c>
      <c r="C557" s="75" t="s">
        <v>522</v>
      </c>
      <c r="D557" s="75" t="s">
        <v>257</v>
      </c>
      <c r="E557" s="75"/>
      <c r="F557" s="75">
        <v>500</v>
      </c>
      <c r="G557" s="347"/>
      <c r="H557" s="348">
        <f t="shared" si="9"/>
        <v>137700</v>
      </c>
      <c r="I557" s="211" t="s">
        <v>122</v>
      </c>
      <c r="J557" s="75" t="s">
        <v>1166</v>
      </c>
      <c r="K557" s="176"/>
    </row>
    <row r="558" spans="1:11" ht="15.6">
      <c r="A558" s="212">
        <v>46139</v>
      </c>
      <c r="B558" s="75" t="s">
        <v>1592</v>
      </c>
      <c r="C558" s="75" t="s">
        <v>522</v>
      </c>
      <c r="D558" s="75" t="s">
        <v>257</v>
      </c>
      <c r="E558" s="75"/>
      <c r="F558" s="75">
        <v>500</v>
      </c>
      <c r="G558" s="347"/>
      <c r="H558" s="348">
        <f t="shared" si="9"/>
        <v>137200</v>
      </c>
      <c r="I558" s="211" t="s">
        <v>122</v>
      </c>
      <c r="J558" s="75" t="s">
        <v>1166</v>
      </c>
      <c r="K558" s="176"/>
    </row>
    <row r="559" spans="1:11" ht="15.6">
      <c r="A559" s="212">
        <v>46139</v>
      </c>
      <c r="B559" s="75" t="s">
        <v>1592</v>
      </c>
      <c r="C559" s="75" t="s">
        <v>522</v>
      </c>
      <c r="D559" s="75" t="s">
        <v>257</v>
      </c>
      <c r="E559" s="75"/>
      <c r="F559" s="75">
        <v>500</v>
      </c>
      <c r="G559" s="347"/>
      <c r="H559" s="348">
        <f t="shared" si="9"/>
        <v>136700</v>
      </c>
      <c r="I559" s="211" t="s">
        <v>122</v>
      </c>
      <c r="J559" s="75" t="s">
        <v>1166</v>
      </c>
      <c r="K559" s="176"/>
    </row>
    <row r="560" spans="1:11" ht="15.6">
      <c r="A560" s="212">
        <v>46139</v>
      </c>
      <c r="B560" s="75" t="s">
        <v>1592</v>
      </c>
      <c r="C560" s="75" t="s">
        <v>522</v>
      </c>
      <c r="D560" s="75" t="s">
        <v>257</v>
      </c>
      <c r="E560" s="75"/>
      <c r="F560" s="75">
        <v>500</v>
      </c>
      <c r="G560" s="347"/>
      <c r="H560" s="348">
        <f t="shared" si="9"/>
        <v>136200</v>
      </c>
      <c r="I560" s="211" t="s">
        <v>122</v>
      </c>
      <c r="J560" s="75" t="s">
        <v>1166</v>
      </c>
      <c r="K560" s="176"/>
    </row>
    <row r="561" spans="1:11" ht="15.6">
      <c r="A561" s="212">
        <v>46139</v>
      </c>
      <c r="B561" s="75" t="s">
        <v>1671</v>
      </c>
      <c r="C561" s="75" t="s">
        <v>524</v>
      </c>
      <c r="D561" s="75" t="s">
        <v>257</v>
      </c>
      <c r="E561" s="75"/>
      <c r="F561" s="75">
        <v>2000</v>
      </c>
      <c r="G561" s="347"/>
      <c r="H561" s="348">
        <f t="shared" si="9"/>
        <v>134200</v>
      </c>
      <c r="I561" s="211" t="s">
        <v>122</v>
      </c>
      <c r="J561" s="75" t="s">
        <v>1170</v>
      </c>
      <c r="K561" s="176"/>
    </row>
    <row r="562" spans="1:11" ht="15.6">
      <c r="A562" s="212">
        <v>46139</v>
      </c>
      <c r="B562" s="172" t="s">
        <v>1598</v>
      </c>
      <c r="C562" s="75" t="s">
        <v>396</v>
      </c>
      <c r="D562" s="75" t="s">
        <v>257</v>
      </c>
      <c r="E562" s="75"/>
      <c r="F562" s="75">
        <v>10000</v>
      </c>
      <c r="G562" s="347"/>
      <c r="H562" s="348">
        <f t="shared" si="9"/>
        <v>124200</v>
      </c>
      <c r="I562" s="211" t="s">
        <v>122</v>
      </c>
      <c r="J562" s="75" t="s">
        <v>1192</v>
      </c>
      <c r="K562" s="176"/>
    </row>
    <row r="563" spans="1:11" ht="15.6">
      <c r="A563" s="212">
        <v>46139</v>
      </c>
      <c r="B563" s="75" t="s">
        <v>1624</v>
      </c>
      <c r="C563" s="75" t="s">
        <v>392</v>
      </c>
      <c r="D563" s="75" t="s">
        <v>257</v>
      </c>
      <c r="E563" s="75"/>
      <c r="F563" s="75">
        <v>5000</v>
      </c>
      <c r="G563" s="347"/>
      <c r="H563" s="348">
        <f t="shared" si="9"/>
        <v>119200</v>
      </c>
      <c r="I563" s="211" t="s">
        <v>122</v>
      </c>
      <c r="J563" s="75" t="s">
        <v>1193</v>
      </c>
      <c r="K563" s="176"/>
    </row>
    <row r="564" spans="1:11" ht="15.6">
      <c r="A564" s="212">
        <v>46139</v>
      </c>
      <c r="B564" s="124" t="s">
        <v>567</v>
      </c>
      <c r="C564" s="75" t="s">
        <v>779</v>
      </c>
      <c r="D564" s="75" t="s">
        <v>257</v>
      </c>
      <c r="E564" s="75">
        <v>50000</v>
      </c>
      <c r="F564" s="75"/>
      <c r="G564" s="347"/>
      <c r="H564" s="348">
        <f t="shared" si="9"/>
        <v>169200</v>
      </c>
      <c r="I564" s="211" t="s">
        <v>122</v>
      </c>
      <c r="J564" s="124" t="s">
        <v>1196</v>
      </c>
      <c r="K564" s="176"/>
    </row>
    <row r="565" spans="1:11" ht="15.6">
      <c r="A565" s="212">
        <v>46139</v>
      </c>
      <c r="B565" s="75" t="s">
        <v>1592</v>
      </c>
      <c r="C565" s="75" t="s">
        <v>522</v>
      </c>
      <c r="D565" s="75" t="s">
        <v>257</v>
      </c>
      <c r="E565" s="75"/>
      <c r="F565" s="75">
        <v>500</v>
      </c>
      <c r="G565" s="347"/>
      <c r="H565" s="348">
        <f t="shared" si="9"/>
        <v>168700</v>
      </c>
      <c r="I565" s="211" t="s">
        <v>122</v>
      </c>
      <c r="J565" s="75" t="s">
        <v>1166</v>
      </c>
      <c r="K565" s="176"/>
    </row>
    <row r="566" spans="1:11" ht="15.6">
      <c r="A566" s="212">
        <v>46140</v>
      </c>
      <c r="B566" s="75" t="s">
        <v>1590</v>
      </c>
      <c r="C566" s="75" t="s">
        <v>522</v>
      </c>
      <c r="D566" s="75" t="s">
        <v>257</v>
      </c>
      <c r="E566" s="75"/>
      <c r="F566" s="75">
        <v>500</v>
      </c>
      <c r="G566" s="347"/>
      <c r="H566" s="348">
        <f t="shared" si="9"/>
        <v>168200</v>
      </c>
      <c r="I566" s="211" t="s">
        <v>122</v>
      </c>
      <c r="J566" s="75" t="s">
        <v>1166</v>
      </c>
      <c r="K566" s="176"/>
    </row>
    <row r="567" spans="1:11" ht="15.6">
      <c r="A567" s="212">
        <v>46140</v>
      </c>
      <c r="B567" s="75" t="s">
        <v>1590</v>
      </c>
      <c r="C567" s="75" t="s">
        <v>522</v>
      </c>
      <c r="D567" s="75" t="s">
        <v>257</v>
      </c>
      <c r="E567" s="75"/>
      <c r="F567" s="75">
        <v>500</v>
      </c>
      <c r="G567" s="347"/>
      <c r="H567" s="348">
        <f t="shared" si="9"/>
        <v>167700</v>
      </c>
      <c r="I567" s="211" t="s">
        <v>122</v>
      </c>
      <c r="J567" s="75" t="s">
        <v>1166</v>
      </c>
      <c r="K567" s="176"/>
    </row>
    <row r="568" spans="1:11" ht="15.6">
      <c r="A568" s="212">
        <v>46140</v>
      </c>
      <c r="B568" s="75" t="s">
        <v>1590</v>
      </c>
      <c r="C568" s="75" t="s">
        <v>522</v>
      </c>
      <c r="D568" s="75" t="s">
        <v>257</v>
      </c>
      <c r="E568" s="75"/>
      <c r="F568" s="75">
        <v>500</v>
      </c>
      <c r="G568" s="347"/>
      <c r="H568" s="348">
        <f t="shared" si="9"/>
        <v>167200</v>
      </c>
      <c r="I568" s="211" t="s">
        <v>122</v>
      </c>
      <c r="J568" s="75" t="s">
        <v>1166</v>
      </c>
      <c r="K568" s="176"/>
    </row>
    <row r="569" spans="1:11" ht="15.6">
      <c r="A569" s="212">
        <v>46140</v>
      </c>
      <c r="B569" s="75" t="s">
        <v>1590</v>
      </c>
      <c r="C569" s="75" t="s">
        <v>522</v>
      </c>
      <c r="D569" s="75" t="s">
        <v>257</v>
      </c>
      <c r="E569" s="75"/>
      <c r="F569" s="75">
        <v>500</v>
      </c>
      <c r="G569" s="347"/>
      <c r="H569" s="348">
        <f t="shared" si="9"/>
        <v>166700</v>
      </c>
      <c r="I569" s="211" t="s">
        <v>122</v>
      </c>
      <c r="J569" s="75" t="s">
        <v>1166</v>
      </c>
      <c r="K569" s="176"/>
    </row>
    <row r="570" spans="1:11" ht="15.6">
      <c r="A570" s="212">
        <v>46140</v>
      </c>
      <c r="B570" s="75" t="s">
        <v>1590</v>
      </c>
      <c r="C570" s="75" t="s">
        <v>522</v>
      </c>
      <c r="D570" s="75" t="s">
        <v>257</v>
      </c>
      <c r="E570" s="75"/>
      <c r="F570" s="75">
        <v>500</v>
      </c>
      <c r="G570" s="347"/>
      <c r="H570" s="348">
        <f t="shared" si="9"/>
        <v>166200</v>
      </c>
      <c r="I570" s="211" t="s">
        <v>122</v>
      </c>
      <c r="J570" s="75" t="s">
        <v>1166</v>
      </c>
      <c r="K570" s="176"/>
    </row>
    <row r="571" spans="1:11" ht="15.6">
      <c r="A571" s="212">
        <v>46140</v>
      </c>
      <c r="B571" s="75" t="s">
        <v>1590</v>
      </c>
      <c r="C571" s="75" t="s">
        <v>522</v>
      </c>
      <c r="D571" s="75" t="s">
        <v>257</v>
      </c>
      <c r="E571" s="75"/>
      <c r="F571" s="75">
        <v>500</v>
      </c>
      <c r="G571" s="347"/>
      <c r="H571" s="348">
        <f t="shared" si="9"/>
        <v>165700</v>
      </c>
      <c r="I571" s="211" t="s">
        <v>122</v>
      </c>
      <c r="J571" s="75" t="s">
        <v>1166</v>
      </c>
      <c r="K571" s="176"/>
    </row>
    <row r="572" spans="1:11" ht="15.6">
      <c r="A572" s="212">
        <v>46140</v>
      </c>
      <c r="B572" s="75" t="s">
        <v>1671</v>
      </c>
      <c r="C572" s="75" t="s">
        <v>524</v>
      </c>
      <c r="D572" s="75" t="s">
        <v>257</v>
      </c>
      <c r="E572" s="75"/>
      <c r="F572" s="75">
        <v>2000</v>
      </c>
      <c r="G572" s="347"/>
      <c r="H572" s="348">
        <f t="shared" ref="H572:H578" si="10">H571+E572-F572</f>
        <v>163700</v>
      </c>
      <c r="I572" s="211" t="s">
        <v>122</v>
      </c>
      <c r="J572" s="75" t="s">
        <v>1170</v>
      </c>
      <c r="K572" s="176"/>
    </row>
    <row r="573" spans="1:11" ht="15.6">
      <c r="A573" s="212">
        <v>46140</v>
      </c>
      <c r="B573" s="165" t="s">
        <v>1164</v>
      </c>
      <c r="C573" s="165" t="s">
        <v>110</v>
      </c>
      <c r="D573" s="211" t="s">
        <v>257</v>
      </c>
      <c r="E573" s="75">
        <v>7500</v>
      </c>
      <c r="F573" s="75"/>
      <c r="G573" s="347"/>
      <c r="H573" s="348">
        <f t="shared" si="10"/>
        <v>171200</v>
      </c>
      <c r="I573" s="211" t="s">
        <v>122</v>
      </c>
      <c r="J573" s="75" t="s">
        <v>1194</v>
      </c>
      <c r="K573" s="176"/>
    </row>
    <row r="574" spans="1:11" ht="15.6">
      <c r="A574" s="212">
        <v>46140</v>
      </c>
      <c r="B574" s="165" t="s">
        <v>1164</v>
      </c>
      <c r="C574" s="165" t="s">
        <v>110</v>
      </c>
      <c r="D574" s="211" t="s">
        <v>257</v>
      </c>
      <c r="E574" s="75"/>
      <c r="F574" s="75">
        <v>7500</v>
      </c>
      <c r="G574" s="347"/>
      <c r="H574" s="348">
        <f t="shared" si="10"/>
        <v>163700</v>
      </c>
      <c r="I574" s="211" t="s">
        <v>122</v>
      </c>
      <c r="J574" s="75" t="s">
        <v>1194</v>
      </c>
      <c r="K574" s="176"/>
    </row>
    <row r="575" spans="1:11" ht="15.6">
      <c r="A575" s="212">
        <v>46141</v>
      </c>
      <c r="B575" s="172" t="s">
        <v>1608</v>
      </c>
      <c r="C575" s="75" t="s">
        <v>396</v>
      </c>
      <c r="D575" s="75" t="s">
        <v>257</v>
      </c>
      <c r="E575" s="75"/>
      <c r="F575" s="75">
        <v>20000</v>
      </c>
      <c r="G575" s="347"/>
      <c r="H575" s="348">
        <f t="shared" si="10"/>
        <v>143700</v>
      </c>
      <c r="I575" s="211" t="s">
        <v>122</v>
      </c>
      <c r="J575" s="75" t="s">
        <v>1195</v>
      </c>
      <c r="K575" s="176"/>
    </row>
    <row r="576" spans="1:11" ht="15.6">
      <c r="A576" s="212">
        <v>46141</v>
      </c>
      <c r="B576" s="75" t="s">
        <v>1590</v>
      </c>
      <c r="C576" s="75" t="s">
        <v>522</v>
      </c>
      <c r="D576" s="75" t="s">
        <v>257</v>
      </c>
      <c r="E576" s="75"/>
      <c r="F576" s="75">
        <v>500</v>
      </c>
      <c r="G576" s="347"/>
      <c r="H576" s="348">
        <f t="shared" si="10"/>
        <v>143200</v>
      </c>
      <c r="I576" s="211" t="s">
        <v>122</v>
      </c>
      <c r="J576" s="75" t="s">
        <v>1166</v>
      </c>
      <c r="K576" s="176"/>
    </row>
    <row r="577" spans="1:11" ht="15.6">
      <c r="A577" s="212">
        <v>46141</v>
      </c>
      <c r="B577" s="75" t="s">
        <v>1624</v>
      </c>
      <c r="C577" s="75" t="s">
        <v>392</v>
      </c>
      <c r="D577" s="75" t="s">
        <v>257</v>
      </c>
      <c r="E577" s="75"/>
      <c r="F577" s="75">
        <v>12000</v>
      </c>
      <c r="G577" s="347"/>
      <c r="H577" s="348">
        <f t="shared" si="10"/>
        <v>131200</v>
      </c>
      <c r="I577" s="211" t="s">
        <v>122</v>
      </c>
      <c r="J577" s="75" t="s">
        <v>1197</v>
      </c>
      <c r="K577" s="176"/>
    </row>
    <row r="578" spans="1:11" ht="15.6">
      <c r="A578" s="212">
        <v>46141</v>
      </c>
      <c r="B578" s="75" t="s">
        <v>1590</v>
      </c>
      <c r="C578" s="75" t="s">
        <v>335</v>
      </c>
      <c r="D578" s="75" t="s">
        <v>257</v>
      </c>
      <c r="E578" s="75"/>
      <c r="F578" s="75">
        <v>2000</v>
      </c>
      <c r="G578" s="173"/>
      <c r="H578" s="174">
        <f t="shared" si="10"/>
        <v>129200</v>
      </c>
      <c r="I578" s="211" t="s">
        <v>122</v>
      </c>
      <c r="J578" s="75" t="s">
        <v>1166</v>
      </c>
      <c r="K578" s="176"/>
    </row>
    <row r="579" spans="1:11" ht="15.6">
      <c r="A579" s="168"/>
      <c r="B579" s="176"/>
      <c r="C579" s="176"/>
      <c r="D579" s="176"/>
      <c r="E579" s="188">
        <f>SUM(E443:E578)</f>
        <v>522500</v>
      </c>
      <c r="F579" s="188">
        <f>SUM(F443:F578)</f>
        <v>433000</v>
      </c>
      <c r="G579" s="188"/>
      <c r="H579" s="196">
        <f>+E579-F579+H442</f>
        <v>129200</v>
      </c>
      <c r="I579" s="176"/>
      <c r="J579" s="176"/>
      <c r="K579" s="176"/>
    </row>
    <row r="580" spans="1:11" ht="15.6">
      <c r="A580" s="168"/>
      <c r="B580" s="176"/>
      <c r="C580" s="176"/>
      <c r="D580" s="176"/>
      <c r="E580" s="188"/>
      <c r="F580" s="188"/>
      <c r="G580" s="188"/>
      <c r="H580" s="196"/>
      <c r="I580" s="176"/>
      <c r="J580" s="176"/>
      <c r="K580" s="176"/>
    </row>
    <row r="581" spans="1:11" ht="15.6">
      <c r="A581" s="178"/>
      <c r="B581" s="176"/>
      <c r="C581" s="179" t="s">
        <v>150</v>
      </c>
      <c r="D581" s="176"/>
      <c r="E581" s="180"/>
      <c r="F581" s="180"/>
      <c r="G581" s="180"/>
      <c r="H581" s="181"/>
      <c r="I581" s="176"/>
      <c r="J581" s="176"/>
      <c r="K581" s="176"/>
    </row>
    <row r="582" spans="1:11" ht="15.6">
      <c r="A582" s="178"/>
      <c r="B582" s="176"/>
      <c r="C582" s="176"/>
      <c r="D582" s="176"/>
      <c r="E582" s="180"/>
      <c r="F582" s="180"/>
      <c r="G582" s="180"/>
      <c r="H582" s="181"/>
      <c r="I582" s="176"/>
      <c r="J582" s="176"/>
      <c r="K582" s="176"/>
    </row>
    <row r="583" spans="1:11" ht="15.6">
      <c r="A583" s="182" t="s">
        <v>0</v>
      </c>
      <c r="B583" s="183" t="s">
        <v>141</v>
      </c>
      <c r="C583" s="183" t="s">
        <v>142</v>
      </c>
      <c r="D583" s="183" t="s">
        <v>143</v>
      </c>
      <c r="E583" s="184" t="s">
        <v>144</v>
      </c>
      <c r="F583" s="184" t="s">
        <v>145</v>
      </c>
      <c r="G583" s="184"/>
      <c r="H583" s="185" t="s">
        <v>30</v>
      </c>
      <c r="I583" s="183" t="s">
        <v>146</v>
      </c>
      <c r="J583" s="183" t="s">
        <v>147</v>
      </c>
      <c r="K583" s="176"/>
    </row>
    <row r="584" spans="1:11" ht="15.6">
      <c r="A584" s="359">
        <v>46113</v>
      </c>
      <c r="B584" s="346" t="s">
        <v>919</v>
      </c>
      <c r="C584" s="346"/>
      <c r="D584" s="346"/>
      <c r="E584" s="347"/>
      <c r="F584" s="347"/>
      <c r="G584" s="347"/>
      <c r="H584" s="347">
        <v>10200</v>
      </c>
      <c r="I584" s="348" t="s">
        <v>131</v>
      </c>
      <c r="J584" s="346"/>
      <c r="K584" s="176"/>
    </row>
    <row r="585" spans="1:11" ht="15.6">
      <c r="A585" s="212">
        <v>46113</v>
      </c>
      <c r="B585" s="362" t="s">
        <v>1198</v>
      </c>
      <c r="C585" s="362" t="s">
        <v>110</v>
      </c>
      <c r="D585" s="362" t="s">
        <v>257</v>
      </c>
      <c r="E585" s="75">
        <v>7500</v>
      </c>
      <c r="F585" s="75"/>
      <c r="G585" s="347"/>
      <c r="H585" s="347">
        <f>+H584+E585-F585</f>
        <v>17700</v>
      </c>
      <c r="I585" s="442" t="s">
        <v>131</v>
      </c>
      <c r="J585" s="75" t="s">
        <v>1204</v>
      </c>
      <c r="K585" s="176"/>
    </row>
    <row r="586" spans="1:11" ht="15.6">
      <c r="A586" s="212">
        <v>46113</v>
      </c>
      <c r="B586" s="362" t="s">
        <v>1198</v>
      </c>
      <c r="C586" s="362" t="s">
        <v>110</v>
      </c>
      <c r="D586" s="362" t="s">
        <v>257</v>
      </c>
      <c r="E586" s="75"/>
      <c r="F586" s="75">
        <v>7500</v>
      </c>
      <c r="G586" s="347"/>
      <c r="H586" s="347">
        <f t="shared" ref="H586:H649" si="11">+H585+E586-F586</f>
        <v>10200</v>
      </c>
      <c r="I586" s="442" t="s">
        <v>131</v>
      </c>
      <c r="J586" s="75" t="s">
        <v>1204</v>
      </c>
      <c r="K586" s="176"/>
    </row>
    <row r="587" spans="1:11" ht="15.6">
      <c r="A587" s="212">
        <v>46113</v>
      </c>
      <c r="B587" s="75" t="s">
        <v>1199</v>
      </c>
      <c r="C587" s="75" t="s">
        <v>450</v>
      </c>
      <c r="D587" s="75" t="s">
        <v>98</v>
      </c>
      <c r="E587" s="372">
        <v>21480</v>
      </c>
      <c r="F587" s="75"/>
      <c r="G587" s="347"/>
      <c r="H587" s="347">
        <f t="shared" si="11"/>
        <v>31680</v>
      </c>
      <c r="I587" s="75" t="s">
        <v>131</v>
      </c>
      <c r="J587" s="124" t="s">
        <v>1205</v>
      </c>
      <c r="K587" s="176"/>
    </row>
    <row r="588" spans="1:11" ht="15.6">
      <c r="A588" s="212">
        <v>46113</v>
      </c>
      <c r="B588" s="75" t="s">
        <v>1199</v>
      </c>
      <c r="C588" s="75" t="s">
        <v>450</v>
      </c>
      <c r="D588" s="75" t="s">
        <v>98</v>
      </c>
      <c r="E588" s="75"/>
      <c r="F588" s="372">
        <v>21480</v>
      </c>
      <c r="G588" s="347"/>
      <c r="H588" s="347">
        <f t="shared" si="11"/>
        <v>10200</v>
      </c>
      <c r="I588" s="75" t="s">
        <v>131</v>
      </c>
      <c r="J588" s="124" t="s">
        <v>1205</v>
      </c>
      <c r="K588" s="176"/>
    </row>
    <row r="589" spans="1:11" ht="15.6">
      <c r="A589" s="212">
        <v>46114</v>
      </c>
      <c r="B589" s="442" t="s">
        <v>1590</v>
      </c>
      <c r="C589" s="442" t="s">
        <v>522</v>
      </c>
      <c r="D589" s="442" t="s">
        <v>257</v>
      </c>
      <c r="E589" s="75"/>
      <c r="F589" s="75">
        <v>1500</v>
      </c>
      <c r="G589" s="347"/>
      <c r="H589" s="347">
        <f t="shared" si="11"/>
        <v>8700</v>
      </c>
      <c r="I589" s="442" t="s">
        <v>131</v>
      </c>
      <c r="J589" s="75" t="s">
        <v>1206</v>
      </c>
      <c r="K589" s="176"/>
    </row>
    <row r="590" spans="1:11" ht="15.6">
      <c r="A590" s="212">
        <v>46114</v>
      </c>
      <c r="B590" s="442" t="s">
        <v>1590</v>
      </c>
      <c r="C590" s="442" t="s">
        <v>522</v>
      </c>
      <c r="D590" s="442" t="s">
        <v>257</v>
      </c>
      <c r="E590" s="75"/>
      <c r="F590" s="75">
        <v>2000</v>
      </c>
      <c r="G590" s="347"/>
      <c r="H590" s="347">
        <f t="shared" si="11"/>
        <v>6700</v>
      </c>
      <c r="I590" s="442" t="s">
        <v>131</v>
      </c>
      <c r="J590" s="75" t="s">
        <v>1206</v>
      </c>
      <c r="K590" s="176"/>
    </row>
    <row r="591" spans="1:11" ht="15.6">
      <c r="A591" s="212">
        <v>46114</v>
      </c>
      <c r="B591" s="442" t="s">
        <v>1590</v>
      </c>
      <c r="C591" s="442" t="s">
        <v>522</v>
      </c>
      <c r="D591" s="442" t="s">
        <v>257</v>
      </c>
      <c r="E591" s="75"/>
      <c r="F591" s="75">
        <v>1000</v>
      </c>
      <c r="G591" s="347"/>
      <c r="H591" s="347">
        <f t="shared" si="11"/>
        <v>5700</v>
      </c>
      <c r="I591" s="442" t="s">
        <v>131</v>
      </c>
      <c r="J591" s="75" t="s">
        <v>1206</v>
      </c>
      <c r="K591" s="176"/>
    </row>
    <row r="592" spans="1:11" ht="15.6">
      <c r="A592" s="212">
        <v>46114</v>
      </c>
      <c r="B592" s="442" t="s">
        <v>1590</v>
      </c>
      <c r="C592" s="442" t="s">
        <v>522</v>
      </c>
      <c r="D592" s="442" t="s">
        <v>257</v>
      </c>
      <c r="E592" s="75"/>
      <c r="F592" s="75">
        <v>1000</v>
      </c>
      <c r="G592" s="347"/>
      <c r="H592" s="347">
        <f t="shared" si="11"/>
        <v>4700</v>
      </c>
      <c r="I592" s="442" t="s">
        <v>131</v>
      </c>
      <c r="J592" s="75" t="s">
        <v>1206</v>
      </c>
      <c r="K592" s="176"/>
    </row>
    <row r="593" spans="1:11" ht="15.6">
      <c r="A593" s="212">
        <v>46114</v>
      </c>
      <c r="B593" s="442" t="s">
        <v>1590</v>
      </c>
      <c r="C593" s="442" t="s">
        <v>522</v>
      </c>
      <c r="D593" s="442" t="s">
        <v>257</v>
      </c>
      <c r="E593" s="75"/>
      <c r="F593" s="75">
        <v>2000</v>
      </c>
      <c r="G593" s="347"/>
      <c r="H593" s="347">
        <f t="shared" si="11"/>
        <v>2700</v>
      </c>
      <c r="I593" s="442" t="s">
        <v>131</v>
      </c>
      <c r="J593" s="75" t="s">
        <v>1206</v>
      </c>
      <c r="K593" s="176"/>
    </row>
    <row r="594" spans="1:11" ht="15.6">
      <c r="A594" s="212">
        <v>46115</v>
      </c>
      <c r="B594" s="442" t="s">
        <v>1590</v>
      </c>
      <c r="C594" s="442" t="s">
        <v>522</v>
      </c>
      <c r="D594" s="442" t="s">
        <v>257</v>
      </c>
      <c r="E594" s="75"/>
      <c r="F594" s="75">
        <v>2000</v>
      </c>
      <c r="G594" s="347"/>
      <c r="H594" s="347">
        <f t="shared" si="11"/>
        <v>700</v>
      </c>
      <c r="I594" s="442" t="s">
        <v>131</v>
      </c>
      <c r="J594" s="75" t="s">
        <v>1206</v>
      </c>
      <c r="K594" s="176"/>
    </row>
    <row r="595" spans="1:11" ht="15.6">
      <c r="A595" s="212">
        <v>46115</v>
      </c>
      <c r="B595" s="442" t="s">
        <v>1590</v>
      </c>
      <c r="C595" s="442" t="s">
        <v>522</v>
      </c>
      <c r="D595" s="442" t="s">
        <v>257</v>
      </c>
      <c r="E595" s="75"/>
      <c r="F595" s="75">
        <v>1000</v>
      </c>
      <c r="G595" s="347"/>
      <c r="H595" s="347">
        <f t="shared" si="11"/>
        <v>-300</v>
      </c>
      <c r="I595" s="442" t="s">
        <v>131</v>
      </c>
      <c r="J595" s="75" t="s">
        <v>1206</v>
      </c>
      <c r="K595" s="176"/>
    </row>
    <row r="596" spans="1:11" ht="15.6">
      <c r="A596" s="212">
        <v>46115</v>
      </c>
      <c r="B596" s="442" t="s">
        <v>1590</v>
      </c>
      <c r="C596" s="442" t="s">
        <v>522</v>
      </c>
      <c r="D596" s="442" t="s">
        <v>257</v>
      </c>
      <c r="E596" s="75"/>
      <c r="F596" s="75">
        <v>2000</v>
      </c>
      <c r="G596" s="347"/>
      <c r="H596" s="347">
        <f t="shared" si="11"/>
        <v>-2300</v>
      </c>
      <c r="I596" s="442" t="s">
        <v>131</v>
      </c>
      <c r="J596" s="75" t="s">
        <v>1206</v>
      </c>
      <c r="K596" s="176"/>
    </row>
    <row r="597" spans="1:11" ht="15.6">
      <c r="A597" s="212">
        <v>46119</v>
      </c>
      <c r="B597" s="442" t="s">
        <v>616</v>
      </c>
      <c r="C597" s="442" t="s">
        <v>102</v>
      </c>
      <c r="D597" s="442" t="s">
        <v>257</v>
      </c>
      <c r="E597" s="75">
        <v>100000</v>
      </c>
      <c r="F597" s="75"/>
      <c r="G597" s="347"/>
      <c r="H597" s="347">
        <f t="shared" si="11"/>
        <v>97700</v>
      </c>
      <c r="I597" s="442" t="s">
        <v>131</v>
      </c>
      <c r="J597" s="75" t="s">
        <v>1204</v>
      </c>
      <c r="K597" s="176"/>
    </row>
    <row r="598" spans="1:11" ht="15.6">
      <c r="A598" s="212">
        <v>46119</v>
      </c>
      <c r="B598" s="442" t="s">
        <v>616</v>
      </c>
      <c r="C598" s="442" t="s">
        <v>102</v>
      </c>
      <c r="D598" s="442" t="s">
        <v>257</v>
      </c>
      <c r="E598" s="75">
        <v>20000</v>
      </c>
      <c r="F598" s="75"/>
      <c r="G598" s="347"/>
      <c r="H598" s="347">
        <f t="shared" si="11"/>
        <v>117700</v>
      </c>
      <c r="I598" s="442" t="s">
        <v>131</v>
      </c>
      <c r="J598" s="75" t="s">
        <v>1207</v>
      </c>
      <c r="K598" s="176"/>
    </row>
    <row r="599" spans="1:11" ht="15.6">
      <c r="A599" s="212">
        <v>46119</v>
      </c>
      <c r="B599" s="442" t="s">
        <v>1590</v>
      </c>
      <c r="C599" s="442" t="s">
        <v>522</v>
      </c>
      <c r="D599" s="442" t="s">
        <v>257</v>
      </c>
      <c r="E599" s="75"/>
      <c r="F599" s="75">
        <v>1000</v>
      </c>
      <c r="G599" s="347"/>
      <c r="H599" s="347">
        <f t="shared" si="11"/>
        <v>116700</v>
      </c>
      <c r="I599" s="442" t="s">
        <v>131</v>
      </c>
      <c r="J599" s="75" t="s">
        <v>1206</v>
      </c>
      <c r="K599" s="176"/>
    </row>
    <row r="600" spans="1:11" ht="15.6">
      <c r="A600" s="212">
        <v>46119</v>
      </c>
      <c r="B600" s="442" t="s">
        <v>1593</v>
      </c>
      <c r="C600" s="442" t="s">
        <v>392</v>
      </c>
      <c r="D600" s="442" t="s">
        <v>257</v>
      </c>
      <c r="E600" s="75"/>
      <c r="F600" s="75">
        <v>7000</v>
      </c>
      <c r="G600" s="347"/>
      <c r="H600" s="347">
        <f t="shared" si="11"/>
        <v>109700</v>
      </c>
      <c r="I600" s="442" t="s">
        <v>131</v>
      </c>
      <c r="J600" s="75" t="s">
        <v>1207</v>
      </c>
      <c r="K600" s="176"/>
    </row>
    <row r="601" spans="1:11" ht="15.6">
      <c r="A601" s="212">
        <v>46119</v>
      </c>
      <c r="B601" s="442" t="s">
        <v>1590</v>
      </c>
      <c r="C601" s="442" t="s">
        <v>522</v>
      </c>
      <c r="D601" s="442" t="s">
        <v>257</v>
      </c>
      <c r="E601" s="75"/>
      <c r="F601" s="75">
        <v>2000</v>
      </c>
      <c r="G601" s="347"/>
      <c r="H601" s="347">
        <f t="shared" si="11"/>
        <v>107700</v>
      </c>
      <c r="I601" s="442" t="s">
        <v>131</v>
      </c>
      <c r="J601" s="75" t="s">
        <v>1206</v>
      </c>
      <c r="K601" s="176"/>
    </row>
    <row r="602" spans="1:11" ht="15.6">
      <c r="A602" s="212">
        <v>46120</v>
      </c>
      <c r="B602" s="442" t="s">
        <v>1647</v>
      </c>
      <c r="C602" s="442" t="s">
        <v>525</v>
      </c>
      <c r="D602" s="442" t="s">
        <v>257</v>
      </c>
      <c r="E602" s="75"/>
      <c r="F602" s="75">
        <v>10000</v>
      </c>
      <c r="G602" s="347"/>
      <c r="H602" s="347">
        <f t="shared" si="11"/>
        <v>97700</v>
      </c>
      <c r="I602" s="442" t="s">
        <v>131</v>
      </c>
      <c r="J602" s="75" t="s">
        <v>1208</v>
      </c>
      <c r="K602" s="176"/>
    </row>
    <row r="603" spans="1:11" ht="15.6">
      <c r="A603" s="212">
        <v>46120</v>
      </c>
      <c r="B603" s="442" t="s">
        <v>1590</v>
      </c>
      <c r="C603" s="442" t="s">
        <v>522</v>
      </c>
      <c r="D603" s="442" t="s">
        <v>257</v>
      </c>
      <c r="E603" s="75"/>
      <c r="F603" s="75">
        <v>2000</v>
      </c>
      <c r="G603" s="347"/>
      <c r="H603" s="347">
        <f t="shared" si="11"/>
        <v>95700</v>
      </c>
      <c r="I603" s="442" t="s">
        <v>131</v>
      </c>
      <c r="J603" s="75" t="s">
        <v>1206</v>
      </c>
      <c r="K603" s="176"/>
    </row>
    <row r="604" spans="1:11" ht="15.6">
      <c r="A604" s="212">
        <v>46120</v>
      </c>
      <c r="B604" s="442" t="s">
        <v>1648</v>
      </c>
      <c r="C604" s="442" t="s">
        <v>522</v>
      </c>
      <c r="D604" s="442" t="s">
        <v>257</v>
      </c>
      <c r="E604" s="75"/>
      <c r="F604" s="75">
        <v>700</v>
      </c>
      <c r="G604" s="347"/>
      <c r="H604" s="347">
        <f t="shared" si="11"/>
        <v>95000</v>
      </c>
      <c r="I604" s="442" t="s">
        <v>131</v>
      </c>
      <c r="J604" s="75" t="s">
        <v>1206</v>
      </c>
      <c r="K604" s="176"/>
    </row>
    <row r="605" spans="1:11" ht="15.6">
      <c r="A605" s="212">
        <v>46120</v>
      </c>
      <c r="B605" s="362" t="s">
        <v>1200</v>
      </c>
      <c r="C605" s="362" t="s">
        <v>110</v>
      </c>
      <c r="D605" s="362" t="s">
        <v>257</v>
      </c>
      <c r="E605" s="75">
        <v>7500</v>
      </c>
      <c r="F605" s="75"/>
      <c r="G605" s="347"/>
      <c r="H605" s="347">
        <f t="shared" si="11"/>
        <v>102500</v>
      </c>
      <c r="I605" s="442" t="s">
        <v>131</v>
      </c>
      <c r="J605" s="75" t="s">
        <v>1209</v>
      </c>
      <c r="K605" s="176"/>
    </row>
    <row r="606" spans="1:11" ht="15.6">
      <c r="A606" s="212">
        <v>46120</v>
      </c>
      <c r="B606" s="362" t="s">
        <v>1200</v>
      </c>
      <c r="C606" s="362" t="s">
        <v>110</v>
      </c>
      <c r="D606" s="362" t="s">
        <v>257</v>
      </c>
      <c r="E606" s="75"/>
      <c r="F606" s="75">
        <v>7500</v>
      </c>
      <c r="G606" s="347"/>
      <c r="H606" s="347">
        <f t="shared" si="11"/>
        <v>95000</v>
      </c>
      <c r="I606" s="442" t="s">
        <v>131</v>
      </c>
      <c r="J606" s="75" t="s">
        <v>1209</v>
      </c>
      <c r="K606" s="176"/>
    </row>
    <row r="607" spans="1:11" ht="15.6">
      <c r="A607" s="212">
        <v>46121</v>
      </c>
      <c r="B607" s="442" t="s">
        <v>1647</v>
      </c>
      <c r="C607" s="442" t="s">
        <v>525</v>
      </c>
      <c r="D607" s="442" t="s">
        <v>257</v>
      </c>
      <c r="E607" s="75"/>
      <c r="F607" s="75">
        <v>10000</v>
      </c>
      <c r="G607" s="347"/>
      <c r="H607" s="347">
        <f t="shared" si="11"/>
        <v>85000</v>
      </c>
      <c r="I607" s="442" t="s">
        <v>131</v>
      </c>
      <c r="J607" s="75" t="s">
        <v>1208</v>
      </c>
      <c r="K607" s="176"/>
    </row>
    <row r="608" spans="1:11" ht="15.6">
      <c r="A608" s="212">
        <v>46121</v>
      </c>
      <c r="B608" s="442" t="s">
        <v>1648</v>
      </c>
      <c r="C608" s="442" t="s">
        <v>522</v>
      </c>
      <c r="D608" s="442" t="s">
        <v>257</v>
      </c>
      <c r="E608" s="75"/>
      <c r="F608" s="75">
        <v>700</v>
      </c>
      <c r="G608" s="347"/>
      <c r="H608" s="347">
        <f t="shared" si="11"/>
        <v>84300</v>
      </c>
      <c r="I608" s="442" t="s">
        <v>131</v>
      </c>
      <c r="J608" s="75" t="s">
        <v>1206</v>
      </c>
      <c r="K608" s="176"/>
    </row>
    <row r="609" spans="1:11" ht="15.6">
      <c r="A609" s="212">
        <v>46121</v>
      </c>
      <c r="B609" s="442" t="s">
        <v>1610</v>
      </c>
      <c r="C609" s="442" t="s">
        <v>618</v>
      </c>
      <c r="D609" s="442" t="s">
        <v>257</v>
      </c>
      <c r="E609" s="75"/>
      <c r="F609" s="75">
        <v>2000</v>
      </c>
      <c r="G609" s="347"/>
      <c r="H609" s="347">
        <f t="shared" si="11"/>
        <v>82300</v>
      </c>
      <c r="I609" s="442" t="s">
        <v>131</v>
      </c>
      <c r="J609" s="75" t="s">
        <v>1210</v>
      </c>
      <c r="K609" s="176"/>
    </row>
    <row r="610" spans="1:11" ht="15.6">
      <c r="A610" s="212">
        <v>46121</v>
      </c>
      <c r="B610" s="442" t="s">
        <v>1648</v>
      </c>
      <c r="C610" s="442" t="s">
        <v>522</v>
      </c>
      <c r="D610" s="442" t="s">
        <v>257</v>
      </c>
      <c r="E610" s="75"/>
      <c r="F610" s="75">
        <v>700</v>
      </c>
      <c r="G610" s="347"/>
      <c r="H610" s="347">
        <f t="shared" si="11"/>
        <v>81600</v>
      </c>
      <c r="I610" s="442" t="s">
        <v>131</v>
      </c>
      <c r="J610" s="75" t="s">
        <v>1206</v>
      </c>
      <c r="K610" s="176"/>
    </row>
    <row r="611" spans="1:11" ht="15.6">
      <c r="A611" s="212">
        <v>46121</v>
      </c>
      <c r="B611" s="442" t="s">
        <v>616</v>
      </c>
      <c r="C611" s="442" t="s">
        <v>102</v>
      </c>
      <c r="D611" s="442" t="s">
        <v>257</v>
      </c>
      <c r="E611" s="75">
        <v>96000</v>
      </c>
      <c r="F611" s="75"/>
      <c r="G611" s="347"/>
      <c r="H611" s="347">
        <f t="shared" si="11"/>
        <v>177600</v>
      </c>
      <c r="I611" s="442" t="s">
        <v>131</v>
      </c>
      <c r="J611" s="75" t="s">
        <v>1209</v>
      </c>
      <c r="K611" s="176"/>
    </row>
    <row r="612" spans="1:11" ht="15.6">
      <c r="A612" s="212">
        <v>46121</v>
      </c>
      <c r="B612" s="442" t="s">
        <v>1648</v>
      </c>
      <c r="C612" s="442" t="s">
        <v>522</v>
      </c>
      <c r="D612" s="442" t="s">
        <v>257</v>
      </c>
      <c r="E612" s="75"/>
      <c r="F612" s="75">
        <v>700</v>
      </c>
      <c r="G612" s="347"/>
      <c r="H612" s="347">
        <f t="shared" si="11"/>
        <v>176900</v>
      </c>
      <c r="I612" s="442" t="s">
        <v>131</v>
      </c>
      <c r="J612" s="75" t="s">
        <v>1206</v>
      </c>
      <c r="K612" s="176"/>
    </row>
    <row r="613" spans="1:11" ht="15.6">
      <c r="A613" s="212">
        <v>46121</v>
      </c>
      <c r="B613" s="442" t="s">
        <v>1648</v>
      </c>
      <c r="C613" s="442" t="s">
        <v>522</v>
      </c>
      <c r="D613" s="442" t="s">
        <v>257</v>
      </c>
      <c r="E613" s="75"/>
      <c r="F613" s="75">
        <v>700</v>
      </c>
      <c r="G613" s="347"/>
      <c r="H613" s="347">
        <f t="shared" si="11"/>
        <v>176200</v>
      </c>
      <c r="I613" s="442" t="s">
        <v>131</v>
      </c>
      <c r="J613" s="75" t="s">
        <v>1206</v>
      </c>
      <c r="K613" s="176"/>
    </row>
    <row r="614" spans="1:11" ht="15.6">
      <c r="A614" s="212">
        <v>46121</v>
      </c>
      <c r="B614" s="442" t="s">
        <v>1648</v>
      </c>
      <c r="C614" s="442" t="s">
        <v>522</v>
      </c>
      <c r="D614" s="442" t="s">
        <v>257</v>
      </c>
      <c r="E614" s="75"/>
      <c r="F614" s="75">
        <v>700</v>
      </c>
      <c r="G614" s="347"/>
      <c r="H614" s="347">
        <f t="shared" si="11"/>
        <v>175500</v>
      </c>
      <c r="I614" s="442" t="s">
        <v>131</v>
      </c>
      <c r="J614" s="75" t="s">
        <v>1206</v>
      </c>
      <c r="K614" s="176"/>
    </row>
    <row r="615" spans="1:11" ht="15.6">
      <c r="A615" s="212">
        <v>46122</v>
      </c>
      <c r="B615" s="442" t="s">
        <v>1647</v>
      </c>
      <c r="C615" s="442" t="s">
        <v>525</v>
      </c>
      <c r="D615" s="442" t="s">
        <v>257</v>
      </c>
      <c r="E615" s="75"/>
      <c r="F615" s="75">
        <v>10000</v>
      </c>
      <c r="G615" s="347"/>
      <c r="H615" s="347">
        <f t="shared" si="11"/>
        <v>165500</v>
      </c>
      <c r="I615" s="442" t="s">
        <v>131</v>
      </c>
      <c r="J615" s="75" t="s">
        <v>1208</v>
      </c>
      <c r="K615" s="176"/>
    </row>
    <row r="616" spans="1:11" ht="15.6">
      <c r="A616" s="212">
        <v>46122</v>
      </c>
      <c r="B616" s="442" t="s">
        <v>1648</v>
      </c>
      <c r="C616" s="442" t="s">
        <v>522</v>
      </c>
      <c r="D616" s="442" t="s">
        <v>257</v>
      </c>
      <c r="E616" s="75"/>
      <c r="F616" s="75">
        <v>700</v>
      </c>
      <c r="G616" s="347"/>
      <c r="H616" s="347">
        <f t="shared" si="11"/>
        <v>164800</v>
      </c>
      <c r="I616" s="442" t="s">
        <v>131</v>
      </c>
      <c r="J616" s="75" t="s">
        <v>1206</v>
      </c>
      <c r="K616" s="176"/>
    </row>
    <row r="617" spans="1:11" ht="15.6">
      <c r="A617" s="212">
        <v>46122</v>
      </c>
      <c r="B617" s="442" t="s">
        <v>1610</v>
      </c>
      <c r="C617" s="442" t="s">
        <v>618</v>
      </c>
      <c r="D617" s="442" t="s">
        <v>257</v>
      </c>
      <c r="E617" s="75"/>
      <c r="F617" s="75">
        <v>2300</v>
      </c>
      <c r="G617" s="347"/>
      <c r="H617" s="347">
        <f t="shared" si="11"/>
        <v>162500</v>
      </c>
      <c r="I617" s="442" t="s">
        <v>131</v>
      </c>
      <c r="J617" s="75" t="s">
        <v>1210</v>
      </c>
      <c r="K617" s="176"/>
    </row>
    <row r="618" spans="1:11" ht="15.6">
      <c r="A618" s="212">
        <v>46122</v>
      </c>
      <c r="B618" s="442" t="s">
        <v>1652</v>
      </c>
      <c r="C618" s="442" t="s">
        <v>522</v>
      </c>
      <c r="D618" s="442" t="s">
        <v>257</v>
      </c>
      <c r="E618" s="75"/>
      <c r="F618" s="75">
        <v>700</v>
      </c>
      <c r="G618" s="347"/>
      <c r="H618" s="347">
        <f t="shared" si="11"/>
        <v>161800</v>
      </c>
      <c r="I618" s="442" t="s">
        <v>131</v>
      </c>
      <c r="J618" s="75" t="s">
        <v>1206</v>
      </c>
      <c r="K618" s="176"/>
    </row>
    <row r="619" spans="1:11" ht="15.6">
      <c r="A619" s="212">
        <v>46122</v>
      </c>
      <c r="B619" s="442" t="s">
        <v>1648</v>
      </c>
      <c r="C619" s="442" t="s">
        <v>522</v>
      </c>
      <c r="D619" s="442" t="s">
        <v>257</v>
      </c>
      <c r="E619" s="75"/>
      <c r="F619" s="75">
        <v>700</v>
      </c>
      <c r="G619" s="347"/>
      <c r="H619" s="347">
        <f t="shared" si="11"/>
        <v>161100</v>
      </c>
      <c r="I619" s="442" t="s">
        <v>131</v>
      </c>
      <c r="J619" s="75" t="s">
        <v>1206</v>
      </c>
      <c r="K619" s="176"/>
    </row>
    <row r="620" spans="1:11" ht="15.6">
      <c r="A620" s="212">
        <v>46122</v>
      </c>
      <c r="B620" s="442" t="s">
        <v>1615</v>
      </c>
      <c r="C620" s="442" t="s">
        <v>618</v>
      </c>
      <c r="D620" s="442" t="s">
        <v>257</v>
      </c>
      <c r="E620" s="75"/>
      <c r="F620" s="75">
        <v>1900</v>
      </c>
      <c r="G620" s="347"/>
      <c r="H620" s="347">
        <f t="shared" si="11"/>
        <v>159200</v>
      </c>
      <c r="I620" s="442" t="s">
        <v>131</v>
      </c>
      <c r="J620" s="75" t="s">
        <v>1210</v>
      </c>
      <c r="K620" s="176"/>
    </row>
    <row r="621" spans="1:11" ht="15.6">
      <c r="A621" s="212">
        <v>46122</v>
      </c>
      <c r="B621" s="442" t="s">
        <v>1648</v>
      </c>
      <c r="C621" s="442" t="s">
        <v>522</v>
      </c>
      <c r="D621" s="442" t="s">
        <v>257</v>
      </c>
      <c r="E621" s="75"/>
      <c r="F621" s="75">
        <v>600</v>
      </c>
      <c r="G621" s="347"/>
      <c r="H621" s="347">
        <f t="shared" si="11"/>
        <v>158600</v>
      </c>
      <c r="I621" s="442" t="s">
        <v>131</v>
      </c>
      <c r="J621" s="75" t="s">
        <v>1206</v>
      </c>
      <c r="K621" s="176"/>
    </row>
    <row r="622" spans="1:11" ht="15.6">
      <c r="A622" s="212">
        <v>46123</v>
      </c>
      <c r="B622" s="442" t="s">
        <v>1647</v>
      </c>
      <c r="C622" s="442" t="s">
        <v>525</v>
      </c>
      <c r="D622" s="442" t="s">
        <v>257</v>
      </c>
      <c r="E622" s="75"/>
      <c r="F622" s="75">
        <v>10000</v>
      </c>
      <c r="G622" s="347"/>
      <c r="H622" s="347">
        <f t="shared" si="11"/>
        <v>148600</v>
      </c>
      <c r="I622" s="442" t="s">
        <v>131</v>
      </c>
      <c r="J622" s="75" t="s">
        <v>1208</v>
      </c>
      <c r="K622" s="176"/>
    </row>
    <row r="623" spans="1:11" ht="15.6">
      <c r="A623" s="212">
        <v>46123</v>
      </c>
      <c r="B623" s="442" t="s">
        <v>1662</v>
      </c>
      <c r="C623" s="442" t="s">
        <v>525</v>
      </c>
      <c r="D623" s="442" t="s">
        <v>257</v>
      </c>
      <c r="E623" s="75"/>
      <c r="F623" s="75">
        <v>30000</v>
      </c>
      <c r="G623" s="347"/>
      <c r="H623" s="347">
        <f t="shared" si="11"/>
        <v>118600</v>
      </c>
      <c r="I623" s="442" t="s">
        <v>131</v>
      </c>
      <c r="J623" s="75" t="s">
        <v>1211</v>
      </c>
      <c r="K623" s="176"/>
    </row>
    <row r="624" spans="1:11" ht="15.6">
      <c r="A624" s="212">
        <v>46123</v>
      </c>
      <c r="B624" s="442" t="s">
        <v>1648</v>
      </c>
      <c r="C624" s="442" t="s">
        <v>522</v>
      </c>
      <c r="D624" s="442" t="s">
        <v>257</v>
      </c>
      <c r="E624" s="75"/>
      <c r="F624" s="75">
        <v>700</v>
      </c>
      <c r="G624" s="347"/>
      <c r="H624" s="347">
        <f t="shared" si="11"/>
        <v>117900</v>
      </c>
      <c r="I624" s="442" t="s">
        <v>131</v>
      </c>
      <c r="J624" s="75" t="s">
        <v>1206</v>
      </c>
      <c r="K624" s="176"/>
    </row>
    <row r="625" spans="1:11" ht="15.6">
      <c r="A625" s="212">
        <v>46123</v>
      </c>
      <c r="B625" s="442" t="s">
        <v>1593</v>
      </c>
      <c r="C625" s="442" t="s">
        <v>392</v>
      </c>
      <c r="D625" s="442" t="s">
        <v>257</v>
      </c>
      <c r="E625" s="75"/>
      <c r="F625" s="75">
        <v>5000</v>
      </c>
      <c r="G625" s="347"/>
      <c r="H625" s="347">
        <f t="shared" si="11"/>
        <v>112900</v>
      </c>
      <c r="I625" s="442" t="s">
        <v>131</v>
      </c>
      <c r="J625" s="75" t="s">
        <v>1212</v>
      </c>
      <c r="K625" s="176"/>
    </row>
    <row r="626" spans="1:11" ht="15.6">
      <c r="A626" s="212">
        <v>46123</v>
      </c>
      <c r="B626" s="442" t="s">
        <v>1592</v>
      </c>
      <c r="C626" s="442" t="s">
        <v>522</v>
      </c>
      <c r="D626" s="442" t="s">
        <v>257</v>
      </c>
      <c r="E626" s="75"/>
      <c r="F626" s="75">
        <v>500</v>
      </c>
      <c r="G626" s="347"/>
      <c r="H626" s="347">
        <f t="shared" si="11"/>
        <v>112400</v>
      </c>
      <c r="I626" s="442" t="s">
        <v>131</v>
      </c>
      <c r="J626" s="75" t="s">
        <v>1206</v>
      </c>
      <c r="K626" s="176"/>
    </row>
    <row r="627" spans="1:11" ht="15.6">
      <c r="A627" s="212">
        <v>46123</v>
      </c>
      <c r="B627" s="442" t="s">
        <v>1592</v>
      </c>
      <c r="C627" s="442" t="s">
        <v>522</v>
      </c>
      <c r="D627" s="442" t="s">
        <v>257</v>
      </c>
      <c r="E627" s="75"/>
      <c r="F627" s="75">
        <v>500</v>
      </c>
      <c r="G627" s="347"/>
      <c r="H627" s="347">
        <f t="shared" si="11"/>
        <v>111900</v>
      </c>
      <c r="I627" s="442" t="s">
        <v>131</v>
      </c>
      <c r="J627" s="75" t="s">
        <v>1206</v>
      </c>
      <c r="K627" s="176"/>
    </row>
    <row r="628" spans="1:11" ht="15.6">
      <c r="A628" s="212">
        <v>46123</v>
      </c>
      <c r="B628" s="442" t="s">
        <v>1592</v>
      </c>
      <c r="C628" s="442" t="s">
        <v>522</v>
      </c>
      <c r="D628" s="442" t="s">
        <v>257</v>
      </c>
      <c r="E628" s="75"/>
      <c r="F628" s="75">
        <v>500</v>
      </c>
      <c r="G628" s="347"/>
      <c r="H628" s="347">
        <f t="shared" si="11"/>
        <v>111400</v>
      </c>
      <c r="I628" s="442" t="s">
        <v>131</v>
      </c>
      <c r="J628" s="75" t="s">
        <v>1206</v>
      </c>
      <c r="K628" s="176"/>
    </row>
    <row r="629" spans="1:11" ht="15.6">
      <c r="A629" s="212">
        <v>46123</v>
      </c>
      <c r="B629" s="442" t="s">
        <v>1592</v>
      </c>
      <c r="C629" s="442" t="s">
        <v>522</v>
      </c>
      <c r="D629" s="442" t="s">
        <v>257</v>
      </c>
      <c r="E629" s="75"/>
      <c r="F629" s="75">
        <v>500</v>
      </c>
      <c r="G629" s="347"/>
      <c r="H629" s="347">
        <f t="shared" si="11"/>
        <v>110900</v>
      </c>
      <c r="I629" s="442" t="s">
        <v>131</v>
      </c>
      <c r="J629" s="75" t="s">
        <v>1206</v>
      </c>
      <c r="K629" s="176"/>
    </row>
    <row r="630" spans="1:11" ht="15.6">
      <c r="A630" s="212">
        <v>46124</v>
      </c>
      <c r="B630" s="442" t="s">
        <v>1647</v>
      </c>
      <c r="C630" s="442" t="s">
        <v>525</v>
      </c>
      <c r="D630" s="442" t="s">
        <v>257</v>
      </c>
      <c r="E630" s="75"/>
      <c r="F630" s="75">
        <v>10000</v>
      </c>
      <c r="G630" s="347"/>
      <c r="H630" s="347">
        <f t="shared" si="11"/>
        <v>100900</v>
      </c>
      <c r="I630" s="442" t="s">
        <v>131</v>
      </c>
      <c r="J630" s="75" t="s">
        <v>1208</v>
      </c>
      <c r="K630" s="176"/>
    </row>
    <row r="631" spans="1:11" ht="15.6">
      <c r="A631" s="212">
        <v>46124</v>
      </c>
      <c r="B631" s="442" t="s">
        <v>1592</v>
      </c>
      <c r="C631" s="442" t="s">
        <v>522</v>
      </c>
      <c r="D631" s="442" t="s">
        <v>257</v>
      </c>
      <c r="E631" s="75"/>
      <c r="F631" s="75">
        <v>500</v>
      </c>
      <c r="G631" s="347"/>
      <c r="H631" s="347">
        <f t="shared" si="11"/>
        <v>100400</v>
      </c>
      <c r="I631" s="442" t="s">
        <v>131</v>
      </c>
      <c r="J631" s="75" t="s">
        <v>1206</v>
      </c>
      <c r="K631" s="176"/>
    </row>
    <row r="632" spans="1:11" ht="15.6">
      <c r="A632" s="212">
        <v>46124</v>
      </c>
      <c r="B632" s="442" t="s">
        <v>1592</v>
      </c>
      <c r="C632" s="442" t="s">
        <v>522</v>
      </c>
      <c r="D632" s="442" t="s">
        <v>257</v>
      </c>
      <c r="E632" s="75"/>
      <c r="F632" s="75">
        <v>500</v>
      </c>
      <c r="G632" s="347"/>
      <c r="H632" s="347">
        <f t="shared" si="11"/>
        <v>99900</v>
      </c>
      <c r="I632" s="442" t="s">
        <v>131</v>
      </c>
      <c r="J632" s="75" t="s">
        <v>1206</v>
      </c>
      <c r="K632" s="176"/>
    </row>
    <row r="633" spans="1:11" ht="15.6">
      <c r="A633" s="212">
        <v>46124</v>
      </c>
      <c r="B633" s="442" t="s">
        <v>1610</v>
      </c>
      <c r="C633" s="442" t="s">
        <v>618</v>
      </c>
      <c r="D633" s="442" t="s">
        <v>257</v>
      </c>
      <c r="E633" s="75"/>
      <c r="F633" s="75">
        <v>2000</v>
      </c>
      <c r="G633" s="347"/>
      <c r="H633" s="347">
        <f t="shared" si="11"/>
        <v>97900</v>
      </c>
      <c r="I633" s="442" t="s">
        <v>131</v>
      </c>
      <c r="J633" s="75" t="s">
        <v>1210</v>
      </c>
      <c r="K633" s="176"/>
    </row>
    <row r="634" spans="1:11" ht="15.6">
      <c r="A634" s="212">
        <v>46124</v>
      </c>
      <c r="B634" s="442" t="s">
        <v>1592</v>
      </c>
      <c r="C634" s="442" t="s">
        <v>522</v>
      </c>
      <c r="D634" s="442" t="s">
        <v>257</v>
      </c>
      <c r="E634" s="75"/>
      <c r="F634" s="75">
        <v>500</v>
      </c>
      <c r="G634" s="347"/>
      <c r="H634" s="347">
        <f t="shared" si="11"/>
        <v>97400</v>
      </c>
      <c r="I634" s="442" t="s">
        <v>131</v>
      </c>
      <c r="J634" s="75" t="s">
        <v>1206</v>
      </c>
      <c r="K634" s="176"/>
    </row>
    <row r="635" spans="1:11" ht="15.6">
      <c r="A635" s="212">
        <v>46124</v>
      </c>
      <c r="B635" s="442" t="s">
        <v>1592</v>
      </c>
      <c r="C635" s="442" t="s">
        <v>522</v>
      </c>
      <c r="D635" s="442" t="s">
        <v>257</v>
      </c>
      <c r="E635" s="75"/>
      <c r="F635" s="75">
        <v>500</v>
      </c>
      <c r="G635" s="347"/>
      <c r="H635" s="347">
        <f t="shared" si="11"/>
        <v>96900</v>
      </c>
      <c r="I635" s="442" t="s">
        <v>131</v>
      </c>
      <c r="J635" s="75" t="s">
        <v>1206</v>
      </c>
      <c r="K635" s="176"/>
    </row>
    <row r="636" spans="1:11" s="246" customFormat="1" ht="15.6">
      <c r="A636" s="212">
        <v>46125</v>
      </c>
      <c r="B636" s="442" t="s">
        <v>1647</v>
      </c>
      <c r="C636" s="442" t="s">
        <v>525</v>
      </c>
      <c r="D636" s="442" t="s">
        <v>257</v>
      </c>
      <c r="E636" s="75"/>
      <c r="F636" s="75">
        <v>10000</v>
      </c>
      <c r="G636" s="347"/>
      <c r="H636" s="347">
        <f t="shared" si="11"/>
        <v>86900</v>
      </c>
      <c r="I636" s="442" t="s">
        <v>131</v>
      </c>
      <c r="J636" s="75" t="s">
        <v>1208</v>
      </c>
      <c r="K636" s="176"/>
    </row>
    <row r="637" spans="1:11" s="246" customFormat="1" ht="15.6">
      <c r="A637" s="212">
        <v>46125</v>
      </c>
      <c r="B637" s="442" t="s">
        <v>1662</v>
      </c>
      <c r="C637" s="442" t="s">
        <v>525</v>
      </c>
      <c r="D637" s="442" t="s">
        <v>257</v>
      </c>
      <c r="E637" s="75"/>
      <c r="F637" s="75">
        <v>20000</v>
      </c>
      <c r="G637" s="347"/>
      <c r="H637" s="347">
        <f t="shared" si="11"/>
        <v>66900</v>
      </c>
      <c r="I637" s="442" t="s">
        <v>131</v>
      </c>
      <c r="J637" s="75" t="s">
        <v>1213</v>
      </c>
      <c r="K637" s="176"/>
    </row>
    <row r="638" spans="1:11" s="246" customFormat="1" ht="15.6">
      <c r="A638" s="212">
        <v>46125</v>
      </c>
      <c r="B638" s="442" t="s">
        <v>1592</v>
      </c>
      <c r="C638" s="442" t="s">
        <v>522</v>
      </c>
      <c r="D638" s="442" t="s">
        <v>257</v>
      </c>
      <c r="E638" s="75"/>
      <c r="F638" s="75">
        <v>500</v>
      </c>
      <c r="G638" s="347"/>
      <c r="H638" s="347">
        <f t="shared" si="11"/>
        <v>66400</v>
      </c>
      <c r="I638" s="442" t="s">
        <v>131</v>
      </c>
      <c r="J638" s="75" t="s">
        <v>1206</v>
      </c>
      <c r="K638" s="176"/>
    </row>
    <row r="639" spans="1:11" s="246" customFormat="1" ht="15.6">
      <c r="A639" s="212">
        <v>46125</v>
      </c>
      <c r="B639" s="442" t="s">
        <v>1593</v>
      </c>
      <c r="C639" s="442" t="s">
        <v>392</v>
      </c>
      <c r="D639" s="442" t="s">
        <v>257</v>
      </c>
      <c r="E639" s="75"/>
      <c r="F639" s="75">
        <v>3000</v>
      </c>
      <c r="G639" s="347"/>
      <c r="H639" s="347">
        <f t="shared" si="11"/>
        <v>63400</v>
      </c>
      <c r="I639" s="442" t="s">
        <v>131</v>
      </c>
      <c r="J639" s="75" t="s">
        <v>1214</v>
      </c>
      <c r="K639" s="176"/>
    </row>
    <row r="640" spans="1:11" s="246" customFormat="1" ht="15.6">
      <c r="A640" s="212">
        <v>46125</v>
      </c>
      <c r="B640" s="442" t="s">
        <v>1592</v>
      </c>
      <c r="C640" s="442" t="s">
        <v>522</v>
      </c>
      <c r="D640" s="442" t="s">
        <v>257</v>
      </c>
      <c r="E640" s="75"/>
      <c r="F640" s="75">
        <v>500</v>
      </c>
      <c r="G640" s="347"/>
      <c r="H640" s="347">
        <f t="shared" si="11"/>
        <v>62900</v>
      </c>
      <c r="I640" s="442" t="s">
        <v>131</v>
      </c>
      <c r="J640" s="75" t="s">
        <v>1206</v>
      </c>
      <c r="K640" s="176"/>
    </row>
    <row r="641" spans="1:11" s="246" customFormat="1" ht="15.6">
      <c r="A641" s="212">
        <v>46125</v>
      </c>
      <c r="B641" s="442" t="s">
        <v>1592</v>
      </c>
      <c r="C641" s="442" t="s">
        <v>522</v>
      </c>
      <c r="D641" s="442" t="s">
        <v>257</v>
      </c>
      <c r="E641" s="75"/>
      <c r="F641" s="75">
        <v>500</v>
      </c>
      <c r="G641" s="347"/>
      <c r="H641" s="347">
        <f t="shared" si="11"/>
        <v>62400</v>
      </c>
      <c r="I641" s="442" t="s">
        <v>131</v>
      </c>
      <c r="J641" s="75" t="s">
        <v>1206</v>
      </c>
      <c r="K641" s="176"/>
    </row>
    <row r="642" spans="1:11" s="246" customFormat="1" ht="15.6">
      <c r="A642" s="212">
        <v>46125</v>
      </c>
      <c r="B642" s="442" t="s">
        <v>1604</v>
      </c>
      <c r="C642" s="442" t="s">
        <v>618</v>
      </c>
      <c r="D642" s="442" t="s">
        <v>257</v>
      </c>
      <c r="E642" s="75"/>
      <c r="F642" s="75">
        <v>1800</v>
      </c>
      <c r="G642" s="347"/>
      <c r="H642" s="347">
        <f t="shared" si="11"/>
        <v>60600</v>
      </c>
      <c r="I642" s="442" t="s">
        <v>131</v>
      </c>
      <c r="J642" s="75" t="s">
        <v>1210</v>
      </c>
      <c r="K642" s="176"/>
    </row>
    <row r="643" spans="1:11" ht="15.6">
      <c r="A643" s="212">
        <v>46125</v>
      </c>
      <c r="B643" s="442" t="s">
        <v>1596</v>
      </c>
      <c r="C643" s="442" t="s">
        <v>522</v>
      </c>
      <c r="D643" s="442" t="s">
        <v>257</v>
      </c>
      <c r="E643" s="75"/>
      <c r="F643" s="75">
        <v>500</v>
      </c>
      <c r="G643" s="347"/>
      <c r="H643" s="347">
        <f t="shared" si="11"/>
        <v>60100</v>
      </c>
      <c r="I643" s="442" t="s">
        <v>131</v>
      </c>
      <c r="J643" s="75" t="s">
        <v>1206</v>
      </c>
      <c r="K643" s="176"/>
    </row>
    <row r="644" spans="1:11" ht="15.6">
      <c r="A644" s="212">
        <v>46125</v>
      </c>
      <c r="B644" s="442" t="s">
        <v>1592</v>
      </c>
      <c r="C644" s="442" t="s">
        <v>522</v>
      </c>
      <c r="D644" s="442" t="s">
        <v>257</v>
      </c>
      <c r="E644" s="75"/>
      <c r="F644" s="75">
        <v>500</v>
      </c>
      <c r="G644" s="347"/>
      <c r="H644" s="347">
        <f t="shared" si="11"/>
        <v>59600</v>
      </c>
      <c r="I644" s="442" t="s">
        <v>131</v>
      </c>
      <c r="J644" s="75" t="s">
        <v>1206</v>
      </c>
      <c r="K644" s="176"/>
    </row>
    <row r="645" spans="1:11" ht="15.6">
      <c r="A645" s="212">
        <v>46126</v>
      </c>
      <c r="B645" s="442" t="s">
        <v>1647</v>
      </c>
      <c r="C645" s="442" t="s">
        <v>525</v>
      </c>
      <c r="D645" s="442" t="s">
        <v>257</v>
      </c>
      <c r="E645" s="75"/>
      <c r="F645" s="75">
        <v>10000</v>
      </c>
      <c r="G645" s="347"/>
      <c r="H645" s="347">
        <f t="shared" si="11"/>
        <v>49600</v>
      </c>
      <c r="I645" s="442" t="s">
        <v>131</v>
      </c>
      <c r="J645" s="75" t="s">
        <v>1208</v>
      </c>
      <c r="K645" s="176"/>
    </row>
    <row r="646" spans="1:11" ht="15.6">
      <c r="A646" s="212">
        <v>46126</v>
      </c>
      <c r="B646" s="442" t="s">
        <v>1592</v>
      </c>
      <c r="C646" s="442" t="s">
        <v>522</v>
      </c>
      <c r="D646" s="442" t="s">
        <v>257</v>
      </c>
      <c r="E646" s="75"/>
      <c r="F646" s="75">
        <v>500</v>
      </c>
      <c r="G646" s="347"/>
      <c r="H646" s="347">
        <f t="shared" si="11"/>
        <v>49100</v>
      </c>
      <c r="I646" s="442" t="s">
        <v>131</v>
      </c>
      <c r="J646" s="75" t="s">
        <v>1206</v>
      </c>
      <c r="K646" s="176"/>
    </row>
    <row r="647" spans="1:11" ht="15.6">
      <c r="A647" s="212">
        <v>46126</v>
      </c>
      <c r="B647" s="442" t="s">
        <v>1604</v>
      </c>
      <c r="C647" s="442" t="s">
        <v>618</v>
      </c>
      <c r="D647" s="442" t="s">
        <v>257</v>
      </c>
      <c r="E647" s="75"/>
      <c r="F647" s="75">
        <v>3000</v>
      </c>
      <c r="G647" s="347"/>
      <c r="H647" s="347">
        <f t="shared" si="11"/>
        <v>46100</v>
      </c>
      <c r="I647" s="442" t="s">
        <v>131</v>
      </c>
      <c r="J647" s="75" t="s">
        <v>1210</v>
      </c>
      <c r="K647" s="176"/>
    </row>
    <row r="648" spans="1:11" ht="15.6">
      <c r="A648" s="212">
        <v>46126</v>
      </c>
      <c r="B648" s="442" t="s">
        <v>1592</v>
      </c>
      <c r="C648" s="442" t="s">
        <v>522</v>
      </c>
      <c r="D648" s="442" t="s">
        <v>257</v>
      </c>
      <c r="E648" s="75"/>
      <c r="F648" s="75">
        <v>500</v>
      </c>
      <c r="G648" s="347"/>
      <c r="H648" s="347">
        <f t="shared" si="11"/>
        <v>45600</v>
      </c>
      <c r="I648" s="442" t="s">
        <v>131</v>
      </c>
      <c r="J648" s="75" t="s">
        <v>1206</v>
      </c>
      <c r="K648" s="176"/>
    </row>
    <row r="649" spans="1:11" ht="15.6">
      <c r="A649" s="212">
        <v>46126</v>
      </c>
      <c r="B649" s="442" t="s">
        <v>1610</v>
      </c>
      <c r="C649" s="442" t="s">
        <v>618</v>
      </c>
      <c r="D649" s="442" t="s">
        <v>257</v>
      </c>
      <c r="E649" s="75"/>
      <c r="F649" s="75">
        <v>1200</v>
      </c>
      <c r="G649" s="347"/>
      <c r="H649" s="347">
        <f t="shared" si="11"/>
        <v>44400</v>
      </c>
      <c r="I649" s="442" t="s">
        <v>131</v>
      </c>
      <c r="J649" s="75" t="s">
        <v>1210</v>
      </c>
      <c r="K649" s="176"/>
    </row>
    <row r="650" spans="1:11" ht="15.6">
      <c r="A650" s="212">
        <v>46126</v>
      </c>
      <c r="B650" s="442" t="s">
        <v>1592</v>
      </c>
      <c r="C650" s="442" t="s">
        <v>522</v>
      </c>
      <c r="D650" s="442" t="s">
        <v>257</v>
      </c>
      <c r="E650" s="75"/>
      <c r="F650" s="75">
        <v>500</v>
      </c>
      <c r="G650" s="347"/>
      <c r="H650" s="347">
        <f t="shared" ref="H650:H713" si="12">+H649+E650-F650</f>
        <v>43900</v>
      </c>
      <c r="I650" s="442" t="s">
        <v>131</v>
      </c>
      <c r="J650" s="75" t="s">
        <v>1206</v>
      </c>
      <c r="K650" s="176"/>
    </row>
    <row r="651" spans="1:11" ht="15.6">
      <c r="A651" s="212">
        <v>46126</v>
      </c>
      <c r="B651" s="442" t="s">
        <v>1592</v>
      </c>
      <c r="C651" s="442" t="s">
        <v>522</v>
      </c>
      <c r="D651" s="442" t="s">
        <v>257</v>
      </c>
      <c r="E651" s="75"/>
      <c r="F651" s="75">
        <v>500</v>
      </c>
      <c r="G651" s="347"/>
      <c r="H651" s="347">
        <f t="shared" si="12"/>
        <v>43400</v>
      </c>
      <c r="I651" s="442" t="s">
        <v>131</v>
      </c>
      <c r="J651" s="75" t="s">
        <v>1206</v>
      </c>
      <c r="K651" s="176"/>
    </row>
    <row r="652" spans="1:11" ht="15.6">
      <c r="A652" s="212">
        <v>46127</v>
      </c>
      <c r="B652" s="442" t="s">
        <v>1662</v>
      </c>
      <c r="C652" s="442" t="s">
        <v>525</v>
      </c>
      <c r="D652" s="442" t="s">
        <v>257</v>
      </c>
      <c r="E652" s="75"/>
      <c r="F652" s="75">
        <v>20000</v>
      </c>
      <c r="G652" s="347"/>
      <c r="H652" s="347">
        <f t="shared" si="12"/>
        <v>23400</v>
      </c>
      <c r="I652" s="442" t="s">
        <v>131</v>
      </c>
      <c r="J652" s="75" t="s">
        <v>1215</v>
      </c>
      <c r="K652" s="176"/>
    </row>
    <row r="653" spans="1:11" ht="15.6">
      <c r="A653" s="212">
        <v>46127</v>
      </c>
      <c r="B653" s="442" t="s">
        <v>1590</v>
      </c>
      <c r="C653" s="442" t="s">
        <v>522</v>
      </c>
      <c r="D653" s="442" t="s">
        <v>257</v>
      </c>
      <c r="E653" s="75"/>
      <c r="F653" s="75">
        <v>1000</v>
      </c>
      <c r="G653" s="347"/>
      <c r="H653" s="347">
        <f t="shared" si="12"/>
        <v>22400</v>
      </c>
      <c r="I653" s="442" t="s">
        <v>131</v>
      </c>
      <c r="J653" s="75" t="s">
        <v>1206</v>
      </c>
      <c r="K653" s="176"/>
    </row>
    <row r="654" spans="1:11" ht="15.6">
      <c r="A654" s="212">
        <v>46127</v>
      </c>
      <c r="B654" s="442" t="s">
        <v>1593</v>
      </c>
      <c r="C654" s="442" t="s">
        <v>392</v>
      </c>
      <c r="D654" s="442" t="s">
        <v>257</v>
      </c>
      <c r="E654" s="75"/>
      <c r="F654" s="75">
        <v>7000</v>
      </c>
      <c r="G654" s="347"/>
      <c r="H654" s="347">
        <f t="shared" si="12"/>
        <v>15400</v>
      </c>
      <c r="I654" s="442" t="s">
        <v>131</v>
      </c>
      <c r="J654" s="75" t="s">
        <v>1216</v>
      </c>
      <c r="K654" s="176"/>
    </row>
    <row r="655" spans="1:11" ht="15.6">
      <c r="A655" s="212">
        <v>46127</v>
      </c>
      <c r="B655" s="442" t="s">
        <v>1590</v>
      </c>
      <c r="C655" s="442" t="s">
        <v>522</v>
      </c>
      <c r="D655" s="442" t="s">
        <v>257</v>
      </c>
      <c r="E655" s="75"/>
      <c r="F655" s="75">
        <v>2000</v>
      </c>
      <c r="G655" s="347"/>
      <c r="H655" s="347">
        <f t="shared" si="12"/>
        <v>13400</v>
      </c>
      <c r="I655" s="442" t="s">
        <v>131</v>
      </c>
      <c r="J655" s="75" t="s">
        <v>1206</v>
      </c>
      <c r="K655" s="176"/>
    </row>
    <row r="656" spans="1:11" ht="15.6">
      <c r="A656" s="212">
        <v>46127</v>
      </c>
      <c r="B656" s="362" t="s">
        <v>1201</v>
      </c>
      <c r="C656" s="362" t="s">
        <v>110</v>
      </c>
      <c r="D656" s="362" t="s">
        <v>257</v>
      </c>
      <c r="E656" s="75">
        <v>7500</v>
      </c>
      <c r="F656" s="75"/>
      <c r="G656" s="347"/>
      <c r="H656" s="347">
        <f t="shared" si="12"/>
        <v>20900</v>
      </c>
      <c r="I656" s="442" t="s">
        <v>131</v>
      </c>
      <c r="J656" s="75" t="s">
        <v>1217</v>
      </c>
      <c r="K656" s="176"/>
    </row>
    <row r="657" spans="1:11" ht="15.6">
      <c r="A657" s="212">
        <v>46127</v>
      </c>
      <c r="B657" s="362" t="s">
        <v>1201</v>
      </c>
      <c r="C657" s="362" t="s">
        <v>110</v>
      </c>
      <c r="D657" s="362" t="s">
        <v>257</v>
      </c>
      <c r="E657" s="75"/>
      <c r="F657" s="75">
        <v>7500</v>
      </c>
      <c r="G657" s="347"/>
      <c r="H657" s="347">
        <f t="shared" si="12"/>
        <v>13400</v>
      </c>
      <c r="I657" s="442" t="s">
        <v>131</v>
      </c>
      <c r="J657" s="75" t="s">
        <v>1217</v>
      </c>
      <c r="K657" s="176"/>
    </row>
    <row r="658" spans="1:11" ht="15.6">
      <c r="A658" s="212">
        <v>46133</v>
      </c>
      <c r="B658" s="442" t="s">
        <v>616</v>
      </c>
      <c r="C658" s="442" t="s">
        <v>102</v>
      </c>
      <c r="D658" s="442" t="s">
        <v>257</v>
      </c>
      <c r="E658" s="75">
        <v>50000</v>
      </c>
      <c r="F658" s="75"/>
      <c r="G658" s="347"/>
      <c r="H658" s="347">
        <f t="shared" si="12"/>
        <v>63400</v>
      </c>
      <c r="I658" s="442" t="s">
        <v>131</v>
      </c>
      <c r="J658" s="75" t="s">
        <v>1211</v>
      </c>
      <c r="K658" s="176"/>
    </row>
    <row r="659" spans="1:11" ht="15.6">
      <c r="A659" s="212">
        <v>46133</v>
      </c>
      <c r="B659" s="442" t="s">
        <v>1590</v>
      </c>
      <c r="C659" s="442" t="s">
        <v>522</v>
      </c>
      <c r="D659" s="442" t="s">
        <v>257</v>
      </c>
      <c r="E659" s="75"/>
      <c r="F659" s="75">
        <v>1000</v>
      </c>
      <c r="G659" s="347"/>
      <c r="H659" s="347">
        <f t="shared" si="12"/>
        <v>62400</v>
      </c>
      <c r="I659" s="442" t="s">
        <v>131</v>
      </c>
      <c r="J659" s="75" t="s">
        <v>1206</v>
      </c>
      <c r="K659" s="176"/>
    </row>
    <row r="660" spans="1:11" ht="15.6">
      <c r="A660" s="212">
        <v>46133</v>
      </c>
      <c r="B660" s="442" t="s">
        <v>1606</v>
      </c>
      <c r="C660" s="442" t="s">
        <v>392</v>
      </c>
      <c r="D660" s="442" t="s">
        <v>257</v>
      </c>
      <c r="E660" s="75"/>
      <c r="F660" s="75">
        <v>12000</v>
      </c>
      <c r="G660" s="347"/>
      <c r="H660" s="347">
        <f t="shared" si="12"/>
        <v>50400</v>
      </c>
      <c r="I660" s="442" t="s">
        <v>131</v>
      </c>
      <c r="J660" s="75" t="s">
        <v>1218</v>
      </c>
      <c r="K660" s="176"/>
    </row>
    <row r="661" spans="1:11" ht="15.6">
      <c r="A661" s="212">
        <v>46133</v>
      </c>
      <c r="B661" s="442" t="s">
        <v>1590</v>
      </c>
      <c r="C661" s="442" t="s">
        <v>522</v>
      </c>
      <c r="D661" s="442" t="s">
        <v>257</v>
      </c>
      <c r="E661" s="75"/>
      <c r="F661" s="75">
        <v>2000</v>
      </c>
      <c r="G661" s="347"/>
      <c r="H661" s="347">
        <f t="shared" si="12"/>
        <v>48400</v>
      </c>
      <c r="I661" s="442" t="s">
        <v>131</v>
      </c>
      <c r="J661" s="75" t="s">
        <v>1206</v>
      </c>
      <c r="K661" s="176"/>
    </row>
    <row r="662" spans="1:11" ht="15.6">
      <c r="A662" s="212">
        <v>46134</v>
      </c>
      <c r="B662" s="442" t="s">
        <v>1647</v>
      </c>
      <c r="C662" s="442" t="s">
        <v>525</v>
      </c>
      <c r="D662" s="442" t="s">
        <v>257</v>
      </c>
      <c r="E662" s="75"/>
      <c r="F662" s="75">
        <v>10000</v>
      </c>
      <c r="G662" s="347"/>
      <c r="H662" s="347">
        <f t="shared" si="12"/>
        <v>38400</v>
      </c>
      <c r="I662" s="442" t="s">
        <v>131</v>
      </c>
      <c r="J662" s="75" t="s">
        <v>1219</v>
      </c>
      <c r="K662" s="176"/>
    </row>
    <row r="663" spans="1:11" ht="15.6">
      <c r="A663" s="212">
        <v>46134</v>
      </c>
      <c r="B663" s="442" t="s">
        <v>1590</v>
      </c>
      <c r="C663" s="442" t="s">
        <v>522</v>
      </c>
      <c r="D663" s="442" t="s">
        <v>257</v>
      </c>
      <c r="E663" s="75"/>
      <c r="F663" s="75">
        <v>2000</v>
      </c>
      <c r="G663" s="347"/>
      <c r="H663" s="347">
        <f t="shared" si="12"/>
        <v>36400</v>
      </c>
      <c r="I663" s="442" t="s">
        <v>131</v>
      </c>
      <c r="J663" s="75" t="s">
        <v>1206</v>
      </c>
      <c r="K663" s="176"/>
    </row>
    <row r="664" spans="1:11" ht="15.6">
      <c r="A664" s="212">
        <v>46134</v>
      </c>
      <c r="B664" s="442" t="s">
        <v>1592</v>
      </c>
      <c r="C664" s="442" t="s">
        <v>522</v>
      </c>
      <c r="D664" s="442" t="s">
        <v>257</v>
      </c>
      <c r="E664" s="75"/>
      <c r="F664" s="75">
        <v>600</v>
      </c>
      <c r="G664" s="347"/>
      <c r="H664" s="347">
        <f t="shared" si="12"/>
        <v>35800</v>
      </c>
      <c r="I664" s="442" t="s">
        <v>131</v>
      </c>
      <c r="J664" s="75" t="s">
        <v>1206</v>
      </c>
      <c r="K664" s="176"/>
    </row>
    <row r="665" spans="1:11" ht="15.6">
      <c r="A665" s="212">
        <v>46134</v>
      </c>
      <c r="B665" s="362" t="s">
        <v>1202</v>
      </c>
      <c r="C665" s="362" t="s">
        <v>110</v>
      </c>
      <c r="D665" s="362" t="s">
        <v>257</v>
      </c>
      <c r="E665" s="75">
        <v>7500</v>
      </c>
      <c r="F665" s="75"/>
      <c r="G665" s="347"/>
      <c r="H665" s="347">
        <f t="shared" si="12"/>
        <v>43300</v>
      </c>
      <c r="I665" s="442" t="s">
        <v>131</v>
      </c>
      <c r="J665" s="75" t="s">
        <v>1220</v>
      </c>
      <c r="K665" s="176"/>
    </row>
    <row r="666" spans="1:11" ht="15.6">
      <c r="A666" s="212">
        <v>46134</v>
      </c>
      <c r="B666" s="362" t="s">
        <v>1198</v>
      </c>
      <c r="C666" s="362" t="s">
        <v>110</v>
      </c>
      <c r="D666" s="362" t="s">
        <v>257</v>
      </c>
      <c r="E666" s="75"/>
      <c r="F666" s="75">
        <v>7500</v>
      </c>
      <c r="G666" s="347"/>
      <c r="H666" s="347">
        <f t="shared" si="12"/>
        <v>35800</v>
      </c>
      <c r="I666" s="442" t="s">
        <v>131</v>
      </c>
      <c r="J666" s="75" t="s">
        <v>1220</v>
      </c>
      <c r="K666" s="176"/>
    </row>
    <row r="667" spans="1:11" ht="15.6">
      <c r="A667" s="212">
        <v>46135</v>
      </c>
      <c r="B667" s="442" t="s">
        <v>1661</v>
      </c>
      <c r="C667" s="442" t="s">
        <v>525</v>
      </c>
      <c r="D667" s="442" t="s">
        <v>257</v>
      </c>
      <c r="E667" s="75"/>
      <c r="F667" s="75">
        <v>10000</v>
      </c>
      <c r="G667" s="347"/>
      <c r="H667" s="347">
        <f t="shared" si="12"/>
        <v>25800</v>
      </c>
      <c r="I667" s="442" t="s">
        <v>131</v>
      </c>
      <c r="J667" s="75" t="s">
        <v>1219</v>
      </c>
      <c r="K667" s="176"/>
    </row>
    <row r="668" spans="1:11" ht="15.6">
      <c r="A668" s="212">
        <v>46135</v>
      </c>
      <c r="B668" s="442" t="s">
        <v>1592</v>
      </c>
      <c r="C668" s="442" t="s">
        <v>522</v>
      </c>
      <c r="D668" s="442" t="s">
        <v>257</v>
      </c>
      <c r="E668" s="75"/>
      <c r="F668" s="75">
        <v>500</v>
      </c>
      <c r="G668" s="347"/>
      <c r="H668" s="347">
        <f t="shared" si="12"/>
        <v>25300</v>
      </c>
      <c r="I668" s="442" t="s">
        <v>131</v>
      </c>
      <c r="J668" s="75" t="s">
        <v>1206</v>
      </c>
      <c r="K668" s="176"/>
    </row>
    <row r="669" spans="1:11" ht="15.6">
      <c r="A669" s="212">
        <v>46135</v>
      </c>
      <c r="B669" s="442" t="s">
        <v>1685</v>
      </c>
      <c r="C669" s="442" t="s">
        <v>618</v>
      </c>
      <c r="D669" s="442" t="s">
        <v>257</v>
      </c>
      <c r="E669" s="75"/>
      <c r="F669" s="75">
        <v>3000</v>
      </c>
      <c r="G669" s="347"/>
      <c r="H669" s="347">
        <f t="shared" si="12"/>
        <v>22300</v>
      </c>
      <c r="I669" s="442" t="s">
        <v>131</v>
      </c>
      <c r="J669" s="75" t="s">
        <v>1210</v>
      </c>
      <c r="K669" s="176"/>
    </row>
    <row r="670" spans="1:11" ht="15.6">
      <c r="A670" s="212">
        <v>46135</v>
      </c>
      <c r="B670" s="442" t="s">
        <v>1596</v>
      </c>
      <c r="C670" s="442" t="s">
        <v>522</v>
      </c>
      <c r="D670" s="442" t="s">
        <v>257</v>
      </c>
      <c r="E670" s="75"/>
      <c r="F670" s="75">
        <v>350</v>
      </c>
      <c r="G670" s="347"/>
      <c r="H670" s="347">
        <f t="shared" si="12"/>
        <v>21950</v>
      </c>
      <c r="I670" s="442" t="s">
        <v>131</v>
      </c>
      <c r="J670" s="75" t="s">
        <v>1206</v>
      </c>
      <c r="K670" s="176"/>
    </row>
    <row r="671" spans="1:11" ht="15.6">
      <c r="A671" s="212">
        <v>46135</v>
      </c>
      <c r="B671" s="442" t="s">
        <v>616</v>
      </c>
      <c r="C671" s="442" t="s">
        <v>102</v>
      </c>
      <c r="D671" s="442" t="s">
        <v>257</v>
      </c>
      <c r="E671" s="75">
        <v>148000</v>
      </c>
      <c r="F671" s="75"/>
      <c r="G671" s="347"/>
      <c r="H671" s="347">
        <f t="shared" si="12"/>
        <v>169950</v>
      </c>
      <c r="I671" s="442" t="s">
        <v>131</v>
      </c>
      <c r="J671" s="75" t="s">
        <v>1212</v>
      </c>
      <c r="K671" s="176"/>
    </row>
    <row r="672" spans="1:11" ht="15.6">
      <c r="A672" s="212">
        <v>46135</v>
      </c>
      <c r="B672" s="442" t="s">
        <v>1592</v>
      </c>
      <c r="C672" s="442" t="s">
        <v>522</v>
      </c>
      <c r="D672" s="442" t="s">
        <v>257</v>
      </c>
      <c r="E672" s="75"/>
      <c r="F672" s="75">
        <v>350</v>
      </c>
      <c r="G672" s="347"/>
      <c r="H672" s="347">
        <f t="shared" si="12"/>
        <v>169600</v>
      </c>
      <c r="I672" s="442" t="s">
        <v>131</v>
      </c>
      <c r="J672" s="75" t="s">
        <v>1206</v>
      </c>
      <c r="K672" s="176"/>
    </row>
    <row r="673" spans="1:11" ht="15.6">
      <c r="A673" s="212">
        <v>46135</v>
      </c>
      <c r="B673" s="442" t="s">
        <v>1604</v>
      </c>
      <c r="C673" s="442" t="s">
        <v>618</v>
      </c>
      <c r="D673" s="442" t="s">
        <v>257</v>
      </c>
      <c r="E673" s="75"/>
      <c r="F673" s="75">
        <v>1600</v>
      </c>
      <c r="G673" s="347"/>
      <c r="H673" s="347">
        <f t="shared" si="12"/>
        <v>168000</v>
      </c>
      <c r="I673" s="442" t="s">
        <v>131</v>
      </c>
      <c r="J673" s="75" t="s">
        <v>1210</v>
      </c>
      <c r="K673" s="176"/>
    </row>
    <row r="674" spans="1:11" ht="15.6">
      <c r="A674" s="212">
        <v>46135</v>
      </c>
      <c r="B674" s="442" t="s">
        <v>1596</v>
      </c>
      <c r="C674" s="442" t="s">
        <v>522</v>
      </c>
      <c r="D674" s="442" t="s">
        <v>257</v>
      </c>
      <c r="E674" s="75"/>
      <c r="F674" s="75">
        <v>500</v>
      </c>
      <c r="G674" s="347"/>
      <c r="H674" s="347">
        <f t="shared" si="12"/>
        <v>167500</v>
      </c>
      <c r="I674" s="442" t="s">
        <v>131</v>
      </c>
      <c r="J674" s="75" t="s">
        <v>1206</v>
      </c>
      <c r="K674" s="176"/>
    </row>
    <row r="675" spans="1:11" ht="15.6">
      <c r="A675" s="212">
        <v>46136</v>
      </c>
      <c r="B675" s="442" t="s">
        <v>1647</v>
      </c>
      <c r="C675" s="442" t="s">
        <v>525</v>
      </c>
      <c r="D675" s="442" t="s">
        <v>257</v>
      </c>
      <c r="E675" s="75"/>
      <c r="F675" s="75">
        <v>10000</v>
      </c>
      <c r="G675" s="347"/>
      <c r="H675" s="347">
        <f t="shared" si="12"/>
        <v>157500</v>
      </c>
      <c r="I675" s="442" t="s">
        <v>131</v>
      </c>
      <c r="J675" s="75" t="s">
        <v>1219</v>
      </c>
      <c r="K675" s="176"/>
    </row>
    <row r="676" spans="1:11" ht="15.6">
      <c r="A676" s="212">
        <v>46136</v>
      </c>
      <c r="B676" s="442" t="s">
        <v>1592</v>
      </c>
      <c r="C676" s="442" t="s">
        <v>522</v>
      </c>
      <c r="D676" s="442" t="s">
        <v>257</v>
      </c>
      <c r="E676" s="75"/>
      <c r="F676" s="75">
        <v>500</v>
      </c>
      <c r="G676" s="347"/>
      <c r="H676" s="347">
        <f t="shared" si="12"/>
        <v>157000</v>
      </c>
      <c r="I676" s="442" t="s">
        <v>131</v>
      </c>
      <c r="J676" s="75" t="s">
        <v>1206</v>
      </c>
      <c r="K676" s="176"/>
    </row>
    <row r="677" spans="1:11" ht="15.6">
      <c r="A677" s="212">
        <v>46136</v>
      </c>
      <c r="B677" s="442" t="s">
        <v>1686</v>
      </c>
      <c r="C677" s="442" t="s">
        <v>522</v>
      </c>
      <c r="D677" s="442" t="s">
        <v>257</v>
      </c>
      <c r="E677" s="75"/>
      <c r="F677" s="75">
        <v>800</v>
      </c>
      <c r="G677" s="347"/>
      <c r="H677" s="347">
        <f t="shared" si="12"/>
        <v>156200</v>
      </c>
      <c r="I677" s="442" t="s">
        <v>131</v>
      </c>
      <c r="J677" s="75" t="s">
        <v>1206</v>
      </c>
      <c r="K677" s="176"/>
    </row>
    <row r="678" spans="1:11" ht="15.6">
      <c r="A678" s="212">
        <v>46136</v>
      </c>
      <c r="B678" s="442" t="s">
        <v>1592</v>
      </c>
      <c r="C678" s="442" t="s">
        <v>522</v>
      </c>
      <c r="D678" s="442" t="s">
        <v>257</v>
      </c>
      <c r="E678" s="75"/>
      <c r="F678" s="75">
        <v>800</v>
      </c>
      <c r="G678" s="347"/>
      <c r="H678" s="347">
        <f t="shared" si="12"/>
        <v>155400</v>
      </c>
      <c r="I678" s="442" t="s">
        <v>131</v>
      </c>
      <c r="J678" s="75" t="s">
        <v>1206</v>
      </c>
      <c r="K678" s="176"/>
    </row>
    <row r="679" spans="1:11" ht="15.6">
      <c r="A679" s="212">
        <v>46136</v>
      </c>
      <c r="B679" s="442" t="s">
        <v>1592</v>
      </c>
      <c r="C679" s="442" t="s">
        <v>522</v>
      </c>
      <c r="D679" s="442" t="s">
        <v>257</v>
      </c>
      <c r="E679" s="75"/>
      <c r="F679" s="75">
        <v>300</v>
      </c>
      <c r="G679" s="347"/>
      <c r="H679" s="347">
        <f t="shared" si="12"/>
        <v>155100</v>
      </c>
      <c r="I679" s="442" t="s">
        <v>131</v>
      </c>
      <c r="J679" s="75" t="s">
        <v>1206</v>
      </c>
      <c r="K679" s="176"/>
    </row>
    <row r="680" spans="1:11" ht="15.6">
      <c r="A680" s="212">
        <v>46136</v>
      </c>
      <c r="B680" s="442" t="s">
        <v>1604</v>
      </c>
      <c r="C680" s="442" t="s">
        <v>618</v>
      </c>
      <c r="D680" s="442" t="s">
        <v>257</v>
      </c>
      <c r="E680" s="75"/>
      <c r="F680" s="75">
        <v>1800</v>
      </c>
      <c r="G680" s="347"/>
      <c r="H680" s="347">
        <f t="shared" si="12"/>
        <v>153300</v>
      </c>
      <c r="I680" s="442" t="s">
        <v>131</v>
      </c>
      <c r="J680" s="75" t="s">
        <v>1210</v>
      </c>
      <c r="K680" s="176"/>
    </row>
    <row r="681" spans="1:11" ht="15.6">
      <c r="A681" s="212">
        <v>46136</v>
      </c>
      <c r="B681" s="442" t="s">
        <v>1592</v>
      </c>
      <c r="C681" s="442" t="s">
        <v>522</v>
      </c>
      <c r="D681" s="442" t="s">
        <v>257</v>
      </c>
      <c r="E681" s="75"/>
      <c r="F681" s="75">
        <v>500</v>
      </c>
      <c r="G681" s="347"/>
      <c r="H681" s="347">
        <f t="shared" si="12"/>
        <v>152800</v>
      </c>
      <c r="I681" s="442" t="s">
        <v>131</v>
      </c>
      <c r="J681" s="75" t="s">
        <v>1206</v>
      </c>
      <c r="K681" s="176"/>
    </row>
    <row r="682" spans="1:11" ht="15.6">
      <c r="A682" s="212">
        <v>46136</v>
      </c>
      <c r="B682" s="442" t="s">
        <v>1592</v>
      </c>
      <c r="C682" s="442" t="s">
        <v>522</v>
      </c>
      <c r="D682" s="442" t="s">
        <v>257</v>
      </c>
      <c r="E682" s="75"/>
      <c r="F682" s="75">
        <v>500</v>
      </c>
      <c r="G682" s="347"/>
      <c r="H682" s="347">
        <f t="shared" si="12"/>
        <v>152300</v>
      </c>
      <c r="I682" s="442" t="s">
        <v>131</v>
      </c>
      <c r="J682" s="75" t="s">
        <v>1206</v>
      </c>
      <c r="K682" s="176"/>
    </row>
    <row r="683" spans="1:11" ht="15.6">
      <c r="A683" s="212">
        <v>46136</v>
      </c>
      <c r="B683" s="442" t="s">
        <v>1592</v>
      </c>
      <c r="C683" s="442" t="s">
        <v>522</v>
      </c>
      <c r="D683" s="442" t="s">
        <v>257</v>
      </c>
      <c r="E683" s="75"/>
      <c r="F683" s="75">
        <v>500</v>
      </c>
      <c r="G683" s="347"/>
      <c r="H683" s="347">
        <f t="shared" si="12"/>
        <v>151800</v>
      </c>
      <c r="I683" s="442" t="s">
        <v>131</v>
      </c>
      <c r="J683" s="75" t="s">
        <v>1206</v>
      </c>
      <c r="K683" s="176"/>
    </row>
    <row r="684" spans="1:11" ht="15.6">
      <c r="A684" s="212">
        <v>46137</v>
      </c>
      <c r="B684" s="442" t="s">
        <v>1661</v>
      </c>
      <c r="C684" s="442" t="s">
        <v>525</v>
      </c>
      <c r="D684" s="442" t="s">
        <v>257</v>
      </c>
      <c r="E684" s="75"/>
      <c r="F684" s="75">
        <v>10000</v>
      </c>
      <c r="G684" s="347"/>
      <c r="H684" s="347">
        <f t="shared" si="12"/>
        <v>141800</v>
      </c>
      <c r="I684" s="442" t="s">
        <v>131</v>
      </c>
      <c r="J684" s="75" t="s">
        <v>1219</v>
      </c>
      <c r="K684" s="176"/>
    </row>
    <row r="685" spans="1:11" ht="15.6">
      <c r="A685" s="212">
        <v>46137</v>
      </c>
      <c r="B685" s="442" t="s">
        <v>1596</v>
      </c>
      <c r="C685" s="442" t="s">
        <v>522</v>
      </c>
      <c r="D685" s="442" t="s">
        <v>257</v>
      </c>
      <c r="E685" s="75"/>
      <c r="F685" s="75">
        <v>500</v>
      </c>
      <c r="G685" s="347"/>
      <c r="H685" s="347">
        <f t="shared" si="12"/>
        <v>141300</v>
      </c>
      <c r="I685" s="442" t="s">
        <v>131</v>
      </c>
      <c r="J685" s="75" t="s">
        <v>1206</v>
      </c>
      <c r="K685" s="176"/>
    </row>
    <row r="686" spans="1:11" ht="15.6">
      <c r="A686" s="212">
        <v>46137</v>
      </c>
      <c r="B686" s="442" t="s">
        <v>1592</v>
      </c>
      <c r="C686" s="442" t="s">
        <v>522</v>
      </c>
      <c r="D686" s="442" t="s">
        <v>257</v>
      </c>
      <c r="E686" s="75"/>
      <c r="F686" s="75">
        <v>800</v>
      </c>
      <c r="G686" s="347"/>
      <c r="H686" s="347">
        <f t="shared" si="12"/>
        <v>140500</v>
      </c>
      <c r="I686" s="442" t="s">
        <v>131</v>
      </c>
      <c r="J686" s="75" t="s">
        <v>1206</v>
      </c>
      <c r="K686" s="176"/>
    </row>
    <row r="687" spans="1:11" ht="15.6">
      <c r="A687" s="212">
        <v>46137</v>
      </c>
      <c r="B687" s="442" t="s">
        <v>1592</v>
      </c>
      <c r="C687" s="442" t="s">
        <v>522</v>
      </c>
      <c r="D687" s="442" t="s">
        <v>257</v>
      </c>
      <c r="E687" s="75"/>
      <c r="F687" s="75">
        <v>1000</v>
      </c>
      <c r="G687" s="347"/>
      <c r="H687" s="347">
        <f t="shared" si="12"/>
        <v>139500</v>
      </c>
      <c r="I687" s="442" t="s">
        <v>131</v>
      </c>
      <c r="J687" s="75" t="s">
        <v>1206</v>
      </c>
      <c r="K687" s="176"/>
    </row>
    <row r="688" spans="1:11" ht="15.6">
      <c r="A688" s="212">
        <v>46137</v>
      </c>
      <c r="B688" s="442" t="s">
        <v>1604</v>
      </c>
      <c r="C688" s="442" t="s">
        <v>618</v>
      </c>
      <c r="D688" s="442" t="s">
        <v>257</v>
      </c>
      <c r="E688" s="75"/>
      <c r="F688" s="75">
        <v>2500</v>
      </c>
      <c r="G688" s="347"/>
      <c r="H688" s="347">
        <f t="shared" si="12"/>
        <v>137000</v>
      </c>
      <c r="I688" s="442" t="s">
        <v>131</v>
      </c>
      <c r="J688" s="75" t="s">
        <v>1210</v>
      </c>
      <c r="K688" s="176"/>
    </row>
    <row r="689" spans="1:11" ht="15.6">
      <c r="A689" s="212">
        <v>46137</v>
      </c>
      <c r="B689" s="442" t="s">
        <v>1592</v>
      </c>
      <c r="C689" s="442" t="s">
        <v>522</v>
      </c>
      <c r="D689" s="442" t="s">
        <v>257</v>
      </c>
      <c r="E689" s="75"/>
      <c r="F689" s="75">
        <v>600</v>
      </c>
      <c r="G689" s="347"/>
      <c r="H689" s="347">
        <f t="shared" si="12"/>
        <v>136400</v>
      </c>
      <c r="I689" s="442" t="s">
        <v>131</v>
      </c>
      <c r="J689" s="75" t="s">
        <v>1206</v>
      </c>
      <c r="K689" s="176"/>
    </row>
    <row r="690" spans="1:11" ht="15.6">
      <c r="A690" s="212">
        <v>46137</v>
      </c>
      <c r="B690" s="442" t="s">
        <v>1592</v>
      </c>
      <c r="C690" s="442" t="s">
        <v>522</v>
      </c>
      <c r="D690" s="442" t="s">
        <v>257</v>
      </c>
      <c r="E690" s="75"/>
      <c r="F690" s="75">
        <v>500</v>
      </c>
      <c r="G690" s="347"/>
      <c r="H690" s="347">
        <f t="shared" si="12"/>
        <v>135900</v>
      </c>
      <c r="I690" s="442" t="s">
        <v>131</v>
      </c>
      <c r="J690" s="75" t="s">
        <v>1206</v>
      </c>
      <c r="K690" s="176"/>
    </row>
    <row r="691" spans="1:11" ht="15.6">
      <c r="A691" s="212">
        <v>46137</v>
      </c>
      <c r="B691" s="442" t="s">
        <v>1592</v>
      </c>
      <c r="C691" s="442" t="s">
        <v>522</v>
      </c>
      <c r="D691" s="442" t="s">
        <v>257</v>
      </c>
      <c r="E691" s="75"/>
      <c r="F691" s="75">
        <v>500</v>
      </c>
      <c r="G691" s="347"/>
      <c r="H691" s="347">
        <f t="shared" si="12"/>
        <v>135400</v>
      </c>
      <c r="I691" s="442" t="s">
        <v>131</v>
      </c>
      <c r="J691" s="75" t="s">
        <v>1206</v>
      </c>
      <c r="K691" s="176"/>
    </row>
    <row r="692" spans="1:11" ht="15.6">
      <c r="A692" s="212">
        <v>46138</v>
      </c>
      <c r="B692" s="442" t="s">
        <v>1647</v>
      </c>
      <c r="C692" s="442" t="s">
        <v>525</v>
      </c>
      <c r="D692" s="442" t="s">
        <v>257</v>
      </c>
      <c r="E692" s="75"/>
      <c r="F692" s="75">
        <v>10000</v>
      </c>
      <c r="G692" s="347"/>
      <c r="H692" s="347">
        <f t="shared" si="12"/>
        <v>125400</v>
      </c>
      <c r="I692" s="442" t="s">
        <v>131</v>
      </c>
      <c r="J692" s="75" t="s">
        <v>1219</v>
      </c>
      <c r="K692" s="176"/>
    </row>
    <row r="693" spans="1:11" ht="15.6">
      <c r="A693" s="212">
        <v>46138</v>
      </c>
      <c r="B693" s="442" t="s">
        <v>1659</v>
      </c>
      <c r="C693" s="442" t="s">
        <v>525</v>
      </c>
      <c r="D693" s="442" t="s">
        <v>257</v>
      </c>
      <c r="E693" s="75"/>
      <c r="F693" s="75">
        <v>40000</v>
      </c>
      <c r="G693" s="347"/>
      <c r="H693" s="347">
        <f t="shared" si="12"/>
        <v>85400</v>
      </c>
      <c r="I693" s="442" t="s">
        <v>131</v>
      </c>
      <c r="J693" s="75" t="s">
        <v>1221</v>
      </c>
      <c r="K693" s="176"/>
    </row>
    <row r="694" spans="1:11" ht="15.6">
      <c r="A694" s="212">
        <v>46138</v>
      </c>
      <c r="B694" s="442" t="s">
        <v>1592</v>
      </c>
      <c r="C694" s="442" t="s">
        <v>522</v>
      </c>
      <c r="D694" s="442" t="s">
        <v>257</v>
      </c>
      <c r="E694" s="75"/>
      <c r="F694" s="75">
        <v>500</v>
      </c>
      <c r="G694" s="347"/>
      <c r="H694" s="347">
        <f t="shared" si="12"/>
        <v>84900</v>
      </c>
      <c r="I694" s="442" t="s">
        <v>131</v>
      </c>
      <c r="J694" s="75" t="s">
        <v>1206</v>
      </c>
      <c r="K694" s="176"/>
    </row>
    <row r="695" spans="1:11" ht="15.6">
      <c r="A695" s="212">
        <v>46138</v>
      </c>
      <c r="B695" s="442" t="s">
        <v>1593</v>
      </c>
      <c r="C695" s="442" t="s">
        <v>392</v>
      </c>
      <c r="D695" s="442" t="s">
        <v>257</v>
      </c>
      <c r="E695" s="75"/>
      <c r="F695" s="75">
        <v>5000</v>
      </c>
      <c r="G695" s="347"/>
      <c r="H695" s="347">
        <f t="shared" si="12"/>
        <v>79900</v>
      </c>
      <c r="I695" s="442" t="s">
        <v>131</v>
      </c>
      <c r="J695" s="75" t="s">
        <v>1222</v>
      </c>
      <c r="K695" s="176"/>
    </row>
    <row r="696" spans="1:11" s="246" customFormat="1" ht="15.6">
      <c r="A696" s="212">
        <v>46138</v>
      </c>
      <c r="B696" s="442" t="s">
        <v>1596</v>
      </c>
      <c r="C696" s="442" t="s">
        <v>522</v>
      </c>
      <c r="D696" s="442" t="s">
        <v>257</v>
      </c>
      <c r="E696" s="75"/>
      <c r="F696" s="75">
        <v>500</v>
      </c>
      <c r="G696" s="347"/>
      <c r="H696" s="347">
        <f t="shared" si="12"/>
        <v>79400</v>
      </c>
      <c r="I696" s="442" t="s">
        <v>131</v>
      </c>
      <c r="J696" s="75" t="s">
        <v>1206</v>
      </c>
      <c r="K696" s="176"/>
    </row>
    <row r="697" spans="1:11" s="246" customFormat="1" ht="15.6">
      <c r="A697" s="212">
        <v>46138</v>
      </c>
      <c r="B697" s="442" t="s">
        <v>1596</v>
      </c>
      <c r="C697" s="442" t="s">
        <v>522</v>
      </c>
      <c r="D697" s="442" t="s">
        <v>257</v>
      </c>
      <c r="E697" s="75"/>
      <c r="F697" s="75">
        <v>500</v>
      </c>
      <c r="G697" s="347"/>
      <c r="H697" s="347">
        <f t="shared" si="12"/>
        <v>78900</v>
      </c>
      <c r="I697" s="442" t="s">
        <v>131</v>
      </c>
      <c r="J697" s="75" t="s">
        <v>1206</v>
      </c>
      <c r="K697" s="176"/>
    </row>
    <row r="698" spans="1:11" s="246" customFormat="1" ht="15.6">
      <c r="A698" s="212">
        <v>46138</v>
      </c>
      <c r="B698" s="442" t="s">
        <v>1604</v>
      </c>
      <c r="C698" s="442" t="s">
        <v>618</v>
      </c>
      <c r="D698" s="442" t="s">
        <v>257</v>
      </c>
      <c r="E698" s="75"/>
      <c r="F698" s="75">
        <v>1400</v>
      </c>
      <c r="G698" s="347"/>
      <c r="H698" s="347">
        <f t="shared" si="12"/>
        <v>77500</v>
      </c>
      <c r="I698" s="442" t="s">
        <v>131</v>
      </c>
      <c r="J698" s="75" t="s">
        <v>1210</v>
      </c>
      <c r="K698" s="176"/>
    </row>
    <row r="699" spans="1:11" s="246" customFormat="1" ht="15.6">
      <c r="A699" s="212">
        <v>46138</v>
      </c>
      <c r="B699" s="442" t="s">
        <v>1592</v>
      </c>
      <c r="C699" s="442" t="s">
        <v>522</v>
      </c>
      <c r="D699" s="442" t="s">
        <v>257</v>
      </c>
      <c r="E699" s="75"/>
      <c r="F699" s="75">
        <v>500</v>
      </c>
      <c r="G699" s="347"/>
      <c r="H699" s="347">
        <f t="shared" si="12"/>
        <v>77000</v>
      </c>
      <c r="I699" s="442" t="s">
        <v>131</v>
      </c>
      <c r="J699" s="75" t="s">
        <v>1206</v>
      </c>
      <c r="K699" s="176"/>
    </row>
    <row r="700" spans="1:11" s="246" customFormat="1" ht="15.6">
      <c r="A700" s="212">
        <v>46138</v>
      </c>
      <c r="B700" s="442" t="s">
        <v>1596</v>
      </c>
      <c r="C700" s="442" t="s">
        <v>522</v>
      </c>
      <c r="D700" s="442" t="s">
        <v>257</v>
      </c>
      <c r="E700" s="75"/>
      <c r="F700" s="75">
        <v>500</v>
      </c>
      <c r="G700" s="347"/>
      <c r="H700" s="347">
        <f t="shared" si="12"/>
        <v>76500</v>
      </c>
      <c r="I700" s="442" t="s">
        <v>131</v>
      </c>
      <c r="J700" s="75" t="s">
        <v>1206</v>
      </c>
      <c r="K700" s="176"/>
    </row>
    <row r="701" spans="1:11" s="246" customFormat="1" ht="15.6">
      <c r="A701" s="212">
        <v>46138</v>
      </c>
      <c r="B701" s="442" t="s">
        <v>1596</v>
      </c>
      <c r="C701" s="442" t="s">
        <v>522</v>
      </c>
      <c r="D701" s="442" t="s">
        <v>257</v>
      </c>
      <c r="E701" s="75"/>
      <c r="F701" s="75">
        <v>500</v>
      </c>
      <c r="G701" s="347"/>
      <c r="H701" s="347">
        <f t="shared" si="12"/>
        <v>76000</v>
      </c>
      <c r="I701" s="442" t="s">
        <v>131</v>
      </c>
      <c r="J701" s="75" t="s">
        <v>1206</v>
      </c>
      <c r="K701" s="176"/>
    </row>
    <row r="702" spans="1:11" s="246" customFormat="1" ht="15.6">
      <c r="A702" s="212">
        <v>46139</v>
      </c>
      <c r="B702" s="442" t="s">
        <v>1647</v>
      </c>
      <c r="C702" s="442" t="s">
        <v>525</v>
      </c>
      <c r="D702" s="442" t="s">
        <v>257</v>
      </c>
      <c r="E702" s="75"/>
      <c r="F702" s="75">
        <v>10000</v>
      </c>
      <c r="G702" s="347"/>
      <c r="H702" s="347">
        <f t="shared" si="12"/>
        <v>66000</v>
      </c>
      <c r="I702" s="442" t="s">
        <v>131</v>
      </c>
      <c r="J702" s="75" t="s">
        <v>1219</v>
      </c>
      <c r="K702" s="176"/>
    </row>
    <row r="703" spans="1:11" ht="15.6">
      <c r="A703" s="212">
        <v>46139</v>
      </c>
      <c r="B703" s="442" t="s">
        <v>1687</v>
      </c>
      <c r="C703" s="442" t="s">
        <v>525</v>
      </c>
      <c r="D703" s="442" t="s">
        <v>257</v>
      </c>
      <c r="E703" s="75"/>
      <c r="F703" s="75">
        <v>10000</v>
      </c>
      <c r="G703" s="347"/>
      <c r="H703" s="347">
        <f t="shared" si="12"/>
        <v>56000</v>
      </c>
      <c r="I703" s="442" t="s">
        <v>131</v>
      </c>
      <c r="J703" s="75" t="s">
        <v>1223</v>
      </c>
      <c r="K703" s="176"/>
    </row>
    <row r="704" spans="1:11" ht="15.6">
      <c r="A704" s="212">
        <v>46139</v>
      </c>
      <c r="B704" s="442" t="s">
        <v>1592</v>
      </c>
      <c r="C704" s="442" t="s">
        <v>522</v>
      </c>
      <c r="D704" s="442" t="s">
        <v>257</v>
      </c>
      <c r="E704" s="75"/>
      <c r="F704" s="75">
        <v>500</v>
      </c>
      <c r="G704" s="347"/>
      <c r="H704" s="347">
        <f t="shared" si="12"/>
        <v>55500</v>
      </c>
      <c r="I704" s="442" t="s">
        <v>131</v>
      </c>
      <c r="J704" s="75" t="s">
        <v>1206</v>
      </c>
      <c r="K704" s="176"/>
    </row>
    <row r="705" spans="1:11" ht="15.6">
      <c r="A705" s="212">
        <v>46139</v>
      </c>
      <c r="B705" s="442" t="s">
        <v>1606</v>
      </c>
      <c r="C705" s="442" t="s">
        <v>392</v>
      </c>
      <c r="D705" s="442" t="s">
        <v>257</v>
      </c>
      <c r="E705" s="75"/>
      <c r="F705" s="75">
        <v>3000</v>
      </c>
      <c r="G705" s="347"/>
      <c r="H705" s="347">
        <f t="shared" si="12"/>
        <v>52500</v>
      </c>
      <c r="I705" s="442" t="s">
        <v>131</v>
      </c>
      <c r="J705" s="75" t="s">
        <v>1224</v>
      </c>
      <c r="K705" s="176"/>
    </row>
    <row r="706" spans="1:11" ht="15.6">
      <c r="A706" s="212">
        <v>46139</v>
      </c>
      <c r="B706" s="442" t="s">
        <v>1648</v>
      </c>
      <c r="C706" s="442" t="s">
        <v>522</v>
      </c>
      <c r="D706" s="442" t="s">
        <v>257</v>
      </c>
      <c r="E706" s="75"/>
      <c r="F706" s="75">
        <v>700</v>
      </c>
      <c r="G706" s="347"/>
      <c r="H706" s="347">
        <f t="shared" si="12"/>
        <v>51800</v>
      </c>
      <c r="I706" s="442" t="s">
        <v>131</v>
      </c>
      <c r="J706" s="75" t="s">
        <v>1206</v>
      </c>
      <c r="K706" s="176"/>
    </row>
    <row r="707" spans="1:11" ht="15.6">
      <c r="A707" s="212">
        <v>46139</v>
      </c>
      <c r="B707" s="442" t="s">
        <v>1590</v>
      </c>
      <c r="C707" s="442" t="s">
        <v>522</v>
      </c>
      <c r="D707" s="442" t="s">
        <v>257</v>
      </c>
      <c r="E707" s="75"/>
      <c r="F707" s="75">
        <v>1000</v>
      </c>
      <c r="G707" s="347"/>
      <c r="H707" s="347">
        <f t="shared" si="12"/>
        <v>50800</v>
      </c>
      <c r="I707" s="442" t="s">
        <v>131</v>
      </c>
      <c r="J707" s="75" t="s">
        <v>1206</v>
      </c>
      <c r="K707" s="176"/>
    </row>
    <row r="708" spans="1:11" ht="15.6">
      <c r="A708" s="212">
        <v>46139</v>
      </c>
      <c r="B708" s="442" t="s">
        <v>1604</v>
      </c>
      <c r="C708" s="442" t="s">
        <v>618</v>
      </c>
      <c r="D708" s="442" t="s">
        <v>257</v>
      </c>
      <c r="E708" s="75"/>
      <c r="F708" s="75">
        <v>2000</v>
      </c>
      <c r="G708" s="347"/>
      <c r="H708" s="347">
        <f t="shared" si="12"/>
        <v>48800</v>
      </c>
      <c r="I708" s="442" t="s">
        <v>131</v>
      </c>
      <c r="J708" s="75" t="s">
        <v>1210</v>
      </c>
      <c r="K708" s="176"/>
    </row>
    <row r="709" spans="1:11" ht="15.6">
      <c r="A709" s="212">
        <v>46139</v>
      </c>
      <c r="B709" s="442" t="s">
        <v>1590</v>
      </c>
      <c r="C709" s="442" t="s">
        <v>522</v>
      </c>
      <c r="D709" s="442" t="s">
        <v>257</v>
      </c>
      <c r="E709" s="75"/>
      <c r="F709" s="75">
        <v>1000</v>
      </c>
      <c r="G709" s="347"/>
      <c r="H709" s="347">
        <f t="shared" si="12"/>
        <v>47800</v>
      </c>
      <c r="I709" s="442" t="s">
        <v>131</v>
      </c>
      <c r="J709" s="75" t="s">
        <v>1206</v>
      </c>
      <c r="K709" s="176"/>
    </row>
    <row r="710" spans="1:11" ht="15.6">
      <c r="A710" s="212">
        <v>46139</v>
      </c>
      <c r="B710" s="442" t="s">
        <v>1652</v>
      </c>
      <c r="C710" s="442" t="s">
        <v>522</v>
      </c>
      <c r="D710" s="442" t="s">
        <v>257</v>
      </c>
      <c r="E710" s="75"/>
      <c r="F710" s="75">
        <v>700</v>
      </c>
      <c r="G710" s="347"/>
      <c r="H710" s="347">
        <f t="shared" si="12"/>
        <v>47100</v>
      </c>
      <c r="I710" s="442" t="s">
        <v>131</v>
      </c>
      <c r="J710" s="75" t="s">
        <v>1206</v>
      </c>
      <c r="K710" s="176"/>
    </row>
    <row r="711" spans="1:11" ht="15.6">
      <c r="A711" s="212">
        <v>46140</v>
      </c>
      <c r="B711" s="442" t="s">
        <v>1661</v>
      </c>
      <c r="C711" s="442" t="s">
        <v>525</v>
      </c>
      <c r="D711" s="442" t="s">
        <v>257</v>
      </c>
      <c r="E711" s="75"/>
      <c r="F711" s="75">
        <v>10000</v>
      </c>
      <c r="G711" s="347"/>
      <c r="H711" s="347">
        <f t="shared" si="12"/>
        <v>37100</v>
      </c>
      <c r="I711" s="442" t="s">
        <v>131</v>
      </c>
      <c r="J711" s="75" t="s">
        <v>1219</v>
      </c>
      <c r="K711" s="176"/>
    </row>
    <row r="712" spans="1:11" ht="15.6">
      <c r="A712" s="212">
        <v>46140</v>
      </c>
      <c r="B712" s="442" t="s">
        <v>1648</v>
      </c>
      <c r="C712" s="442" t="s">
        <v>522</v>
      </c>
      <c r="D712" s="442" t="s">
        <v>257</v>
      </c>
      <c r="E712" s="75"/>
      <c r="F712" s="75">
        <v>700</v>
      </c>
      <c r="G712" s="347"/>
      <c r="H712" s="347">
        <f t="shared" si="12"/>
        <v>36400</v>
      </c>
      <c r="I712" s="442" t="s">
        <v>131</v>
      </c>
      <c r="J712" s="75" t="s">
        <v>1206</v>
      </c>
      <c r="K712" s="176"/>
    </row>
    <row r="713" spans="1:11" ht="15.6">
      <c r="A713" s="212">
        <v>46140</v>
      </c>
      <c r="B713" s="442" t="s">
        <v>1648</v>
      </c>
      <c r="C713" s="442" t="s">
        <v>522</v>
      </c>
      <c r="D713" s="442" t="s">
        <v>257</v>
      </c>
      <c r="E713" s="75"/>
      <c r="F713" s="75">
        <v>500</v>
      </c>
      <c r="G713" s="347"/>
      <c r="H713" s="347">
        <f t="shared" si="12"/>
        <v>35900</v>
      </c>
      <c r="I713" s="442" t="s">
        <v>131</v>
      </c>
      <c r="J713" s="75" t="s">
        <v>1206</v>
      </c>
      <c r="K713" s="176"/>
    </row>
    <row r="714" spans="1:11" ht="15.6">
      <c r="A714" s="212">
        <v>46140</v>
      </c>
      <c r="B714" s="442" t="s">
        <v>1648</v>
      </c>
      <c r="C714" s="442" t="s">
        <v>522</v>
      </c>
      <c r="D714" s="442" t="s">
        <v>257</v>
      </c>
      <c r="E714" s="75"/>
      <c r="F714" s="75">
        <v>500</v>
      </c>
      <c r="G714" s="347"/>
      <c r="H714" s="347">
        <f t="shared" ref="H714:H729" si="13">+H713+E714-F714</f>
        <v>35400</v>
      </c>
      <c r="I714" s="442" t="s">
        <v>131</v>
      </c>
      <c r="J714" s="75" t="s">
        <v>1206</v>
      </c>
      <c r="K714" s="176"/>
    </row>
    <row r="715" spans="1:11" ht="15.6">
      <c r="A715" s="212">
        <v>46140</v>
      </c>
      <c r="B715" s="442" t="s">
        <v>1648</v>
      </c>
      <c r="C715" s="442" t="s">
        <v>522</v>
      </c>
      <c r="D715" s="442" t="s">
        <v>257</v>
      </c>
      <c r="E715" s="75"/>
      <c r="F715" s="75">
        <v>700</v>
      </c>
      <c r="G715" s="347"/>
      <c r="H715" s="347">
        <f t="shared" si="13"/>
        <v>34700</v>
      </c>
      <c r="I715" s="442" t="s">
        <v>131</v>
      </c>
      <c r="J715" s="75" t="s">
        <v>1206</v>
      </c>
      <c r="K715" s="176"/>
    </row>
    <row r="716" spans="1:11" ht="15.6">
      <c r="A716" s="212">
        <v>46140</v>
      </c>
      <c r="B716" s="442" t="s">
        <v>1688</v>
      </c>
      <c r="C716" s="442" t="s">
        <v>522</v>
      </c>
      <c r="D716" s="442" t="s">
        <v>257</v>
      </c>
      <c r="E716" s="75"/>
      <c r="F716" s="75">
        <v>700</v>
      </c>
      <c r="G716" s="347"/>
      <c r="H716" s="347">
        <f t="shared" si="13"/>
        <v>34000</v>
      </c>
      <c r="I716" s="442" t="s">
        <v>131</v>
      </c>
      <c r="J716" s="75" t="s">
        <v>1206</v>
      </c>
      <c r="K716" s="176"/>
    </row>
    <row r="717" spans="1:11" ht="15.6">
      <c r="A717" s="212">
        <v>46140</v>
      </c>
      <c r="B717" s="442" t="s">
        <v>1648</v>
      </c>
      <c r="C717" s="442" t="s">
        <v>522</v>
      </c>
      <c r="D717" s="442" t="s">
        <v>257</v>
      </c>
      <c r="E717" s="75"/>
      <c r="F717" s="75">
        <v>700</v>
      </c>
      <c r="G717" s="347"/>
      <c r="H717" s="347">
        <f t="shared" si="13"/>
        <v>33300</v>
      </c>
      <c r="I717" s="442" t="s">
        <v>131</v>
      </c>
      <c r="J717" s="75" t="s">
        <v>1206</v>
      </c>
      <c r="K717" s="176"/>
    </row>
    <row r="718" spans="1:11" ht="15.6">
      <c r="A718" s="212">
        <v>46140</v>
      </c>
      <c r="B718" s="362" t="s">
        <v>1203</v>
      </c>
      <c r="C718" s="362" t="s">
        <v>110</v>
      </c>
      <c r="D718" s="362" t="s">
        <v>257</v>
      </c>
      <c r="E718" s="75">
        <v>7500</v>
      </c>
      <c r="F718" s="75"/>
      <c r="G718" s="347"/>
      <c r="H718" s="347">
        <f t="shared" si="13"/>
        <v>40800</v>
      </c>
      <c r="I718" s="442" t="s">
        <v>131</v>
      </c>
      <c r="J718" s="75" t="s">
        <v>1225</v>
      </c>
      <c r="K718" s="176"/>
    </row>
    <row r="719" spans="1:11" ht="15.6">
      <c r="A719" s="212">
        <v>46140</v>
      </c>
      <c r="B719" s="362" t="s">
        <v>1203</v>
      </c>
      <c r="C719" s="362" t="s">
        <v>110</v>
      </c>
      <c r="D719" s="362" t="s">
        <v>257</v>
      </c>
      <c r="E719" s="75"/>
      <c r="F719" s="75">
        <v>7500</v>
      </c>
      <c r="G719" s="347"/>
      <c r="H719" s="347">
        <f t="shared" si="13"/>
        <v>33300</v>
      </c>
      <c r="I719" s="442" t="s">
        <v>131</v>
      </c>
      <c r="J719" s="75" t="s">
        <v>1225</v>
      </c>
      <c r="K719" s="176"/>
    </row>
    <row r="720" spans="1:11" ht="15.6">
      <c r="A720" s="212">
        <v>46141</v>
      </c>
      <c r="B720" s="442" t="s">
        <v>1662</v>
      </c>
      <c r="C720" s="442" t="s">
        <v>525</v>
      </c>
      <c r="D720" s="442" t="s">
        <v>257</v>
      </c>
      <c r="E720" s="75"/>
      <c r="F720" s="75">
        <v>20000</v>
      </c>
      <c r="G720" s="347"/>
      <c r="H720" s="347">
        <f t="shared" si="13"/>
        <v>13300</v>
      </c>
      <c r="I720" s="442" t="s">
        <v>131</v>
      </c>
      <c r="J720" s="75" t="s">
        <v>1226</v>
      </c>
      <c r="K720" s="176"/>
    </row>
    <row r="721" spans="1:11" ht="15.6">
      <c r="A721" s="212">
        <v>46141</v>
      </c>
      <c r="B721" s="442" t="s">
        <v>1648</v>
      </c>
      <c r="C721" s="442" t="s">
        <v>522</v>
      </c>
      <c r="D721" s="442" t="s">
        <v>257</v>
      </c>
      <c r="E721" s="75"/>
      <c r="F721" s="75">
        <v>700</v>
      </c>
      <c r="G721" s="347"/>
      <c r="H721" s="347">
        <f t="shared" si="13"/>
        <v>12600</v>
      </c>
      <c r="I721" s="442" t="s">
        <v>131</v>
      </c>
      <c r="J721" s="75" t="s">
        <v>1206</v>
      </c>
      <c r="K721" s="176"/>
    </row>
    <row r="722" spans="1:11" ht="15.6">
      <c r="A722" s="212">
        <v>46141</v>
      </c>
      <c r="B722" s="442" t="s">
        <v>1593</v>
      </c>
      <c r="C722" s="442" t="s">
        <v>392</v>
      </c>
      <c r="D722" s="442" t="s">
        <v>257</v>
      </c>
      <c r="E722" s="75"/>
      <c r="F722" s="75">
        <v>6000</v>
      </c>
      <c r="G722" s="347"/>
      <c r="H722" s="347">
        <f t="shared" si="13"/>
        <v>6600</v>
      </c>
      <c r="I722" s="442" t="s">
        <v>131</v>
      </c>
      <c r="J722" s="75" t="s">
        <v>1227</v>
      </c>
      <c r="K722" s="176"/>
    </row>
    <row r="723" spans="1:11" ht="15.6">
      <c r="A723" s="212">
        <v>46141</v>
      </c>
      <c r="B723" s="442" t="s">
        <v>1590</v>
      </c>
      <c r="C723" s="442" t="s">
        <v>522</v>
      </c>
      <c r="D723" s="442" t="s">
        <v>257</v>
      </c>
      <c r="E723" s="75"/>
      <c r="F723" s="75">
        <v>2500</v>
      </c>
      <c r="G723" s="347"/>
      <c r="H723" s="347">
        <f t="shared" si="13"/>
        <v>4100</v>
      </c>
      <c r="I723" s="442" t="s">
        <v>131</v>
      </c>
      <c r="J723" s="75" t="s">
        <v>1206</v>
      </c>
      <c r="K723" s="176"/>
    </row>
    <row r="724" spans="1:11" ht="15.6">
      <c r="A724" s="212">
        <v>46142</v>
      </c>
      <c r="B724" s="442" t="s">
        <v>616</v>
      </c>
      <c r="C724" s="442" t="s">
        <v>102</v>
      </c>
      <c r="D724" s="442" t="s">
        <v>257</v>
      </c>
      <c r="E724" s="75">
        <v>20000</v>
      </c>
      <c r="F724" s="75"/>
      <c r="G724" s="347"/>
      <c r="H724" s="347">
        <f t="shared" si="13"/>
        <v>24100</v>
      </c>
      <c r="I724" s="442" t="s">
        <v>131</v>
      </c>
      <c r="J724" s="75" t="s">
        <v>1213</v>
      </c>
      <c r="K724" s="176"/>
    </row>
    <row r="725" spans="1:11" ht="15.6">
      <c r="A725" s="212">
        <v>46142</v>
      </c>
      <c r="B725" s="442" t="s">
        <v>1590</v>
      </c>
      <c r="C725" s="442" t="s">
        <v>522</v>
      </c>
      <c r="D725" s="442" t="s">
        <v>257</v>
      </c>
      <c r="E725" s="75"/>
      <c r="F725" s="75">
        <v>1500</v>
      </c>
      <c r="G725" s="347"/>
      <c r="H725" s="347">
        <f t="shared" si="13"/>
        <v>22600</v>
      </c>
      <c r="I725" s="442" t="s">
        <v>131</v>
      </c>
      <c r="J725" s="75" t="s">
        <v>1206</v>
      </c>
      <c r="K725" s="176"/>
    </row>
    <row r="726" spans="1:11" ht="15.6">
      <c r="A726" s="212">
        <v>46142</v>
      </c>
      <c r="B726" s="442" t="s">
        <v>1689</v>
      </c>
      <c r="C726" s="442" t="s">
        <v>618</v>
      </c>
      <c r="D726" s="442" t="s">
        <v>257</v>
      </c>
      <c r="E726" s="75"/>
      <c r="F726" s="75">
        <v>7000</v>
      </c>
      <c r="G726" s="347"/>
      <c r="H726" s="347">
        <f t="shared" si="13"/>
        <v>15600</v>
      </c>
      <c r="I726" s="442" t="s">
        <v>131</v>
      </c>
      <c r="J726" s="75" t="s">
        <v>1210</v>
      </c>
      <c r="K726" s="176"/>
    </row>
    <row r="727" spans="1:11" ht="15.6">
      <c r="A727" s="212">
        <v>46142</v>
      </c>
      <c r="B727" s="442" t="s">
        <v>1590</v>
      </c>
      <c r="C727" s="442" t="s">
        <v>522</v>
      </c>
      <c r="D727" s="442" t="s">
        <v>257</v>
      </c>
      <c r="E727" s="75"/>
      <c r="F727" s="75">
        <v>2500</v>
      </c>
      <c r="G727" s="347"/>
      <c r="H727" s="347">
        <f t="shared" si="13"/>
        <v>13100</v>
      </c>
      <c r="I727" s="442" t="s">
        <v>131</v>
      </c>
      <c r="J727" s="75" t="s">
        <v>1206</v>
      </c>
      <c r="K727" s="176"/>
    </row>
    <row r="728" spans="1:11" ht="15.6">
      <c r="A728" s="212">
        <v>46142</v>
      </c>
      <c r="B728" s="442" t="s">
        <v>1590</v>
      </c>
      <c r="C728" s="442" t="s">
        <v>522</v>
      </c>
      <c r="D728" s="442" t="s">
        <v>257</v>
      </c>
      <c r="E728" s="75"/>
      <c r="F728" s="75">
        <v>1500</v>
      </c>
      <c r="G728" s="347"/>
      <c r="H728" s="347">
        <f t="shared" si="13"/>
        <v>11600</v>
      </c>
      <c r="I728" s="442" t="s">
        <v>131</v>
      </c>
      <c r="J728" s="75" t="s">
        <v>1206</v>
      </c>
      <c r="K728" s="176"/>
    </row>
    <row r="729" spans="1:11" ht="15.6">
      <c r="A729" s="212">
        <v>46142</v>
      </c>
      <c r="B729" s="442" t="s">
        <v>1590</v>
      </c>
      <c r="C729" s="442" t="s">
        <v>522</v>
      </c>
      <c r="D729" s="442" t="s">
        <v>257</v>
      </c>
      <c r="E729" s="75"/>
      <c r="F729" s="75">
        <v>2000</v>
      </c>
      <c r="G729" s="347"/>
      <c r="H729" s="347">
        <f t="shared" si="13"/>
        <v>9600</v>
      </c>
      <c r="I729" s="442" t="s">
        <v>131</v>
      </c>
      <c r="J729" s="75" t="s">
        <v>1206</v>
      </c>
      <c r="K729" s="176"/>
    </row>
    <row r="730" spans="1:11" ht="15.6">
      <c r="A730" s="168"/>
      <c r="B730" s="176"/>
      <c r="C730" s="176"/>
      <c r="D730" s="176"/>
      <c r="E730" s="188">
        <f>SUM(E585:E729)</f>
        <v>492980</v>
      </c>
      <c r="F730" s="188">
        <f>SUM(F585:F729)</f>
        <v>493580</v>
      </c>
      <c r="G730" s="188"/>
      <c r="H730" s="196">
        <f>+E730-F730+H584</f>
        <v>9600</v>
      </c>
      <c r="I730" s="176"/>
      <c r="J730" s="176"/>
      <c r="K730" s="176"/>
    </row>
    <row r="731" spans="1:11" ht="15.6">
      <c r="A731" s="168"/>
      <c r="B731" s="176"/>
      <c r="C731" s="176"/>
      <c r="D731" s="176"/>
      <c r="E731" s="188"/>
      <c r="F731" s="188"/>
      <c r="G731" s="188"/>
      <c r="H731" s="196"/>
      <c r="I731" s="176"/>
      <c r="J731" s="176"/>
      <c r="K731" s="176"/>
    </row>
    <row r="732" spans="1:11" ht="15.6">
      <c r="A732" s="178"/>
      <c r="B732" s="176"/>
      <c r="C732" s="179" t="s">
        <v>153</v>
      </c>
      <c r="D732" s="176"/>
      <c r="E732" s="180"/>
      <c r="F732" s="180"/>
      <c r="G732" s="180"/>
      <c r="H732" s="181"/>
      <c r="I732" s="176"/>
      <c r="J732" s="176"/>
      <c r="K732" s="176"/>
    </row>
    <row r="733" spans="1:11" ht="15.6">
      <c r="A733" s="178"/>
      <c r="B733" s="176"/>
      <c r="C733" s="176"/>
      <c r="D733" s="176"/>
      <c r="E733" s="180"/>
      <c r="F733" s="180"/>
      <c r="G733" s="180"/>
      <c r="H733" s="181"/>
      <c r="I733" s="176"/>
      <c r="J733" s="176"/>
      <c r="K733" s="176"/>
    </row>
    <row r="734" spans="1:11" ht="15.6">
      <c r="A734" s="182" t="s">
        <v>0</v>
      </c>
      <c r="B734" s="183" t="s">
        <v>141</v>
      </c>
      <c r="C734" s="183" t="s">
        <v>142</v>
      </c>
      <c r="D734" s="183" t="s">
        <v>143</v>
      </c>
      <c r="E734" s="184" t="s">
        <v>144</v>
      </c>
      <c r="F734" s="184" t="s">
        <v>145</v>
      </c>
      <c r="G734" s="184"/>
      <c r="H734" s="190" t="s">
        <v>30</v>
      </c>
      <c r="I734" s="183" t="s">
        <v>146</v>
      </c>
      <c r="J734" s="183" t="s">
        <v>147</v>
      </c>
      <c r="K734" s="186"/>
    </row>
    <row r="735" spans="1:11" ht="15.6">
      <c r="A735" s="140">
        <v>46113</v>
      </c>
      <c r="B735" s="170" t="s">
        <v>919</v>
      </c>
      <c r="C735" s="170"/>
      <c r="D735" s="170"/>
      <c r="E735" s="173"/>
      <c r="F735" s="173"/>
      <c r="G735" s="173"/>
      <c r="H735" s="197">
        <v>0</v>
      </c>
      <c r="I735" s="170" t="s">
        <v>132</v>
      </c>
      <c r="J735" s="170"/>
      <c r="K735" s="176"/>
    </row>
    <row r="736" spans="1:11">
      <c r="A736" s="199"/>
      <c r="B736" s="195"/>
      <c r="C736" s="195"/>
      <c r="D736" s="195"/>
      <c r="E736" s="200">
        <f>E735</f>
        <v>0</v>
      </c>
      <c r="F736" s="200">
        <f>F735</f>
        <v>0</v>
      </c>
      <c r="G736" s="200"/>
      <c r="H736" s="225">
        <f>H735+E736-F736</f>
        <v>0</v>
      </c>
      <c r="I736" s="195"/>
      <c r="J736" s="195"/>
      <c r="K736" s="195"/>
    </row>
    <row r="737" spans="1:11" ht="15.6">
      <c r="A737" s="178"/>
      <c r="B737" s="176"/>
      <c r="C737" s="179" t="s">
        <v>154</v>
      </c>
      <c r="D737" s="176"/>
      <c r="E737" s="180"/>
      <c r="F737" s="180"/>
      <c r="G737" s="180"/>
      <c r="H737" s="181"/>
      <c r="I737" s="176"/>
      <c r="J737" s="176"/>
      <c r="K737" s="176"/>
    </row>
    <row r="738" spans="1:11" ht="15.6">
      <c r="A738" s="178"/>
      <c r="B738" s="176"/>
      <c r="C738" s="176"/>
      <c r="D738" s="176"/>
      <c r="E738" s="180"/>
      <c r="F738" s="180"/>
      <c r="G738" s="180"/>
      <c r="H738" s="181"/>
      <c r="I738" s="176"/>
      <c r="J738" s="176"/>
      <c r="K738" s="176"/>
    </row>
    <row r="739" spans="1:11" ht="15.6">
      <c r="A739" s="182" t="s">
        <v>0</v>
      </c>
      <c r="B739" s="183" t="s">
        <v>141</v>
      </c>
      <c r="C739" s="183" t="s">
        <v>142</v>
      </c>
      <c r="D739" s="183" t="s">
        <v>143</v>
      </c>
      <c r="E739" s="184" t="s">
        <v>144</v>
      </c>
      <c r="F739" s="184" t="s">
        <v>145</v>
      </c>
      <c r="G739" s="184"/>
      <c r="H739" s="185" t="s">
        <v>30</v>
      </c>
      <c r="I739" s="183" t="s">
        <v>146</v>
      </c>
      <c r="J739" s="183" t="s">
        <v>147</v>
      </c>
      <c r="K739" s="186"/>
    </row>
    <row r="740" spans="1:11" ht="15.6">
      <c r="A740" s="140">
        <v>46113</v>
      </c>
      <c r="B740" s="170" t="s">
        <v>1228</v>
      </c>
      <c r="C740" s="170"/>
      <c r="D740" s="170"/>
      <c r="E740" s="173"/>
      <c r="F740" s="173"/>
      <c r="G740" s="173"/>
      <c r="H740" s="201">
        <v>0</v>
      </c>
      <c r="I740" s="170" t="s">
        <v>125</v>
      </c>
      <c r="J740" s="170"/>
      <c r="K740" s="176"/>
    </row>
    <row r="741" spans="1:11" ht="15.6">
      <c r="A741" s="171"/>
      <c r="B741" s="195"/>
      <c r="C741" s="195"/>
      <c r="D741" s="195"/>
      <c r="E741" s="143">
        <f>E740</f>
        <v>0</v>
      </c>
      <c r="F741" s="143">
        <f>F740</f>
        <v>0</v>
      </c>
      <c r="G741" s="143"/>
      <c r="H741" s="198">
        <f>E741-F741+H740</f>
        <v>0</v>
      </c>
      <c r="I741" s="176"/>
      <c r="J741" s="176"/>
      <c r="K741" s="176"/>
    </row>
    <row r="742" spans="1:11" ht="15.6">
      <c r="A742" s="171"/>
      <c r="B742" s="195"/>
      <c r="C742" s="195"/>
      <c r="D742" s="195"/>
      <c r="E742" s="202"/>
      <c r="F742" s="180"/>
      <c r="G742" s="180"/>
      <c r="H742" s="198"/>
      <c r="I742" s="176"/>
      <c r="J742" s="176"/>
      <c r="K742" s="176"/>
    </row>
    <row r="743" spans="1:11" ht="15.6">
      <c r="A743" s="171"/>
      <c r="B743" s="195"/>
      <c r="C743" s="195"/>
      <c r="D743" s="195"/>
      <c r="E743" s="202"/>
      <c r="F743" s="180"/>
      <c r="G743" s="180"/>
      <c r="H743" s="198"/>
      <c r="I743" s="176"/>
      <c r="J743" s="176"/>
      <c r="K743" s="176"/>
    </row>
    <row r="744" spans="1:11" ht="15.6">
      <c r="A744" s="171"/>
      <c r="B744" s="544" t="s">
        <v>190</v>
      </c>
      <c r="C744" s="544"/>
      <c r="D744" s="544"/>
      <c r="E744" s="544"/>
      <c r="F744" s="180"/>
      <c r="G744" s="180"/>
      <c r="H744" s="198"/>
      <c r="I744" s="176"/>
      <c r="J744" s="176"/>
      <c r="K744" s="176"/>
    </row>
    <row r="745" spans="1:11" ht="15.6">
      <c r="A745" s="178"/>
      <c r="B745" s="176"/>
      <c r="C745" s="176"/>
      <c r="D745" s="176"/>
      <c r="E745" s="180"/>
      <c r="F745" s="180"/>
      <c r="G745" s="180"/>
      <c r="H745" s="181"/>
      <c r="I745" s="176"/>
      <c r="J745" s="176"/>
      <c r="K745" s="176"/>
    </row>
    <row r="746" spans="1:11" ht="15.6">
      <c r="A746" s="182" t="s">
        <v>0</v>
      </c>
      <c r="B746" s="183" t="s">
        <v>141</v>
      </c>
      <c r="C746" s="183" t="s">
        <v>142</v>
      </c>
      <c r="D746" s="183" t="s">
        <v>143</v>
      </c>
      <c r="E746" s="184" t="s">
        <v>144</v>
      </c>
      <c r="F746" s="184" t="s">
        <v>145</v>
      </c>
      <c r="G746" s="184"/>
      <c r="H746" s="185" t="s">
        <v>30</v>
      </c>
      <c r="I746" s="183" t="s">
        <v>146</v>
      </c>
      <c r="J746" s="183" t="s">
        <v>147</v>
      </c>
      <c r="K746" s="186"/>
    </row>
    <row r="747" spans="1:11" ht="15.6">
      <c r="A747" s="140">
        <v>46113</v>
      </c>
      <c r="B747" s="170" t="s">
        <v>919</v>
      </c>
      <c r="C747" s="170"/>
      <c r="D747" s="170"/>
      <c r="E747" s="173"/>
      <c r="F747" s="173"/>
      <c r="G747" s="173"/>
      <c r="H747" s="201">
        <v>0</v>
      </c>
      <c r="I747" s="170" t="s">
        <v>126</v>
      </c>
      <c r="J747" s="170"/>
      <c r="K747" s="176"/>
    </row>
    <row r="748" spans="1:11" ht="15.6">
      <c r="A748" s="171"/>
      <c r="B748" s="195"/>
      <c r="C748" s="202"/>
      <c r="D748" s="195"/>
      <c r="E748" s="203">
        <f>E747</f>
        <v>0</v>
      </c>
      <c r="F748" s="203">
        <f>F747</f>
        <v>0</v>
      </c>
      <c r="G748" s="203"/>
      <c r="H748" s="198">
        <f>+E748-F748+H747</f>
        <v>0</v>
      </c>
      <c r="I748" s="176"/>
      <c r="J748" s="176"/>
      <c r="K748" s="176"/>
    </row>
    <row r="749" spans="1:11" ht="15.6">
      <c r="A749" s="178"/>
      <c r="B749" s="176"/>
      <c r="C749" s="179" t="s">
        <v>179</v>
      </c>
      <c r="D749" s="176"/>
      <c r="E749" s="180"/>
      <c r="F749" s="180"/>
      <c r="G749" s="180"/>
      <c r="H749" s="181"/>
      <c r="I749" s="176"/>
      <c r="J749" s="176"/>
      <c r="K749" s="176"/>
    </row>
    <row r="750" spans="1:11" ht="15.6">
      <c r="A750" s="178"/>
      <c r="B750" s="176"/>
      <c r="C750" s="176"/>
      <c r="D750" s="176"/>
      <c r="E750" s="180"/>
      <c r="F750" s="180"/>
      <c r="G750" s="180"/>
      <c r="H750" s="181"/>
      <c r="I750" s="176"/>
      <c r="J750" s="176"/>
      <c r="K750" s="176"/>
    </row>
    <row r="751" spans="1:11" ht="15.6">
      <c r="A751" s="182" t="s">
        <v>0</v>
      </c>
      <c r="B751" s="183" t="s">
        <v>141</v>
      </c>
      <c r="C751" s="183" t="s">
        <v>142</v>
      </c>
      <c r="D751" s="183" t="s">
        <v>143</v>
      </c>
      <c r="E751" s="184" t="s">
        <v>144</v>
      </c>
      <c r="F751" s="184" t="s">
        <v>145</v>
      </c>
      <c r="G751" s="184"/>
      <c r="H751" s="185" t="s">
        <v>155</v>
      </c>
      <c r="I751" s="183" t="s">
        <v>146</v>
      </c>
      <c r="J751" s="183" t="s">
        <v>147</v>
      </c>
      <c r="K751" s="186"/>
    </row>
    <row r="752" spans="1:11" ht="15.6">
      <c r="A752" s="140">
        <v>46113</v>
      </c>
      <c r="B752" s="170" t="s">
        <v>919</v>
      </c>
      <c r="C752" s="170"/>
      <c r="D752" s="170"/>
      <c r="E752" s="173"/>
      <c r="F752" s="173"/>
      <c r="G752" s="173"/>
      <c r="H752" s="174">
        <v>43130</v>
      </c>
      <c r="I752" s="170" t="s">
        <v>127</v>
      </c>
      <c r="J752" s="170"/>
      <c r="K752" s="176"/>
    </row>
    <row r="753" spans="1:11" ht="15.6">
      <c r="A753" s="363">
        <v>46113</v>
      </c>
      <c r="B753" s="124" t="s">
        <v>1229</v>
      </c>
      <c r="C753" s="364" t="s">
        <v>335</v>
      </c>
      <c r="D753" s="364" t="s">
        <v>97</v>
      </c>
      <c r="E753" s="366"/>
      <c r="F753" s="366">
        <v>500</v>
      </c>
      <c r="G753" s="173"/>
      <c r="H753" s="174">
        <f>+H752+E753-F753</f>
        <v>42630</v>
      </c>
      <c r="I753" s="364" t="s">
        <v>134</v>
      </c>
      <c r="J753" s="172" t="s">
        <v>1295</v>
      </c>
      <c r="K753" s="176"/>
    </row>
    <row r="754" spans="1:11" ht="15.6">
      <c r="A754" s="363">
        <v>46113</v>
      </c>
      <c r="B754" s="124" t="s">
        <v>1230</v>
      </c>
      <c r="C754" s="364" t="s">
        <v>335</v>
      </c>
      <c r="D754" s="364" t="s">
        <v>97</v>
      </c>
      <c r="E754" s="366"/>
      <c r="F754" s="366">
        <v>500</v>
      </c>
      <c r="G754" s="173"/>
      <c r="H754" s="174">
        <f t="shared" ref="H754:H817" si="14">+H753+E754-F754</f>
        <v>42130</v>
      </c>
      <c r="I754" s="364" t="s">
        <v>134</v>
      </c>
      <c r="J754" s="172" t="s">
        <v>1295</v>
      </c>
      <c r="K754" s="176"/>
    </row>
    <row r="755" spans="1:11" ht="15.6">
      <c r="A755" s="363">
        <v>46113</v>
      </c>
      <c r="B755" s="172" t="s">
        <v>1231</v>
      </c>
      <c r="C755" s="364" t="s">
        <v>335</v>
      </c>
      <c r="D755" s="364" t="s">
        <v>97</v>
      </c>
      <c r="E755" s="365"/>
      <c r="F755" s="365">
        <v>500</v>
      </c>
      <c r="G755" s="173"/>
      <c r="H755" s="174">
        <f t="shared" si="14"/>
        <v>41630</v>
      </c>
      <c r="I755" s="364" t="s">
        <v>134</v>
      </c>
      <c r="J755" s="172" t="s">
        <v>1295</v>
      </c>
      <c r="K755" s="176"/>
    </row>
    <row r="756" spans="1:11" ht="15.6">
      <c r="A756" s="363">
        <v>46113</v>
      </c>
      <c r="B756" s="172" t="s">
        <v>1232</v>
      </c>
      <c r="C756" s="364" t="s">
        <v>335</v>
      </c>
      <c r="D756" s="364" t="s">
        <v>97</v>
      </c>
      <c r="E756" s="365"/>
      <c r="F756" s="365">
        <v>500</v>
      </c>
      <c r="G756" s="173"/>
      <c r="H756" s="174">
        <f t="shared" si="14"/>
        <v>41130</v>
      </c>
      <c r="I756" s="364" t="s">
        <v>134</v>
      </c>
      <c r="J756" s="172" t="s">
        <v>1295</v>
      </c>
      <c r="K756" s="176"/>
    </row>
    <row r="757" spans="1:11" ht="15.6">
      <c r="A757" s="363">
        <v>46113</v>
      </c>
      <c r="B757" s="172" t="s">
        <v>1233</v>
      </c>
      <c r="C757" s="172" t="s">
        <v>102</v>
      </c>
      <c r="D757" s="364" t="s">
        <v>97</v>
      </c>
      <c r="E757" s="365">
        <v>115000</v>
      </c>
      <c r="F757" s="366"/>
      <c r="G757" s="173"/>
      <c r="H757" s="174">
        <f t="shared" si="14"/>
        <v>156130</v>
      </c>
      <c r="I757" s="364" t="s">
        <v>134</v>
      </c>
      <c r="J757" s="172" t="s">
        <v>1296</v>
      </c>
      <c r="K757" s="176"/>
    </row>
    <row r="758" spans="1:11" ht="15.6">
      <c r="A758" s="363">
        <v>46113</v>
      </c>
      <c r="B758" s="172" t="s">
        <v>1234</v>
      </c>
      <c r="C758" s="364" t="s">
        <v>110</v>
      </c>
      <c r="D758" s="364" t="s">
        <v>97</v>
      </c>
      <c r="E758" s="365">
        <v>7500</v>
      </c>
      <c r="F758" s="366"/>
      <c r="G758" s="173"/>
      <c r="H758" s="174">
        <f t="shared" si="14"/>
        <v>163630</v>
      </c>
      <c r="I758" s="364" t="s">
        <v>134</v>
      </c>
      <c r="J758" s="172" t="s">
        <v>1297</v>
      </c>
      <c r="K758" s="176"/>
    </row>
    <row r="759" spans="1:11" ht="15.6">
      <c r="A759" s="363">
        <v>46113</v>
      </c>
      <c r="B759" s="172" t="s">
        <v>1234</v>
      </c>
      <c r="C759" s="364" t="s">
        <v>110</v>
      </c>
      <c r="D759" s="364" t="s">
        <v>97</v>
      </c>
      <c r="E759" s="365"/>
      <c r="F759" s="366">
        <v>7500</v>
      </c>
      <c r="G759" s="173"/>
      <c r="H759" s="174">
        <f t="shared" si="14"/>
        <v>156130</v>
      </c>
      <c r="I759" s="364" t="s">
        <v>134</v>
      </c>
      <c r="J759" s="172" t="s">
        <v>1297</v>
      </c>
      <c r="K759" s="176"/>
    </row>
    <row r="760" spans="1:11" ht="15.6">
      <c r="A760" s="363">
        <v>46114</v>
      </c>
      <c r="B760" s="172" t="s">
        <v>1235</v>
      </c>
      <c r="C760" s="364" t="s">
        <v>335</v>
      </c>
      <c r="D760" s="364" t="s">
        <v>97</v>
      </c>
      <c r="E760" s="365"/>
      <c r="F760" s="365">
        <v>500</v>
      </c>
      <c r="G760" s="173"/>
      <c r="H760" s="174">
        <f t="shared" si="14"/>
        <v>155630</v>
      </c>
      <c r="I760" s="364" t="s">
        <v>134</v>
      </c>
      <c r="J760" s="172" t="s">
        <v>1295</v>
      </c>
      <c r="K760" s="176"/>
    </row>
    <row r="761" spans="1:11" ht="15.6">
      <c r="A761" s="363">
        <v>46114</v>
      </c>
      <c r="B761" s="172" t="s">
        <v>1232</v>
      </c>
      <c r="C761" s="364" t="s">
        <v>335</v>
      </c>
      <c r="D761" s="364" t="s">
        <v>97</v>
      </c>
      <c r="E761" s="365"/>
      <c r="F761" s="365">
        <v>500</v>
      </c>
      <c r="G761" s="173"/>
      <c r="H761" s="174">
        <f t="shared" si="14"/>
        <v>155130</v>
      </c>
      <c r="I761" s="364" t="s">
        <v>134</v>
      </c>
      <c r="J761" s="172" t="s">
        <v>1295</v>
      </c>
      <c r="K761" s="176"/>
    </row>
    <row r="762" spans="1:11" ht="15.6">
      <c r="A762" s="363">
        <v>46115</v>
      </c>
      <c r="B762" s="172" t="s">
        <v>1236</v>
      </c>
      <c r="C762" s="364" t="s">
        <v>335</v>
      </c>
      <c r="D762" s="364" t="s">
        <v>97</v>
      </c>
      <c r="E762" s="365"/>
      <c r="F762" s="365">
        <v>500</v>
      </c>
      <c r="G762" s="173"/>
      <c r="H762" s="174">
        <f t="shared" si="14"/>
        <v>154630</v>
      </c>
      <c r="I762" s="364" t="s">
        <v>134</v>
      </c>
      <c r="J762" s="172" t="s">
        <v>1295</v>
      </c>
      <c r="K762" s="176"/>
    </row>
    <row r="763" spans="1:11" ht="15.6">
      <c r="A763" s="363">
        <v>46115</v>
      </c>
      <c r="B763" s="172" t="s">
        <v>1237</v>
      </c>
      <c r="C763" s="364" t="s">
        <v>392</v>
      </c>
      <c r="D763" s="364" t="s">
        <v>97</v>
      </c>
      <c r="E763" s="365"/>
      <c r="F763" s="365">
        <v>4000</v>
      </c>
      <c r="G763" s="173"/>
      <c r="H763" s="174">
        <f t="shared" si="14"/>
        <v>150630</v>
      </c>
      <c r="I763" s="364" t="s">
        <v>134</v>
      </c>
      <c r="J763" s="124" t="s">
        <v>1298</v>
      </c>
      <c r="K763" s="176"/>
    </row>
    <row r="764" spans="1:11" ht="15.6">
      <c r="A764" s="363">
        <v>46115</v>
      </c>
      <c r="B764" s="172" t="s">
        <v>1238</v>
      </c>
      <c r="C764" s="364" t="s">
        <v>335</v>
      </c>
      <c r="D764" s="364" t="s">
        <v>97</v>
      </c>
      <c r="E764" s="365"/>
      <c r="F764" s="365">
        <v>500</v>
      </c>
      <c r="G764" s="173"/>
      <c r="H764" s="174">
        <f t="shared" si="14"/>
        <v>150130</v>
      </c>
      <c r="I764" s="364" t="s">
        <v>134</v>
      </c>
      <c r="J764" s="172" t="s">
        <v>1295</v>
      </c>
      <c r="K764" s="176"/>
    </row>
    <row r="765" spans="1:11" ht="15.6">
      <c r="A765" s="363">
        <v>46115</v>
      </c>
      <c r="B765" s="172" t="s">
        <v>1239</v>
      </c>
      <c r="C765" s="364" t="s">
        <v>335</v>
      </c>
      <c r="D765" s="364" t="s">
        <v>97</v>
      </c>
      <c r="E765" s="365"/>
      <c r="F765" s="365">
        <v>500</v>
      </c>
      <c r="G765" s="173"/>
      <c r="H765" s="174">
        <f t="shared" si="14"/>
        <v>149630</v>
      </c>
      <c r="I765" s="364" t="s">
        <v>134</v>
      </c>
      <c r="J765" s="172" t="s">
        <v>1295</v>
      </c>
      <c r="K765" s="176"/>
    </row>
    <row r="766" spans="1:11" ht="15.6">
      <c r="A766" s="363">
        <v>46115</v>
      </c>
      <c r="B766" s="172" t="s">
        <v>1240</v>
      </c>
      <c r="C766" s="364" t="s">
        <v>335</v>
      </c>
      <c r="D766" s="364" t="s">
        <v>97</v>
      </c>
      <c r="E766" s="365"/>
      <c r="F766" s="365">
        <v>500</v>
      </c>
      <c r="G766" s="173"/>
      <c r="H766" s="174">
        <f t="shared" si="14"/>
        <v>149130</v>
      </c>
      <c r="I766" s="364" t="s">
        <v>134</v>
      </c>
      <c r="J766" s="172" t="s">
        <v>1295</v>
      </c>
      <c r="K766" s="176"/>
    </row>
    <row r="767" spans="1:11" ht="15.6">
      <c r="A767" s="363">
        <v>46115</v>
      </c>
      <c r="B767" s="172" t="s">
        <v>1241</v>
      </c>
      <c r="C767" s="364" t="s">
        <v>392</v>
      </c>
      <c r="D767" s="364" t="s">
        <v>97</v>
      </c>
      <c r="E767" s="365"/>
      <c r="F767" s="365">
        <v>3000</v>
      </c>
      <c r="G767" s="173"/>
      <c r="H767" s="174">
        <f t="shared" si="14"/>
        <v>146130</v>
      </c>
      <c r="I767" s="364" t="s">
        <v>134</v>
      </c>
      <c r="J767" s="124" t="s">
        <v>1299</v>
      </c>
      <c r="K767" s="176"/>
    </row>
    <row r="768" spans="1:11" ht="15.6">
      <c r="A768" s="363">
        <v>46115</v>
      </c>
      <c r="B768" s="172" t="s">
        <v>1242</v>
      </c>
      <c r="C768" s="364" t="s">
        <v>335</v>
      </c>
      <c r="D768" s="364" t="s">
        <v>97</v>
      </c>
      <c r="E768" s="365"/>
      <c r="F768" s="365">
        <v>500</v>
      </c>
      <c r="G768" s="173"/>
      <c r="H768" s="174">
        <f t="shared" si="14"/>
        <v>145630</v>
      </c>
      <c r="I768" s="364" t="s">
        <v>134</v>
      </c>
      <c r="J768" s="172" t="s">
        <v>1295</v>
      </c>
      <c r="K768" s="176"/>
    </row>
    <row r="769" spans="1:11" ht="15.6">
      <c r="A769" s="363">
        <v>46115</v>
      </c>
      <c r="B769" s="172" t="s">
        <v>1233</v>
      </c>
      <c r="C769" s="172" t="s">
        <v>102</v>
      </c>
      <c r="D769" s="364" t="s">
        <v>97</v>
      </c>
      <c r="E769" s="365">
        <v>115000</v>
      </c>
      <c r="F769" s="366"/>
      <c r="G769" s="173"/>
      <c r="H769" s="174">
        <f t="shared" si="14"/>
        <v>260630</v>
      </c>
      <c r="I769" s="364" t="s">
        <v>134</v>
      </c>
      <c r="J769" s="172" t="s">
        <v>1300</v>
      </c>
      <c r="K769" s="176"/>
    </row>
    <row r="770" spans="1:11" ht="15.6">
      <c r="A770" s="363">
        <v>46116</v>
      </c>
      <c r="B770" s="172" t="s">
        <v>1243</v>
      </c>
      <c r="C770" s="364" t="s">
        <v>335</v>
      </c>
      <c r="D770" s="364" t="s">
        <v>97</v>
      </c>
      <c r="E770" s="365"/>
      <c r="F770" s="365">
        <v>500</v>
      </c>
      <c r="G770" s="173"/>
      <c r="H770" s="174">
        <f t="shared" si="14"/>
        <v>260130</v>
      </c>
      <c r="I770" s="364" t="s">
        <v>134</v>
      </c>
      <c r="J770" s="172" t="s">
        <v>1295</v>
      </c>
      <c r="K770" s="176"/>
    </row>
    <row r="771" spans="1:11" ht="15.6">
      <c r="A771" s="363">
        <v>46116</v>
      </c>
      <c r="B771" s="172" t="s">
        <v>1242</v>
      </c>
      <c r="C771" s="364" t="s">
        <v>335</v>
      </c>
      <c r="D771" s="364" t="s">
        <v>97</v>
      </c>
      <c r="E771" s="365"/>
      <c r="F771" s="365">
        <v>500</v>
      </c>
      <c r="G771" s="173"/>
      <c r="H771" s="174">
        <f t="shared" si="14"/>
        <v>259630</v>
      </c>
      <c r="I771" s="364" t="s">
        <v>134</v>
      </c>
      <c r="J771" s="172" t="s">
        <v>1295</v>
      </c>
      <c r="K771" s="176"/>
    </row>
    <row r="772" spans="1:11" ht="15.6">
      <c r="A772" s="363">
        <v>46117</v>
      </c>
      <c r="B772" s="367" t="s">
        <v>1244</v>
      </c>
      <c r="C772" s="367" t="s">
        <v>525</v>
      </c>
      <c r="D772" s="367" t="s">
        <v>97</v>
      </c>
      <c r="E772" s="365"/>
      <c r="F772" s="365">
        <v>10000</v>
      </c>
      <c r="G772" s="173"/>
      <c r="H772" s="174">
        <f t="shared" si="14"/>
        <v>249630</v>
      </c>
      <c r="I772" s="364" t="s">
        <v>134</v>
      </c>
      <c r="J772" s="172" t="s">
        <v>1301</v>
      </c>
      <c r="K772" s="176"/>
    </row>
    <row r="773" spans="1:11" ht="15.6">
      <c r="A773" s="363">
        <v>46118</v>
      </c>
      <c r="B773" s="367" t="s">
        <v>1245</v>
      </c>
      <c r="C773" s="367" t="s">
        <v>525</v>
      </c>
      <c r="D773" s="367" t="s">
        <v>97</v>
      </c>
      <c r="E773" s="365"/>
      <c r="F773" s="365">
        <v>10000</v>
      </c>
      <c r="G773" s="173"/>
      <c r="H773" s="174">
        <f t="shared" si="14"/>
        <v>239630</v>
      </c>
      <c r="I773" s="364" t="s">
        <v>134</v>
      </c>
      <c r="J773" s="172" t="s">
        <v>1301</v>
      </c>
      <c r="K773" s="176"/>
    </row>
    <row r="774" spans="1:11" ht="15.6">
      <c r="A774" s="363">
        <v>46119</v>
      </c>
      <c r="B774" s="367" t="s">
        <v>1246</v>
      </c>
      <c r="C774" s="367" t="s">
        <v>525</v>
      </c>
      <c r="D774" s="367" t="s">
        <v>97</v>
      </c>
      <c r="E774" s="365"/>
      <c r="F774" s="365">
        <v>10000</v>
      </c>
      <c r="G774" s="173"/>
      <c r="H774" s="174">
        <f t="shared" si="14"/>
        <v>229630</v>
      </c>
      <c r="I774" s="364" t="s">
        <v>134</v>
      </c>
      <c r="J774" s="172" t="s">
        <v>1301</v>
      </c>
      <c r="K774" s="176"/>
    </row>
    <row r="775" spans="1:11" ht="15.6">
      <c r="A775" s="363">
        <v>46120</v>
      </c>
      <c r="B775" s="367" t="s">
        <v>1247</v>
      </c>
      <c r="C775" s="367" t="s">
        <v>525</v>
      </c>
      <c r="D775" s="367" t="s">
        <v>97</v>
      </c>
      <c r="E775" s="365"/>
      <c r="F775" s="365">
        <v>10000</v>
      </c>
      <c r="G775" s="173"/>
      <c r="H775" s="174">
        <f t="shared" si="14"/>
        <v>219630</v>
      </c>
      <c r="I775" s="364" t="s">
        <v>134</v>
      </c>
      <c r="J775" s="172" t="s">
        <v>1301</v>
      </c>
      <c r="K775" s="176"/>
    </row>
    <row r="776" spans="1:11" ht="15.6">
      <c r="A776" s="363">
        <v>46121</v>
      </c>
      <c r="B776" s="367" t="s">
        <v>1248</v>
      </c>
      <c r="C776" s="367" t="s">
        <v>525</v>
      </c>
      <c r="D776" s="367" t="s">
        <v>97</v>
      </c>
      <c r="E776" s="365"/>
      <c r="F776" s="365">
        <v>10000</v>
      </c>
      <c r="G776" s="173"/>
      <c r="H776" s="174">
        <f t="shared" si="14"/>
        <v>209630</v>
      </c>
      <c r="I776" s="364" t="s">
        <v>134</v>
      </c>
      <c r="J776" s="172" t="s">
        <v>1301</v>
      </c>
      <c r="K776" s="176"/>
    </row>
    <row r="777" spans="1:11" ht="15.6">
      <c r="A777" s="363">
        <v>46118</v>
      </c>
      <c r="B777" s="172" t="s">
        <v>1233</v>
      </c>
      <c r="C777" s="172" t="s">
        <v>102</v>
      </c>
      <c r="D777" s="364" t="s">
        <v>97</v>
      </c>
      <c r="E777" s="365">
        <v>60000</v>
      </c>
      <c r="F777" s="366"/>
      <c r="G777" s="173"/>
      <c r="H777" s="174">
        <f t="shared" si="14"/>
        <v>269630</v>
      </c>
      <c r="I777" s="364" t="s">
        <v>134</v>
      </c>
      <c r="J777" s="172" t="s">
        <v>1302</v>
      </c>
      <c r="K777" s="176"/>
    </row>
    <row r="778" spans="1:11" ht="15.6">
      <c r="A778" s="363">
        <v>46120</v>
      </c>
      <c r="B778" s="172" t="s">
        <v>1233</v>
      </c>
      <c r="C778" s="172" t="s">
        <v>102</v>
      </c>
      <c r="D778" s="364" t="s">
        <v>97</v>
      </c>
      <c r="E778" s="365">
        <v>20000</v>
      </c>
      <c r="F778" s="366"/>
      <c r="G778" s="173"/>
      <c r="H778" s="174">
        <f t="shared" si="14"/>
        <v>289630</v>
      </c>
      <c r="I778" s="364" t="s">
        <v>134</v>
      </c>
      <c r="J778" s="172" t="s">
        <v>1303</v>
      </c>
      <c r="K778" s="176"/>
    </row>
    <row r="779" spans="1:11" ht="15.6">
      <c r="A779" s="363">
        <v>46120</v>
      </c>
      <c r="B779" s="124" t="s">
        <v>1229</v>
      </c>
      <c r="C779" s="364" t="s">
        <v>335</v>
      </c>
      <c r="D779" s="364" t="s">
        <v>97</v>
      </c>
      <c r="E779" s="366"/>
      <c r="F779" s="366">
        <v>500</v>
      </c>
      <c r="G779" s="173"/>
      <c r="H779" s="174">
        <f t="shared" si="14"/>
        <v>289130</v>
      </c>
      <c r="I779" s="364" t="s">
        <v>134</v>
      </c>
      <c r="J779" s="172" t="s">
        <v>1295</v>
      </c>
      <c r="K779" s="176"/>
    </row>
    <row r="780" spans="1:11" ht="15.6">
      <c r="A780" s="363">
        <v>46120</v>
      </c>
      <c r="B780" s="124" t="s">
        <v>1230</v>
      </c>
      <c r="C780" s="364" t="s">
        <v>335</v>
      </c>
      <c r="D780" s="364" t="s">
        <v>97</v>
      </c>
      <c r="E780" s="366"/>
      <c r="F780" s="366">
        <v>500</v>
      </c>
      <c r="G780" s="173"/>
      <c r="H780" s="174">
        <f t="shared" si="14"/>
        <v>288630</v>
      </c>
      <c r="I780" s="364" t="s">
        <v>134</v>
      </c>
      <c r="J780" s="172" t="s">
        <v>1295</v>
      </c>
      <c r="K780" s="176"/>
    </row>
    <row r="781" spans="1:11" ht="15.6">
      <c r="A781" s="363">
        <v>46120</v>
      </c>
      <c r="B781" s="172" t="s">
        <v>1249</v>
      </c>
      <c r="C781" s="364" t="s">
        <v>335</v>
      </c>
      <c r="D781" s="364" t="s">
        <v>97</v>
      </c>
      <c r="E781" s="365"/>
      <c r="F781" s="365">
        <v>500</v>
      </c>
      <c r="G781" s="173"/>
      <c r="H781" s="174">
        <f t="shared" si="14"/>
        <v>288130</v>
      </c>
      <c r="I781" s="364" t="s">
        <v>134</v>
      </c>
      <c r="J781" s="172" t="s">
        <v>1295</v>
      </c>
      <c r="K781" s="176"/>
    </row>
    <row r="782" spans="1:11" ht="15.6">
      <c r="A782" s="363">
        <v>46120</v>
      </c>
      <c r="B782" s="172" t="s">
        <v>1250</v>
      </c>
      <c r="C782" s="364" t="s">
        <v>392</v>
      </c>
      <c r="D782" s="364" t="s">
        <v>97</v>
      </c>
      <c r="E782" s="365"/>
      <c r="F782" s="365">
        <v>12000</v>
      </c>
      <c r="G782" s="173"/>
      <c r="H782" s="174">
        <f t="shared" si="14"/>
        <v>276130</v>
      </c>
      <c r="I782" s="364" t="s">
        <v>134</v>
      </c>
      <c r="J782" s="124" t="s">
        <v>1304</v>
      </c>
      <c r="K782" s="176"/>
    </row>
    <row r="783" spans="1:11" ht="15.6">
      <c r="A783" s="363">
        <v>46120</v>
      </c>
      <c r="B783" s="172" t="s">
        <v>1251</v>
      </c>
      <c r="C783" s="364" t="s">
        <v>110</v>
      </c>
      <c r="D783" s="364" t="s">
        <v>97</v>
      </c>
      <c r="E783" s="365">
        <v>7500</v>
      </c>
      <c r="F783" s="365"/>
      <c r="G783" s="173"/>
      <c r="H783" s="174">
        <f t="shared" si="14"/>
        <v>283630</v>
      </c>
      <c r="I783" s="364" t="s">
        <v>134</v>
      </c>
      <c r="J783" s="124" t="s">
        <v>1305</v>
      </c>
      <c r="K783" s="176"/>
    </row>
    <row r="784" spans="1:11" ht="15.6">
      <c r="A784" s="363">
        <v>46120</v>
      </c>
      <c r="B784" s="172" t="s">
        <v>1251</v>
      </c>
      <c r="C784" s="364" t="s">
        <v>110</v>
      </c>
      <c r="D784" s="364" t="s">
        <v>97</v>
      </c>
      <c r="E784" s="365"/>
      <c r="F784" s="365">
        <v>7500</v>
      </c>
      <c r="G784" s="173"/>
      <c r="H784" s="174">
        <f t="shared" si="14"/>
        <v>276130</v>
      </c>
      <c r="I784" s="364" t="s">
        <v>134</v>
      </c>
      <c r="J784" s="124" t="s">
        <v>1305</v>
      </c>
      <c r="K784" s="176"/>
    </row>
    <row r="785" spans="1:11" ht="15.6">
      <c r="A785" s="363">
        <v>46121</v>
      </c>
      <c r="B785" s="124" t="s">
        <v>1252</v>
      </c>
      <c r="C785" s="364" t="s">
        <v>335</v>
      </c>
      <c r="D785" s="364" t="s">
        <v>97</v>
      </c>
      <c r="E785" s="366"/>
      <c r="F785" s="366">
        <v>500</v>
      </c>
      <c r="G785" s="173"/>
      <c r="H785" s="174">
        <f t="shared" si="14"/>
        <v>275630</v>
      </c>
      <c r="I785" s="364" t="s">
        <v>134</v>
      </c>
      <c r="J785" s="172" t="s">
        <v>1295</v>
      </c>
      <c r="K785" s="176"/>
    </row>
    <row r="786" spans="1:11" ht="15.6">
      <c r="A786" s="363">
        <v>46121</v>
      </c>
      <c r="B786" s="172" t="s">
        <v>1249</v>
      </c>
      <c r="C786" s="364" t="s">
        <v>335</v>
      </c>
      <c r="D786" s="364" t="s">
        <v>97</v>
      </c>
      <c r="E786" s="365"/>
      <c r="F786" s="365">
        <v>500</v>
      </c>
      <c r="G786" s="173"/>
      <c r="H786" s="174">
        <f t="shared" si="14"/>
        <v>275130</v>
      </c>
      <c r="I786" s="364" t="s">
        <v>134</v>
      </c>
      <c r="J786" s="172" t="s">
        <v>1295</v>
      </c>
      <c r="K786" s="176"/>
    </row>
    <row r="787" spans="1:11" ht="15.6">
      <c r="A787" s="363">
        <v>46121</v>
      </c>
      <c r="B787" s="172" t="s">
        <v>1233</v>
      </c>
      <c r="C787" s="172" t="s">
        <v>102</v>
      </c>
      <c r="D787" s="364" t="s">
        <v>97</v>
      </c>
      <c r="E787" s="365">
        <v>20000</v>
      </c>
      <c r="F787" s="366"/>
      <c r="G787" s="173"/>
      <c r="H787" s="174">
        <f t="shared" si="14"/>
        <v>295130</v>
      </c>
      <c r="I787" s="364" t="s">
        <v>134</v>
      </c>
      <c r="J787" s="172" t="s">
        <v>1306</v>
      </c>
      <c r="K787" s="176"/>
    </row>
    <row r="788" spans="1:11" ht="15.6">
      <c r="A788" s="363">
        <v>46122</v>
      </c>
      <c r="B788" s="367" t="s">
        <v>1253</v>
      </c>
      <c r="C788" s="367" t="s">
        <v>525</v>
      </c>
      <c r="D788" s="367" t="s">
        <v>97</v>
      </c>
      <c r="E788" s="365"/>
      <c r="F788" s="365">
        <v>100000</v>
      </c>
      <c r="G788" s="173"/>
      <c r="H788" s="174">
        <f t="shared" si="14"/>
        <v>195130</v>
      </c>
      <c r="I788" s="364" t="s">
        <v>134</v>
      </c>
      <c r="J788" s="124" t="s">
        <v>1307</v>
      </c>
      <c r="K788" s="176"/>
    </row>
    <row r="789" spans="1:11" ht="15.6">
      <c r="A789" s="363">
        <v>46122</v>
      </c>
      <c r="B789" s="124" t="s">
        <v>1254</v>
      </c>
      <c r="C789" s="364" t="s">
        <v>335</v>
      </c>
      <c r="D789" s="364" t="s">
        <v>97</v>
      </c>
      <c r="E789" s="366"/>
      <c r="F789" s="366">
        <v>500</v>
      </c>
      <c r="G789" s="173"/>
      <c r="H789" s="174">
        <f t="shared" si="14"/>
        <v>194630</v>
      </c>
      <c r="I789" s="364" t="s">
        <v>134</v>
      </c>
      <c r="J789" s="172" t="s">
        <v>1295</v>
      </c>
      <c r="K789" s="176"/>
    </row>
    <row r="790" spans="1:11" ht="15.6">
      <c r="A790" s="363">
        <v>46122</v>
      </c>
      <c r="B790" s="124" t="s">
        <v>1255</v>
      </c>
      <c r="C790" s="364" t="s">
        <v>335</v>
      </c>
      <c r="D790" s="364" t="s">
        <v>97</v>
      </c>
      <c r="E790" s="366"/>
      <c r="F790" s="366">
        <v>1000</v>
      </c>
      <c r="G790" s="173"/>
      <c r="H790" s="174">
        <f t="shared" si="14"/>
        <v>193630</v>
      </c>
      <c r="I790" s="364" t="s">
        <v>134</v>
      </c>
      <c r="J790" s="172" t="s">
        <v>1295</v>
      </c>
      <c r="K790" s="176"/>
    </row>
    <row r="791" spans="1:11" ht="15.6">
      <c r="A791" s="363">
        <v>46125</v>
      </c>
      <c r="B791" s="124" t="s">
        <v>1256</v>
      </c>
      <c r="C791" s="172" t="s">
        <v>102</v>
      </c>
      <c r="D791" s="364" t="s">
        <v>97</v>
      </c>
      <c r="E791" s="366"/>
      <c r="F791" s="366">
        <v>165000</v>
      </c>
      <c r="G791" s="173"/>
      <c r="H791" s="174">
        <f t="shared" si="14"/>
        <v>28630</v>
      </c>
      <c r="I791" s="364" t="s">
        <v>134</v>
      </c>
      <c r="J791" s="172" t="s">
        <v>1308</v>
      </c>
      <c r="K791" s="176"/>
    </row>
    <row r="792" spans="1:11" ht="15.6">
      <c r="A792" s="363">
        <v>46127</v>
      </c>
      <c r="B792" s="172" t="s">
        <v>1257</v>
      </c>
      <c r="C792" s="364" t="s">
        <v>110</v>
      </c>
      <c r="D792" s="364" t="s">
        <v>97</v>
      </c>
      <c r="E792" s="366">
        <v>7500</v>
      </c>
      <c r="F792" s="366"/>
      <c r="G792" s="173"/>
      <c r="H792" s="174">
        <f t="shared" si="14"/>
        <v>36130</v>
      </c>
      <c r="I792" s="364" t="s">
        <v>134</v>
      </c>
      <c r="J792" s="124" t="s">
        <v>1309</v>
      </c>
      <c r="K792" s="176"/>
    </row>
    <row r="793" spans="1:11" ht="15.6">
      <c r="A793" s="363">
        <v>46127</v>
      </c>
      <c r="B793" s="172" t="s">
        <v>1257</v>
      </c>
      <c r="C793" s="364" t="s">
        <v>110</v>
      </c>
      <c r="D793" s="364" t="s">
        <v>97</v>
      </c>
      <c r="E793" s="366"/>
      <c r="F793" s="366">
        <v>7500</v>
      </c>
      <c r="G793" s="173"/>
      <c r="H793" s="174">
        <f t="shared" si="14"/>
        <v>28630</v>
      </c>
      <c r="I793" s="364" t="s">
        <v>134</v>
      </c>
      <c r="J793" s="124" t="s">
        <v>1309</v>
      </c>
      <c r="K793" s="176"/>
    </row>
    <row r="794" spans="1:11" ht="15.6">
      <c r="A794" s="363">
        <v>46133</v>
      </c>
      <c r="B794" s="124" t="s">
        <v>1258</v>
      </c>
      <c r="C794" s="364" t="s">
        <v>335</v>
      </c>
      <c r="D794" s="364" t="s">
        <v>97</v>
      </c>
      <c r="E794" s="366"/>
      <c r="F794" s="366">
        <v>1000</v>
      </c>
      <c r="G794" s="173"/>
      <c r="H794" s="174">
        <f t="shared" si="14"/>
        <v>27630</v>
      </c>
      <c r="I794" s="364" t="s">
        <v>134</v>
      </c>
      <c r="J794" s="172" t="s">
        <v>1295</v>
      </c>
      <c r="K794" s="176"/>
    </row>
    <row r="795" spans="1:11" ht="15.6">
      <c r="A795" s="363">
        <v>46133</v>
      </c>
      <c r="B795" s="124" t="s">
        <v>1259</v>
      </c>
      <c r="C795" s="364" t="s">
        <v>335</v>
      </c>
      <c r="D795" s="364" t="s">
        <v>97</v>
      </c>
      <c r="E795" s="366"/>
      <c r="F795" s="366">
        <v>1000</v>
      </c>
      <c r="G795" s="173"/>
      <c r="H795" s="174">
        <f t="shared" si="14"/>
        <v>26630</v>
      </c>
      <c r="I795" s="364" t="s">
        <v>134</v>
      </c>
      <c r="J795" s="172" t="s">
        <v>1295</v>
      </c>
      <c r="K795" s="176"/>
    </row>
    <row r="796" spans="1:11" ht="15.6">
      <c r="A796" s="363">
        <v>46134</v>
      </c>
      <c r="B796" s="124" t="s">
        <v>1260</v>
      </c>
      <c r="C796" s="364" t="s">
        <v>335</v>
      </c>
      <c r="D796" s="364" t="s">
        <v>97</v>
      </c>
      <c r="E796" s="366"/>
      <c r="F796" s="366">
        <v>1500</v>
      </c>
      <c r="G796" s="173"/>
      <c r="H796" s="174">
        <f t="shared" si="14"/>
        <v>25130</v>
      </c>
      <c r="I796" s="364" t="s">
        <v>134</v>
      </c>
      <c r="J796" s="172" t="s">
        <v>1295</v>
      </c>
      <c r="K796" s="176"/>
    </row>
    <row r="797" spans="1:11" ht="15.6">
      <c r="A797" s="363">
        <v>46134</v>
      </c>
      <c r="B797" s="124" t="s">
        <v>1261</v>
      </c>
      <c r="C797" s="364" t="s">
        <v>335</v>
      </c>
      <c r="D797" s="364" t="s">
        <v>97</v>
      </c>
      <c r="E797" s="366"/>
      <c r="F797" s="366">
        <v>1500</v>
      </c>
      <c r="G797" s="173"/>
      <c r="H797" s="174">
        <f t="shared" si="14"/>
        <v>23630</v>
      </c>
      <c r="I797" s="364" t="s">
        <v>134</v>
      </c>
      <c r="J797" s="172" t="s">
        <v>1295</v>
      </c>
      <c r="K797" s="176"/>
    </row>
    <row r="798" spans="1:11" ht="15.6">
      <c r="A798" s="363">
        <v>46134</v>
      </c>
      <c r="B798" s="172" t="s">
        <v>1262</v>
      </c>
      <c r="C798" s="364" t="s">
        <v>110</v>
      </c>
      <c r="D798" s="364" t="s">
        <v>97</v>
      </c>
      <c r="E798" s="366">
        <v>7500</v>
      </c>
      <c r="F798" s="366"/>
      <c r="G798" s="173"/>
      <c r="H798" s="174">
        <f t="shared" si="14"/>
        <v>31130</v>
      </c>
      <c r="I798" s="364" t="s">
        <v>134</v>
      </c>
      <c r="J798" s="124" t="s">
        <v>1310</v>
      </c>
      <c r="K798" s="176"/>
    </row>
    <row r="799" spans="1:11" ht="15.6">
      <c r="A799" s="363">
        <v>46134</v>
      </c>
      <c r="B799" s="172" t="s">
        <v>1262</v>
      </c>
      <c r="C799" s="364" t="s">
        <v>110</v>
      </c>
      <c r="D799" s="364" t="s">
        <v>97</v>
      </c>
      <c r="E799" s="366"/>
      <c r="F799" s="366">
        <v>7500</v>
      </c>
      <c r="G799" s="173"/>
      <c r="H799" s="174">
        <f t="shared" si="14"/>
        <v>23630</v>
      </c>
      <c r="I799" s="364" t="s">
        <v>134</v>
      </c>
      <c r="J799" s="124" t="s">
        <v>1310</v>
      </c>
      <c r="K799" s="176"/>
    </row>
    <row r="800" spans="1:11" ht="15.6">
      <c r="A800" s="448">
        <v>46134</v>
      </c>
      <c r="B800" s="124" t="s">
        <v>1506</v>
      </c>
      <c r="C800" s="124" t="s">
        <v>121</v>
      </c>
      <c r="D800" s="364" t="s">
        <v>97</v>
      </c>
      <c r="E800" s="372">
        <v>20000</v>
      </c>
      <c r="F800" s="366"/>
      <c r="G800" s="173"/>
      <c r="H800" s="174">
        <f t="shared" si="14"/>
        <v>43630</v>
      </c>
      <c r="I800" s="124" t="s">
        <v>127</v>
      </c>
      <c r="J800" s="124" t="s">
        <v>1549</v>
      </c>
      <c r="K800" s="176"/>
    </row>
    <row r="801" spans="1:11" ht="15.6">
      <c r="A801" s="448">
        <v>46134</v>
      </c>
      <c r="B801" s="124" t="s">
        <v>1507</v>
      </c>
      <c r="C801" s="124" t="s">
        <v>525</v>
      </c>
      <c r="D801" s="364" t="s">
        <v>97</v>
      </c>
      <c r="E801" s="372">
        <v>40000</v>
      </c>
      <c r="F801" s="366"/>
      <c r="G801" s="173"/>
      <c r="H801" s="174">
        <f t="shared" si="14"/>
        <v>83630</v>
      </c>
      <c r="I801" s="124" t="s">
        <v>127</v>
      </c>
      <c r="J801" s="124" t="s">
        <v>1550</v>
      </c>
      <c r="K801" s="176"/>
    </row>
    <row r="802" spans="1:11" ht="15.6">
      <c r="A802" s="448">
        <v>46134</v>
      </c>
      <c r="B802" s="124" t="s">
        <v>1506</v>
      </c>
      <c r="C802" s="124" t="s">
        <v>121</v>
      </c>
      <c r="D802" s="364" t="s">
        <v>97</v>
      </c>
      <c r="E802" s="372"/>
      <c r="F802" s="372">
        <v>20000</v>
      </c>
      <c r="G802" s="173"/>
      <c r="H802" s="174">
        <f t="shared" si="14"/>
        <v>63630</v>
      </c>
      <c r="I802" s="124" t="s">
        <v>127</v>
      </c>
      <c r="J802" s="124" t="s">
        <v>1549</v>
      </c>
      <c r="K802" s="176"/>
    </row>
    <row r="803" spans="1:11" ht="15.6">
      <c r="A803" s="448">
        <v>46134</v>
      </c>
      <c r="B803" s="124" t="s">
        <v>1507</v>
      </c>
      <c r="C803" s="124" t="s">
        <v>525</v>
      </c>
      <c r="D803" s="364" t="s">
        <v>97</v>
      </c>
      <c r="E803" s="372"/>
      <c r="F803" s="372">
        <v>40000</v>
      </c>
      <c r="G803" s="173"/>
      <c r="H803" s="174">
        <f t="shared" si="14"/>
        <v>23630</v>
      </c>
      <c r="I803" s="124" t="s">
        <v>127</v>
      </c>
      <c r="J803" s="124" t="s">
        <v>1550</v>
      </c>
      <c r="K803" s="176"/>
    </row>
    <row r="804" spans="1:11" ht="15.6">
      <c r="A804" s="363">
        <v>46136</v>
      </c>
      <c r="B804" s="172" t="s">
        <v>1233</v>
      </c>
      <c r="C804" s="172" t="s">
        <v>102</v>
      </c>
      <c r="D804" s="364" t="s">
        <v>97</v>
      </c>
      <c r="E804" s="365">
        <v>110000</v>
      </c>
      <c r="F804" s="366"/>
      <c r="G804" s="173"/>
      <c r="H804" s="174">
        <f t="shared" si="14"/>
        <v>133630</v>
      </c>
      <c r="I804" s="364" t="s">
        <v>134</v>
      </c>
      <c r="J804" s="172" t="s">
        <v>1311</v>
      </c>
      <c r="K804" s="176"/>
    </row>
    <row r="805" spans="1:11" ht="15.6">
      <c r="A805" s="363">
        <v>46136</v>
      </c>
      <c r="B805" s="172" t="s">
        <v>1263</v>
      </c>
      <c r="C805" s="364" t="s">
        <v>392</v>
      </c>
      <c r="D805" s="364" t="s">
        <v>97</v>
      </c>
      <c r="E805" s="365"/>
      <c r="F805" s="365">
        <v>37000</v>
      </c>
      <c r="G805" s="173"/>
      <c r="H805" s="174">
        <f t="shared" si="14"/>
        <v>96630</v>
      </c>
      <c r="I805" s="364" t="s">
        <v>134</v>
      </c>
      <c r="J805" s="124" t="s">
        <v>1312</v>
      </c>
      <c r="K805" s="176"/>
    </row>
    <row r="806" spans="1:11" ht="15.6">
      <c r="A806" s="363">
        <v>46136</v>
      </c>
      <c r="B806" s="124" t="s">
        <v>1264</v>
      </c>
      <c r="C806" s="364" t="s">
        <v>335</v>
      </c>
      <c r="D806" s="364" t="s">
        <v>97</v>
      </c>
      <c r="E806" s="366"/>
      <c r="F806" s="366">
        <v>1500</v>
      </c>
      <c r="G806" s="173"/>
      <c r="H806" s="174">
        <f t="shared" si="14"/>
        <v>95130</v>
      </c>
      <c r="I806" s="364" t="s">
        <v>134</v>
      </c>
      <c r="J806" s="172" t="s">
        <v>1295</v>
      </c>
      <c r="K806" s="176"/>
    </row>
    <row r="807" spans="1:11" ht="15.6">
      <c r="A807" s="363">
        <v>46136</v>
      </c>
      <c r="B807" s="124" t="s">
        <v>1265</v>
      </c>
      <c r="C807" s="364" t="s">
        <v>335</v>
      </c>
      <c r="D807" s="364" t="s">
        <v>97</v>
      </c>
      <c r="E807" s="366"/>
      <c r="F807" s="366">
        <v>1500</v>
      </c>
      <c r="G807" s="173"/>
      <c r="H807" s="174">
        <f t="shared" si="14"/>
        <v>93630</v>
      </c>
      <c r="I807" s="364" t="s">
        <v>134</v>
      </c>
      <c r="J807" s="172" t="s">
        <v>1295</v>
      </c>
      <c r="K807" s="176"/>
    </row>
    <row r="808" spans="1:11" ht="15.6">
      <c r="A808" s="363">
        <v>46136</v>
      </c>
      <c r="B808" s="124" t="s">
        <v>1266</v>
      </c>
      <c r="C808" s="364" t="s">
        <v>335</v>
      </c>
      <c r="D808" s="364" t="s">
        <v>97</v>
      </c>
      <c r="E808" s="366"/>
      <c r="F808" s="366">
        <v>1000</v>
      </c>
      <c r="G808" s="173"/>
      <c r="H808" s="174">
        <f t="shared" si="14"/>
        <v>92630</v>
      </c>
      <c r="I808" s="364" t="s">
        <v>134</v>
      </c>
      <c r="J808" s="172" t="s">
        <v>1295</v>
      </c>
      <c r="K808" s="176"/>
    </row>
    <row r="809" spans="1:11" ht="15.6">
      <c r="A809" s="363">
        <v>46136</v>
      </c>
      <c r="B809" s="124" t="s">
        <v>1267</v>
      </c>
      <c r="C809" s="364" t="s">
        <v>335</v>
      </c>
      <c r="D809" s="364" t="s">
        <v>97</v>
      </c>
      <c r="E809" s="366"/>
      <c r="F809" s="366">
        <v>1000</v>
      </c>
      <c r="G809" s="173"/>
      <c r="H809" s="174">
        <f t="shared" si="14"/>
        <v>91630</v>
      </c>
      <c r="I809" s="364" t="s">
        <v>134</v>
      </c>
      <c r="J809" s="172" t="s">
        <v>1295</v>
      </c>
      <c r="K809" s="176"/>
    </row>
    <row r="810" spans="1:11" ht="15.6">
      <c r="A810" s="363">
        <v>46138</v>
      </c>
      <c r="B810" s="124" t="s">
        <v>1268</v>
      </c>
      <c r="C810" s="364" t="s">
        <v>335</v>
      </c>
      <c r="D810" s="364" t="s">
        <v>97</v>
      </c>
      <c r="E810" s="366"/>
      <c r="F810" s="366">
        <v>2500</v>
      </c>
      <c r="G810" s="173"/>
      <c r="H810" s="174">
        <f t="shared" si="14"/>
        <v>89130</v>
      </c>
      <c r="I810" s="364" t="s">
        <v>134</v>
      </c>
      <c r="J810" s="172" t="s">
        <v>1295</v>
      </c>
      <c r="K810" s="176"/>
    </row>
    <row r="811" spans="1:11" ht="15.6">
      <c r="A811" s="363">
        <v>46138</v>
      </c>
      <c r="B811" s="367" t="s">
        <v>1269</v>
      </c>
      <c r="C811" s="367" t="s">
        <v>525</v>
      </c>
      <c r="D811" s="367" t="s">
        <v>97</v>
      </c>
      <c r="E811" s="365"/>
      <c r="F811" s="365">
        <v>10000</v>
      </c>
      <c r="G811" s="173"/>
      <c r="H811" s="174">
        <f t="shared" si="14"/>
        <v>79130</v>
      </c>
      <c r="I811" s="364" t="s">
        <v>134</v>
      </c>
      <c r="J811" s="172" t="s">
        <v>1313</v>
      </c>
      <c r="K811" s="176"/>
    </row>
    <row r="812" spans="1:11" ht="15.6">
      <c r="A812" s="363">
        <v>46139</v>
      </c>
      <c r="B812" s="367" t="s">
        <v>1270</v>
      </c>
      <c r="C812" s="367" t="s">
        <v>525</v>
      </c>
      <c r="D812" s="367" t="s">
        <v>97</v>
      </c>
      <c r="E812" s="365"/>
      <c r="F812" s="365">
        <v>10000</v>
      </c>
      <c r="G812" s="173"/>
      <c r="H812" s="174">
        <f t="shared" si="14"/>
        <v>69130</v>
      </c>
      <c r="I812" s="364" t="s">
        <v>134</v>
      </c>
      <c r="J812" s="172" t="s">
        <v>1313</v>
      </c>
      <c r="K812" s="176"/>
    </row>
    <row r="813" spans="1:11" ht="15.6">
      <c r="A813" s="363">
        <v>46140</v>
      </c>
      <c r="B813" s="367" t="s">
        <v>1271</v>
      </c>
      <c r="C813" s="367" t="s">
        <v>525</v>
      </c>
      <c r="D813" s="367" t="s">
        <v>97</v>
      </c>
      <c r="E813" s="365"/>
      <c r="F813" s="365">
        <v>10000</v>
      </c>
      <c r="G813" s="173"/>
      <c r="H813" s="174">
        <f t="shared" si="14"/>
        <v>59130</v>
      </c>
      <c r="I813" s="364" t="s">
        <v>134</v>
      </c>
      <c r="J813" s="172" t="s">
        <v>1313</v>
      </c>
      <c r="K813" s="176"/>
    </row>
    <row r="814" spans="1:11" ht="15.6">
      <c r="A814" s="363">
        <v>46141</v>
      </c>
      <c r="B814" s="367" t="s">
        <v>1272</v>
      </c>
      <c r="C814" s="367" t="s">
        <v>525</v>
      </c>
      <c r="D814" s="367" t="s">
        <v>97</v>
      </c>
      <c r="E814" s="365"/>
      <c r="F814" s="365">
        <v>10000</v>
      </c>
      <c r="G814" s="173"/>
      <c r="H814" s="174">
        <f t="shared" si="14"/>
        <v>49130</v>
      </c>
      <c r="I814" s="364" t="s">
        <v>134</v>
      </c>
      <c r="J814" s="172" t="s">
        <v>1313</v>
      </c>
      <c r="K814" s="176"/>
    </row>
    <row r="815" spans="1:11" ht="15.6">
      <c r="A815" s="363">
        <v>46142</v>
      </c>
      <c r="B815" s="367" t="s">
        <v>1273</v>
      </c>
      <c r="C815" s="367" t="s">
        <v>525</v>
      </c>
      <c r="D815" s="367" t="s">
        <v>97</v>
      </c>
      <c r="E815" s="365"/>
      <c r="F815" s="365">
        <v>10000</v>
      </c>
      <c r="G815" s="173"/>
      <c r="H815" s="174">
        <f t="shared" si="14"/>
        <v>39130</v>
      </c>
      <c r="I815" s="364" t="s">
        <v>134</v>
      </c>
      <c r="J815" s="172" t="s">
        <v>1313</v>
      </c>
      <c r="K815" s="176"/>
    </row>
    <row r="816" spans="1:11" ht="15.6">
      <c r="A816" s="363">
        <v>46138</v>
      </c>
      <c r="B816" s="172" t="s">
        <v>1274</v>
      </c>
      <c r="C816" s="364" t="s">
        <v>335</v>
      </c>
      <c r="D816" s="364" t="s">
        <v>97</v>
      </c>
      <c r="E816" s="366"/>
      <c r="F816" s="366">
        <v>500</v>
      </c>
      <c r="G816" s="173"/>
      <c r="H816" s="174">
        <f t="shared" si="14"/>
        <v>38630</v>
      </c>
      <c r="I816" s="364" t="s">
        <v>134</v>
      </c>
      <c r="J816" s="172" t="s">
        <v>1295</v>
      </c>
      <c r="K816" s="176"/>
    </row>
    <row r="817" spans="1:11" ht="15.6">
      <c r="A817" s="363">
        <v>46139</v>
      </c>
      <c r="B817" s="172" t="s">
        <v>1275</v>
      </c>
      <c r="C817" s="364" t="s">
        <v>335</v>
      </c>
      <c r="D817" s="364" t="s">
        <v>97</v>
      </c>
      <c r="E817" s="366"/>
      <c r="F817" s="366">
        <v>500</v>
      </c>
      <c r="G817" s="173"/>
      <c r="H817" s="174">
        <f t="shared" si="14"/>
        <v>38130</v>
      </c>
      <c r="I817" s="364" t="s">
        <v>134</v>
      </c>
      <c r="J817" s="172" t="s">
        <v>1295</v>
      </c>
      <c r="K817" s="176"/>
    </row>
    <row r="818" spans="1:11" ht="15.6">
      <c r="A818" s="363">
        <v>46139</v>
      </c>
      <c r="B818" s="367" t="s">
        <v>1276</v>
      </c>
      <c r="C818" s="367" t="s">
        <v>525</v>
      </c>
      <c r="D818" s="367" t="s">
        <v>97</v>
      </c>
      <c r="E818" s="365"/>
      <c r="F818" s="365">
        <v>10000</v>
      </c>
      <c r="G818" s="173"/>
      <c r="H818" s="174">
        <f t="shared" ref="H818:H845" si="15">+H817+E818-F818</f>
        <v>28130</v>
      </c>
      <c r="I818" s="364" t="s">
        <v>134</v>
      </c>
      <c r="J818" s="124" t="s">
        <v>1314</v>
      </c>
      <c r="K818" s="176"/>
    </row>
    <row r="819" spans="1:11" ht="15.6">
      <c r="A819" s="363">
        <v>46139</v>
      </c>
      <c r="B819" s="172" t="s">
        <v>1277</v>
      </c>
      <c r="C819" s="364" t="s">
        <v>335</v>
      </c>
      <c r="D819" s="364" t="s">
        <v>97</v>
      </c>
      <c r="E819" s="365"/>
      <c r="F819" s="365">
        <v>500</v>
      </c>
      <c r="G819" s="173"/>
      <c r="H819" s="174">
        <f t="shared" si="15"/>
        <v>27630</v>
      </c>
      <c r="I819" s="364" t="s">
        <v>134</v>
      </c>
      <c r="J819" s="172" t="s">
        <v>1295</v>
      </c>
      <c r="K819" s="176"/>
    </row>
    <row r="820" spans="1:11" ht="15.6">
      <c r="A820" s="363">
        <v>46140</v>
      </c>
      <c r="B820" s="172" t="s">
        <v>1278</v>
      </c>
      <c r="C820" s="364" t="s">
        <v>335</v>
      </c>
      <c r="D820" s="364" t="s">
        <v>97</v>
      </c>
      <c r="E820" s="365"/>
      <c r="F820" s="365">
        <v>500</v>
      </c>
      <c r="G820" s="173"/>
      <c r="H820" s="174">
        <f t="shared" si="15"/>
        <v>27130</v>
      </c>
      <c r="I820" s="364" t="s">
        <v>134</v>
      </c>
      <c r="J820" s="172" t="s">
        <v>1295</v>
      </c>
      <c r="K820" s="176"/>
    </row>
    <row r="821" spans="1:11" ht="15.6">
      <c r="A821" s="363">
        <v>46140</v>
      </c>
      <c r="B821" s="172" t="s">
        <v>1277</v>
      </c>
      <c r="C821" s="364" t="s">
        <v>335</v>
      </c>
      <c r="D821" s="364" t="s">
        <v>97</v>
      </c>
      <c r="E821" s="365"/>
      <c r="F821" s="365">
        <v>500</v>
      </c>
      <c r="G821" s="173"/>
      <c r="H821" s="174">
        <f t="shared" si="15"/>
        <v>26630</v>
      </c>
      <c r="I821" s="364" t="s">
        <v>134</v>
      </c>
      <c r="J821" s="172" t="s">
        <v>1295</v>
      </c>
      <c r="K821" s="176"/>
    </row>
    <row r="822" spans="1:11" ht="15.6">
      <c r="A822" s="363">
        <v>46140</v>
      </c>
      <c r="B822" s="172" t="s">
        <v>1279</v>
      </c>
      <c r="C822" s="364" t="s">
        <v>335</v>
      </c>
      <c r="D822" s="364" t="s">
        <v>97</v>
      </c>
      <c r="E822" s="365"/>
      <c r="F822" s="365">
        <v>500</v>
      </c>
      <c r="G822" s="173"/>
      <c r="H822" s="174">
        <f t="shared" si="15"/>
        <v>26130</v>
      </c>
      <c r="I822" s="364" t="s">
        <v>134</v>
      </c>
      <c r="J822" s="172" t="s">
        <v>1295</v>
      </c>
      <c r="K822" s="176"/>
    </row>
    <row r="823" spans="1:11" ht="15.6">
      <c r="A823" s="363">
        <v>46140</v>
      </c>
      <c r="B823" s="172" t="s">
        <v>1280</v>
      </c>
      <c r="C823" s="172" t="s">
        <v>404</v>
      </c>
      <c r="D823" s="364" t="s">
        <v>97</v>
      </c>
      <c r="E823" s="365"/>
      <c r="F823" s="365">
        <v>3000</v>
      </c>
      <c r="G823" s="173"/>
      <c r="H823" s="174">
        <f t="shared" si="15"/>
        <v>23130</v>
      </c>
      <c r="I823" s="364" t="s">
        <v>134</v>
      </c>
      <c r="J823" s="172" t="s">
        <v>1315</v>
      </c>
      <c r="K823" s="176"/>
    </row>
    <row r="824" spans="1:11" ht="15.6">
      <c r="A824" s="363">
        <v>46140</v>
      </c>
      <c r="B824" s="172" t="s">
        <v>1281</v>
      </c>
      <c r="C824" s="364" t="s">
        <v>335</v>
      </c>
      <c r="D824" s="364" t="s">
        <v>97</v>
      </c>
      <c r="E824" s="365"/>
      <c r="F824" s="365">
        <v>500</v>
      </c>
      <c r="G824" s="173"/>
      <c r="H824" s="174">
        <f t="shared" si="15"/>
        <v>22630</v>
      </c>
      <c r="I824" s="364" t="s">
        <v>134</v>
      </c>
      <c r="J824" s="172" t="s">
        <v>1295</v>
      </c>
      <c r="K824" s="176"/>
    </row>
    <row r="825" spans="1:11" ht="15.6">
      <c r="A825" s="363">
        <v>46140</v>
      </c>
      <c r="B825" s="172" t="s">
        <v>1282</v>
      </c>
      <c r="C825" s="364" t="s">
        <v>335</v>
      </c>
      <c r="D825" s="364" t="s">
        <v>97</v>
      </c>
      <c r="E825" s="365"/>
      <c r="F825" s="365">
        <v>500</v>
      </c>
      <c r="G825" s="173"/>
      <c r="H825" s="174">
        <f t="shared" si="15"/>
        <v>22130</v>
      </c>
      <c r="I825" s="364" t="s">
        <v>134</v>
      </c>
      <c r="J825" s="172" t="s">
        <v>1295</v>
      </c>
      <c r="K825" s="176"/>
    </row>
    <row r="826" spans="1:11" ht="15.6">
      <c r="A826" s="363">
        <v>46140</v>
      </c>
      <c r="B826" s="172" t="s">
        <v>1233</v>
      </c>
      <c r="C826" s="172" t="s">
        <v>102</v>
      </c>
      <c r="D826" s="364" t="s">
        <v>97</v>
      </c>
      <c r="E826" s="365">
        <v>113000</v>
      </c>
      <c r="F826" s="366"/>
      <c r="G826" s="173"/>
      <c r="H826" s="174">
        <f t="shared" si="15"/>
        <v>135130</v>
      </c>
      <c r="I826" s="364" t="s">
        <v>134</v>
      </c>
      <c r="J826" s="172" t="s">
        <v>1316</v>
      </c>
      <c r="K826" s="176"/>
    </row>
    <row r="827" spans="1:11" ht="15.6">
      <c r="A827" s="363">
        <v>46140</v>
      </c>
      <c r="B827" s="172" t="s">
        <v>1283</v>
      </c>
      <c r="C827" s="364" t="s">
        <v>110</v>
      </c>
      <c r="D827" s="364" t="s">
        <v>97</v>
      </c>
      <c r="E827" s="365">
        <v>7500</v>
      </c>
      <c r="F827" s="366"/>
      <c r="G827" s="173"/>
      <c r="H827" s="174">
        <f t="shared" si="15"/>
        <v>142630</v>
      </c>
      <c r="I827" s="364" t="s">
        <v>134</v>
      </c>
      <c r="J827" s="124" t="s">
        <v>1317</v>
      </c>
      <c r="K827" s="176"/>
    </row>
    <row r="828" spans="1:11" ht="15.6">
      <c r="A828" s="363">
        <v>46140</v>
      </c>
      <c r="B828" s="172" t="s">
        <v>1283</v>
      </c>
      <c r="C828" s="364" t="s">
        <v>110</v>
      </c>
      <c r="D828" s="364" t="s">
        <v>97</v>
      </c>
      <c r="E828" s="365"/>
      <c r="F828" s="366">
        <v>7500</v>
      </c>
      <c r="G828" s="173"/>
      <c r="H828" s="174">
        <f t="shared" si="15"/>
        <v>135130</v>
      </c>
      <c r="I828" s="364" t="s">
        <v>134</v>
      </c>
      <c r="J828" s="124" t="s">
        <v>1317</v>
      </c>
      <c r="K828" s="176"/>
    </row>
    <row r="829" spans="1:11" ht="15.6">
      <c r="A829" s="363">
        <v>46141</v>
      </c>
      <c r="B829" s="172" t="s">
        <v>1284</v>
      </c>
      <c r="C829" s="364" t="s">
        <v>335</v>
      </c>
      <c r="D829" s="364" t="s">
        <v>97</v>
      </c>
      <c r="E829" s="365"/>
      <c r="F829" s="365">
        <v>500</v>
      </c>
      <c r="G829" s="173"/>
      <c r="H829" s="174">
        <f t="shared" si="15"/>
        <v>134630</v>
      </c>
      <c r="I829" s="364" t="s">
        <v>134</v>
      </c>
      <c r="J829" s="172" t="s">
        <v>1295</v>
      </c>
      <c r="K829" s="176"/>
    </row>
    <row r="830" spans="1:11" ht="15.6">
      <c r="A830" s="363">
        <v>46141</v>
      </c>
      <c r="B830" s="172" t="s">
        <v>1280</v>
      </c>
      <c r="C830" s="172" t="s">
        <v>404</v>
      </c>
      <c r="D830" s="364" t="s">
        <v>97</v>
      </c>
      <c r="E830" s="365"/>
      <c r="F830" s="365">
        <v>3000</v>
      </c>
      <c r="G830" s="173"/>
      <c r="H830" s="174">
        <f t="shared" si="15"/>
        <v>131630</v>
      </c>
      <c r="I830" s="364" t="s">
        <v>134</v>
      </c>
      <c r="J830" s="172" t="s">
        <v>1315</v>
      </c>
      <c r="K830" s="176"/>
    </row>
    <row r="831" spans="1:11" ht="15.6">
      <c r="A831" s="363">
        <v>46141</v>
      </c>
      <c r="B831" s="172" t="s">
        <v>1285</v>
      </c>
      <c r="C831" s="364" t="s">
        <v>335</v>
      </c>
      <c r="D831" s="364" t="s">
        <v>97</v>
      </c>
      <c r="E831" s="365"/>
      <c r="F831" s="365">
        <v>500</v>
      </c>
      <c r="G831" s="173"/>
      <c r="H831" s="174">
        <f t="shared" si="15"/>
        <v>131130</v>
      </c>
      <c r="I831" s="364" t="s">
        <v>134</v>
      </c>
      <c r="J831" s="172" t="s">
        <v>1295</v>
      </c>
      <c r="K831" s="176"/>
    </row>
    <row r="832" spans="1:11" ht="15.6">
      <c r="A832" s="363">
        <v>46141</v>
      </c>
      <c r="B832" s="172" t="s">
        <v>1286</v>
      </c>
      <c r="C832" s="364" t="s">
        <v>335</v>
      </c>
      <c r="D832" s="364" t="s">
        <v>97</v>
      </c>
      <c r="E832" s="365"/>
      <c r="F832" s="365">
        <v>500</v>
      </c>
      <c r="G832" s="173"/>
      <c r="H832" s="174">
        <f t="shared" si="15"/>
        <v>130630</v>
      </c>
      <c r="I832" s="364" t="s">
        <v>134</v>
      </c>
      <c r="J832" s="172" t="s">
        <v>1295</v>
      </c>
      <c r="K832" s="176"/>
    </row>
    <row r="833" spans="1:11" ht="15.6">
      <c r="A833" s="363">
        <v>46141</v>
      </c>
      <c r="B833" s="172" t="s">
        <v>1287</v>
      </c>
      <c r="C833" s="364" t="s">
        <v>335</v>
      </c>
      <c r="D833" s="364" t="s">
        <v>97</v>
      </c>
      <c r="E833" s="365"/>
      <c r="F833" s="365">
        <v>500</v>
      </c>
      <c r="G833" s="173"/>
      <c r="H833" s="174">
        <f t="shared" si="15"/>
        <v>130130</v>
      </c>
      <c r="I833" s="364" t="s">
        <v>134</v>
      </c>
      <c r="J833" s="172" t="s">
        <v>1295</v>
      </c>
      <c r="K833" s="176"/>
    </row>
    <row r="834" spans="1:11" ht="15.6">
      <c r="A834" s="363">
        <v>46141</v>
      </c>
      <c r="B834" s="172" t="s">
        <v>1288</v>
      </c>
      <c r="C834" s="364" t="s">
        <v>392</v>
      </c>
      <c r="D834" s="364" t="s">
        <v>97</v>
      </c>
      <c r="E834" s="365"/>
      <c r="F834" s="365">
        <v>37000</v>
      </c>
      <c r="G834" s="173"/>
      <c r="H834" s="174">
        <f t="shared" si="15"/>
        <v>93130</v>
      </c>
      <c r="I834" s="364" t="s">
        <v>134</v>
      </c>
      <c r="J834" s="124" t="s">
        <v>1318</v>
      </c>
      <c r="K834" s="176"/>
    </row>
    <row r="835" spans="1:11" ht="15.6">
      <c r="A835" s="363">
        <v>46141</v>
      </c>
      <c r="B835" s="172" t="s">
        <v>1277</v>
      </c>
      <c r="C835" s="364" t="s">
        <v>335</v>
      </c>
      <c r="D835" s="364" t="s">
        <v>97</v>
      </c>
      <c r="E835" s="365"/>
      <c r="F835" s="365">
        <v>500</v>
      </c>
      <c r="G835" s="173"/>
      <c r="H835" s="174">
        <f t="shared" si="15"/>
        <v>92630</v>
      </c>
      <c r="I835" s="364" t="s">
        <v>134</v>
      </c>
      <c r="J835" s="172" t="s">
        <v>1295</v>
      </c>
      <c r="K835" s="176"/>
    </row>
    <row r="836" spans="1:11" ht="15.6">
      <c r="A836" s="363">
        <v>46141</v>
      </c>
      <c r="B836" s="172" t="s">
        <v>1289</v>
      </c>
      <c r="C836" s="364" t="s">
        <v>335</v>
      </c>
      <c r="D836" s="364" t="s">
        <v>97</v>
      </c>
      <c r="E836" s="365"/>
      <c r="F836" s="365">
        <v>500</v>
      </c>
      <c r="G836" s="173"/>
      <c r="H836" s="174">
        <f t="shared" si="15"/>
        <v>92130</v>
      </c>
      <c r="I836" s="364" t="s">
        <v>134</v>
      </c>
      <c r="J836" s="172" t="s">
        <v>1295</v>
      </c>
      <c r="K836" s="176"/>
    </row>
    <row r="837" spans="1:11" ht="15.6">
      <c r="A837" s="363">
        <v>46141</v>
      </c>
      <c r="B837" s="172" t="s">
        <v>1280</v>
      </c>
      <c r="C837" s="172" t="s">
        <v>404</v>
      </c>
      <c r="D837" s="364" t="s">
        <v>97</v>
      </c>
      <c r="E837" s="365"/>
      <c r="F837" s="365">
        <v>3000</v>
      </c>
      <c r="G837" s="173"/>
      <c r="H837" s="174">
        <f t="shared" si="15"/>
        <v>89130</v>
      </c>
      <c r="I837" s="364" t="s">
        <v>134</v>
      </c>
      <c r="J837" s="172" t="s">
        <v>1315</v>
      </c>
      <c r="K837" s="176"/>
    </row>
    <row r="838" spans="1:11" ht="15.6">
      <c r="A838" s="363">
        <v>46141</v>
      </c>
      <c r="B838" s="172" t="s">
        <v>1290</v>
      </c>
      <c r="C838" s="364" t="s">
        <v>335</v>
      </c>
      <c r="D838" s="364" t="s">
        <v>97</v>
      </c>
      <c r="E838" s="365"/>
      <c r="F838" s="365">
        <v>500</v>
      </c>
      <c r="G838" s="173"/>
      <c r="H838" s="174">
        <f t="shared" si="15"/>
        <v>88630</v>
      </c>
      <c r="I838" s="364" t="s">
        <v>134</v>
      </c>
      <c r="J838" s="172" t="s">
        <v>1295</v>
      </c>
      <c r="K838" s="176"/>
    </row>
    <row r="839" spans="1:11" ht="15.6">
      <c r="A839" s="363">
        <v>46142</v>
      </c>
      <c r="B839" s="172" t="s">
        <v>1291</v>
      </c>
      <c r="C839" s="364" t="s">
        <v>335</v>
      </c>
      <c r="D839" s="364" t="s">
        <v>97</v>
      </c>
      <c r="E839" s="365"/>
      <c r="F839" s="365">
        <v>500</v>
      </c>
      <c r="G839" s="173"/>
      <c r="H839" s="174">
        <f t="shared" si="15"/>
        <v>88130</v>
      </c>
      <c r="I839" s="364" t="s">
        <v>134</v>
      </c>
      <c r="J839" s="172" t="s">
        <v>1295</v>
      </c>
      <c r="K839" s="176"/>
    </row>
    <row r="840" spans="1:11" ht="15.6">
      <c r="A840" s="363">
        <v>46142</v>
      </c>
      <c r="B840" s="172" t="s">
        <v>1280</v>
      </c>
      <c r="C840" s="172" t="s">
        <v>404</v>
      </c>
      <c r="D840" s="364" t="s">
        <v>97</v>
      </c>
      <c r="E840" s="365"/>
      <c r="F840" s="365">
        <v>3000</v>
      </c>
      <c r="G840" s="173"/>
      <c r="H840" s="174">
        <f t="shared" si="15"/>
        <v>85130</v>
      </c>
      <c r="I840" s="364" t="s">
        <v>134</v>
      </c>
      <c r="J840" s="172" t="s">
        <v>1315</v>
      </c>
      <c r="K840" s="176"/>
    </row>
    <row r="841" spans="1:11" ht="15.6">
      <c r="A841" s="363">
        <v>46142</v>
      </c>
      <c r="B841" s="172" t="s">
        <v>1292</v>
      </c>
      <c r="C841" s="364" t="s">
        <v>335</v>
      </c>
      <c r="D841" s="364" t="s">
        <v>97</v>
      </c>
      <c r="E841" s="365"/>
      <c r="F841" s="365">
        <v>500</v>
      </c>
      <c r="G841" s="173"/>
      <c r="H841" s="174">
        <f t="shared" si="15"/>
        <v>84630</v>
      </c>
      <c r="I841" s="364" t="s">
        <v>134</v>
      </c>
      <c r="J841" s="172" t="s">
        <v>1295</v>
      </c>
      <c r="K841" s="176"/>
    </row>
    <row r="842" spans="1:11" ht="15.6">
      <c r="A842" s="363">
        <v>46142</v>
      </c>
      <c r="B842" s="172" t="s">
        <v>1293</v>
      </c>
      <c r="C842" s="364" t="s">
        <v>335</v>
      </c>
      <c r="D842" s="364" t="s">
        <v>97</v>
      </c>
      <c r="E842" s="365"/>
      <c r="F842" s="365">
        <v>500</v>
      </c>
      <c r="G842" s="173"/>
      <c r="H842" s="174">
        <f t="shared" si="15"/>
        <v>84130</v>
      </c>
      <c r="I842" s="364" t="s">
        <v>134</v>
      </c>
      <c r="J842" s="172" t="s">
        <v>1295</v>
      </c>
      <c r="K842" s="176"/>
    </row>
    <row r="843" spans="1:11" ht="15.6">
      <c r="A843" s="363">
        <v>46142</v>
      </c>
      <c r="B843" s="172" t="s">
        <v>1280</v>
      </c>
      <c r="C843" s="172" t="s">
        <v>404</v>
      </c>
      <c r="D843" s="364" t="s">
        <v>97</v>
      </c>
      <c r="E843" s="365"/>
      <c r="F843" s="365">
        <v>3000</v>
      </c>
      <c r="G843" s="173"/>
      <c r="H843" s="174">
        <f t="shared" si="15"/>
        <v>81130</v>
      </c>
      <c r="I843" s="364" t="s">
        <v>134</v>
      </c>
      <c r="J843" s="172" t="s">
        <v>1315</v>
      </c>
      <c r="K843" s="176"/>
    </row>
    <row r="844" spans="1:11" ht="15.6">
      <c r="A844" s="363">
        <v>46142</v>
      </c>
      <c r="B844" s="172" t="s">
        <v>1294</v>
      </c>
      <c r="C844" s="364" t="s">
        <v>335</v>
      </c>
      <c r="D844" s="364" t="s">
        <v>97</v>
      </c>
      <c r="E844" s="365"/>
      <c r="F844" s="365">
        <v>500</v>
      </c>
      <c r="G844" s="173"/>
      <c r="H844" s="174">
        <f t="shared" si="15"/>
        <v>80630</v>
      </c>
      <c r="I844" s="364" t="s">
        <v>134</v>
      </c>
      <c r="J844" s="172" t="s">
        <v>1295</v>
      </c>
      <c r="K844" s="176"/>
    </row>
    <row r="845" spans="1:11" ht="15.6">
      <c r="A845" s="363">
        <v>46142</v>
      </c>
      <c r="B845" s="172" t="s">
        <v>1277</v>
      </c>
      <c r="C845" s="364" t="s">
        <v>335</v>
      </c>
      <c r="D845" s="364" t="s">
        <v>97</v>
      </c>
      <c r="E845" s="365"/>
      <c r="F845" s="365">
        <v>500</v>
      </c>
      <c r="G845" s="173"/>
      <c r="H845" s="174">
        <f t="shared" si="15"/>
        <v>80130</v>
      </c>
      <c r="I845" s="364" t="s">
        <v>134</v>
      </c>
      <c r="J845" s="172" t="s">
        <v>1295</v>
      </c>
      <c r="K845" s="176"/>
    </row>
    <row r="846" spans="1:11" ht="15.6">
      <c r="A846" s="178"/>
      <c r="B846" s="176"/>
      <c r="C846" s="176"/>
      <c r="D846" s="176"/>
      <c r="E846" s="180">
        <f>SUM(E753:E845)</f>
        <v>650500</v>
      </c>
      <c r="F846" s="180">
        <f>SUM(F753:F845)</f>
        <v>613500</v>
      </c>
      <c r="G846" s="180"/>
      <c r="H846" s="181">
        <f>+E846-F846+H752</f>
        <v>80130</v>
      </c>
      <c r="I846" s="176"/>
      <c r="J846" s="176"/>
      <c r="K846" s="176"/>
    </row>
    <row r="847" spans="1:11" ht="15.6">
      <c r="A847" s="178"/>
      <c r="B847" s="176"/>
      <c r="C847" s="179" t="s">
        <v>156</v>
      </c>
      <c r="D847" s="176"/>
      <c r="E847" s="180"/>
      <c r="F847" s="180"/>
      <c r="G847" s="180"/>
      <c r="H847" s="181"/>
      <c r="I847" s="176"/>
      <c r="J847" s="176"/>
      <c r="K847" s="176"/>
    </row>
    <row r="848" spans="1:11" ht="15.6">
      <c r="A848" s="178"/>
      <c r="B848" s="176"/>
      <c r="C848" s="176"/>
      <c r="D848" s="176"/>
      <c r="E848" s="180"/>
      <c r="F848" s="180"/>
      <c r="G848" s="180"/>
      <c r="H848" s="181"/>
      <c r="I848" s="176"/>
      <c r="J848" s="176"/>
      <c r="K848" s="176"/>
    </row>
    <row r="849" spans="1:11" ht="15.6">
      <c r="A849" s="182" t="s">
        <v>0</v>
      </c>
      <c r="B849" s="183" t="s">
        <v>141</v>
      </c>
      <c r="C849" s="183" t="s">
        <v>142</v>
      </c>
      <c r="D849" s="183" t="s">
        <v>143</v>
      </c>
      <c r="E849" s="184" t="s">
        <v>144</v>
      </c>
      <c r="F849" s="184" t="s">
        <v>145</v>
      </c>
      <c r="G849" s="184"/>
      <c r="H849" s="185" t="s">
        <v>30</v>
      </c>
      <c r="I849" s="183" t="s">
        <v>146</v>
      </c>
      <c r="J849" s="183" t="s">
        <v>147</v>
      </c>
      <c r="K849" s="186"/>
    </row>
    <row r="850" spans="1:11" ht="15.6">
      <c r="A850" s="140">
        <v>46113</v>
      </c>
      <c r="B850" s="124" t="s">
        <v>919</v>
      </c>
      <c r="C850" s="193"/>
      <c r="D850" s="172" t="s">
        <v>100</v>
      </c>
      <c r="E850" s="192"/>
      <c r="F850" s="192"/>
      <c r="G850" s="192"/>
      <c r="H850" s="158">
        <v>39150</v>
      </c>
      <c r="I850" s="177" t="s">
        <v>129</v>
      </c>
      <c r="J850" s="177"/>
      <c r="K850" s="176"/>
    </row>
    <row r="851" spans="1:11" ht="15.6">
      <c r="A851" s="443">
        <v>46113</v>
      </c>
      <c r="B851" s="369" t="s">
        <v>1319</v>
      </c>
      <c r="C851" s="368" t="s">
        <v>102</v>
      </c>
      <c r="D851" s="369" t="s">
        <v>100</v>
      </c>
      <c r="E851" s="444">
        <v>50000</v>
      </c>
      <c r="F851" s="444"/>
      <c r="G851" s="192"/>
      <c r="H851" s="158">
        <f>+H850+E851-F851</f>
        <v>89150</v>
      </c>
      <c r="I851" s="369" t="s">
        <v>129</v>
      </c>
      <c r="J851" s="369" t="s">
        <v>1360</v>
      </c>
      <c r="K851" s="176"/>
    </row>
    <row r="852" spans="1:11" ht="15.6">
      <c r="A852" s="443">
        <v>46113</v>
      </c>
      <c r="B852" s="351" t="s">
        <v>1320</v>
      </c>
      <c r="C852" s="352" t="s">
        <v>110</v>
      </c>
      <c r="D852" s="368" t="s">
        <v>100</v>
      </c>
      <c r="E852" s="444">
        <v>7500</v>
      </c>
      <c r="F852" s="444"/>
      <c r="G852" s="192"/>
      <c r="H852" s="158">
        <f t="shared" ref="H852:H899" si="16">+H851+E852-F852</f>
        <v>96650</v>
      </c>
      <c r="I852" s="369" t="s">
        <v>129</v>
      </c>
      <c r="J852" s="369" t="s">
        <v>1361</v>
      </c>
      <c r="K852" s="176"/>
    </row>
    <row r="853" spans="1:11" ht="15.6">
      <c r="A853" s="443">
        <v>46113</v>
      </c>
      <c r="B853" s="351" t="s">
        <v>1320</v>
      </c>
      <c r="C853" s="352" t="s">
        <v>110</v>
      </c>
      <c r="D853" s="368" t="s">
        <v>100</v>
      </c>
      <c r="E853" s="444"/>
      <c r="F853" s="444">
        <v>7500</v>
      </c>
      <c r="G853" s="192"/>
      <c r="H853" s="158">
        <f t="shared" si="16"/>
        <v>89150</v>
      </c>
      <c r="I853" s="369" t="s">
        <v>129</v>
      </c>
      <c r="J853" s="369" t="s">
        <v>1361</v>
      </c>
      <c r="K853" s="176"/>
    </row>
    <row r="854" spans="1:11" ht="15.6">
      <c r="A854" s="443">
        <v>46115</v>
      </c>
      <c r="B854" s="369" t="s">
        <v>1321</v>
      </c>
      <c r="C854" s="368" t="s">
        <v>335</v>
      </c>
      <c r="D854" s="369" t="s">
        <v>100</v>
      </c>
      <c r="E854" s="444"/>
      <c r="F854" s="444">
        <v>500</v>
      </c>
      <c r="G854" s="192"/>
      <c r="H854" s="158">
        <f t="shared" si="16"/>
        <v>88650</v>
      </c>
      <c r="I854" s="369" t="s">
        <v>129</v>
      </c>
      <c r="J854" s="369" t="s">
        <v>1362</v>
      </c>
      <c r="K854" s="176"/>
    </row>
    <row r="855" spans="1:11" ht="15.6">
      <c r="A855" s="443">
        <v>46115</v>
      </c>
      <c r="B855" s="369" t="s">
        <v>1322</v>
      </c>
      <c r="C855" s="368" t="s">
        <v>392</v>
      </c>
      <c r="D855" s="369" t="s">
        <v>100</v>
      </c>
      <c r="E855" s="444"/>
      <c r="F855" s="444">
        <v>4000</v>
      </c>
      <c r="G855" s="192"/>
      <c r="H855" s="158">
        <f t="shared" si="16"/>
        <v>84650</v>
      </c>
      <c r="I855" s="369" t="s">
        <v>129</v>
      </c>
      <c r="J855" s="369" t="s">
        <v>1363</v>
      </c>
      <c r="K855" s="176"/>
    </row>
    <row r="856" spans="1:11" ht="15.6">
      <c r="A856" s="443">
        <v>46115</v>
      </c>
      <c r="B856" s="369" t="s">
        <v>1323</v>
      </c>
      <c r="C856" s="368" t="s">
        <v>335</v>
      </c>
      <c r="D856" s="369" t="s">
        <v>100</v>
      </c>
      <c r="E856" s="444"/>
      <c r="F856" s="444">
        <v>500</v>
      </c>
      <c r="G856" s="192"/>
      <c r="H856" s="158">
        <f t="shared" si="16"/>
        <v>84150</v>
      </c>
      <c r="I856" s="369" t="s">
        <v>129</v>
      </c>
      <c r="J856" s="369" t="s">
        <v>1362</v>
      </c>
      <c r="K856" s="176"/>
    </row>
    <row r="857" spans="1:11" ht="15.6">
      <c r="A857" s="443">
        <v>46115</v>
      </c>
      <c r="B857" s="369" t="s">
        <v>1324</v>
      </c>
      <c r="C857" s="368" t="s">
        <v>335</v>
      </c>
      <c r="D857" s="369" t="s">
        <v>100</v>
      </c>
      <c r="E857" s="444"/>
      <c r="F857" s="444">
        <v>500</v>
      </c>
      <c r="G857" s="192"/>
      <c r="H857" s="158">
        <f t="shared" si="16"/>
        <v>83650</v>
      </c>
      <c r="I857" s="369" t="s">
        <v>129</v>
      </c>
      <c r="J857" s="369" t="s">
        <v>1362</v>
      </c>
      <c r="K857" s="176"/>
    </row>
    <row r="858" spans="1:11" ht="15.6">
      <c r="A858" s="443">
        <v>46115</v>
      </c>
      <c r="B858" s="369" t="s">
        <v>1325</v>
      </c>
      <c r="C858" s="368" t="s">
        <v>392</v>
      </c>
      <c r="D858" s="369" t="s">
        <v>100</v>
      </c>
      <c r="E858" s="444"/>
      <c r="F858" s="444">
        <v>3000</v>
      </c>
      <c r="G858" s="192"/>
      <c r="H858" s="158">
        <f t="shared" si="16"/>
        <v>80650</v>
      </c>
      <c r="I858" s="369" t="s">
        <v>129</v>
      </c>
      <c r="J858" s="369" t="s">
        <v>1364</v>
      </c>
      <c r="K858" s="176"/>
    </row>
    <row r="859" spans="1:11" ht="15.6">
      <c r="A859" s="443">
        <v>46115</v>
      </c>
      <c r="B859" s="369" t="s">
        <v>1326</v>
      </c>
      <c r="C859" s="368" t="s">
        <v>335</v>
      </c>
      <c r="D859" s="369" t="s">
        <v>100</v>
      </c>
      <c r="E859" s="444"/>
      <c r="F859" s="444">
        <v>500</v>
      </c>
      <c r="G859" s="192"/>
      <c r="H859" s="158">
        <f t="shared" si="16"/>
        <v>80150</v>
      </c>
      <c r="I859" s="369" t="s">
        <v>129</v>
      </c>
      <c r="J859" s="369" t="s">
        <v>1362</v>
      </c>
      <c r="K859" s="176"/>
    </row>
    <row r="860" spans="1:11" ht="15.6">
      <c r="A860" s="443">
        <v>46117</v>
      </c>
      <c r="B860" s="369" t="s">
        <v>1327</v>
      </c>
      <c r="C860" s="368" t="s">
        <v>525</v>
      </c>
      <c r="D860" s="369" t="s">
        <v>100</v>
      </c>
      <c r="E860" s="444"/>
      <c r="F860" s="444">
        <v>10000</v>
      </c>
      <c r="G860" s="192"/>
      <c r="H860" s="158">
        <f t="shared" si="16"/>
        <v>70150</v>
      </c>
      <c r="I860" s="369" t="s">
        <v>129</v>
      </c>
      <c r="J860" s="369" t="s">
        <v>1365</v>
      </c>
      <c r="K860" s="176"/>
    </row>
    <row r="861" spans="1:11" ht="15.6">
      <c r="A861" s="443">
        <v>46118</v>
      </c>
      <c r="B861" s="369" t="s">
        <v>1328</v>
      </c>
      <c r="C861" s="368" t="s">
        <v>525</v>
      </c>
      <c r="D861" s="369" t="s">
        <v>100</v>
      </c>
      <c r="E861" s="444"/>
      <c r="F861" s="444">
        <v>10000</v>
      </c>
      <c r="G861" s="192"/>
      <c r="H861" s="158">
        <f t="shared" si="16"/>
        <v>60150</v>
      </c>
      <c r="I861" s="369" t="s">
        <v>129</v>
      </c>
      <c r="J861" s="369" t="s">
        <v>1365</v>
      </c>
      <c r="K861" s="176"/>
    </row>
    <row r="862" spans="1:11" ht="15.6">
      <c r="A862" s="443">
        <v>46118</v>
      </c>
      <c r="B862" s="369" t="s">
        <v>1319</v>
      </c>
      <c r="C862" s="368" t="s">
        <v>102</v>
      </c>
      <c r="D862" s="369" t="s">
        <v>100</v>
      </c>
      <c r="E862" s="444">
        <v>60000</v>
      </c>
      <c r="F862" s="444"/>
      <c r="G862" s="192"/>
      <c r="H862" s="158">
        <f t="shared" si="16"/>
        <v>120150</v>
      </c>
      <c r="I862" s="369" t="s">
        <v>129</v>
      </c>
      <c r="J862" s="369" t="s">
        <v>1366</v>
      </c>
      <c r="K862" s="176"/>
    </row>
    <row r="863" spans="1:11" ht="15.6">
      <c r="A863" s="443">
        <v>46119</v>
      </c>
      <c r="B863" s="369" t="s">
        <v>1329</v>
      </c>
      <c r="C863" s="368" t="s">
        <v>525</v>
      </c>
      <c r="D863" s="369" t="s">
        <v>100</v>
      </c>
      <c r="E863" s="444"/>
      <c r="F863" s="444">
        <v>10000</v>
      </c>
      <c r="G863" s="192"/>
      <c r="H863" s="158">
        <f t="shared" si="16"/>
        <v>110150</v>
      </c>
      <c r="I863" s="369" t="s">
        <v>129</v>
      </c>
      <c r="J863" s="369" t="s">
        <v>1365</v>
      </c>
      <c r="K863" s="176"/>
    </row>
    <row r="864" spans="1:11" ht="15.6">
      <c r="A864" s="443">
        <v>46120</v>
      </c>
      <c r="B864" s="369" t="s">
        <v>1330</v>
      </c>
      <c r="C864" s="368" t="s">
        <v>525</v>
      </c>
      <c r="D864" s="369" t="s">
        <v>100</v>
      </c>
      <c r="E864" s="444"/>
      <c r="F864" s="444">
        <v>10000</v>
      </c>
      <c r="G864" s="192"/>
      <c r="H864" s="158">
        <f t="shared" si="16"/>
        <v>100150</v>
      </c>
      <c r="I864" s="369" t="s">
        <v>129</v>
      </c>
      <c r="J864" s="369" t="s">
        <v>1365</v>
      </c>
      <c r="K864" s="176"/>
    </row>
    <row r="865" spans="1:11" ht="15.6">
      <c r="A865" s="443">
        <v>46120</v>
      </c>
      <c r="B865" s="369" t="s">
        <v>1319</v>
      </c>
      <c r="C865" s="368" t="s">
        <v>102</v>
      </c>
      <c r="D865" s="369" t="s">
        <v>100</v>
      </c>
      <c r="E865" s="444">
        <v>20000</v>
      </c>
      <c r="F865" s="444"/>
      <c r="G865" s="192"/>
      <c r="H865" s="158">
        <f t="shared" si="16"/>
        <v>120150</v>
      </c>
      <c r="I865" s="369" t="s">
        <v>129</v>
      </c>
      <c r="J865" s="369" t="s">
        <v>1367</v>
      </c>
      <c r="K865" s="176"/>
    </row>
    <row r="866" spans="1:11" ht="15.6">
      <c r="A866" s="443">
        <v>46120</v>
      </c>
      <c r="B866" s="369" t="s">
        <v>1331</v>
      </c>
      <c r="C866" s="368" t="s">
        <v>335</v>
      </c>
      <c r="D866" s="369" t="s">
        <v>100</v>
      </c>
      <c r="E866" s="444"/>
      <c r="F866" s="444">
        <v>500</v>
      </c>
      <c r="G866" s="192"/>
      <c r="H866" s="158">
        <f t="shared" si="16"/>
        <v>119650</v>
      </c>
      <c r="I866" s="369" t="s">
        <v>129</v>
      </c>
      <c r="J866" s="369" t="s">
        <v>1362</v>
      </c>
      <c r="K866" s="176"/>
    </row>
    <row r="867" spans="1:11" ht="15.6">
      <c r="A867" s="443">
        <v>46120</v>
      </c>
      <c r="B867" s="369" t="s">
        <v>1332</v>
      </c>
      <c r="C867" s="368" t="s">
        <v>392</v>
      </c>
      <c r="D867" s="369" t="s">
        <v>100</v>
      </c>
      <c r="E867" s="444"/>
      <c r="F867" s="444">
        <v>12000</v>
      </c>
      <c r="G867" s="192"/>
      <c r="H867" s="158">
        <f t="shared" si="16"/>
        <v>107650</v>
      </c>
      <c r="I867" s="369" t="s">
        <v>129</v>
      </c>
      <c r="J867" s="369" t="s">
        <v>1368</v>
      </c>
      <c r="K867" s="176"/>
    </row>
    <row r="868" spans="1:11" ht="15.6">
      <c r="A868" s="443">
        <v>46120</v>
      </c>
      <c r="B868" s="369" t="s">
        <v>1333</v>
      </c>
      <c r="C868" s="368" t="s">
        <v>335</v>
      </c>
      <c r="D868" s="369" t="s">
        <v>100</v>
      </c>
      <c r="E868" s="444"/>
      <c r="F868" s="444">
        <v>500</v>
      </c>
      <c r="G868" s="192"/>
      <c r="H868" s="158">
        <f t="shared" si="16"/>
        <v>107150</v>
      </c>
      <c r="I868" s="369" t="s">
        <v>129</v>
      </c>
      <c r="J868" s="369" t="s">
        <v>1362</v>
      </c>
      <c r="K868" s="176"/>
    </row>
    <row r="869" spans="1:11" ht="15.6">
      <c r="A869" s="443">
        <v>46120</v>
      </c>
      <c r="B869" s="351" t="s">
        <v>1334</v>
      </c>
      <c r="C869" s="352" t="s">
        <v>110</v>
      </c>
      <c r="D869" s="368" t="s">
        <v>100</v>
      </c>
      <c r="E869" s="444">
        <v>7500</v>
      </c>
      <c r="F869" s="444"/>
      <c r="G869" s="192"/>
      <c r="H869" s="158">
        <f t="shared" si="16"/>
        <v>114650</v>
      </c>
      <c r="I869" s="369" t="s">
        <v>129</v>
      </c>
      <c r="J869" s="369" t="s">
        <v>1369</v>
      </c>
      <c r="K869" s="176"/>
    </row>
    <row r="870" spans="1:11" ht="15.6">
      <c r="A870" s="443">
        <v>46120</v>
      </c>
      <c r="B870" s="351" t="s">
        <v>1334</v>
      </c>
      <c r="C870" s="352" t="s">
        <v>110</v>
      </c>
      <c r="D870" s="368" t="s">
        <v>100</v>
      </c>
      <c r="E870" s="444"/>
      <c r="F870" s="444">
        <v>7500</v>
      </c>
      <c r="G870" s="192"/>
      <c r="H870" s="158">
        <f t="shared" si="16"/>
        <v>107150</v>
      </c>
      <c r="I870" s="369" t="s">
        <v>129</v>
      </c>
      <c r="J870" s="369" t="s">
        <v>1369</v>
      </c>
      <c r="K870" s="176"/>
    </row>
    <row r="871" spans="1:11" ht="15.6">
      <c r="A871" s="443">
        <v>46121</v>
      </c>
      <c r="B871" s="369" t="s">
        <v>1335</v>
      </c>
      <c r="C871" s="368" t="s">
        <v>525</v>
      </c>
      <c r="D871" s="369" t="s">
        <v>100</v>
      </c>
      <c r="E871" s="444"/>
      <c r="F871" s="444">
        <v>90000</v>
      </c>
      <c r="G871" s="192"/>
      <c r="H871" s="158">
        <f t="shared" si="16"/>
        <v>17150</v>
      </c>
      <c r="I871" s="369" t="s">
        <v>129</v>
      </c>
      <c r="J871" s="369" t="s">
        <v>1370</v>
      </c>
      <c r="K871" s="176"/>
    </row>
    <row r="872" spans="1:11" ht="15.6">
      <c r="A872" s="443">
        <v>46121</v>
      </c>
      <c r="B872" s="369" t="s">
        <v>1336</v>
      </c>
      <c r="C872" s="368" t="s">
        <v>335</v>
      </c>
      <c r="D872" s="369" t="s">
        <v>100</v>
      </c>
      <c r="E872" s="444"/>
      <c r="F872" s="444">
        <v>500</v>
      </c>
      <c r="G872" s="192"/>
      <c r="H872" s="158">
        <f t="shared" si="16"/>
        <v>16650</v>
      </c>
      <c r="I872" s="369" t="s">
        <v>129</v>
      </c>
      <c r="J872" s="369" t="s">
        <v>1362</v>
      </c>
      <c r="K872" s="176"/>
    </row>
    <row r="873" spans="1:11" ht="15.6">
      <c r="A873" s="443">
        <v>46127</v>
      </c>
      <c r="B873" s="369" t="s">
        <v>1337</v>
      </c>
      <c r="C873" s="368" t="s">
        <v>335</v>
      </c>
      <c r="D873" s="369" t="s">
        <v>100</v>
      </c>
      <c r="E873" s="444"/>
      <c r="F873" s="444">
        <v>1000</v>
      </c>
      <c r="G873" s="192"/>
      <c r="H873" s="158">
        <f t="shared" si="16"/>
        <v>15650</v>
      </c>
      <c r="I873" s="369" t="s">
        <v>129</v>
      </c>
      <c r="J873" s="369" t="s">
        <v>1362</v>
      </c>
      <c r="K873" s="176"/>
    </row>
    <row r="874" spans="1:11" ht="15.6">
      <c r="A874" s="443">
        <v>46127</v>
      </c>
      <c r="B874" s="351" t="s">
        <v>1338</v>
      </c>
      <c r="C874" s="352" t="s">
        <v>110</v>
      </c>
      <c r="D874" s="368" t="s">
        <v>100</v>
      </c>
      <c r="E874" s="444">
        <v>7500</v>
      </c>
      <c r="F874" s="444"/>
      <c r="G874" s="192"/>
      <c r="H874" s="158">
        <f t="shared" si="16"/>
        <v>23150</v>
      </c>
      <c r="I874" s="369" t="s">
        <v>129</v>
      </c>
      <c r="J874" s="369" t="s">
        <v>1371</v>
      </c>
      <c r="K874" s="176"/>
    </row>
    <row r="875" spans="1:11" ht="15.6">
      <c r="A875" s="443">
        <v>46127</v>
      </c>
      <c r="B875" s="351" t="s">
        <v>1338</v>
      </c>
      <c r="C875" s="352" t="s">
        <v>110</v>
      </c>
      <c r="D875" s="368" t="s">
        <v>100</v>
      </c>
      <c r="E875" s="444"/>
      <c r="F875" s="444">
        <v>7500</v>
      </c>
      <c r="G875" s="192"/>
      <c r="H875" s="158">
        <f t="shared" si="16"/>
        <v>15650</v>
      </c>
      <c r="I875" s="369" t="s">
        <v>129</v>
      </c>
      <c r="J875" s="369" t="s">
        <v>1371</v>
      </c>
      <c r="K875" s="176"/>
    </row>
    <row r="876" spans="1:11" ht="15.6">
      <c r="A876" s="443">
        <v>46129</v>
      </c>
      <c r="B876" s="369" t="s">
        <v>1339</v>
      </c>
      <c r="C876" s="368" t="s">
        <v>335</v>
      </c>
      <c r="D876" s="369" t="s">
        <v>100</v>
      </c>
      <c r="E876" s="444"/>
      <c r="F876" s="444">
        <v>1000</v>
      </c>
      <c r="G876" s="192"/>
      <c r="H876" s="158">
        <f t="shared" si="16"/>
        <v>14650</v>
      </c>
      <c r="I876" s="369" t="s">
        <v>129</v>
      </c>
      <c r="J876" s="369" t="s">
        <v>1362</v>
      </c>
      <c r="K876" s="176"/>
    </row>
    <row r="877" spans="1:11" ht="15.6">
      <c r="A877" s="443">
        <v>46129</v>
      </c>
      <c r="B877" s="369" t="s">
        <v>1340</v>
      </c>
      <c r="C877" s="368" t="s">
        <v>335</v>
      </c>
      <c r="D877" s="369" t="s">
        <v>100</v>
      </c>
      <c r="E877" s="444"/>
      <c r="F877" s="444">
        <v>1000</v>
      </c>
      <c r="G877" s="192"/>
      <c r="H877" s="158">
        <f t="shared" si="16"/>
        <v>13650</v>
      </c>
      <c r="I877" s="369" t="s">
        <v>129</v>
      </c>
      <c r="J877" s="369" t="s">
        <v>1362</v>
      </c>
      <c r="K877" s="176"/>
    </row>
    <row r="878" spans="1:11" ht="15.6">
      <c r="A878" s="443">
        <v>46129</v>
      </c>
      <c r="B878" s="369" t="s">
        <v>1341</v>
      </c>
      <c r="C878" s="368" t="s">
        <v>335</v>
      </c>
      <c r="D878" s="369" t="s">
        <v>100</v>
      </c>
      <c r="E878" s="444"/>
      <c r="F878" s="444">
        <v>1000</v>
      </c>
      <c r="G878" s="192"/>
      <c r="H878" s="158">
        <f t="shared" si="16"/>
        <v>12650</v>
      </c>
      <c r="I878" s="369" t="s">
        <v>129</v>
      </c>
      <c r="J878" s="369" t="s">
        <v>1362</v>
      </c>
      <c r="K878" s="176"/>
    </row>
    <row r="879" spans="1:11" ht="15.6">
      <c r="A879" s="443">
        <v>46134</v>
      </c>
      <c r="B879" s="351" t="s">
        <v>1342</v>
      </c>
      <c r="C879" s="352" t="s">
        <v>110</v>
      </c>
      <c r="D879" s="368" t="s">
        <v>100</v>
      </c>
      <c r="E879" s="444">
        <v>7500</v>
      </c>
      <c r="F879" s="444"/>
      <c r="G879" s="192"/>
      <c r="H879" s="158">
        <f t="shared" si="16"/>
        <v>20150</v>
      </c>
      <c r="I879" s="369" t="s">
        <v>129</v>
      </c>
      <c r="J879" s="369" t="s">
        <v>1372</v>
      </c>
      <c r="K879" s="176"/>
    </row>
    <row r="880" spans="1:11" ht="15.6">
      <c r="A880" s="443">
        <v>46134</v>
      </c>
      <c r="B880" s="351" t="s">
        <v>1342</v>
      </c>
      <c r="C880" s="352" t="s">
        <v>110</v>
      </c>
      <c r="D880" s="368" t="s">
        <v>100</v>
      </c>
      <c r="E880" s="444"/>
      <c r="F880" s="444">
        <v>7500</v>
      </c>
      <c r="G880" s="192"/>
      <c r="H880" s="158">
        <f t="shared" si="16"/>
        <v>12650</v>
      </c>
      <c r="I880" s="369" t="s">
        <v>129</v>
      </c>
      <c r="J880" s="369" t="s">
        <v>1372</v>
      </c>
      <c r="K880" s="176"/>
    </row>
    <row r="881" spans="1:11" ht="15.6">
      <c r="A881" s="443">
        <v>46139</v>
      </c>
      <c r="B881" s="369" t="s">
        <v>1319</v>
      </c>
      <c r="C881" s="368" t="s">
        <v>102</v>
      </c>
      <c r="D881" s="369" t="s">
        <v>100</v>
      </c>
      <c r="E881" s="444">
        <v>20000</v>
      </c>
      <c r="F881" s="444"/>
      <c r="G881" s="192"/>
      <c r="H881" s="158">
        <f t="shared" si="16"/>
        <v>32650</v>
      </c>
      <c r="I881" s="369" t="s">
        <v>129</v>
      </c>
      <c r="J881" s="369" t="s">
        <v>1373</v>
      </c>
      <c r="K881" s="176"/>
    </row>
    <row r="882" spans="1:11" ht="15.6">
      <c r="A882" s="443">
        <v>46139</v>
      </c>
      <c r="B882" s="369" t="s">
        <v>1343</v>
      </c>
      <c r="C882" s="368" t="s">
        <v>335</v>
      </c>
      <c r="D882" s="369" t="s">
        <v>100</v>
      </c>
      <c r="E882" s="444"/>
      <c r="F882" s="444">
        <v>1000</v>
      </c>
      <c r="G882" s="192"/>
      <c r="H882" s="158">
        <f t="shared" si="16"/>
        <v>31650</v>
      </c>
      <c r="I882" s="369" t="s">
        <v>129</v>
      </c>
      <c r="J882" s="369" t="s">
        <v>1362</v>
      </c>
      <c r="K882" s="176"/>
    </row>
    <row r="883" spans="1:11" ht="15.6">
      <c r="A883" s="443">
        <v>46139</v>
      </c>
      <c r="B883" s="369" t="s">
        <v>1344</v>
      </c>
      <c r="C883" s="368" t="s">
        <v>335</v>
      </c>
      <c r="D883" s="369" t="s">
        <v>100</v>
      </c>
      <c r="E883" s="444"/>
      <c r="F883" s="444">
        <v>1000</v>
      </c>
      <c r="G883" s="192"/>
      <c r="H883" s="158">
        <f t="shared" si="16"/>
        <v>30650</v>
      </c>
      <c r="I883" s="369" t="s">
        <v>129</v>
      </c>
      <c r="J883" s="369" t="s">
        <v>1362</v>
      </c>
      <c r="K883" s="176"/>
    </row>
    <row r="884" spans="1:11" ht="15.6">
      <c r="A884" s="443">
        <v>46139</v>
      </c>
      <c r="B884" s="369" t="s">
        <v>1345</v>
      </c>
      <c r="C884" s="368" t="s">
        <v>1346</v>
      </c>
      <c r="D884" s="369" t="s">
        <v>100</v>
      </c>
      <c r="E884" s="444"/>
      <c r="F884" s="444">
        <v>20000</v>
      </c>
      <c r="G884" s="192"/>
      <c r="H884" s="158">
        <f t="shared" si="16"/>
        <v>10650</v>
      </c>
      <c r="I884" s="369" t="s">
        <v>129</v>
      </c>
      <c r="J884" s="369" t="s">
        <v>1374</v>
      </c>
      <c r="K884" s="176"/>
    </row>
    <row r="885" spans="1:11" ht="15.6">
      <c r="A885" s="443">
        <v>46139</v>
      </c>
      <c r="B885" s="369" t="s">
        <v>1347</v>
      </c>
      <c r="C885" s="368" t="s">
        <v>335</v>
      </c>
      <c r="D885" s="369" t="s">
        <v>100</v>
      </c>
      <c r="E885" s="444"/>
      <c r="F885" s="444">
        <v>1000</v>
      </c>
      <c r="G885" s="192"/>
      <c r="H885" s="158">
        <f t="shared" si="16"/>
        <v>9650</v>
      </c>
      <c r="I885" s="369" t="s">
        <v>129</v>
      </c>
      <c r="J885" s="369" t="s">
        <v>1362</v>
      </c>
      <c r="K885" s="176"/>
    </row>
    <row r="886" spans="1:11" ht="15.6">
      <c r="A886" s="443">
        <v>46139</v>
      </c>
      <c r="B886" s="369" t="s">
        <v>1319</v>
      </c>
      <c r="C886" s="368" t="s">
        <v>102</v>
      </c>
      <c r="D886" s="369" t="s">
        <v>100</v>
      </c>
      <c r="E886" s="444">
        <v>50000</v>
      </c>
      <c r="F886" s="444"/>
      <c r="G886" s="192"/>
      <c r="H886" s="158">
        <f t="shared" si="16"/>
        <v>59650</v>
      </c>
      <c r="I886" s="369" t="s">
        <v>129</v>
      </c>
      <c r="J886" s="369" t="s">
        <v>1375</v>
      </c>
      <c r="K886" s="176"/>
    </row>
    <row r="887" spans="1:11" ht="15.6">
      <c r="A887" s="443">
        <v>46139</v>
      </c>
      <c r="B887" s="369" t="s">
        <v>1348</v>
      </c>
      <c r="C887" s="368" t="s">
        <v>335</v>
      </c>
      <c r="D887" s="369" t="s">
        <v>100</v>
      </c>
      <c r="E887" s="444"/>
      <c r="F887" s="444">
        <v>1000</v>
      </c>
      <c r="G887" s="192"/>
      <c r="H887" s="158">
        <f t="shared" si="16"/>
        <v>58650</v>
      </c>
      <c r="I887" s="369" t="s">
        <v>129</v>
      </c>
      <c r="J887" s="369" t="s">
        <v>1362</v>
      </c>
      <c r="K887" s="176"/>
    </row>
    <row r="888" spans="1:11" ht="15.6">
      <c r="A888" s="443">
        <v>46139</v>
      </c>
      <c r="B888" s="369" t="s">
        <v>1349</v>
      </c>
      <c r="C888" s="368" t="s">
        <v>392</v>
      </c>
      <c r="D888" s="369" t="s">
        <v>100</v>
      </c>
      <c r="E888" s="444"/>
      <c r="F888" s="444">
        <v>9000</v>
      </c>
      <c r="G888" s="192"/>
      <c r="H888" s="158">
        <f t="shared" si="16"/>
        <v>49650</v>
      </c>
      <c r="I888" s="369" t="s">
        <v>129</v>
      </c>
      <c r="J888" s="369" t="s">
        <v>1376</v>
      </c>
      <c r="K888" s="176"/>
    </row>
    <row r="889" spans="1:11" ht="15.6">
      <c r="A889" s="443">
        <v>46139</v>
      </c>
      <c r="B889" s="369" t="s">
        <v>1350</v>
      </c>
      <c r="C889" s="368" t="s">
        <v>1351</v>
      </c>
      <c r="D889" s="369" t="s">
        <v>100</v>
      </c>
      <c r="E889" s="444"/>
      <c r="F889" s="444">
        <v>4000</v>
      </c>
      <c r="G889" s="192"/>
      <c r="H889" s="158">
        <f t="shared" si="16"/>
        <v>45650</v>
      </c>
      <c r="I889" s="369" t="s">
        <v>129</v>
      </c>
      <c r="J889" s="369" t="s">
        <v>1377</v>
      </c>
      <c r="K889" s="176"/>
    </row>
    <row r="890" spans="1:11" ht="15.6">
      <c r="A890" s="443">
        <v>46140</v>
      </c>
      <c r="B890" s="369" t="s">
        <v>1352</v>
      </c>
      <c r="C890" s="368" t="s">
        <v>335</v>
      </c>
      <c r="D890" s="369" t="s">
        <v>100</v>
      </c>
      <c r="E890" s="444"/>
      <c r="F890" s="444">
        <v>1000</v>
      </c>
      <c r="G890" s="192"/>
      <c r="H890" s="158">
        <f t="shared" si="16"/>
        <v>44650</v>
      </c>
      <c r="I890" s="369" t="s">
        <v>129</v>
      </c>
      <c r="J890" s="369" t="s">
        <v>1362</v>
      </c>
      <c r="K890" s="176"/>
    </row>
    <row r="891" spans="1:11" ht="15.6">
      <c r="A891" s="443">
        <v>46140</v>
      </c>
      <c r="B891" s="369" t="s">
        <v>1353</v>
      </c>
      <c r="C891" s="368" t="s">
        <v>525</v>
      </c>
      <c r="D891" s="369" t="s">
        <v>100</v>
      </c>
      <c r="E891" s="444"/>
      <c r="F891" s="444">
        <v>30000</v>
      </c>
      <c r="G891" s="192"/>
      <c r="H891" s="158">
        <f t="shared" si="16"/>
        <v>14650</v>
      </c>
      <c r="I891" s="369" t="s">
        <v>129</v>
      </c>
      <c r="J891" s="369" t="s">
        <v>1378</v>
      </c>
      <c r="K891" s="176"/>
    </row>
    <row r="892" spans="1:11" ht="15.6">
      <c r="A892" s="443">
        <v>46140</v>
      </c>
      <c r="B892" s="369" t="s">
        <v>1354</v>
      </c>
      <c r="C892" s="368" t="s">
        <v>335</v>
      </c>
      <c r="D892" s="369" t="s">
        <v>100</v>
      </c>
      <c r="E892" s="444"/>
      <c r="F892" s="444">
        <v>1000</v>
      </c>
      <c r="G892" s="192"/>
      <c r="H892" s="158">
        <f t="shared" si="16"/>
        <v>13650</v>
      </c>
      <c r="I892" s="369" t="s">
        <v>129</v>
      </c>
      <c r="J892" s="369" t="s">
        <v>1362</v>
      </c>
      <c r="K892" s="176"/>
    </row>
    <row r="893" spans="1:11" ht="15.6">
      <c r="A893" s="443">
        <v>46140</v>
      </c>
      <c r="B893" s="351" t="s">
        <v>1355</v>
      </c>
      <c r="C893" s="352" t="s">
        <v>110</v>
      </c>
      <c r="D893" s="368" t="s">
        <v>100</v>
      </c>
      <c r="E893" s="444">
        <v>7500</v>
      </c>
      <c r="F893" s="444"/>
      <c r="G893" s="192"/>
      <c r="H893" s="158">
        <f t="shared" si="16"/>
        <v>21150</v>
      </c>
      <c r="I893" s="369" t="s">
        <v>129</v>
      </c>
      <c r="J893" s="369" t="s">
        <v>1379</v>
      </c>
      <c r="K893" s="176"/>
    </row>
    <row r="894" spans="1:11" ht="15.6">
      <c r="A894" s="443">
        <v>46140</v>
      </c>
      <c r="B894" s="351" t="s">
        <v>1355</v>
      </c>
      <c r="C894" s="352" t="s">
        <v>110</v>
      </c>
      <c r="D894" s="368" t="s">
        <v>100</v>
      </c>
      <c r="E894" s="444"/>
      <c r="F894" s="444">
        <v>7500</v>
      </c>
      <c r="G894" s="192"/>
      <c r="H894" s="158">
        <f t="shared" si="16"/>
        <v>13650</v>
      </c>
      <c r="I894" s="369" t="s">
        <v>129</v>
      </c>
      <c r="J894" s="369" t="s">
        <v>1379</v>
      </c>
      <c r="K894" s="176"/>
    </row>
    <row r="895" spans="1:11" ht="15.6">
      <c r="A895" s="443">
        <v>46141</v>
      </c>
      <c r="B895" s="369" t="s">
        <v>1356</v>
      </c>
      <c r="C895" s="368" t="s">
        <v>335</v>
      </c>
      <c r="D895" s="369" t="s">
        <v>100</v>
      </c>
      <c r="E895" s="444"/>
      <c r="F895" s="444">
        <v>1000</v>
      </c>
      <c r="G895" s="192"/>
      <c r="H895" s="158">
        <f t="shared" si="16"/>
        <v>12650</v>
      </c>
      <c r="I895" s="369" t="s">
        <v>129</v>
      </c>
      <c r="J895" s="369" t="s">
        <v>1362</v>
      </c>
      <c r="K895" s="176"/>
    </row>
    <row r="896" spans="1:11" ht="15.6">
      <c r="A896" s="443">
        <v>46141</v>
      </c>
      <c r="B896" s="369" t="s">
        <v>1357</v>
      </c>
      <c r="C896" s="368" t="s">
        <v>335</v>
      </c>
      <c r="D896" s="369" t="s">
        <v>100</v>
      </c>
      <c r="E896" s="444"/>
      <c r="F896" s="444">
        <v>1000</v>
      </c>
      <c r="G896" s="192"/>
      <c r="H896" s="158">
        <f t="shared" si="16"/>
        <v>11650</v>
      </c>
      <c r="I896" s="369" t="s">
        <v>129</v>
      </c>
      <c r="J896" s="369" t="s">
        <v>1362</v>
      </c>
      <c r="K896" s="176"/>
    </row>
    <row r="897" spans="1:11" ht="15.6">
      <c r="A897" s="443">
        <v>46141</v>
      </c>
      <c r="B897" s="369" t="s">
        <v>1319</v>
      </c>
      <c r="C897" s="368" t="s">
        <v>102</v>
      </c>
      <c r="D897" s="369" t="s">
        <v>100</v>
      </c>
      <c r="E897" s="444">
        <v>88000</v>
      </c>
      <c r="F897" s="444"/>
      <c r="G897" s="192"/>
      <c r="H897" s="158">
        <f t="shared" si="16"/>
        <v>99650</v>
      </c>
      <c r="I897" s="369" t="s">
        <v>129</v>
      </c>
      <c r="J897" s="369" t="s">
        <v>1380</v>
      </c>
      <c r="K897" s="176"/>
    </row>
    <row r="898" spans="1:11" ht="15.6">
      <c r="A898" s="443">
        <v>46142</v>
      </c>
      <c r="B898" s="369" t="s">
        <v>1358</v>
      </c>
      <c r="C898" s="368" t="s">
        <v>525</v>
      </c>
      <c r="D898" s="369" t="s">
        <v>100</v>
      </c>
      <c r="E898" s="444"/>
      <c r="F898" s="444">
        <v>20000</v>
      </c>
      <c r="G898" s="192"/>
      <c r="H898" s="158">
        <f t="shared" si="16"/>
        <v>79650</v>
      </c>
      <c r="I898" s="369" t="s">
        <v>129</v>
      </c>
      <c r="J898" s="369" t="s">
        <v>1381</v>
      </c>
      <c r="K898" s="176"/>
    </row>
    <row r="899" spans="1:11" ht="14.4" customHeight="1">
      <c r="A899" s="443">
        <v>46142</v>
      </c>
      <c r="B899" s="369" t="s">
        <v>1359</v>
      </c>
      <c r="C899" s="368" t="s">
        <v>102</v>
      </c>
      <c r="D899" s="369" t="s">
        <v>100</v>
      </c>
      <c r="E899" s="444"/>
      <c r="F899" s="444">
        <v>18500</v>
      </c>
      <c r="G899" s="192"/>
      <c r="H899" s="158">
        <f t="shared" si="16"/>
        <v>61150</v>
      </c>
      <c r="I899" s="369" t="s">
        <v>129</v>
      </c>
      <c r="J899" s="369" t="s">
        <v>1382</v>
      </c>
      <c r="K899" s="176"/>
    </row>
    <row r="900" spans="1:11" ht="15.6">
      <c r="A900" s="131"/>
      <c r="B900" s="132"/>
      <c r="C900" s="132"/>
      <c r="D900" s="132"/>
      <c r="E900" s="134">
        <f>SUM(E851:E899)</f>
        <v>325500</v>
      </c>
      <c r="F900" s="134">
        <f>SUM(F851:F899)</f>
        <v>303500</v>
      </c>
      <c r="G900" s="134"/>
      <c r="H900" s="135">
        <f>+E900+H850-F900</f>
        <v>61150</v>
      </c>
      <c r="I900" s="132"/>
      <c r="J900" s="132"/>
      <c r="K900" s="132"/>
    </row>
    <row r="901" spans="1:11" ht="15.6">
      <c r="A901" s="131"/>
      <c r="B901" s="132"/>
      <c r="C901" s="132"/>
      <c r="D901" s="132"/>
      <c r="E901" s="134"/>
      <c r="F901" s="134"/>
      <c r="G901" s="134"/>
      <c r="H901" s="135"/>
      <c r="I901" s="132"/>
      <c r="J901" s="132"/>
      <c r="K901" s="132"/>
    </row>
    <row r="903" spans="1:11" ht="15.6">
      <c r="A903" s="171"/>
      <c r="B903" s="544" t="s">
        <v>178</v>
      </c>
      <c r="C903" s="544"/>
      <c r="D903" s="544"/>
      <c r="E903" s="544"/>
      <c r="F903" s="180"/>
      <c r="G903" s="180"/>
      <c r="H903" s="198"/>
      <c r="I903" s="176"/>
      <c r="J903" s="176"/>
    </row>
    <row r="904" spans="1:11" ht="15.6">
      <c r="A904" s="178"/>
      <c r="B904" s="176"/>
      <c r="C904" s="176"/>
      <c r="D904" s="176"/>
      <c r="E904" s="180"/>
      <c r="F904" s="180"/>
      <c r="G904" s="180"/>
      <c r="H904" s="181"/>
      <c r="I904" s="176"/>
      <c r="J904" s="176"/>
    </row>
    <row r="905" spans="1:11" ht="15.6">
      <c r="A905" s="182" t="s">
        <v>0</v>
      </c>
      <c r="B905" s="183" t="s">
        <v>141</v>
      </c>
      <c r="C905" s="183" t="s">
        <v>142</v>
      </c>
      <c r="D905" s="183" t="s">
        <v>143</v>
      </c>
      <c r="E905" s="184" t="s">
        <v>144</v>
      </c>
      <c r="F905" s="236" t="s">
        <v>145</v>
      </c>
      <c r="G905" s="238"/>
      <c r="H905" s="237" t="s">
        <v>30</v>
      </c>
      <c r="I905" s="183" t="s">
        <v>146</v>
      </c>
      <c r="J905" s="183" t="s">
        <v>147</v>
      </c>
    </row>
    <row r="906" spans="1:11" ht="15.6">
      <c r="A906" s="140">
        <v>46113</v>
      </c>
      <c r="B906" s="170" t="s">
        <v>919</v>
      </c>
      <c r="C906" s="170"/>
      <c r="D906" s="170"/>
      <c r="E906" s="173"/>
      <c r="F906" s="173"/>
      <c r="G906" s="227"/>
      <c r="H906" s="169">
        <v>31247</v>
      </c>
      <c r="I906" s="170" t="s">
        <v>124</v>
      </c>
      <c r="J906" s="170"/>
    </row>
    <row r="907" spans="1:11" ht="15.6">
      <c r="A907" s="212">
        <v>46113</v>
      </c>
      <c r="B907" s="75" t="s">
        <v>1383</v>
      </c>
      <c r="C907" s="75" t="s">
        <v>335</v>
      </c>
      <c r="D907" s="75" t="s">
        <v>97</v>
      </c>
      <c r="E907" s="75"/>
      <c r="F907" s="75">
        <v>500</v>
      </c>
      <c r="G907" s="227"/>
      <c r="H907" s="370">
        <f>H906+E907-F907</f>
        <v>30747</v>
      </c>
      <c r="I907" s="75" t="s">
        <v>124</v>
      </c>
      <c r="J907" s="75" t="s">
        <v>1436</v>
      </c>
    </row>
    <row r="908" spans="1:11" ht="15.6">
      <c r="A908" s="212">
        <v>46113</v>
      </c>
      <c r="B908" s="75" t="s">
        <v>1384</v>
      </c>
      <c r="C908" s="75" t="s">
        <v>335</v>
      </c>
      <c r="D908" s="75" t="s">
        <v>97</v>
      </c>
      <c r="E908" s="75"/>
      <c r="F908" s="75">
        <v>500</v>
      </c>
      <c r="G908" s="227"/>
      <c r="H908" s="370">
        <f t="shared" ref="H908:H971" si="17">H907+E908-F908</f>
        <v>30247</v>
      </c>
      <c r="I908" s="75" t="s">
        <v>124</v>
      </c>
      <c r="J908" s="75" t="s">
        <v>1436</v>
      </c>
    </row>
    <row r="909" spans="1:11" ht="15.6">
      <c r="A909" s="212">
        <v>46113</v>
      </c>
      <c r="B909" s="75" t="s">
        <v>764</v>
      </c>
      <c r="C909" s="75" t="s">
        <v>102</v>
      </c>
      <c r="D909" s="75" t="s">
        <v>97</v>
      </c>
      <c r="E909" s="75">
        <v>70000</v>
      </c>
      <c r="F909" s="75"/>
      <c r="G909" s="227"/>
      <c r="H909" s="370">
        <f t="shared" si="17"/>
        <v>100247</v>
      </c>
      <c r="I909" s="75" t="s">
        <v>124</v>
      </c>
      <c r="J909" s="75" t="s">
        <v>1437</v>
      </c>
    </row>
    <row r="910" spans="1:11" ht="15.6">
      <c r="A910" s="212">
        <v>46113</v>
      </c>
      <c r="B910" s="306" t="s">
        <v>1385</v>
      </c>
      <c r="C910" s="306" t="s">
        <v>110</v>
      </c>
      <c r="D910" s="75" t="s">
        <v>97</v>
      </c>
      <c r="E910" s="75">
        <v>5000</v>
      </c>
      <c r="F910" s="75"/>
      <c r="G910" s="227"/>
      <c r="H910" s="370">
        <f t="shared" si="17"/>
        <v>105247</v>
      </c>
      <c r="I910" s="75" t="s">
        <v>124</v>
      </c>
      <c r="J910" s="75" t="s">
        <v>1438</v>
      </c>
    </row>
    <row r="911" spans="1:11" ht="15.6">
      <c r="A911" s="212">
        <v>46113</v>
      </c>
      <c r="B911" s="306" t="s">
        <v>1385</v>
      </c>
      <c r="C911" s="306" t="s">
        <v>110</v>
      </c>
      <c r="D911" s="75" t="s">
        <v>97</v>
      </c>
      <c r="E911" s="75"/>
      <c r="F911" s="75">
        <v>5000</v>
      </c>
      <c r="G911" s="227"/>
      <c r="H911" s="370">
        <f t="shared" si="17"/>
        <v>100247</v>
      </c>
      <c r="I911" s="75" t="s">
        <v>124</v>
      </c>
      <c r="J911" s="75" t="s">
        <v>1438</v>
      </c>
    </row>
    <row r="912" spans="1:11" ht="15.6">
      <c r="A912" s="212">
        <v>46115</v>
      </c>
      <c r="B912" s="75" t="s">
        <v>1386</v>
      </c>
      <c r="C912" s="75" t="s">
        <v>335</v>
      </c>
      <c r="D912" s="75" t="s">
        <v>97</v>
      </c>
      <c r="E912" s="75"/>
      <c r="F912" s="75">
        <v>500</v>
      </c>
      <c r="G912" s="227"/>
      <c r="H912" s="370">
        <f t="shared" si="17"/>
        <v>99747</v>
      </c>
      <c r="I912" s="75" t="s">
        <v>124</v>
      </c>
      <c r="J912" s="75" t="s">
        <v>1436</v>
      </c>
    </row>
    <row r="913" spans="1:10" ht="15.6">
      <c r="A913" s="212">
        <v>46115</v>
      </c>
      <c r="B913" s="306" t="s">
        <v>1387</v>
      </c>
      <c r="C913" s="75" t="s">
        <v>767</v>
      </c>
      <c r="D913" s="75" t="s">
        <v>97</v>
      </c>
      <c r="E913" s="75"/>
      <c r="F913" s="75">
        <v>4000</v>
      </c>
      <c r="G913" s="227"/>
      <c r="H913" s="370">
        <f t="shared" si="17"/>
        <v>95747</v>
      </c>
      <c r="I913" s="75" t="s">
        <v>124</v>
      </c>
      <c r="J913" s="75" t="s">
        <v>1439</v>
      </c>
    </row>
    <row r="914" spans="1:10" ht="15.6">
      <c r="A914" s="212">
        <v>46115</v>
      </c>
      <c r="B914" s="75" t="s">
        <v>1388</v>
      </c>
      <c r="C914" s="75" t="s">
        <v>335</v>
      </c>
      <c r="D914" s="75" t="s">
        <v>97</v>
      </c>
      <c r="E914" s="75"/>
      <c r="F914" s="75">
        <v>500</v>
      </c>
      <c r="G914" s="227"/>
      <c r="H914" s="370">
        <f t="shared" si="17"/>
        <v>95247</v>
      </c>
      <c r="I914" s="75" t="s">
        <v>124</v>
      </c>
      <c r="J914" s="75" t="s">
        <v>1436</v>
      </c>
    </row>
    <row r="915" spans="1:10" ht="15.6">
      <c r="A915" s="212">
        <v>46115</v>
      </c>
      <c r="B915" s="75" t="s">
        <v>1389</v>
      </c>
      <c r="C915" s="75" t="s">
        <v>335</v>
      </c>
      <c r="D915" s="75" t="s">
        <v>97</v>
      </c>
      <c r="E915" s="75"/>
      <c r="F915" s="75">
        <v>500</v>
      </c>
      <c r="G915" s="227"/>
      <c r="H915" s="370">
        <f t="shared" si="17"/>
        <v>94747</v>
      </c>
      <c r="I915" s="75" t="s">
        <v>124</v>
      </c>
      <c r="J915" s="75" t="s">
        <v>1436</v>
      </c>
    </row>
    <row r="916" spans="1:10" ht="15.6">
      <c r="A916" s="212">
        <v>46115</v>
      </c>
      <c r="B916" s="306" t="s">
        <v>1390</v>
      </c>
      <c r="C916" s="75" t="s">
        <v>767</v>
      </c>
      <c r="D916" s="75" t="s">
        <v>97</v>
      </c>
      <c r="E916" s="75"/>
      <c r="F916" s="75">
        <v>3000</v>
      </c>
      <c r="G916" s="227"/>
      <c r="H916" s="370">
        <f t="shared" si="17"/>
        <v>91747</v>
      </c>
      <c r="I916" s="75" t="s">
        <v>124</v>
      </c>
      <c r="J916" s="75" t="s">
        <v>1440</v>
      </c>
    </row>
    <row r="917" spans="1:10" ht="15.6">
      <c r="A917" s="212">
        <v>46115</v>
      </c>
      <c r="B917" s="75" t="s">
        <v>1391</v>
      </c>
      <c r="C917" s="75" t="s">
        <v>335</v>
      </c>
      <c r="D917" s="75" t="s">
        <v>97</v>
      </c>
      <c r="E917" s="75"/>
      <c r="F917" s="75">
        <v>500</v>
      </c>
      <c r="G917" s="227"/>
      <c r="H917" s="370">
        <f t="shared" si="17"/>
        <v>91247</v>
      </c>
      <c r="I917" s="75" t="s">
        <v>124</v>
      </c>
      <c r="J917" s="75" t="s">
        <v>1436</v>
      </c>
    </row>
    <row r="918" spans="1:10" ht="15.6">
      <c r="A918" s="212">
        <v>46116</v>
      </c>
      <c r="B918" s="75" t="s">
        <v>1392</v>
      </c>
      <c r="C918" s="75" t="s">
        <v>335</v>
      </c>
      <c r="D918" s="75" t="s">
        <v>97</v>
      </c>
      <c r="E918" s="75"/>
      <c r="F918" s="75">
        <v>500</v>
      </c>
      <c r="G918" s="227"/>
      <c r="H918" s="370">
        <f t="shared" si="17"/>
        <v>90747</v>
      </c>
      <c r="I918" s="75" t="s">
        <v>124</v>
      </c>
      <c r="J918" s="75" t="s">
        <v>1436</v>
      </c>
    </row>
    <row r="919" spans="1:10" ht="15.6">
      <c r="A919" s="212">
        <v>46116</v>
      </c>
      <c r="B919" s="75" t="s">
        <v>1393</v>
      </c>
      <c r="C919" s="75" t="s">
        <v>335</v>
      </c>
      <c r="D919" s="75" t="s">
        <v>97</v>
      </c>
      <c r="E919" s="75"/>
      <c r="F919" s="75">
        <v>500</v>
      </c>
      <c r="G919" s="227"/>
      <c r="H919" s="370">
        <f t="shared" si="17"/>
        <v>90247</v>
      </c>
      <c r="I919" s="75" t="s">
        <v>124</v>
      </c>
      <c r="J919" s="75" t="s">
        <v>1436</v>
      </c>
    </row>
    <row r="920" spans="1:10" ht="15.6">
      <c r="A920" s="212">
        <v>46117</v>
      </c>
      <c r="B920" s="75" t="s">
        <v>1394</v>
      </c>
      <c r="C920" s="75" t="s">
        <v>525</v>
      </c>
      <c r="D920" s="75" t="s">
        <v>97</v>
      </c>
      <c r="E920" s="75"/>
      <c r="F920" s="75">
        <v>10000</v>
      </c>
      <c r="G920" s="227"/>
      <c r="H920" s="370">
        <f t="shared" si="17"/>
        <v>80247</v>
      </c>
      <c r="I920" s="75" t="s">
        <v>124</v>
      </c>
      <c r="J920" s="75" t="s">
        <v>1441</v>
      </c>
    </row>
    <row r="921" spans="1:10" ht="15.6">
      <c r="A921" s="212">
        <v>46118</v>
      </c>
      <c r="B921" s="75" t="s">
        <v>1395</v>
      </c>
      <c r="C921" s="75" t="s">
        <v>525</v>
      </c>
      <c r="D921" s="75" t="s">
        <v>97</v>
      </c>
      <c r="E921" s="75"/>
      <c r="F921" s="75">
        <v>10000</v>
      </c>
      <c r="G921" s="227"/>
      <c r="H921" s="370">
        <f t="shared" si="17"/>
        <v>70247</v>
      </c>
      <c r="I921" s="75" t="s">
        <v>124</v>
      </c>
      <c r="J921" s="75" t="s">
        <v>1441</v>
      </c>
    </row>
    <row r="922" spans="1:10" ht="15.6">
      <c r="A922" s="212">
        <v>46118</v>
      </c>
      <c r="B922" s="75" t="s">
        <v>764</v>
      </c>
      <c r="C922" s="75" t="s">
        <v>102</v>
      </c>
      <c r="D922" s="75" t="s">
        <v>97</v>
      </c>
      <c r="E922" s="75">
        <v>60000</v>
      </c>
      <c r="F922" s="75"/>
      <c r="G922" s="227"/>
      <c r="H922" s="370">
        <f t="shared" si="17"/>
        <v>130247</v>
      </c>
      <c r="I922" s="75" t="s">
        <v>124</v>
      </c>
      <c r="J922" s="75" t="s">
        <v>1442</v>
      </c>
    </row>
    <row r="923" spans="1:10" ht="15.6">
      <c r="A923" s="212">
        <v>46119</v>
      </c>
      <c r="B923" s="75" t="s">
        <v>1396</v>
      </c>
      <c r="C923" s="75" t="s">
        <v>525</v>
      </c>
      <c r="D923" s="75" t="s">
        <v>97</v>
      </c>
      <c r="E923" s="75"/>
      <c r="F923" s="75">
        <v>10000</v>
      </c>
      <c r="G923" s="227"/>
      <c r="H923" s="370">
        <f t="shared" si="17"/>
        <v>120247</v>
      </c>
      <c r="I923" s="75" t="s">
        <v>124</v>
      </c>
      <c r="J923" s="75" t="s">
        <v>1441</v>
      </c>
    </row>
    <row r="924" spans="1:10" ht="15.6">
      <c r="A924" s="212">
        <v>46120</v>
      </c>
      <c r="B924" s="75" t="s">
        <v>1397</v>
      </c>
      <c r="C924" s="75" t="s">
        <v>525</v>
      </c>
      <c r="D924" s="75" t="s">
        <v>97</v>
      </c>
      <c r="E924" s="75"/>
      <c r="F924" s="75">
        <v>10000</v>
      </c>
      <c r="G924" s="227"/>
      <c r="H924" s="370">
        <f t="shared" si="17"/>
        <v>110247</v>
      </c>
      <c r="I924" s="75" t="s">
        <v>124</v>
      </c>
      <c r="J924" s="75" t="s">
        <v>1441</v>
      </c>
    </row>
    <row r="925" spans="1:10" ht="15.6">
      <c r="A925" s="212">
        <v>46120</v>
      </c>
      <c r="B925" s="75" t="s">
        <v>1398</v>
      </c>
      <c r="C925" s="75" t="s">
        <v>335</v>
      </c>
      <c r="D925" s="75" t="s">
        <v>97</v>
      </c>
      <c r="E925" s="75"/>
      <c r="F925" s="75">
        <v>500</v>
      </c>
      <c r="G925" s="227"/>
      <c r="H925" s="370">
        <f t="shared" si="17"/>
        <v>109747</v>
      </c>
      <c r="I925" s="75" t="s">
        <v>124</v>
      </c>
      <c r="J925" s="75" t="s">
        <v>1436</v>
      </c>
    </row>
    <row r="926" spans="1:10" ht="15.6">
      <c r="A926" s="212">
        <v>46120</v>
      </c>
      <c r="B926" s="75" t="s">
        <v>1399</v>
      </c>
      <c r="C926" s="75" t="s">
        <v>335</v>
      </c>
      <c r="D926" s="75" t="s">
        <v>97</v>
      </c>
      <c r="E926" s="75"/>
      <c r="F926" s="75">
        <v>500</v>
      </c>
      <c r="G926" s="227"/>
      <c r="H926" s="370">
        <f t="shared" si="17"/>
        <v>109247</v>
      </c>
      <c r="I926" s="75" t="s">
        <v>124</v>
      </c>
      <c r="J926" s="75" t="s">
        <v>1436</v>
      </c>
    </row>
    <row r="927" spans="1:10" ht="15.6">
      <c r="A927" s="212">
        <v>46120</v>
      </c>
      <c r="B927" s="75" t="s">
        <v>1400</v>
      </c>
      <c r="C927" s="75" t="s">
        <v>335</v>
      </c>
      <c r="D927" s="75" t="s">
        <v>97</v>
      </c>
      <c r="E927" s="75"/>
      <c r="F927" s="75">
        <v>500</v>
      </c>
      <c r="G927" s="227"/>
      <c r="H927" s="370">
        <f t="shared" si="17"/>
        <v>108747</v>
      </c>
      <c r="I927" s="75" t="s">
        <v>124</v>
      </c>
      <c r="J927" s="75" t="s">
        <v>1436</v>
      </c>
    </row>
    <row r="928" spans="1:10" ht="15.6">
      <c r="A928" s="212">
        <v>46120</v>
      </c>
      <c r="B928" s="75" t="s">
        <v>1401</v>
      </c>
      <c r="C928" s="75" t="s">
        <v>335</v>
      </c>
      <c r="D928" s="75" t="s">
        <v>97</v>
      </c>
      <c r="E928" s="75"/>
      <c r="F928" s="75">
        <v>500</v>
      </c>
      <c r="G928" s="227"/>
      <c r="H928" s="370">
        <f t="shared" si="17"/>
        <v>108247</v>
      </c>
      <c r="I928" s="75" t="s">
        <v>124</v>
      </c>
      <c r="J928" s="75" t="s">
        <v>1436</v>
      </c>
    </row>
    <row r="929" spans="1:10" ht="15.6">
      <c r="A929" s="212">
        <v>46120</v>
      </c>
      <c r="B929" s="306" t="s">
        <v>1402</v>
      </c>
      <c r="C929" s="75" t="s">
        <v>767</v>
      </c>
      <c r="D929" s="75" t="s">
        <v>97</v>
      </c>
      <c r="E929" s="75"/>
      <c r="F929" s="75">
        <v>12000</v>
      </c>
      <c r="G929" s="227"/>
      <c r="H929" s="370">
        <f t="shared" si="17"/>
        <v>96247</v>
      </c>
      <c r="I929" s="75" t="s">
        <v>124</v>
      </c>
      <c r="J929" s="75" t="s">
        <v>1443</v>
      </c>
    </row>
    <row r="930" spans="1:10" ht="15.6">
      <c r="A930" s="212">
        <v>46120</v>
      </c>
      <c r="B930" s="75" t="s">
        <v>764</v>
      </c>
      <c r="C930" s="75" t="s">
        <v>102</v>
      </c>
      <c r="D930" s="75" t="s">
        <v>97</v>
      </c>
      <c r="E930" s="75">
        <v>20000</v>
      </c>
      <c r="F930" s="75"/>
      <c r="G930" s="227"/>
      <c r="H930" s="370">
        <f t="shared" si="17"/>
        <v>116247</v>
      </c>
      <c r="I930" s="75" t="s">
        <v>124</v>
      </c>
      <c r="J930" s="75" t="s">
        <v>1444</v>
      </c>
    </row>
    <row r="931" spans="1:10" ht="15.6">
      <c r="A931" s="212">
        <v>46120</v>
      </c>
      <c r="B931" s="306" t="s">
        <v>1403</v>
      </c>
      <c r="C931" s="306" t="s">
        <v>110</v>
      </c>
      <c r="D931" s="75" t="s">
        <v>97</v>
      </c>
      <c r="E931" s="75">
        <v>5000</v>
      </c>
      <c r="F931" s="75"/>
      <c r="G931" s="227"/>
      <c r="H931" s="370">
        <f t="shared" si="17"/>
        <v>121247</v>
      </c>
      <c r="I931" s="75" t="s">
        <v>124</v>
      </c>
      <c r="J931" s="75" t="s">
        <v>1445</v>
      </c>
    </row>
    <row r="932" spans="1:10" ht="15.6">
      <c r="A932" s="212">
        <v>46120</v>
      </c>
      <c r="B932" s="306" t="s">
        <v>1403</v>
      </c>
      <c r="C932" s="306" t="s">
        <v>110</v>
      </c>
      <c r="D932" s="75" t="s">
        <v>97</v>
      </c>
      <c r="E932" s="75"/>
      <c r="F932" s="75">
        <v>5000</v>
      </c>
      <c r="G932" s="227"/>
      <c r="H932" s="370">
        <f t="shared" si="17"/>
        <v>116247</v>
      </c>
      <c r="I932" s="75" t="s">
        <v>124</v>
      </c>
      <c r="J932" s="75" t="s">
        <v>1445</v>
      </c>
    </row>
    <row r="933" spans="1:10" ht="15.6">
      <c r="A933" s="212">
        <v>46121</v>
      </c>
      <c r="B933" s="75" t="s">
        <v>1404</v>
      </c>
      <c r="C933" s="75" t="s">
        <v>525</v>
      </c>
      <c r="D933" s="75" t="s">
        <v>97</v>
      </c>
      <c r="E933" s="75"/>
      <c r="F933" s="75">
        <v>90000</v>
      </c>
      <c r="G933" s="227"/>
      <c r="H933" s="370">
        <f t="shared" si="17"/>
        <v>26247</v>
      </c>
      <c r="I933" s="75" t="s">
        <v>124</v>
      </c>
      <c r="J933" s="75" t="s">
        <v>1446</v>
      </c>
    </row>
    <row r="934" spans="1:10" ht="15.6">
      <c r="A934" s="212">
        <v>46121</v>
      </c>
      <c r="B934" s="75" t="s">
        <v>1405</v>
      </c>
      <c r="C934" s="75" t="s">
        <v>335</v>
      </c>
      <c r="D934" s="75" t="s">
        <v>97</v>
      </c>
      <c r="E934" s="75"/>
      <c r="F934" s="75">
        <v>500</v>
      </c>
      <c r="G934" s="227"/>
      <c r="H934" s="370">
        <f t="shared" si="17"/>
        <v>25747</v>
      </c>
      <c r="I934" s="75" t="s">
        <v>124</v>
      </c>
      <c r="J934" s="75" t="s">
        <v>1436</v>
      </c>
    </row>
    <row r="935" spans="1:10" ht="15.6">
      <c r="A935" s="212">
        <v>46121</v>
      </c>
      <c r="B935" s="75" t="s">
        <v>1406</v>
      </c>
      <c r="C935" s="75" t="s">
        <v>335</v>
      </c>
      <c r="D935" s="75" t="s">
        <v>97</v>
      </c>
      <c r="E935" s="75"/>
      <c r="F935" s="75">
        <v>4000</v>
      </c>
      <c r="G935" s="227"/>
      <c r="H935" s="370">
        <f t="shared" si="17"/>
        <v>21747</v>
      </c>
      <c r="I935" s="75" t="s">
        <v>124</v>
      </c>
      <c r="J935" s="75" t="s">
        <v>1436</v>
      </c>
    </row>
    <row r="936" spans="1:10" ht="15.6">
      <c r="A936" s="212">
        <v>46127</v>
      </c>
      <c r="B936" s="306" t="s">
        <v>1407</v>
      </c>
      <c r="C936" s="306" t="s">
        <v>110</v>
      </c>
      <c r="D936" s="75" t="s">
        <v>97</v>
      </c>
      <c r="E936" s="75">
        <v>5000</v>
      </c>
      <c r="F936" s="75"/>
      <c r="G936" s="227"/>
      <c r="H936" s="370">
        <f t="shared" si="17"/>
        <v>26747</v>
      </c>
      <c r="I936" s="75" t="s">
        <v>124</v>
      </c>
      <c r="J936" s="75" t="s">
        <v>1447</v>
      </c>
    </row>
    <row r="937" spans="1:10" ht="15.6">
      <c r="A937" s="212">
        <v>46127</v>
      </c>
      <c r="B937" s="306" t="s">
        <v>1407</v>
      </c>
      <c r="C937" s="306" t="s">
        <v>110</v>
      </c>
      <c r="D937" s="75" t="s">
        <v>97</v>
      </c>
      <c r="E937" s="75"/>
      <c r="F937" s="75">
        <v>5000</v>
      </c>
      <c r="G937" s="227"/>
      <c r="H937" s="370">
        <f t="shared" si="17"/>
        <v>21747</v>
      </c>
      <c r="I937" s="75" t="s">
        <v>124</v>
      </c>
      <c r="J937" s="75" t="s">
        <v>1447</v>
      </c>
    </row>
    <row r="938" spans="1:10" ht="15.6">
      <c r="A938" s="212">
        <v>46132</v>
      </c>
      <c r="B938" s="75" t="s">
        <v>764</v>
      </c>
      <c r="C938" s="75" t="s">
        <v>102</v>
      </c>
      <c r="D938" s="75" t="s">
        <v>97</v>
      </c>
      <c r="E938" s="75">
        <v>65000</v>
      </c>
      <c r="F938" s="75"/>
      <c r="G938" s="227"/>
      <c r="H938" s="370">
        <f t="shared" si="17"/>
        <v>86747</v>
      </c>
      <c r="I938" s="75" t="s">
        <v>124</v>
      </c>
      <c r="J938" s="75" t="s">
        <v>1448</v>
      </c>
    </row>
    <row r="939" spans="1:10" ht="15.6">
      <c r="A939" s="212">
        <v>46132</v>
      </c>
      <c r="B939" s="75" t="s">
        <v>1408</v>
      </c>
      <c r="C939" s="75" t="s">
        <v>335</v>
      </c>
      <c r="D939" s="75" t="s">
        <v>97</v>
      </c>
      <c r="E939" s="75"/>
      <c r="F939" s="75">
        <v>1000</v>
      </c>
      <c r="G939" s="227"/>
      <c r="H939" s="370">
        <f t="shared" si="17"/>
        <v>85747</v>
      </c>
      <c r="I939" s="75" t="s">
        <v>124</v>
      </c>
      <c r="J939" s="75" t="s">
        <v>1436</v>
      </c>
    </row>
    <row r="940" spans="1:10" ht="15.6">
      <c r="A940" s="212">
        <v>46132</v>
      </c>
      <c r="B940" s="306" t="s">
        <v>1409</v>
      </c>
      <c r="C940" s="75" t="s">
        <v>767</v>
      </c>
      <c r="D940" s="75" t="s">
        <v>97</v>
      </c>
      <c r="E940" s="75"/>
      <c r="F940" s="75">
        <v>8000</v>
      </c>
      <c r="G940" s="227"/>
      <c r="H940" s="370">
        <f t="shared" si="17"/>
        <v>77747</v>
      </c>
      <c r="I940" s="75" t="s">
        <v>124</v>
      </c>
      <c r="J940" s="75" t="s">
        <v>1449</v>
      </c>
    </row>
    <row r="941" spans="1:10" ht="15.6">
      <c r="A941" s="212">
        <v>46132</v>
      </c>
      <c r="B941" s="75" t="s">
        <v>1410</v>
      </c>
      <c r="C941" s="75" t="s">
        <v>335</v>
      </c>
      <c r="D941" s="75" t="s">
        <v>97</v>
      </c>
      <c r="E941" s="75"/>
      <c r="F941" s="75">
        <v>1000</v>
      </c>
      <c r="G941" s="227"/>
      <c r="H941" s="370">
        <f t="shared" si="17"/>
        <v>76747</v>
      </c>
      <c r="I941" s="75" t="s">
        <v>124</v>
      </c>
      <c r="J941" s="75" t="s">
        <v>1436</v>
      </c>
    </row>
    <row r="942" spans="1:10" ht="15.6">
      <c r="A942" s="212">
        <v>46133</v>
      </c>
      <c r="B942" s="75" t="s">
        <v>1411</v>
      </c>
      <c r="C942" s="75" t="s">
        <v>335</v>
      </c>
      <c r="D942" s="75" t="s">
        <v>97</v>
      </c>
      <c r="E942" s="75"/>
      <c r="F942" s="75">
        <v>2500</v>
      </c>
      <c r="G942" s="227"/>
      <c r="H942" s="370">
        <f t="shared" si="17"/>
        <v>74247</v>
      </c>
      <c r="I942" s="75" t="s">
        <v>124</v>
      </c>
      <c r="J942" s="75" t="s">
        <v>1436</v>
      </c>
    </row>
    <row r="943" spans="1:10" ht="15.6">
      <c r="A943" s="212">
        <v>46133</v>
      </c>
      <c r="B943" s="75" t="s">
        <v>1412</v>
      </c>
      <c r="C943" s="75" t="s">
        <v>335</v>
      </c>
      <c r="D943" s="75" t="s">
        <v>97</v>
      </c>
      <c r="E943" s="75"/>
      <c r="F943" s="75">
        <v>300</v>
      </c>
      <c r="G943" s="227"/>
      <c r="H943" s="370">
        <f t="shared" si="17"/>
        <v>73947</v>
      </c>
      <c r="I943" s="75" t="s">
        <v>124</v>
      </c>
      <c r="J943" s="75" t="s">
        <v>1436</v>
      </c>
    </row>
    <row r="944" spans="1:10" ht="15.6">
      <c r="A944" s="212">
        <v>46133</v>
      </c>
      <c r="B944" s="75" t="s">
        <v>1413</v>
      </c>
      <c r="C944" s="75" t="s">
        <v>335</v>
      </c>
      <c r="D944" s="75" t="s">
        <v>97</v>
      </c>
      <c r="E944" s="75"/>
      <c r="F944" s="75">
        <v>300</v>
      </c>
      <c r="G944" s="227"/>
      <c r="H944" s="370">
        <f t="shared" si="17"/>
        <v>73647</v>
      </c>
      <c r="I944" s="75" t="s">
        <v>124</v>
      </c>
      <c r="J944" s="75" t="s">
        <v>1436</v>
      </c>
    </row>
    <row r="945" spans="1:10" ht="15.6">
      <c r="A945" s="212">
        <v>46133</v>
      </c>
      <c r="B945" s="75" t="s">
        <v>1414</v>
      </c>
      <c r="C945" s="75" t="s">
        <v>335</v>
      </c>
      <c r="D945" s="75" t="s">
        <v>97</v>
      </c>
      <c r="E945" s="75"/>
      <c r="F945" s="75">
        <v>300</v>
      </c>
      <c r="G945" s="227"/>
      <c r="H945" s="370">
        <f t="shared" si="17"/>
        <v>73347</v>
      </c>
      <c r="I945" s="75" t="s">
        <v>124</v>
      </c>
      <c r="J945" s="75" t="s">
        <v>1436</v>
      </c>
    </row>
    <row r="946" spans="1:10" ht="15.6">
      <c r="A946" s="212">
        <v>46133</v>
      </c>
      <c r="B946" s="75" t="s">
        <v>1415</v>
      </c>
      <c r="C946" s="75" t="s">
        <v>773</v>
      </c>
      <c r="D946" s="75" t="s">
        <v>97</v>
      </c>
      <c r="E946" s="75"/>
      <c r="F946" s="75">
        <v>3000</v>
      </c>
      <c r="G946" s="227"/>
      <c r="H946" s="370">
        <f t="shared" si="17"/>
        <v>70347</v>
      </c>
      <c r="I946" s="75" t="s">
        <v>124</v>
      </c>
      <c r="J946" s="75" t="s">
        <v>1450</v>
      </c>
    </row>
    <row r="947" spans="1:10" ht="15.6">
      <c r="A947" s="212">
        <v>46133</v>
      </c>
      <c r="B947" s="75" t="s">
        <v>1416</v>
      </c>
      <c r="C947" s="75" t="s">
        <v>335</v>
      </c>
      <c r="D947" s="75" t="s">
        <v>97</v>
      </c>
      <c r="E947" s="75"/>
      <c r="F947" s="75">
        <v>300</v>
      </c>
      <c r="G947" s="227"/>
      <c r="H947" s="370">
        <f t="shared" si="17"/>
        <v>70047</v>
      </c>
      <c r="I947" s="75" t="s">
        <v>124</v>
      </c>
      <c r="J947" s="75" t="s">
        <v>1436</v>
      </c>
    </row>
    <row r="948" spans="1:10" ht="15.6">
      <c r="A948" s="212">
        <v>46133</v>
      </c>
      <c r="B948" s="75" t="s">
        <v>1417</v>
      </c>
      <c r="C948" s="75" t="s">
        <v>335</v>
      </c>
      <c r="D948" s="75" t="s">
        <v>97</v>
      </c>
      <c r="E948" s="75"/>
      <c r="F948" s="75">
        <v>300</v>
      </c>
      <c r="G948" s="227"/>
      <c r="H948" s="370">
        <f t="shared" si="17"/>
        <v>69747</v>
      </c>
      <c r="I948" s="75" t="s">
        <v>124</v>
      </c>
      <c r="J948" s="75" t="s">
        <v>1436</v>
      </c>
    </row>
    <row r="949" spans="1:10" ht="15.6">
      <c r="A949" s="212">
        <v>46133</v>
      </c>
      <c r="B949" s="75" t="s">
        <v>1418</v>
      </c>
      <c r="C949" s="75" t="s">
        <v>525</v>
      </c>
      <c r="D949" s="75" t="s">
        <v>97</v>
      </c>
      <c r="E949" s="75"/>
      <c r="F949" s="75">
        <v>20000</v>
      </c>
      <c r="G949" s="227"/>
      <c r="H949" s="370">
        <f t="shared" si="17"/>
        <v>49747</v>
      </c>
      <c r="I949" s="75" t="s">
        <v>124</v>
      </c>
      <c r="J949" s="75" t="s">
        <v>1451</v>
      </c>
    </row>
    <row r="950" spans="1:10" ht="15.6">
      <c r="A950" s="212">
        <v>46134</v>
      </c>
      <c r="B950" s="75" t="s">
        <v>1419</v>
      </c>
      <c r="C950" s="75" t="s">
        <v>335</v>
      </c>
      <c r="D950" s="75" t="s">
        <v>97</v>
      </c>
      <c r="E950" s="75"/>
      <c r="F950" s="75">
        <v>300</v>
      </c>
      <c r="G950" s="227"/>
      <c r="H950" s="370">
        <f t="shared" si="17"/>
        <v>49447</v>
      </c>
      <c r="I950" s="75" t="s">
        <v>124</v>
      </c>
      <c r="J950" s="75" t="s">
        <v>1436</v>
      </c>
    </row>
    <row r="951" spans="1:10" ht="15.6">
      <c r="A951" s="212">
        <v>46134</v>
      </c>
      <c r="B951" s="75" t="s">
        <v>1415</v>
      </c>
      <c r="C951" s="75" t="s">
        <v>773</v>
      </c>
      <c r="D951" s="75" t="s">
        <v>97</v>
      </c>
      <c r="E951" s="75"/>
      <c r="F951" s="75">
        <v>3000</v>
      </c>
      <c r="G951" s="227"/>
      <c r="H951" s="370">
        <f t="shared" si="17"/>
        <v>46447</v>
      </c>
      <c r="I951" s="75" t="s">
        <v>124</v>
      </c>
      <c r="J951" s="75" t="s">
        <v>1450</v>
      </c>
    </row>
    <row r="952" spans="1:10" ht="15.6">
      <c r="A952" s="212">
        <v>46134</v>
      </c>
      <c r="B952" s="75" t="s">
        <v>1420</v>
      </c>
      <c r="C952" s="75" t="s">
        <v>335</v>
      </c>
      <c r="D952" s="75" t="s">
        <v>97</v>
      </c>
      <c r="E952" s="75"/>
      <c r="F952" s="75">
        <v>300</v>
      </c>
      <c r="G952" s="227"/>
      <c r="H952" s="370">
        <f t="shared" si="17"/>
        <v>46147</v>
      </c>
      <c r="I952" s="75" t="s">
        <v>124</v>
      </c>
      <c r="J952" s="75" t="s">
        <v>1436</v>
      </c>
    </row>
    <row r="953" spans="1:10" ht="15.6">
      <c r="A953" s="212">
        <v>46134</v>
      </c>
      <c r="B953" s="75" t="s">
        <v>1421</v>
      </c>
      <c r="C953" s="75" t="s">
        <v>335</v>
      </c>
      <c r="D953" s="75" t="s">
        <v>97</v>
      </c>
      <c r="E953" s="75"/>
      <c r="F953" s="75">
        <v>300</v>
      </c>
      <c r="G953" s="227"/>
      <c r="H953" s="370">
        <f t="shared" si="17"/>
        <v>45847</v>
      </c>
      <c r="I953" s="75" t="s">
        <v>124</v>
      </c>
      <c r="J953" s="75" t="s">
        <v>1436</v>
      </c>
    </row>
    <row r="954" spans="1:10" ht="15.6">
      <c r="A954" s="212">
        <v>46134</v>
      </c>
      <c r="B954" s="75" t="s">
        <v>1422</v>
      </c>
      <c r="C954" s="75" t="s">
        <v>335</v>
      </c>
      <c r="D954" s="75" t="s">
        <v>97</v>
      </c>
      <c r="E954" s="75"/>
      <c r="F954" s="75">
        <v>300</v>
      </c>
      <c r="G954" s="227"/>
      <c r="H954" s="370">
        <f t="shared" si="17"/>
        <v>45547</v>
      </c>
      <c r="I954" s="75" t="s">
        <v>124</v>
      </c>
      <c r="J954" s="75" t="s">
        <v>1436</v>
      </c>
    </row>
    <row r="955" spans="1:10" ht="15.6">
      <c r="A955" s="212">
        <v>46134</v>
      </c>
      <c r="B955" s="75" t="s">
        <v>1423</v>
      </c>
      <c r="C955" s="75" t="s">
        <v>335</v>
      </c>
      <c r="D955" s="75" t="s">
        <v>97</v>
      </c>
      <c r="E955" s="75"/>
      <c r="F955" s="75">
        <v>300</v>
      </c>
      <c r="G955" s="227"/>
      <c r="H955" s="370">
        <f t="shared" si="17"/>
        <v>45247</v>
      </c>
      <c r="I955" s="75" t="s">
        <v>124</v>
      </c>
      <c r="J955" s="75" t="s">
        <v>1436</v>
      </c>
    </row>
    <row r="956" spans="1:10" ht="15.6">
      <c r="A956" s="212">
        <v>46134</v>
      </c>
      <c r="B956" s="75" t="s">
        <v>1424</v>
      </c>
      <c r="C956" s="75" t="s">
        <v>335</v>
      </c>
      <c r="D956" s="75" t="s">
        <v>97</v>
      </c>
      <c r="E956" s="75"/>
      <c r="F956" s="75">
        <v>300</v>
      </c>
      <c r="G956" s="227"/>
      <c r="H956" s="370">
        <f t="shared" si="17"/>
        <v>44947</v>
      </c>
      <c r="I956" s="75" t="s">
        <v>124</v>
      </c>
      <c r="J956" s="75" t="s">
        <v>1436</v>
      </c>
    </row>
    <row r="957" spans="1:10" ht="15.6">
      <c r="A957" s="212">
        <v>46134</v>
      </c>
      <c r="B957" s="306" t="s">
        <v>1425</v>
      </c>
      <c r="C957" s="75" t="s">
        <v>767</v>
      </c>
      <c r="D957" s="75" t="s">
        <v>97</v>
      </c>
      <c r="E957" s="75"/>
      <c r="F957" s="75">
        <v>7000</v>
      </c>
      <c r="G957" s="227"/>
      <c r="H957" s="370">
        <f t="shared" si="17"/>
        <v>37947</v>
      </c>
      <c r="I957" s="75" t="s">
        <v>124</v>
      </c>
      <c r="J957" s="75" t="s">
        <v>1452</v>
      </c>
    </row>
    <row r="958" spans="1:10" ht="15.6">
      <c r="A958" s="212">
        <v>46134</v>
      </c>
      <c r="B958" s="75" t="s">
        <v>1426</v>
      </c>
      <c r="C958" s="75" t="s">
        <v>335</v>
      </c>
      <c r="D958" s="75" t="s">
        <v>97</v>
      </c>
      <c r="E958" s="75"/>
      <c r="F958" s="75">
        <v>300</v>
      </c>
      <c r="G958" s="227"/>
      <c r="H958" s="370">
        <f t="shared" si="17"/>
        <v>37647</v>
      </c>
      <c r="I958" s="75" t="s">
        <v>124</v>
      </c>
      <c r="J958" s="75" t="s">
        <v>1436</v>
      </c>
    </row>
    <row r="959" spans="1:10" ht="15.6">
      <c r="A959" s="212">
        <v>46134</v>
      </c>
      <c r="B959" s="75" t="s">
        <v>1414</v>
      </c>
      <c r="C959" s="75" t="s">
        <v>335</v>
      </c>
      <c r="D959" s="75" t="s">
        <v>97</v>
      </c>
      <c r="E959" s="75"/>
      <c r="F959" s="75">
        <v>300</v>
      </c>
      <c r="G959" s="227"/>
      <c r="H959" s="370">
        <f t="shared" si="17"/>
        <v>37347</v>
      </c>
      <c r="I959" s="75" t="s">
        <v>124</v>
      </c>
      <c r="J959" s="75" t="s">
        <v>1436</v>
      </c>
    </row>
    <row r="960" spans="1:10" ht="15.6">
      <c r="A960" s="212">
        <v>46134</v>
      </c>
      <c r="B960" s="75" t="s">
        <v>1415</v>
      </c>
      <c r="C960" s="75" t="s">
        <v>773</v>
      </c>
      <c r="D960" s="75" t="s">
        <v>97</v>
      </c>
      <c r="E960" s="75"/>
      <c r="F960" s="75">
        <v>3000</v>
      </c>
      <c r="G960" s="227"/>
      <c r="H960" s="370">
        <f t="shared" si="17"/>
        <v>34347</v>
      </c>
      <c r="I960" s="75" t="s">
        <v>124</v>
      </c>
      <c r="J960" s="75" t="s">
        <v>1450</v>
      </c>
    </row>
    <row r="961" spans="1:10" ht="15.6">
      <c r="A961" s="212">
        <v>46134</v>
      </c>
      <c r="B961" s="75" t="s">
        <v>1427</v>
      </c>
      <c r="C961" s="75" t="s">
        <v>335</v>
      </c>
      <c r="D961" s="75" t="s">
        <v>97</v>
      </c>
      <c r="E961" s="75"/>
      <c r="F961" s="75">
        <v>300</v>
      </c>
      <c r="G961" s="227"/>
      <c r="H961" s="370">
        <f t="shared" si="17"/>
        <v>34047</v>
      </c>
      <c r="I961" s="75" t="s">
        <v>124</v>
      </c>
      <c r="J961" s="75" t="s">
        <v>1436</v>
      </c>
    </row>
    <row r="962" spans="1:10" ht="15.6">
      <c r="A962" s="212">
        <v>46134</v>
      </c>
      <c r="B962" s="75" t="s">
        <v>1428</v>
      </c>
      <c r="C962" s="75" t="s">
        <v>335</v>
      </c>
      <c r="D962" s="75" t="s">
        <v>97</v>
      </c>
      <c r="E962" s="75"/>
      <c r="F962" s="75">
        <v>300</v>
      </c>
      <c r="G962" s="227"/>
      <c r="H962" s="370">
        <f t="shared" si="17"/>
        <v>33747</v>
      </c>
      <c r="I962" s="75" t="s">
        <v>124</v>
      </c>
      <c r="J962" s="75" t="s">
        <v>1436</v>
      </c>
    </row>
    <row r="963" spans="1:10" ht="15.6">
      <c r="A963" s="212">
        <v>46134</v>
      </c>
      <c r="B963" s="306" t="s">
        <v>1429</v>
      </c>
      <c r="C963" s="306" t="s">
        <v>110</v>
      </c>
      <c r="D963" s="75" t="s">
        <v>97</v>
      </c>
      <c r="E963" s="75">
        <v>5000</v>
      </c>
      <c r="F963" s="75"/>
      <c r="G963" s="227"/>
      <c r="H963" s="370">
        <f t="shared" si="17"/>
        <v>38747</v>
      </c>
      <c r="I963" s="75" t="s">
        <v>124</v>
      </c>
      <c r="J963" s="75" t="s">
        <v>1453</v>
      </c>
    </row>
    <row r="964" spans="1:10" ht="15.6">
      <c r="A964" s="212">
        <v>46134</v>
      </c>
      <c r="B964" s="306" t="s">
        <v>1429</v>
      </c>
      <c r="C964" s="306" t="s">
        <v>110</v>
      </c>
      <c r="D964" s="75" t="s">
        <v>97</v>
      </c>
      <c r="E964" s="75"/>
      <c r="F964" s="75">
        <v>5000</v>
      </c>
      <c r="G964" s="227"/>
      <c r="H964" s="370">
        <f t="shared" si="17"/>
        <v>33747</v>
      </c>
      <c r="I964" s="75" t="s">
        <v>124</v>
      </c>
      <c r="J964" s="75" t="s">
        <v>1453</v>
      </c>
    </row>
    <row r="965" spans="1:10" ht="15.6">
      <c r="A965" s="212">
        <v>46135</v>
      </c>
      <c r="B965" s="75" t="s">
        <v>1430</v>
      </c>
      <c r="C965" s="75" t="s">
        <v>525</v>
      </c>
      <c r="D965" s="75" t="s">
        <v>97</v>
      </c>
      <c r="E965" s="75"/>
      <c r="F965" s="75">
        <v>20000</v>
      </c>
      <c r="G965" s="227"/>
      <c r="H965" s="370">
        <f t="shared" si="17"/>
        <v>13747</v>
      </c>
      <c r="I965" s="75" t="s">
        <v>124</v>
      </c>
      <c r="J965" s="75" t="s">
        <v>1454</v>
      </c>
    </row>
    <row r="966" spans="1:10" ht="15.6">
      <c r="A966" s="212">
        <v>46135</v>
      </c>
      <c r="B966" s="75" t="s">
        <v>1431</v>
      </c>
      <c r="C966" s="75" t="s">
        <v>335</v>
      </c>
      <c r="D966" s="75" t="s">
        <v>97</v>
      </c>
      <c r="E966" s="75"/>
      <c r="F966" s="75">
        <v>300</v>
      </c>
      <c r="G966" s="227"/>
      <c r="H966" s="370">
        <f t="shared" si="17"/>
        <v>13447</v>
      </c>
      <c r="I966" s="75" t="s">
        <v>124</v>
      </c>
      <c r="J966" s="75" t="s">
        <v>1436</v>
      </c>
    </row>
    <row r="967" spans="1:10" ht="15.6">
      <c r="A967" s="212">
        <v>46135</v>
      </c>
      <c r="B967" s="75" t="s">
        <v>1406</v>
      </c>
      <c r="C967" s="75" t="s">
        <v>335</v>
      </c>
      <c r="D967" s="75" t="s">
        <v>97</v>
      </c>
      <c r="E967" s="75"/>
      <c r="F967" s="75">
        <v>2500</v>
      </c>
      <c r="G967" s="227"/>
      <c r="H967" s="370">
        <f t="shared" si="17"/>
        <v>10947</v>
      </c>
      <c r="I967" s="75" t="s">
        <v>124</v>
      </c>
      <c r="J967" s="75" t="s">
        <v>1436</v>
      </c>
    </row>
    <row r="968" spans="1:10" ht="15.6">
      <c r="A968" s="212">
        <v>46136</v>
      </c>
      <c r="B968" s="75" t="s">
        <v>764</v>
      </c>
      <c r="C968" s="75" t="s">
        <v>779</v>
      </c>
      <c r="D968" s="75" t="s">
        <v>97</v>
      </c>
      <c r="E968" s="75">
        <v>20000</v>
      </c>
      <c r="F968" s="75"/>
      <c r="G968" s="227"/>
      <c r="H968" s="370">
        <f t="shared" si="17"/>
        <v>30947</v>
      </c>
      <c r="I968" s="75" t="s">
        <v>124</v>
      </c>
      <c r="J968" s="75" t="s">
        <v>1455</v>
      </c>
    </row>
    <row r="969" spans="1:10" ht="15.6">
      <c r="A969" s="436">
        <v>46140</v>
      </c>
      <c r="B969" s="124" t="s">
        <v>1432</v>
      </c>
      <c r="C969" s="124" t="s">
        <v>450</v>
      </c>
      <c r="D969" s="124" t="s">
        <v>98</v>
      </c>
      <c r="E969" s="94">
        <v>3390</v>
      </c>
      <c r="F969" s="75"/>
      <c r="G969" s="227"/>
      <c r="H969" s="370">
        <f t="shared" si="17"/>
        <v>34337</v>
      </c>
      <c r="I969" s="75" t="s">
        <v>124</v>
      </c>
      <c r="J969" s="124" t="s">
        <v>1456</v>
      </c>
    </row>
    <row r="970" spans="1:10" ht="15.6">
      <c r="A970" s="436">
        <v>46140</v>
      </c>
      <c r="B970" s="75" t="s">
        <v>1044</v>
      </c>
      <c r="C970" s="75" t="s">
        <v>120</v>
      </c>
      <c r="D970" s="75" t="s">
        <v>98</v>
      </c>
      <c r="E970" s="94">
        <v>62500</v>
      </c>
      <c r="F970" s="75"/>
      <c r="G970" s="227"/>
      <c r="H970" s="370">
        <f t="shared" si="17"/>
        <v>96837</v>
      </c>
      <c r="I970" s="75" t="s">
        <v>124</v>
      </c>
      <c r="J970" s="124" t="s">
        <v>1457</v>
      </c>
    </row>
    <row r="971" spans="1:10" ht="15.6">
      <c r="A971" s="436">
        <v>46140</v>
      </c>
      <c r="B971" s="124" t="s">
        <v>1432</v>
      </c>
      <c r="C971" s="124" t="s">
        <v>450</v>
      </c>
      <c r="D971" s="124" t="s">
        <v>98</v>
      </c>
      <c r="E971" s="75"/>
      <c r="F971" s="94">
        <v>3390</v>
      </c>
      <c r="G971" s="227"/>
      <c r="H971" s="370">
        <f t="shared" si="17"/>
        <v>93447</v>
      </c>
      <c r="I971" s="75" t="s">
        <v>124</v>
      </c>
      <c r="J971" s="124" t="s">
        <v>1456</v>
      </c>
    </row>
    <row r="972" spans="1:10" ht="15.6">
      <c r="A972" s="436">
        <v>46140</v>
      </c>
      <c r="B972" s="75" t="s">
        <v>1044</v>
      </c>
      <c r="C972" s="75" t="s">
        <v>120</v>
      </c>
      <c r="D972" s="75" t="s">
        <v>98</v>
      </c>
      <c r="E972" s="75"/>
      <c r="F972" s="94">
        <v>62500</v>
      </c>
      <c r="G972" s="227"/>
      <c r="H972" s="370">
        <f t="shared" ref="H972:H980" si="18">H971+E972-F972</f>
        <v>30947</v>
      </c>
      <c r="I972" s="75" t="s">
        <v>124</v>
      </c>
      <c r="J972" s="124" t="s">
        <v>1457</v>
      </c>
    </row>
    <row r="973" spans="1:10" ht="15.6">
      <c r="A973" s="212">
        <v>46140</v>
      </c>
      <c r="B973" s="75" t="s">
        <v>753</v>
      </c>
      <c r="C973" s="75" t="s">
        <v>335</v>
      </c>
      <c r="D973" s="75" t="s">
        <v>97</v>
      </c>
      <c r="E973" s="75"/>
      <c r="F973" s="75">
        <v>500</v>
      </c>
      <c r="G973" s="227"/>
      <c r="H973" s="370">
        <f t="shared" si="18"/>
        <v>30447</v>
      </c>
      <c r="I973" s="75" t="s">
        <v>124</v>
      </c>
      <c r="J973" s="75" t="s">
        <v>1436</v>
      </c>
    </row>
    <row r="974" spans="1:10" ht="15.6">
      <c r="A974" s="212">
        <v>46140</v>
      </c>
      <c r="B974" s="75" t="s">
        <v>453</v>
      </c>
      <c r="C974" s="75" t="s">
        <v>335</v>
      </c>
      <c r="D974" s="75" t="s">
        <v>97</v>
      </c>
      <c r="E974" s="75"/>
      <c r="F974" s="75">
        <v>500</v>
      </c>
      <c r="G974" s="227"/>
      <c r="H974" s="370">
        <f t="shared" si="18"/>
        <v>29947</v>
      </c>
      <c r="I974" s="75" t="s">
        <v>124</v>
      </c>
      <c r="J974" s="75" t="s">
        <v>1436</v>
      </c>
    </row>
    <row r="975" spans="1:10" ht="15.6">
      <c r="A975" s="212">
        <v>46140</v>
      </c>
      <c r="B975" s="306" t="s">
        <v>1433</v>
      </c>
      <c r="C975" s="306" t="s">
        <v>110</v>
      </c>
      <c r="D975" s="75" t="s">
        <v>97</v>
      </c>
      <c r="E975" s="75">
        <v>5000</v>
      </c>
      <c r="F975" s="75"/>
      <c r="G975" s="227"/>
      <c r="H975" s="370">
        <f t="shared" si="18"/>
        <v>34947</v>
      </c>
      <c r="I975" s="75" t="s">
        <v>124</v>
      </c>
      <c r="J975" s="75" t="s">
        <v>1458</v>
      </c>
    </row>
    <row r="976" spans="1:10" ht="15.6">
      <c r="A976" s="212">
        <v>46140</v>
      </c>
      <c r="B976" s="306" t="s">
        <v>1433</v>
      </c>
      <c r="C976" s="306" t="s">
        <v>110</v>
      </c>
      <c r="D976" s="75" t="s">
        <v>97</v>
      </c>
      <c r="E976" s="75"/>
      <c r="F976" s="75">
        <v>5000</v>
      </c>
      <c r="G976" s="227"/>
      <c r="H976" s="370">
        <f t="shared" si="18"/>
        <v>29947</v>
      </c>
      <c r="I976" s="75" t="s">
        <v>124</v>
      </c>
      <c r="J976" s="75" t="s">
        <v>1458</v>
      </c>
    </row>
    <row r="977" spans="1:10" ht="15.6">
      <c r="A977" s="436">
        <v>46141</v>
      </c>
      <c r="B977" s="124" t="s">
        <v>1434</v>
      </c>
      <c r="C977" s="124" t="s">
        <v>450</v>
      </c>
      <c r="D977" s="124" t="s">
        <v>98</v>
      </c>
      <c r="E977" s="94">
        <v>7110</v>
      </c>
      <c r="F977" s="75"/>
      <c r="G977" s="227"/>
      <c r="H977" s="370">
        <f t="shared" si="18"/>
        <v>37057</v>
      </c>
      <c r="I977" s="75" t="s">
        <v>124</v>
      </c>
      <c r="J977" s="124" t="s">
        <v>1459</v>
      </c>
    </row>
    <row r="978" spans="1:10" ht="15.6">
      <c r="A978" s="436">
        <v>46141</v>
      </c>
      <c r="B978" s="124" t="s">
        <v>1434</v>
      </c>
      <c r="C978" s="124" t="s">
        <v>450</v>
      </c>
      <c r="D978" s="124" t="s">
        <v>98</v>
      </c>
      <c r="E978" s="75"/>
      <c r="F978" s="94">
        <v>7110</v>
      </c>
      <c r="G978" s="227"/>
      <c r="H978" s="370">
        <f t="shared" si="18"/>
        <v>29947</v>
      </c>
      <c r="I978" s="75" t="s">
        <v>124</v>
      </c>
      <c r="J978" s="124" t="s">
        <v>1459</v>
      </c>
    </row>
    <row r="979" spans="1:10" ht="15.6">
      <c r="A979" s="212">
        <v>46141</v>
      </c>
      <c r="B979" s="75" t="s">
        <v>1435</v>
      </c>
      <c r="C979" s="75" t="s">
        <v>335</v>
      </c>
      <c r="D979" s="75" t="s">
        <v>97</v>
      </c>
      <c r="E979" s="75"/>
      <c r="F979" s="75">
        <v>500</v>
      </c>
      <c r="G979" s="227"/>
      <c r="H979" s="370">
        <f t="shared" si="18"/>
        <v>29447</v>
      </c>
      <c r="I979" s="75" t="s">
        <v>124</v>
      </c>
      <c r="J979" s="75" t="s">
        <v>1436</v>
      </c>
    </row>
    <row r="980" spans="1:10" ht="15.6">
      <c r="A980" s="212">
        <v>46141</v>
      </c>
      <c r="B980" s="75" t="s">
        <v>453</v>
      </c>
      <c r="C980" s="75" t="s">
        <v>335</v>
      </c>
      <c r="D980" s="75" t="s">
        <v>97</v>
      </c>
      <c r="E980" s="75"/>
      <c r="F980" s="75">
        <v>500</v>
      </c>
      <c r="G980" s="227"/>
      <c r="H980" s="370">
        <f t="shared" si="18"/>
        <v>28947</v>
      </c>
      <c r="I980" s="75" t="s">
        <v>124</v>
      </c>
      <c r="J980" s="75" t="s">
        <v>1436</v>
      </c>
    </row>
    <row r="981" spans="1:10">
      <c r="E981" s="71">
        <f>SUM(E906:E980)</f>
        <v>333000</v>
      </c>
      <c r="F981" s="71">
        <f>SUM(F906:F980)</f>
        <v>335300</v>
      </c>
      <c r="H981" s="445">
        <f>+E981-F981+H906</f>
        <v>28947</v>
      </c>
    </row>
  </sheetData>
  <mergeCells count="3">
    <mergeCell ref="A185:D185"/>
    <mergeCell ref="B744:E744"/>
    <mergeCell ref="B903:E903"/>
  </mergeCells>
  <phoneticPr fontId="29" type="noConversion"/>
  <dataValidations disablePrompts="1" count="1">
    <dataValidation type="list" allowBlank="1" showInputMessage="1" showErrorMessage="1" sqref="C748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13"/>
  <sheetViews>
    <sheetView zoomScaleNormal="100" workbookViewId="0">
      <selection activeCell="E18" sqref="E18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1" t="s">
        <v>157</v>
      </c>
      <c r="C2" t="s">
        <v>159</v>
      </c>
    </row>
    <row r="3" spans="2:3">
      <c r="B3" s="141" t="s">
        <v>107</v>
      </c>
      <c r="C3" s="428">
        <v>6433573</v>
      </c>
    </row>
    <row r="4" spans="2:3">
      <c r="B4" s="141" t="s">
        <v>111</v>
      </c>
      <c r="C4" s="428">
        <v>355000</v>
      </c>
    </row>
    <row r="5" spans="2:3">
      <c r="B5" s="141" t="s">
        <v>168</v>
      </c>
      <c r="C5" s="428">
        <v>546069</v>
      </c>
    </row>
    <row r="6" spans="2:3">
      <c r="B6" s="141" t="s">
        <v>124</v>
      </c>
      <c r="C6" s="428">
        <v>335300</v>
      </c>
    </row>
    <row r="7" spans="2:3">
      <c r="B7" s="141" t="s">
        <v>128</v>
      </c>
      <c r="C7" s="428">
        <v>641000</v>
      </c>
    </row>
    <row r="8" spans="2:3">
      <c r="B8" s="141" t="s">
        <v>122</v>
      </c>
      <c r="C8" s="428">
        <v>433000</v>
      </c>
    </row>
    <row r="9" spans="2:3">
      <c r="B9" s="141" t="s">
        <v>131</v>
      </c>
      <c r="C9" s="428">
        <v>493580</v>
      </c>
    </row>
    <row r="10" spans="2:3">
      <c r="B10" s="141" t="s">
        <v>123</v>
      </c>
      <c r="C10" s="428">
        <v>845500</v>
      </c>
    </row>
    <row r="11" spans="2:3">
      <c r="B11" s="141" t="s">
        <v>129</v>
      </c>
      <c r="C11" s="428">
        <v>285000</v>
      </c>
    </row>
    <row r="12" spans="2:3">
      <c r="B12" s="141" t="s">
        <v>127</v>
      </c>
      <c r="C12" s="428">
        <v>448500</v>
      </c>
    </row>
    <row r="13" spans="2:3">
      <c r="B13" s="141" t="s">
        <v>158</v>
      </c>
      <c r="C13" s="428">
        <v>10816522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15"/>
  <sheetViews>
    <sheetView zoomScaleNormal="100" workbookViewId="0">
      <selection activeCell="C10" sqref="C10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1" t="s">
        <v>157</v>
      </c>
      <c r="C2" t="s">
        <v>160</v>
      </c>
      <c r="D2" t="s">
        <v>161</v>
      </c>
    </row>
    <row r="3" spans="2:4">
      <c r="B3" s="141" t="s">
        <v>107</v>
      </c>
      <c r="C3" s="428"/>
      <c r="D3" s="428">
        <v>4000000</v>
      </c>
    </row>
    <row r="4" spans="2:4">
      <c r="B4" s="141" t="s">
        <v>127</v>
      </c>
      <c r="C4" s="428">
        <v>613000</v>
      </c>
      <c r="D4" s="428">
        <v>165000</v>
      </c>
    </row>
    <row r="5" spans="2:4">
      <c r="B5" s="141" t="s">
        <v>111</v>
      </c>
      <c r="C5" s="428">
        <v>280000</v>
      </c>
      <c r="D5" s="428"/>
    </row>
    <row r="6" spans="2:4">
      <c r="B6" s="141" t="s">
        <v>129</v>
      </c>
      <c r="C6" s="428">
        <v>288000</v>
      </c>
      <c r="D6" s="428">
        <v>18500</v>
      </c>
    </row>
    <row r="7" spans="2:4">
      <c r="B7" s="141" t="s">
        <v>131</v>
      </c>
      <c r="C7" s="428">
        <v>455480</v>
      </c>
      <c r="D7" s="428"/>
    </row>
    <row r="8" spans="2:4">
      <c r="B8" s="141" t="s">
        <v>123</v>
      </c>
      <c r="C8" s="428">
        <v>1186000</v>
      </c>
      <c r="D8" s="428">
        <v>250000</v>
      </c>
    </row>
    <row r="9" spans="2:4">
      <c r="B9" s="141" t="s">
        <v>198</v>
      </c>
      <c r="C9" s="428">
        <v>325000</v>
      </c>
      <c r="D9" s="428"/>
    </row>
    <row r="10" spans="2:4">
      <c r="B10" s="141" t="s">
        <v>124</v>
      </c>
      <c r="C10" s="428">
        <v>308000</v>
      </c>
      <c r="D10" s="428"/>
    </row>
    <row r="11" spans="2:4">
      <c r="B11" s="141" t="s">
        <v>122</v>
      </c>
      <c r="C11" s="428">
        <v>485000</v>
      </c>
      <c r="D11" s="428"/>
    </row>
    <row r="12" spans="2:4">
      <c r="B12" s="141" t="s">
        <v>180</v>
      </c>
      <c r="C12" s="428"/>
      <c r="D12" s="428"/>
    </row>
    <row r="13" spans="2:4">
      <c r="B13" s="141" t="s">
        <v>168</v>
      </c>
      <c r="C13" s="428">
        <v>513069</v>
      </c>
      <c r="D13" s="428"/>
    </row>
    <row r="14" spans="2:4">
      <c r="B14" s="141" t="s">
        <v>128</v>
      </c>
      <c r="C14" s="428">
        <v>897500</v>
      </c>
      <c r="D14" s="428">
        <v>300000</v>
      </c>
    </row>
    <row r="15" spans="2:4">
      <c r="B15" s="141" t="s">
        <v>158</v>
      </c>
      <c r="C15" s="428">
        <v>5351049</v>
      </c>
      <c r="D15" s="428">
        <v>4733500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R9"/>
  <sheetViews>
    <sheetView workbookViewId="0">
      <selection activeCell="F19" sqref="F19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9.796875" bestFit="1" customWidth="1"/>
    <col min="5" max="5" width="13.8984375" bestFit="1" customWidth="1"/>
    <col min="6" max="6" width="8.59765625" bestFit="1" customWidth="1"/>
    <col min="7" max="7" width="10.19921875" bestFit="1" customWidth="1"/>
    <col min="8" max="8" width="7.69921875" bestFit="1" customWidth="1"/>
    <col min="9" max="9" width="9.59765625" bestFit="1" customWidth="1"/>
    <col min="10" max="10" width="13.8984375" bestFit="1" customWidth="1"/>
    <col min="11" max="11" width="12.8984375" bestFit="1" customWidth="1"/>
    <col min="12" max="12" width="19.3984375" bestFit="1" customWidth="1"/>
    <col min="13" max="13" width="17.59765625" bestFit="1" customWidth="1"/>
    <col min="14" max="14" width="12.19921875" bestFit="1" customWidth="1"/>
    <col min="15" max="15" width="13.09765625" bestFit="1" customWidth="1"/>
    <col min="16" max="16" width="9.09765625" bestFit="1" customWidth="1"/>
    <col min="17" max="17" width="7.59765625" bestFit="1" customWidth="1"/>
    <col min="18" max="19" width="12.09765625" bestFit="1" customWidth="1"/>
    <col min="20" max="20" width="14.5" bestFit="1" customWidth="1"/>
    <col min="21" max="21" width="7.59765625" bestFit="1" customWidth="1"/>
    <col min="22" max="22" width="9.296875" bestFit="1" customWidth="1"/>
    <col min="23" max="23" width="12.09765625" bestFit="1" customWidth="1"/>
    <col min="24" max="24" width="18.09765625" bestFit="1" customWidth="1"/>
    <col min="25" max="25" width="14.3984375" bestFit="1" customWidth="1"/>
    <col min="26" max="26" width="12.09765625" bestFit="1" customWidth="1"/>
  </cols>
  <sheetData>
    <row r="2" spans="2:18">
      <c r="B2" s="161" t="s">
        <v>159</v>
      </c>
      <c r="C2" s="161" t="s">
        <v>182</v>
      </c>
    </row>
    <row r="3" spans="2:18">
      <c r="B3" s="161" t="s">
        <v>157</v>
      </c>
      <c r="C3" t="s">
        <v>120</v>
      </c>
      <c r="D3" t="s">
        <v>104</v>
      </c>
      <c r="E3" t="s">
        <v>103</v>
      </c>
      <c r="F3" t="s">
        <v>130</v>
      </c>
      <c r="G3" t="s">
        <v>110</v>
      </c>
      <c r="H3" t="s">
        <v>240</v>
      </c>
      <c r="I3" t="s">
        <v>276</v>
      </c>
      <c r="J3" t="s">
        <v>335</v>
      </c>
      <c r="K3" t="s">
        <v>524</v>
      </c>
      <c r="L3" t="s">
        <v>392</v>
      </c>
      <c r="M3" t="s">
        <v>396</v>
      </c>
      <c r="N3" t="s">
        <v>278</v>
      </c>
      <c r="O3" t="s">
        <v>450</v>
      </c>
      <c r="P3" t="s">
        <v>961</v>
      </c>
      <c r="Q3" t="s">
        <v>1351</v>
      </c>
      <c r="R3" t="s">
        <v>158</v>
      </c>
    </row>
    <row r="4" spans="2:18">
      <c r="B4" s="141" t="s">
        <v>257</v>
      </c>
      <c r="C4" s="428"/>
      <c r="D4" s="428">
        <v>820000</v>
      </c>
      <c r="E4" s="428"/>
      <c r="F4" s="428"/>
      <c r="G4" s="428">
        <v>112500</v>
      </c>
      <c r="H4" s="428"/>
      <c r="I4" s="428"/>
      <c r="J4" s="428">
        <v>156600</v>
      </c>
      <c r="K4" s="428">
        <v>75500</v>
      </c>
      <c r="L4" s="428">
        <v>196000</v>
      </c>
      <c r="M4" s="428">
        <v>1210000</v>
      </c>
      <c r="N4" s="428"/>
      <c r="O4" s="428"/>
      <c r="P4" s="428"/>
      <c r="Q4" s="428"/>
      <c r="R4" s="428">
        <v>2570600</v>
      </c>
    </row>
    <row r="5" spans="2:18">
      <c r="B5" s="141" t="s">
        <v>97</v>
      </c>
      <c r="C5" s="428"/>
      <c r="D5" s="428">
        <v>1918948</v>
      </c>
      <c r="E5" s="428"/>
      <c r="F5" s="428"/>
      <c r="G5" s="428">
        <v>100000</v>
      </c>
      <c r="H5" s="428"/>
      <c r="I5" s="428"/>
      <c r="J5" s="428">
        <v>88300</v>
      </c>
      <c r="K5" s="428"/>
      <c r="L5" s="428">
        <v>389000</v>
      </c>
      <c r="M5" s="428">
        <v>740000</v>
      </c>
      <c r="N5" s="428">
        <v>150000</v>
      </c>
      <c r="O5" s="428"/>
      <c r="P5" s="428">
        <v>34500</v>
      </c>
      <c r="Q5" s="428"/>
      <c r="R5" s="428">
        <v>3420748</v>
      </c>
    </row>
    <row r="6" spans="2:18">
      <c r="B6" s="141" t="s">
        <v>99</v>
      </c>
      <c r="C6" s="428"/>
      <c r="D6" s="428">
        <v>1561000</v>
      </c>
      <c r="E6" s="428"/>
      <c r="F6" s="428"/>
      <c r="G6" s="428">
        <v>75000</v>
      </c>
      <c r="H6" s="428"/>
      <c r="I6" s="428"/>
      <c r="J6" s="428">
        <v>55000</v>
      </c>
      <c r="K6" s="428"/>
      <c r="L6" s="428"/>
      <c r="M6" s="428"/>
      <c r="N6" s="428"/>
      <c r="O6" s="428"/>
      <c r="P6" s="428"/>
      <c r="Q6" s="428"/>
      <c r="R6" s="428">
        <v>1691000</v>
      </c>
    </row>
    <row r="7" spans="2:18">
      <c r="B7" s="141" t="s">
        <v>100</v>
      </c>
      <c r="C7" s="428">
        <v>20000</v>
      </c>
      <c r="D7" s="428">
        <v>418585</v>
      </c>
      <c r="E7" s="428"/>
      <c r="F7" s="428"/>
      <c r="G7" s="428">
        <v>37500</v>
      </c>
      <c r="H7" s="428"/>
      <c r="I7" s="428"/>
      <c r="J7" s="428">
        <v>15500</v>
      </c>
      <c r="K7" s="428"/>
      <c r="L7" s="428">
        <v>28000</v>
      </c>
      <c r="M7" s="428">
        <v>180000</v>
      </c>
      <c r="N7" s="428"/>
      <c r="O7" s="428"/>
      <c r="P7" s="428"/>
      <c r="Q7" s="428">
        <v>4000</v>
      </c>
      <c r="R7" s="428">
        <v>703585</v>
      </c>
    </row>
    <row r="8" spans="2:18">
      <c r="B8" s="141" t="s">
        <v>98</v>
      </c>
      <c r="C8" s="428">
        <v>198500</v>
      </c>
      <c r="D8" s="428">
        <v>557061</v>
      </c>
      <c r="E8" s="428">
        <v>1006000</v>
      </c>
      <c r="F8" s="428">
        <v>454500</v>
      </c>
      <c r="G8" s="428"/>
      <c r="H8" s="428">
        <v>45050</v>
      </c>
      <c r="I8" s="428">
        <v>10665</v>
      </c>
      <c r="J8" s="428">
        <v>58000</v>
      </c>
      <c r="K8" s="428"/>
      <c r="L8" s="428"/>
      <c r="M8" s="428"/>
      <c r="N8" s="428"/>
      <c r="O8" s="428">
        <v>100813</v>
      </c>
      <c r="P8" s="428"/>
      <c r="Q8" s="428"/>
      <c r="R8" s="428">
        <v>2430589</v>
      </c>
    </row>
    <row r="9" spans="2:18">
      <c r="B9" s="141" t="s">
        <v>158</v>
      </c>
      <c r="C9" s="428">
        <v>218500</v>
      </c>
      <c r="D9" s="428">
        <v>5275594</v>
      </c>
      <c r="E9" s="428">
        <v>1006000</v>
      </c>
      <c r="F9" s="428">
        <v>454500</v>
      </c>
      <c r="G9" s="428">
        <v>325000</v>
      </c>
      <c r="H9" s="428">
        <v>45050</v>
      </c>
      <c r="I9" s="428">
        <v>10665</v>
      </c>
      <c r="J9" s="428">
        <v>373400</v>
      </c>
      <c r="K9" s="428">
        <v>75500</v>
      </c>
      <c r="L9" s="428">
        <v>613000</v>
      </c>
      <c r="M9" s="428">
        <v>2130000</v>
      </c>
      <c r="N9" s="428">
        <v>150000</v>
      </c>
      <c r="O9" s="428">
        <v>100813</v>
      </c>
      <c r="P9" s="428">
        <v>34500</v>
      </c>
      <c r="Q9" s="428">
        <v>4000</v>
      </c>
      <c r="R9" s="428">
        <v>10816522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L23"/>
  <sheetViews>
    <sheetView workbookViewId="0">
      <selection activeCell="G26" sqref="G26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  <col min="11" max="11" width="11.69921875" bestFit="1" customWidth="1"/>
    <col min="12" max="12" width="8.69921875" style="157"/>
  </cols>
  <sheetData>
    <row r="1" spans="1:12" ht="14.4">
      <c r="A1" s="72" t="s">
        <v>0</v>
      </c>
      <c r="B1" s="73" t="s">
        <v>1</v>
      </c>
      <c r="C1" s="73" t="s">
        <v>101</v>
      </c>
      <c r="D1" s="73" t="s">
        <v>3</v>
      </c>
      <c r="E1" s="85" t="s">
        <v>29</v>
      </c>
      <c r="F1" s="86" t="s">
        <v>12</v>
      </c>
      <c r="G1" s="86" t="s">
        <v>30</v>
      </c>
      <c r="H1" s="74" t="s">
        <v>10</v>
      </c>
      <c r="I1" s="74" t="s">
        <v>6</v>
      </c>
      <c r="J1" s="98" t="s">
        <v>70</v>
      </c>
    </row>
    <row r="2" spans="1:12" ht="15.6">
      <c r="A2" s="240">
        <v>46082</v>
      </c>
      <c r="B2" s="215" t="s">
        <v>842</v>
      </c>
      <c r="C2" s="118"/>
      <c r="D2" s="118"/>
      <c r="E2" s="120"/>
      <c r="F2" s="119"/>
      <c r="G2" s="241">
        <v>12780519</v>
      </c>
      <c r="H2" s="75" t="s">
        <v>107</v>
      </c>
      <c r="I2" s="75"/>
      <c r="J2" s="75"/>
    </row>
    <row r="3" spans="1:12" ht="16.2" customHeight="1">
      <c r="A3" s="307">
        <v>46115</v>
      </c>
      <c r="B3" s="215" t="s">
        <v>1460</v>
      </c>
      <c r="C3" s="117" t="s">
        <v>102</v>
      </c>
      <c r="D3" s="117"/>
      <c r="E3" s="120">
        <v>2000000</v>
      </c>
      <c r="F3" s="119"/>
      <c r="G3" s="94">
        <f t="shared" ref="G3:G23" si="0">G2-E3+F3</f>
        <v>10780519</v>
      </c>
      <c r="H3" s="75" t="s">
        <v>107</v>
      </c>
      <c r="I3" s="75" t="s">
        <v>1481</v>
      </c>
      <c r="J3" s="75"/>
      <c r="L3" s="157">
        <f>F3/12550</f>
        <v>0</v>
      </c>
    </row>
    <row r="4" spans="1:12" ht="15.6">
      <c r="A4" s="307">
        <v>46119</v>
      </c>
      <c r="B4" s="302" t="s">
        <v>1461</v>
      </c>
      <c r="C4" s="302" t="s">
        <v>103</v>
      </c>
      <c r="D4" s="302" t="s">
        <v>98</v>
      </c>
      <c r="E4" s="120">
        <v>500000</v>
      </c>
      <c r="F4" s="120"/>
      <c r="G4" s="94">
        <f t="shared" si="0"/>
        <v>10280519</v>
      </c>
      <c r="H4" s="75" t="s">
        <v>107</v>
      </c>
      <c r="I4" s="75" t="s">
        <v>1482</v>
      </c>
      <c r="J4" s="75"/>
    </row>
    <row r="5" spans="1:12" ht="15.6">
      <c r="A5" s="307">
        <v>46120</v>
      </c>
      <c r="B5" s="302" t="s">
        <v>1462</v>
      </c>
      <c r="C5" s="302" t="s">
        <v>130</v>
      </c>
      <c r="D5" s="302" t="s">
        <v>98</v>
      </c>
      <c r="E5" s="291">
        <v>260000</v>
      </c>
      <c r="F5" s="300"/>
      <c r="G5" s="94">
        <f t="shared" si="0"/>
        <v>10020519</v>
      </c>
      <c r="H5" s="75" t="s">
        <v>107</v>
      </c>
      <c r="I5" s="75" t="s">
        <v>1483</v>
      </c>
      <c r="J5" s="75"/>
    </row>
    <row r="6" spans="1:12" ht="15.6">
      <c r="A6" s="307">
        <v>46125</v>
      </c>
      <c r="B6" s="302" t="s">
        <v>1463</v>
      </c>
      <c r="C6" s="117" t="s">
        <v>104</v>
      </c>
      <c r="D6" s="117" t="s">
        <v>257</v>
      </c>
      <c r="E6" s="291">
        <v>225000</v>
      </c>
      <c r="F6" s="300"/>
      <c r="G6" s="94">
        <f t="shared" si="0"/>
        <v>9795519</v>
      </c>
      <c r="H6" s="75" t="s">
        <v>107</v>
      </c>
      <c r="I6" s="75" t="s">
        <v>1484</v>
      </c>
    </row>
    <row r="7" spans="1:12" ht="15.6">
      <c r="A7" s="307">
        <v>46127</v>
      </c>
      <c r="B7" s="302" t="s">
        <v>1464</v>
      </c>
      <c r="C7" s="302" t="s">
        <v>104</v>
      </c>
      <c r="D7" s="302" t="s">
        <v>97</v>
      </c>
      <c r="E7" s="291">
        <v>391674</v>
      </c>
      <c r="F7" s="300"/>
      <c r="G7" s="94">
        <f t="shared" si="0"/>
        <v>9403845</v>
      </c>
      <c r="H7" s="75" t="s">
        <v>107</v>
      </c>
      <c r="I7" s="75" t="s">
        <v>1485</v>
      </c>
    </row>
    <row r="8" spans="1:12" ht="15.6">
      <c r="A8" s="307">
        <v>46127</v>
      </c>
      <c r="B8" s="215" t="s">
        <v>1465</v>
      </c>
      <c r="C8" s="215" t="s">
        <v>104</v>
      </c>
      <c r="D8" s="215" t="s">
        <v>97</v>
      </c>
      <c r="E8" s="291">
        <v>258905</v>
      </c>
      <c r="F8" s="300"/>
      <c r="G8" s="94">
        <f t="shared" si="0"/>
        <v>9144940</v>
      </c>
      <c r="H8" s="75" t="s">
        <v>107</v>
      </c>
      <c r="I8" s="75" t="s">
        <v>1486</v>
      </c>
    </row>
    <row r="9" spans="1:12" ht="15.6">
      <c r="A9" s="307">
        <v>46127</v>
      </c>
      <c r="B9" s="215" t="s">
        <v>1466</v>
      </c>
      <c r="C9" s="215" t="s">
        <v>104</v>
      </c>
      <c r="D9" s="215" t="s">
        <v>97</v>
      </c>
      <c r="E9" s="291">
        <v>125346</v>
      </c>
      <c r="F9" s="300"/>
      <c r="G9" s="94">
        <f t="shared" si="0"/>
        <v>9019594</v>
      </c>
      <c r="H9" s="75" t="s">
        <v>107</v>
      </c>
      <c r="I9" s="75" t="s">
        <v>1487</v>
      </c>
    </row>
    <row r="10" spans="1:12" ht="15.6">
      <c r="A10" s="307">
        <v>46127</v>
      </c>
      <c r="B10" s="215" t="s">
        <v>1467</v>
      </c>
      <c r="C10" s="215" t="s">
        <v>104</v>
      </c>
      <c r="D10" s="215" t="s">
        <v>98</v>
      </c>
      <c r="E10" s="291">
        <v>215575</v>
      </c>
      <c r="F10" s="300"/>
      <c r="G10" s="94">
        <f t="shared" si="0"/>
        <v>8804019</v>
      </c>
      <c r="H10" s="75" t="s">
        <v>107</v>
      </c>
      <c r="I10" s="75" t="s">
        <v>1488</v>
      </c>
    </row>
    <row r="11" spans="1:12" ht="15.6">
      <c r="A11" s="307">
        <v>46127</v>
      </c>
      <c r="B11" s="302" t="s">
        <v>1468</v>
      </c>
      <c r="C11" s="303" t="s">
        <v>104</v>
      </c>
      <c r="D11" s="303" t="s">
        <v>100</v>
      </c>
      <c r="E11" s="291">
        <v>150375</v>
      </c>
      <c r="F11" s="300"/>
      <c r="G11" s="94">
        <f t="shared" si="0"/>
        <v>8653644</v>
      </c>
      <c r="H11" s="75" t="s">
        <v>107</v>
      </c>
      <c r="I11" s="75" t="s">
        <v>1489</v>
      </c>
    </row>
    <row r="12" spans="1:12" ht="14.4">
      <c r="A12" s="307">
        <v>46132</v>
      </c>
      <c r="B12" s="292" t="s">
        <v>1469</v>
      </c>
      <c r="C12" s="117" t="s">
        <v>104</v>
      </c>
      <c r="D12" s="117" t="s">
        <v>257</v>
      </c>
      <c r="E12" s="291">
        <v>370000</v>
      </c>
      <c r="F12" s="300"/>
      <c r="G12" s="94">
        <f t="shared" si="0"/>
        <v>8283644</v>
      </c>
      <c r="H12" s="75" t="s">
        <v>107</v>
      </c>
      <c r="I12" s="75" t="s">
        <v>1490</v>
      </c>
    </row>
    <row r="13" spans="1:12" ht="14.4">
      <c r="A13" s="447">
        <v>46132</v>
      </c>
      <c r="B13" s="159" t="s">
        <v>1470</v>
      </c>
      <c r="C13" s="123" t="s">
        <v>278</v>
      </c>
      <c r="D13" s="301" t="s">
        <v>97</v>
      </c>
      <c r="E13" s="291">
        <v>150000</v>
      </c>
      <c r="F13" s="300"/>
      <c r="G13" s="94">
        <f t="shared" si="0"/>
        <v>8133644</v>
      </c>
      <c r="H13" s="124" t="s">
        <v>107</v>
      </c>
      <c r="I13" s="124" t="s">
        <v>1491</v>
      </c>
    </row>
    <row r="14" spans="1:12" ht="15.6">
      <c r="A14" s="307">
        <v>46135</v>
      </c>
      <c r="B14" s="215" t="s">
        <v>1471</v>
      </c>
      <c r="C14" s="117" t="s">
        <v>102</v>
      </c>
      <c r="D14" s="117"/>
      <c r="E14" s="291">
        <v>2000000</v>
      </c>
      <c r="F14" s="300"/>
      <c r="G14" s="94">
        <f t="shared" si="0"/>
        <v>6133644</v>
      </c>
      <c r="H14" s="75" t="s">
        <v>107</v>
      </c>
      <c r="I14" s="75" t="s">
        <v>1492</v>
      </c>
    </row>
    <row r="15" spans="1:12" ht="15.6">
      <c r="A15" s="307">
        <v>46136</v>
      </c>
      <c r="B15" s="302" t="s">
        <v>1472</v>
      </c>
      <c r="C15" s="302" t="s">
        <v>103</v>
      </c>
      <c r="D15" s="302" t="s">
        <v>98</v>
      </c>
      <c r="E15" s="291">
        <v>500000</v>
      </c>
      <c r="F15" s="300"/>
      <c r="G15" s="94">
        <f t="shared" si="0"/>
        <v>5633644</v>
      </c>
      <c r="H15" s="75" t="s">
        <v>107</v>
      </c>
      <c r="I15" s="75" t="s">
        <v>1493</v>
      </c>
    </row>
    <row r="16" spans="1:12" ht="14.4">
      <c r="A16" s="307">
        <v>46139</v>
      </c>
      <c r="B16" s="159" t="s">
        <v>1473</v>
      </c>
      <c r="C16" s="299" t="s">
        <v>104</v>
      </c>
      <c r="D16" s="299" t="s">
        <v>97</v>
      </c>
      <c r="E16" s="291">
        <v>228800</v>
      </c>
      <c r="F16" s="300"/>
      <c r="G16" s="94">
        <f t="shared" si="0"/>
        <v>5404844</v>
      </c>
      <c r="H16" s="75" t="s">
        <v>107</v>
      </c>
      <c r="I16" s="75" t="s">
        <v>1494</v>
      </c>
    </row>
    <row r="17" spans="1:9" ht="14.4">
      <c r="A17" s="307">
        <v>46139</v>
      </c>
      <c r="B17" s="292" t="s">
        <v>1474</v>
      </c>
      <c r="C17" s="123" t="s">
        <v>104</v>
      </c>
      <c r="D17" s="293" t="s">
        <v>97</v>
      </c>
      <c r="E17" s="291">
        <v>581764</v>
      </c>
      <c r="F17" s="300"/>
      <c r="G17" s="94">
        <f t="shared" si="0"/>
        <v>4823080</v>
      </c>
      <c r="H17" s="75" t="s">
        <v>107</v>
      </c>
      <c r="I17" s="75" t="s">
        <v>1495</v>
      </c>
    </row>
    <row r="18" spans="1:9" ht="14.4">
      <c r="A18" s="307">
        <v>46139</v>
      </c>
      <c r="B18" s="159" t="s">
        <v>1475</v>
      </c>
      <c r="C18" s="299" t="s">
        <v>104</v>
      </c>
      <c r="D18" s="123" t="s">
        <v>97</v>
      </c>
      <c r="E18" s="291">
        <v>332459</v>
      </c>
      <c r="F18" s="300"/>
      <c r="G18" s="94">
        <f t="shared" si="0"/>
        <v>4490621</v>
      </c>
      <c r="H18" s="75" t="s">
        <v>107</v>
      </c>
      <c r="I18" s="75" t="s">
        <v>1496</v>
      </c>
    </row>
    <row r="19" spans="1:9" ht="14.4">
      <c r="A19" s="307">
        <v>46139</v>
      </c>
      <c r="B19" s="159" t="s">
        <v>1476</v>
      </c>
      <c r="C19" s="299" t="s">
        <v>104</v>
      </c>
      <c r="D19" s="123" t="s">
        <v>100</v>
      </c>
      <c r="E19" s="291">
        <v>268210</v>
      </c>
      <c r="F19" s="300"/>
      <c r="G19" s="94">
        <f t="shared" si="0"/>
        <v>4222411</v>
      </c>
      <c r="H19" s="75" t="s">
        <v>107</v>
      </c>
      <c r="I19" s="75" t="s">
        <v>1497</v>
      </c>
    </row>
    <row r="20" spans="1:9" ht="14.4">
      <c r="A20" s="307">
        <v>46139</v>
      </c>
      <c r="B20" s="159" t="s">
        <v>1477</v>
      </c>
      <c r="C20" s="123" t="s">
        <v>104</v>
      </c>
      <c r="D20" s="301" t="s">
        <v>99</v>
      </c>
      <c r="E20" s="291">
        <v>1311000</v>
      </c>
      <c r="F20" s="300"/>
      <c r="G20" s="94">
        <f t="shared" si="0"/>
        <v>2911411</v>
      </c>
      <c r="H20" s="75" t="s">
        <v>107</v>
      </c>
      <c r="I20" s="75" t="s">
        <v>1498</v>
      </c>
    </row>
    <row r="21" spans="1:9" ht="14.4">
      <c r="A21" s="307">
        <v>46139</v>
      </c>
      <c r="B21" s="159" t="s">
        <v>1478</v>
      </c>
      <c r="C21" s="299" t="s">
        <v>104</v>
      </c>
      <c r="D21" s="299" t="s">
        <v>98</v>
      </c>
      <c r="E21" s="291">
        <v>328800</v>
      </c>
      <c r="F21" s="300"/>
      <c r="G21" s="94">
        <f t="shared" si="0"/>
        <v>2582611</v>
      </c>
      <c r="H21" s="75" t="s">
        <v>107</v>
      </c>
      <c r="I21" s="75" t="s">
        <v>1499</v>
      </c>
    </row>
    <row r="22" spans="1:9" ht="14.4">
      <c r="A22" s="307">
        <v>46139</v>
      </c>
      <c r="B22" s="159" t="s">
        <v>1479</v>
      </c>
      <c r="C22" s="299" t="s">
        <v>276</v>
      </c>
      <c r="D22" s="123" t="s">
        <v>98</v>
      </c>
      <c r="E22" s="291">
        <v>10665</v>
      </c>
      <c r="F22" s="300"/>
      <c r="G22" s="94">
        <f t="shared" si="0"/>
        <v>2571946</v>
      </c>
      <c r="H22" s="75" t="s">
        <v>107</v>
      </c>
      <c r="I22" s="75" t="s">
        <v>1500</v>
      </c>
    </row>
    <row r="23" spans="1:9" ht="14.4">
      <c r="A23" s="307">
        <v>46142</v>
      </c>
      <c r="B23" s="292" t="s">
        <v>1480</v>
      </c>
      <c r="C23" s="117" t="s">
        <v>104</v>
      </c>
      <c r="D23" s="117" t="s">
        <v>257</v>
      </c>
      <c r="E23" s="291">
        <v>225000</v>
      </c>
      <c r="F23" s="300"/>
      <c r="G23" s="94">
        <f t="shared" si="0"/>
        <v>2346946</v>
      </c>
      <c r="H23" s="75" t="s">
        <v>107</v>
      </c>
      <c r="I23" s="75" t="s">
        <v>1501</v>
      </c>
    </row>
  </sheetData>
  <autoFilter ref="A1:I5" xr:uid="{00000000-0009-0000-0000-000006000000}">
    <sortState xmlns:xlrd2="http://schemas.microsoft.com/office/spreadsheetml/2017/richdata2" ref="A2:I5">
      <sortCondition ref="A1:A5"/>
    </sortState>
  </autoFilter>
  <phoneticPr fontId="29" type="noConversion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77"/>
  <sheetViews>
    <sheetView topLeftCell="F1" zoomScaleNormal="100" workbookViewId="0">
      <selection activeCell="M60" sqref="M60"/>
    </sheetView>
  </sheetViews>
  <sheetFormatPr baseColWidth="10" defaultColWidth="8.69921875" defaultRowHeight="13.8"/>
  <cols>
    <col min="1" max="1" width="15.296875" customWidth="1"/>
    <col min="2" max="2" width="8.69921875" customWidth="1"/>
    <col min="3" max="3" width="84.09765625" customWidth="1"/>
    <col min="4" max="4" width="21.09765625" customWidth="1"/>
    <col min="5" max="5" width="14.09765625" customWidth="1"/>
  </cols>
  <sheetData>
    <row r="1" spans="1:5" ht="15.6">
      <c r="A1" s="280" t="s">
        <v>32</v>
      </c>
      <c r="B1" s="281"/>
      <c r="C1" s="281"/>
      <c r="D1" s="281"/>
      <c r="E1" s="281"/>
    </row>
    <row r="2" spans="1:5" ht="15.6">
      <c r="A2" s="282" t="s">
        <v>33</v>
      </c>
      <c r="B2" s="282" t="s">
        <v>96</v>
      </c>
      <c r="C2" s="282"/>
      <c r="D2" s="283"/>
      <c r="E2" s="282"/>
    </row>
    <row r="3" spans="1:5" ht="15.6">
      <c r="A3" s="282" t="s">
        <v>34</v>
      </c>
      <c r="B3" s="284">
        <v>46113</v>
      </c>
      <c r="C3" s="285"/>
      <c r="D3" s="282"/>
      <c r="E3" s="282"/>
    </row>
    <row r="4" spans="1:5" ht="15.6">
      <c r="A4" s="282"/>
      <c r="B4" s="282"/>
      <c r="C4" s="282"/>
      <c r="D4" s="282"/>
      <c r="E4" s="282"/>
    </row>
    <row r="5" spans="1:5" ht="15.6">
      <c r="A5" s="282" t="s">
        <v>35</v>
      </c>
      <c r="B5" s="282"/>
      <c r="C5" s="282"/>
      <c r="D5" s="282"/>
      <c r="E5" s="282"/>
    </row>
    <row r="6" spans="1:5" ht="15.6">
      <c r="A6" s="479" t="s">
        <v>51</v>
      </c>
      <c r="B6" s="479"/>
      <c r="C6" s="479"/>
      <c r="D6" s="479"/>
      <c r="E6" s="479"/>
    </row>
    <row r="7" spans="1:5" ht="17.399999999999999">
      <c r="A7" s="545" t="s">
        <v>36</v>
      </c>
      <c r="B7" s="545"/>
      <c r="C7" s="545"/>
      <c r="D7" s="545"/>
      <c r="E7" s="545"/>
    </row>
    <row r="8" spans="1:5" ht="17.399999999999999">
      <c r="A8" s="480"/>
      <c r="B8" s="480"/>
      <c r="C8" s="480"/>
      <c r="D8" s="480"/>
      <c r="E8" s="480"/>
    </row>
    <row r="9" spans="1:5" ht="17.399999999999999">
      <c r="A9" s="481" t="s">
        <v>0</v>
      </c>
      <c r="B9" s="481" t="s">
        <v>37</v>
      </c>
      <c r="C9" s="481" t="s">
        <v>38</v>
      </c>
      <c r="D9" s="481" t="s">
        <v>39</v>
      </c>
      <c r="E9" s="481" t="s">
        <v>40</v>
      </c>
    </row>
    <row r="10" spans="1:5" ht="18">
      <c r="A10" s="482">
        <v>46113</v>
      </c>
      <c r="B10" s="482"/>
      <c r="C10" s="483" t="s">
        <v>1572</v>
      </c>
      <c r="D10" s="484">
        <f>'Bank journal  '!G2</f>
        <v>12780519</v>
      </c>
      <c r="E10" s="485"/>
    </row>
    <row r="11" spans="1:5" ht="18">
      <c r="A11" s="482">
        <v>46115</v>
      </c>
      <c r="B11" s="482"/>
      <c r="C11" s="483" t="s">
        <v>1460</v>
      </c>
      <c r="D11" s="486"/>
      <c r="E11" s="485">
        <v>2000000</v>
      </c>
    </row>
    <row r="12" spans="1:5" ht="18">
      <c r="A12" s="482">
        <v>46119</v>
      </c>
      <c r="B12" s="482"/>
      <c r="C12" s="487" t="s">
        <v>1461</v>
      </c>
      <c r="D12" s="485"/>
      <c r="E12" s="485">
        <v>500000</v>
      </c>
    </row>
    <row r="13" spans="1:5" ht="18">
      <c r="A13" s="482">
        <v>46120</v>
      </c>
      <c r="B13" s="482"/>
      <c r="C13" s="487" t="s">
        <v>1462</v>
      </c>
      <c r="D13" s="488"/>
      <c r="E13" s="489">
        <v>260000</v>
      </c>
    </row>
    <row r="14" spans="1:5" ht="18">
      <c r="A14" s="482">
        <v>46125</v>
      </c>
      <c r="B14" s="482"/>
      <c r="C14" s="487" t="s">
        <v>1463</v>
      </c>
      <c r="D14" s="488"/>
      <c r="E14" s="489">
        <v>225000</v>
      </c>
    </row>
    <row r="15" spans="1:5" ht="18">
      <c r="A15" s="482">
        <v>46127</v>
      </c>
      <c r="B15" s="482"/>
      <c r="C15" s="487" t="s">
        <v>1464</v>
      </c>
      <c r="D15" s="488"/>
      <c r="E15" s="489">
        <v>391674</v>
      </c>
    </row>
    <row r="16" spans="1:5" ht="18">
      <c r="A16" s="482">
        <v>46127</v>
      </c>
      <c r="B16" s="482"/>
      <c r="C16" s="483" t="s">
        <v>1465</v>
      </c>
      <c r="D16" s="488"/>
      <c r="E16" s="489">
        <v>258905</v>
      </c>
    </row>
    <row r="17" spans="1:5" ht="18">
      <c r="A17" s="482">
        <v>46127</v>
      </c>
      <c r="B17" s="482"/>
      <c r="C17" s="483" t="s">
        <v>1466</v>
      </c>
      <c r="D17" s="488"/>
      <c r="E17" s="489">
        <v>125346</v>
      </c>
    </row>
    <row r="18" spans="1:5" ht="18">
      <c r="A18" s="482">
        <v>46127</v>
      </c>
      <c r="B18" s="482"/>
      <c r="C18" s="483" t="s">
        <v>1467</v>
      </c>
      <c r="D18" s="488"/>
      <c r="E18" s="489">
        <v>215575</v>
      </c>
    </row>
    <row r="19" spans="1:5" ht="18">
      <c r="A19" s="482">
        <v>46127</v>
      </c>
      <c r="B19" s="482"/>
      <c r="C19" s="487" t="s">
        <v>1468</v>
      </c>
      <c r="D19" s="488"/>
      <c r="E19" s="489">
        <v>150375</v>
      </c>
    </row>
    <row r="20" spans="1:5" ht="18">
      <c r="A20" s="482">
        <v>46132</v>
      </c>
      <c r="B20" s="482"/>
      <c r="C20" s="490" t="s">
        <v>1469</v>
      </c>
      <c r="D20" s="488"/>
      <c r="E20" s="489">
        <v>370000</v>
      </c>
    </row>
    <row r="21" spans="1:5" ht="18">
      <c r="A21" s="482">
        <v>46132</v>
      </c>
      <c r="B21" s="482"/>
      <c r="C21" s="491" t="s">
        <v>1470</v>
      </c>
      <c r="D21" s="488"/>
      <c r="E21" s="489">
        <v>150000</v>
      </c>
    </row>
    <row r="22" spans="1:5" ht="18">
      <c r="A22" s="482">
        <v>46135</v>
      </c>
      <c r="B22" s="482"/>
      <c r="C22" s="483" t="s">
        <v>1471</v>
      </c>
      <c r="D22" s="488"/>
      <c r="E22" s="489">
        <v>2000000</v>
      </c>
    </row>
    <row r="23" spans="1:5" ht="18">
      <c r="A23" s="482">
        <v>46136</v>
      </c>
      <c r="B23" s="482"/>
      <c r="C23" s="487" t="s">
        <v>1472</v>
      </c>
      <c r="D23" s="488"/>
      <c r="E23" s="489">
        <v>500000</v>
      </c>
    </row>
    <row r="24" spans="1:5" ht="18">
      <c r="A24" s="482">
        <v>46139</v>
      </c>
      <c r="B24" s="482"/>
      <c r="C24" s="491" t="s">
        <v>1473</v>
      </c>
      <c r="D24" s="488"/>
      <c r="E24" s="489">
        <v>228800</v>
      </c>
    </row>
    <row r="25" spans="1:5" ht="18">
      <c r="A25" s="482">
        <v>46139</v>
      </c>
      <c r="B25" s="482"/>
      <c r="C25" s="490" t="s">
        <v>1474</v>
      </c>
      <c r="D25" s="488"/>
      <c r="E25" s="489">
        <v>581764</v>
      </c>
    </row>
    <row r="26" spans="1:5" ht="18">
      <c r="A26" s="482">
        <v>46139</v>
      </c>
      <c r="B26" s="482"/>
      <c r="C26" s="491" t="s">
        <v>1475</v>
      </c>
      <c r="D26" s="488"/>
      <c r="E26" s="489">
        <v>332459</v>
      </c>
    </row>
    <row r="27" spans="1:5" ht="18">
      <c r="A27" s="482">
        <v>46139</v>
      </c>
      <c r="B27" s="482"/>
      <c r="C27" s="491" t="s">
        <v>1476</v>
      </c>
      <c r="D27" s="488"/>
      <c r="E27" s="489">
        <v>268210</v>
      </c>
    </row>
    <row r="28" spans="1:5" ht="18">
      <c r="A28" s="482">
        <v>46139</v>
      </c>
      <c r="B28" s="482"/>
      <c r="C28" s="491" t="s">
        <v>1477</v>
      </c>
      <c r="D28" s="488"/>
      <c r="E28" s="489">
        <v>1311000</v>
      </c>
    </row>
    <row r="29" spans="1:5" ht="18">
      <c r="A29" s="482">
        <v>46139</v>
      </c>
      <c r="B29" s="482"/>
      <c r="C29" s="491" t="s">
        <v>1478</v>
      </c>
      <c r="D29" s="488"/>
      <c r="E29" s="489">
        <v>328800</v>
      </c>
    </row>
    <row r="30" spans="1:5" ht="18">
      <c r="A30" s="482">
        <v>46139</v>
      </c>
      <c r="B30" s="482"/>
      <c r="C30" s="491" t="s">
        <v>1479</v>
      </c>
      <c r="D30" s="488"/>
      <c r="E30" s="489">
        <v>10665</v>
      </c>
    </row>
    <row r="31" spans="1:5" ht="18">
      <c r="A31" s="482">
        <v>46142</v>
      </c>
      <c r="B31" s="482"/>
      <c r="C31" s="490" t="s">
        <v>1480</v>
      </c>
      <c r="D31" s="488"/>
      <c r="E31" s="489">
        <v>225000</v>
      </c>
    </row>
    <row r="32" spans="1:5" ht="18">
      <c r="A32" s="482"/>
      <c r="B32" s="482"/>
      <c r="C32" s="491"/>
      <c r="D32" s="488"/>
      <c r="E32" s="485"/>
    </row>
    <row r="33" spans="1:5" ht="18">
      <c r="A33" s="482"/>
      <c r="B33" s="482"/>
      <c r="C33" s="491"/>
      <c r="D33" s="488"/>
      <c r="E33" s="485"/>
    </row>
    <row r="34" spans="1:5" ht="18">
      <c r="A34" s="482"/>
      <c r="B34" s="482"/>
      <c r="C34" s="491"/>
      <c r="D34" s="488"/>
      <c r="E34" s="485"/>
    </row>
    <row r="35" spans="1:5" ht="17.399999999999999">
      <c r="A35" s="492"/>
      <c r="B35" s="493"/>
      <c r="C35" s="494" t="s">
        <v>41</v>
      </c>
      <c r="D35" s="495">
        <f>SUM(D10:D31)-SUM(E10:E31)</f>
        <v>2346946</v>
      </c>
      <c r="E35" s="493"/>
    </row>
    <row r="36" spans="1:5" ht="17.399999999999999">
      <c r="A36" s="496"/>
      <c r="B36" s="496"/>
      <c r="C36" s="496"/>
      <c r="D36" s="497"/>
      <c r="E36" s="497"/>
    </row>
    <row r="37" spans="1:5" ht="18">
      <c r="A37" s="498"/>
      <c r="B37" s="499"/>
      <c r="C37" s="499" t="s">
        <v>42</v>
      </c>
      <c r="D37" s="486"/>
      <c r="E37" s="498"/>
    </row>
    <row r="38" spans="1:5" ht="18">
      <c r="A38" s="498"/>
      <c r="B38" s="499"/>
      <c r="C38" s="499"/>
      <c r="D38" s="486"/>
      <c r="E38" s="497">
        <f>D34-E34</f>
        <v>0</v>
      </c>
    </row>
    <row r="39" spans="1:5" ht="18">
      <c r="A39" s="500"/>
      <c r="B39" s="500"/>
      <c r="C39" s="501"/>
      <c r="D39" s="486"/>
      <c r="E39" s="502"/>
    </row>
    <row r="40" spans="1:5" ht="18">
      <c r="A40" s="503"/>
      <c r="B40" s="503"/>
      <c r="C40" s="504" t="s">
        <v>55</v>
      </c>
      <c r="D40" s="486"/>
      <c r="E40" s="505"/>
    </row>
    <row r="41" spans="1:5" ht="17.399999999999999">
      <c r="A41" s="503"/>
      <c r="B41" s="503"/>
      <c r="C41" s="506"/>
      <c r="D41" s="505"/>
      <c r="E41" s="505"/>
    </row>
    <row r="42" spans="1:5" ht="17.399999999999999">
      <c r="A42" s="503"/>
      <c r="B42" s="503"/>
      <c r="C42" s="546" t="s">
        <v>43</v>
      </c>
      <c r="D42" s="546"/>
      <c r="E42" s="546"/>
    </row>
    <row r="43" spans="1:5" ht="17.399999999999999">
      <c r="A43" s="503"/>
      <c r="B43" s="503"/>
      <c r="C43" s="507" t="s">
        <v>94</v>
      </c>
      <c r="D43" s="547"/>
      <c r="E43" s="547"/>
    </row>
    <row r="44" spans="1:5" ht="17.399999999999999">
      <c r="A44" s="508"/>
      <c r="B44" s="503"/>
      <c r="C44" s="498"/>
      <c r="D44" s="548"/>
      <c r="E44" s="548"/>
    </row>
    <row r="45" spans="1:5" ht="17.399999999999999">
      <c r="A45" s="503"/>
      <c r="B45" s="503"/>
      <c r="C45" s="507" t="s">
        <v>95</v>
      </c>
      <c r="D45" s="549"/>
      <c r="E45" s="549"/>
    </row>
    <row r="46" spans="1:5" ht="22.5" customHeight="1">
      <c r="A46" s="503"/>
      <c r="B46" s="503"/>
      <c r="C46" s="503"/>
      <c r="D46" s="484"/>
      <c r="E46" s="484"/>
    </row>
    <row r="47" spans="1:5" ht="17.399999999999999">
      <c r="A47" s="503" t="s">
        <v>0</v>
      </c>
      <c r="B47" s="503" t="s">
        <v>44</v>
      </c>
      <c r="C47" s="504" t="s">
        <v>1</v>
      </c>
      <c r="D47" s="484" t="s">
        <v>45</v>
      </c>
      <c r="E47" s="484"/>
    </row>
    <row r="48" spans="1:5" ht="17.399999999999999">
      <c r="A48" s="503"/>
      <c r="B48" s="503"/>
      <c r="C48" s="503"/>
      <c r="D48" s="505"/>
      <c r="E48" s="505"/>
    </row>
    <row r="49" spans="1:5" ht="17.399999999999999">
      <c r="A49" s="503"/>
      <c r="B49" s="503"/>
      <c r="C49" s="504" t="s">
        <v>52</v>
      </c>
      <c r="D49" s="505">
        <f>D35</f>
        <v>2346946</v>
      </c>
      <c r="E49" s="505"/>
    </row>
    <row r="50" spans="1:5" ht="17.399999999999999">
      <c r="A50" s="503"/>
      <c r="B50" s="503"/>
      <c r="C50" s="503"/>
      <c r="D50" s="505"/>
      <c r="E50" s="505"/>
    </row>
    <row r="51" spans="1:5" ht="17.399999999999999">
      <c r="A51" s="503"/>
      <c r="B51" s="503"/>
      <c r="C51" s="503" t="s">
        <v>46</v>
      </c>
      <c r="D51" s="505"/>
      <c r="E51" s="505"/>
    </row>
    <row r="52" spans="1:5" ht="17.399999999999999">
      <c r="A52" s="503"/>
      <c r="B52" s="503"/>
      <c r="C52" s="504" t="s">
        <v>47</v>
      </c>
      <c r="D52" s="505"/>
      <c r="E52" s="505"/>
    </row>
    <row r="53" spans="1:5" ht="18">
      <c r="A53" s="482"/>
      <c r="B53" s="509"/>
      <c r="C53" s="491"/>
      <c r="D53" s="489"/>
      <c r="E53" s="485"/>
    </row>
    <row r="54" spans="1:5" ht="18">
      <c r="A54" s="503"/>
      <c r="B54" s="510"/>
      <c r="C54" s="503"/>
      <c r="D54" s="505"/>
      <c r="E54" s="505"/>
    </row>
    <row r="55" spans="1:5" ht="17.399999999999999">
      <c r="A55" s="503"/>
      <c r="B55" s="503"/>
      <c r="C55" s="504" t="s">
        <v>194</v>
      </c>
      <c r="D55" s="505"/>
      <c r="E55" s="505"/>
    </row>
    <row r="56" spans="1:5" ht="18">
      <c r="A56" s="482">
        <v>46139</v>
      </c>
      <c r="B56" s="509" t="s">
        <v>303</v>
      </c>
      <c r="C56" s="487" t="s">
        <v>1584</v>
      </c>
      <c r="D56" s="511"/>
      <c r="E56" s="505">
        <v>-10665</v>
      </c>
    </row>
    <row r="57" spans="1:5" ht="18">
      <c r="A57" s="482"/>
      <c r="B57" s="512"/>
      <c r="C57" s="487"/>
      <c r="D57" s="505"/>
      <c r="E57" s="505"/>
    </row>
    <row r="58" spans="1:5" ht="18">
      <c r="A58" s="482"/>
      <c r="B58" s="512"/>
      <c r="C58" s="487"/>
      <c r="D58" s="505"/>
      <c r="E58" s="505"/>
    </row>
    <row r="59" spans="1:5" ht="17.399999999999999">
      <c r="A59" s="508"/>
      <c r="B59" s="512"/>
      <c r="C59" s="503"/>
      <c r="D59" s="505"/>
      <c r="E59" s="505"/>
    </row>
    <row r="60" spans="1:5" ht="17.399999999999999">
      <c r="A60" s="508"/>
      <c r="B60" s="503"/>
      <c r="C60" s="503"/>
      <c r="D60" s="505"/>
      <c r="E60" s="505"/>
    </row>
    <row r="61" spans="1:5" ht="17.399999999999999">
      <c r="A61" s="513">
        <v>46142</v>
      </c>
      <c r="B61" s="504"/>
      <c r="C61" s="504" t="s">
        <v>1585</v>
      </c>
      <c r="D61" s="484">
        <f>SUM(D49:D60)</f>
        <v>2346946</v>
      </c>
      <c r="E61" s="514"/>
    </row>
    <row r="62" spans="1:5" ht="17.399999999999999">
      <c r="A62" s="503"/>
      <c r="B62" s="503"/>
      <c r="C62" s="503" t="s">
        <v>48</v>
      </c>
      <c r="D62" s="484">
        <v>2346946</v>
      </c>
      <c r="E62" s="515"/>
    </row>
    <row r="63" spans="1:5" ht="17.399999999999999">
      <c r="A63" s="503"/>
      <c r="B63" s="503"/>
      <c r="C63" s="503"/>
      <c r="D63" s="505"/>
      <c r="E63" s="505"/>
    </row>
    <row r="64" spans="1:5" ht="17.399999999999999">
      <c r="A64" s="503"/>
      <c r="B64" s="503"/>
      <c r="C64" s="504" t="s">
        <v>49</v>
      </c>
      <c r="D64" s="505">
        <f>D61-D62</f>
        <v>0</v>
      </c>
      <c r="E64" s="505"/>
    </row>
    <row r="65" spans="1:5" ht="17.399999999999999">
      <c r="A65" s="503"/>
      <c r="B65" s="503"/>
      <c r="C65" s="503" t="s">
        <v>50</v>
      </c>
      <c r="D65" s="505"/>
      <c r="E65" s="505"/>
    </row>
    <row r="66" spans="1:5" ht="15.6">
      <c r="A66" s="290" t="s">
        <v>53</v>
      </c>
      <c r="B66" s="290"/>
      <c r="C66" s="290"/>
      <c r="D66" s="290" t="s">
        <v>54</v>
      </c>
      <c r="E66" s="244"/>
    </row>
    <row r="67" spans="1:5" ht="17.399999999999999">
      <c r="A67" s="258"/>
      <c r="B67" s="258"/>
      <c r="C67" s="258"/>
      <c r="D67" s="258"/>
      <c r="E67" s="258"/>
    </row>
    <row r="68" spans="1:5" ht="17.399999999999999">
      <c r="A68" s="258"/>
      <c r="B68" s="258"/>
      <c r="C68" s="258"/>
      <c r="D68" s="258"/>
      <c r="E68" s="258"/>
    </row>
    <row r="69" spans="1:5" ht="17.399999999999999">
      <c r="A69" s="258"/>
      <c r="B69" s="258"/>
      <c r="C69" s="258"/>
      <c r="D69" s="258"/>
      <c r="E69" s="258"/>
    </row>
    <row r="70" spans="1:5" ht="17.399999999999999">
      <c r="A70" s="258"/>
      <c r="B70" s="258"/>
      <c r="C70" s="258"/>
      <c r="D70" s="258"/>
      <c r="E70" s="258"/>
    </row>
    <row r="71" spans="1:5" ht="18">
      <c r="A71" s="258"/>
      <c r="B71" s="258"/>
      <c r="C71" s="258"/>
      <c r="D71" s="258"/>
      <c r="E71" s="259"/>
    </row>
    <row r="72" spans="1:5" ht="14.4">
      <c r="E72" s="153"/>
    </row>
    <row r="73" spans="1:5" ht="14.4">
      <c r="E73" s="153"/>
    </row>
    <row r="74" spans="1:5" ht="14.4">
      <c r="E74" s="153"/>
    </row>
    <row r="75" spans="1:5" ht="14.4">
      <c r="E75" s="153"/>
    </row>
    <row r="76" spans="1:5" ht="14.4">
      <c r="E76" s="153"/>
    </row>
    <row r="77" spans="1:5">
      <c r="E77" s="154"/>
    </row>
  </sheetData>
  <autoFilter ref="A9:E31" xr:uid="{00000000-0009-0000-0000-000007000000}">
    <sortState xmlns:xlrd2="http://schemas.microsoft.com/office/spreadsheetml/2017/richdata2" ref="A10:E31">
      <sortCondition ref="A9:A31"/>
    </sortState>
  </autoFilter>
  <mergeCells count="5">
    <mergeCell ref="A7:E7"/>
    <mergeCell ref="C42:E42"/>
    <mergeCell ref="D43:E43"/>
    <mergeCell ref="D44:E44"/>
    <mergeCell ref="D45:E45"/>
  </mergeCells>
  <phoneticPr fontId="29" type="noConversion"/>
  <pageMargins left="0.7" right="0.7" top="0.78740157499999996" bottom="0.78740157499999996" header="0.3" footer="0.3"/>
  <pageSetup paperSize="9" scale="56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 filterMode="1"/>
  <dimension ref="A1:J100"/>
  <sheetViews>
    <sheetView zoomScale="90" zoomScaleNormal="90" workbookViewId="0">
      <selection activeCell="E113" sqref="E113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7" t="s">
        <v>29</v>
      </c>
      <c r="F1" s="88" t="s">
        <v>12</v>
      </c>
      <c r="G1" s="88" t="s">
        <v>30</v>
      </c>
      <c r="H1" s="68" t="s">
        <v>10</v>
      </c>
      <c r="I1" s="68" t="s">
        <v>6</v>
      </c>
      <c r="J1" s="97" t="s">
        <v>70</v>
      </c>
    </row>
    <row r="2" spans="1:10">
      <c r="A2" s="125">
        <v>46082</v>
      </c>
      <c r="B2" s="126" t="s">
        <v>809</v>
      </c>
      <c r="C2" s="126"/>
      <c r="D2" s="126"/>
      <c r="E2" s="213"/>
      <c r="F2" s="214"/>
      <c r="G2" s="214">
        <v>893324</v>
      </c>
      <c r="H2" s="126"/>
      <c r="I2" s="126"/>
    </row>
    <row r="3" spans="1:10" hidden="1">
      <c r="A3" s="448">
        <v>46113</v>
      </c>
      <c r="B3" s="75" t="s">
        <v>1502</v>
      </c>
      <c r="C3" s="124" t="s">
        <v>98</v>
      </c>
      <c r="D3" s="124" t="s">
        <v>110</v>
      </c>
      <c r="E3" s="94">
        <v>65000</v>
      </c>
      <c r="F3" s="208"/>
      <c r="G3" s="214">
        <f t="shared" ref="G3:G66" si="0">G2+F3-E3</f>
        <v>828324</v>
      </c>
      <c r="H3" s="75" t="s">
        <v>198</v>
      </c>
      <c r="I3" s="124" t="s">
        <v>238</v>
      </c>
    </row>
    <row r="4" spans="1:10" ht="15.6">
      <c r="A4" s="125">
        <v>46113</v>
      </c>
      <c r="B4" s="215" t="s">
        <v>123</v>
      </c>
      <c r="C4" s="242"/>
      <c r="D4" s="75" t="s">
        <v>102</v>
      </c>
      <c r="E4" s="207">
        <v>102000</v>
      </c>
      <c r="F4" s="208"/>
      <c r="G4" s="214">
        <f t="shared" si="0"/>
        <v>726324</v>
      </c>
      <c r="H4" s="358" t="s">
        <v>123</v>
      </c>
      <c r="I4" s="124" t="s">
        <v>1509</v>
      </c>
    </row>
    <row r="5" spans="1:10">
      <c r="A5" s="448">
        <v>46113</v>
      </c>
      <c r="B5" s="124" t="s">
        <v>122</v>
      </c>
      <c r="C5" s="296"/>
      <c r="D5" s="124" t="s">
        <v>102</v>
      </c>
      <c r="E5" s="207">
        <v>99000</v>
      </c>
      <c r="F5" s="208"/>
      <c r="G5" s="214">
        <f t="shared" si="0"/>
        <v>627324</v>
      </c>
      <c r="H5" s="358" t="s">
        <v>122</v>
      </c>
      <c r="I5" s="124" t="s">
        <v>1509</v>
      </c>
    </row>
    <row r="6" spans="1:10">
      <c r="A6" s="448">
        <v>46113</v>
      </c>
      <c r="B6" s="75" t="s">
        <v>127</v>
      </c>
      <c r="C6" s="124"/>
      <c r="D6" s="124" t="s">
        <v>102</v>
      </c>
      <c r="E6" s="207">
        <v>115000</v>
      </c>
      <c r="F6" s="208"/>
      <c r="G6" s="214">
        <f t="shared" si="0"/>
        <v>512324</v>
      </c>
      <c r="H6" s="450" t="s">
        <v>127</v>
      </c>
      <c r="I6" s="124" t="s">
        <v>1510</v>
      </c>
    </row>
    <row r="7" spans="1:10">
      <c r="A7" s="448">
        <v>46113</v>
      </c>
      <c r="B7" s="124" t="s">
        <v>124</v>
      </c>
      <c r="C7" s="75"/>
      <c r="D7" s="124" t="s">
        <v>102</v>
      </c>
      <c r="E7" s="372">
        <v>70000</v>
      </c>
      <c r="F7" s="208"/>
      <c r="G7" s="214">
        <f t="shared" si="0"/>
        <v>442324</v>
      </c>
      <c r="H7" s="450" t="s">
        <v>124</v>
      </c>
      <c r="I7" s="124" t="s">
        <v>1511</v>
      </c>
    </row>
    <row r="8" spans="1:10">
      <c r="A8" s="448">
        <v>46113</v>
      </c>
      <c r="B8" s="75" t="s">
        <v>810</v>
      </c>
      <c r="C8" s="75"/>
      <c r="D8" s="75" t="s">
        <v>102</v>
      </c>
      <c r="E8" s="207">
        <v>313000</v>
      </c>
      <c r="F8" s="208"/>
      <c r="G8" s="214">
        <f t="shared" si="0"/>
        <v>129324</v>
      </c>
      <c r="H8" s="450" t="s">
        <v>128</v>
      </c>
      <c r="I8" s="124" t="s">
        <v>1512</v>
      </c>
    </row>
    <row r="9" spans="1:10">
      <c r="A9" s="448">
        <v>46113</v>
      </c>
      <c r="B9" s="124" t="s">
        <v>129</v>
      </c>
      <c r="C9" s="75"/>
      <c r="D9" s="75" t="s">
        <v>102</v>
      </c>
      <c r="E9" s="207">
        <v>50000</v>
      </c>
      <c r="F9" s="208"/>
      <c r="G9" s="214">
        <f t="shared" si="0"/>
        <v>79324</v>
      </c>
      <c r="H9" s="450" t="s">
        <v>129</v>
      </c>
      <c r="I9" s="124" t="s">
        <v>1513</v>
      </c>
    </row>
    <row r="10" spans="1:10" hidden="1">
      <c r="A10" s="448">
        <v>46113</v>
      </c>
      <c r="B10" s="75" t="s">
        <v>1199</v>
      </c>
      <c r="C10" s="75" t="s">
        <v>98</v>
      </c>
      <c r="D10" s="75" t="s">
        <v>450</v>
      </c>
      <c r="E10" s="372">
        <v>21480</v>
      </c>
      <c r="F10" s="208"/>
      <c r="G10" s="214">
        <f t="shared" si="0"/>
        <v>57844</v>
      </c>
      <c r="H10" s="75" t="s">
        <v>131</v>
      </c>
      <c r="I10" s="124" t="s">
        <v>1205</v>
      </c>
    </row>
    <row r="11" spans="1:10" ht="15.6">
      <c r="A11" s="448">
        <v>46115</v>
      </c>
      <c r="B11" s="302" t="s">
        <v>1460</v>
      </c>
      <c r="C11" s="124"/>
      <c r="D11" s="124" t="s">
        <v>102</v>
      </c>
      <c r="E11" s="207"/>
      <c r="F11" s="371">
        <v>2000000</v>
      </c>
      <c r="G11" s="214">
        <f t="shared" si="0"/>
        <v>2057844</v>
      </c>
      <c r="H11" s="374" t="s">
        <v>107</v>
      </c>
      <c r="I11" s="124" t="s">
        <v>1514</v>
      </c>
    </row>
    <row r="12" spans="1:10">
      <c r="A12" s="448">
        <v>46115</v>
      </c>
      <c r="B12" s="124" t="s">
        <v>123</v>
      </c>
      <c r="C12" s="296"/>
      <c r="D12" s="124" t="s">
        <v>102</v>
      </c>
      <c r="E12" s="372">
        <v>310000</v>
      </c>
      <c r="F12" s="208"/>
      <c r="G12" s="214">
        <f t="shared" si="0"/>
        <v>1747844</v>
      </c>
      <c r="H12" s="374" t="s">
        <v>123</v>
      </c>
      <c r="I12" s="124" t="s">
        <v>1515</v>
      </c>
    </row>
    <row r="13" spans="1:10">
      <c r="A13" s="448">
        <v>46115</v>
      </c>
      <c r="B13" s="124" t="s">
        <v>127</v>
      </c>
      <c r="C13" s="124"/>
      <c r="D13" s="124" t="s">
        <v>102</v>
      </c>
      <c r="E13" s="372">
        <v>115000</v>
      </c>
      <c r="F13" s="372"/>
      <c r="G13" s="214">
        <f t="shared" si="0"/>
        <v>1632844</v>
      </c>
      <c r="H13" s="124" t="s">
        <v>127</v>
      </c>
      <c r="I13" s="124" t="s">
        <v>1516</v>
      </c>
    </row>
    <row r="14" spans="1:10" hidden="1">
      <c r="A14" s="448">
        <v>46115</v>
      </c>
      <c r="B14" s="124" t="s">
        <v>1033</v>
      </c>
      <c r="C14" s="124" t="s">
        <v>98</v>
      </c>
      <c r="D14" s="124" t="s">
        <v>450</v>
      </c>
      <c r="E14" s="372">
        <v>14875</v>
      </c>
      <c r="F14" s="372"/>
      <c r="G14" s="214">
        <f t="shared" si="0"/>
        <v>1617969</v>
      </c>
      <c r="H14" s="124" t="s">
        <v>168</v>
      </c>
      <c r="I14" s="124" t="s">
        <v>1082</v>
      </c>
    </row>
    <row r="15" spans="1:10">
      <c r="A15" s="448">
        <v>46117</v>
      </c>
      <c r="B15" s="124" t="s">
        <v>123</v>
      </c>
      <c r="C15" s="124"/>
      <c r="D15" s="124" t="s">
        <v>102</v>
      </c>
      <c r="E15" s="372">
        <v>150000</v>
      </c>
      <c r="F15" s="372"/>
      <c r="G15" s="214">
        <f t="shared" si="0"/>
        <v>1467969</v>
      </c>
      <c r="H15" s="124" t="s">
        <v>123</v>
      </c>
      <c r="I15" s="124" t="s">
        <v>1517</v>
      </c>
    </row>
    <row r="16" spans="1:10">
      <c r="A16" s="448">
        <v>46117</v>
      </c>
      <c r="B16" s="124" t="s">
        <v>122</v>
      </c>
      <c r="C16" s="124"/>
      <c r="D16" s="124" t="s">
        <v>102</v>
      </c>
      <c r="E16" s="372">
        <v>35000</v>
      </c>
      <c r="F16" s="372"/>
      <c r="G16" s="214">
        <f t="shared" si="0"/>
        <v>1432969</v>
      </c>
      <c r="H16" s="124" t="s">
        <v>122</v>
      </c>
      <c r="I16" s="124" t="s">
        <v>1518</v>
      </c>
    </row>
    <row r="17" spans="1:9" ht="15.6">
      <c r="A17" s="448">
        <v>46117</v>
      </c>
      <c r="B17" s="302" t="s">
        <v>810</v>
      </c>
      <c r="C17" s="124"/>
      <c r="D17" s="124" t="s">
        <v>102</v>
      </c>
      <c r="E17" s="372">
        <v>60000</v>
      </c>
      <c r="F17" s="372"/>
      <c r="G17" s="214">
        <f t="shared" si="0"/>
        <v>1372969</v>
      </c>
      <c r="H17" s="124" t="s">
        <v>128</v>
      </c>
      <c r="I17" s="124" t="s">
        <v>1519</v>
      </c>
    </row>
    <row r="18" spans="1:9">
      <c r="A18" s="448">
        <v>46117</v>
      </c>
      <c r="B18" s="124" t="s">
        <v>129</v>
      </c>
      <c r="C18" s="124"/>
      <c r="D18" s="124" t="s">
        <v>102</v>
      </c>
      <c r="E18" s="372">
        <v>60000</v>
      </c>
      <c r="F18" s="372"/>
      <c r="G18" s="214">
        <f t="shared" si="0"/>
        <v>1312969</v>
      </c>
      <c r="H18" s="124" t="s">
        <v>129</v>
      </c>
      <c r="I18" s="124" t="s">
        <v>1520</v>
      </c>
    </row>
    <row r="19" spans="1:9">
      <c r="A19" s="448">
        <v>46117</v>
      </c>
      <c r="B19" s="124" t="s">
        <v>127</v>
      </c>
      <c r="C19" s="124"/>
      <c r="D19" s="124" t="s">
        <v>102</v>
      </c>
      <c r="E19" s="372">
        <v>60000</v>
      </c>
      <c r="F19" s="372"/>
      <c r="G19" s="214">
        <f t="shared" si="0"/>
        <v>1252969</v>
      </c>
      <c r="H19" s="124" t="s">
        <v>127</v>
      </c>
      <c r="I19" s="124" t="s">
        <v>1521</v>
      </c>
    </row>
    <row r="20" spans="1:9">
      <c r="A20" s="448">
        <v>46117</v>
      </c>
      <c r="B20" s="124" t="s">
        <v>124</v>
      </c>
      <c r="C20" s="124"/>
      <c r="D20" s="124" t="s">
        <v>102</v>
      </c>
      <c r="E20" s="372">
        <v>60000</v>
      </c>
      <c r="F20" s="372"/>
      <c r="G20" s="214">
        <f t="shared" si="0"/>
        <v>1192969</v>
      </c>
      <c r="H20" s="124" t="s">
        <v>124</v>
      </c>
      <c r="I20" s="124" t="s">
        <v>1522</v>
      </c>
    </row>
    <row r="21" spans="1:9" hidden="1">
      <c r="A21" s="448">
        <v>46117</v>
      </c>
      <c r="B21" s="124" t="s">
        <v>1035</v>
      </c>
      <c r="C21" s="124" t="s">
        <v>98</v>
      </c>
      <c r="D21" s="124" t="s">
        <v>450</v>
      </c>
      <c r="E21" s="372">
        <v>14875</v>
      </c>
      <c r="F21" s="372"/>
      <c r="G21" s="214">
        <f t="shared" si="0"/>
        <v>1178094</v>
      </c>
      <c r="H21" s="124" t="s">
        <v>168</v>
      </c>
      <c r="I21" s="124" t="s">
        <v>1083</v>
      </c>
    </row>
    <row r="22" spans="1:9">
      <c r="A22" s="448">
        <v>46119</v>
      </c>
      <c r="B22" s="124" t="s">
        <v>131</v>
      </c>
      <c r="C22" s="124"/>
      <c r="D22" s="124" t="s">
        <v>102</v>
      </c>
      <c r="E22" s="372">
        <v>100000</v>
      </c>
      <c r="F22" s="372"/>
      <c r="G22" s="214">
        <f t="shared" si="0"/>
        <v>1078094</v>
      </c>
      <c r="H22" s="124" t="s">
        <v>131</v>
      </c>
      <c r="I22" s="124" t="s">
        <v>1523</v>
      </c>
    </row>
    <row r="23" spans="1:9">
      <c r="A23" s="448">
        <v>46119</v>
      </c>
      <c r="B23" s="449" t="s">
        <v>131</v>
      </c>
      <c r="C23" s="124"/>
      <c r="D23" s="124" t="s">
        <v>102</v>
      </c>
      <c r="E23" s="372">
        <v>20000</v>
      </c>
      <c r="F23" s="372"/>
      <c r="G23" s="214">
        <f t="shared" si="0"/>
        <v>1058094</v>
      </c>
      <c r="H23" s="124" t="s">
        <v>131</v>
      </c>
      <c r="I23" s="124" t="s">
        <v>1524</v>
      </c>
    </row>
    <row r="24" spans="1:9">
      <c r="A24" s="448">
        <v>46119</v>
      </c>
      <c r="B24" s="449" t="s">
        <v>111</v>
      </c>
      <c r="C24" s="449"/>
      <c r="D24" s="449" t="s">
        <v>102</v>
      </c>
      <c r="E24" s="372">
        <v>250000</v>
      </c>
      <c r="F24" s="372"/>
      <c r="G24" s="214">
        <f t="shared" si="0"/>
        <v>808094</v>
      </c>
      <c r="H24" s="124" t="s">
        <v>111</v>
      </c>
      <c r="I24" s="124" t="s">
        <v>1525</v>
      </c>
    </row>
    <row r="25" spans="1:9" hidden="1">
      <c r="A25" s="448">
        <v>46120</v>
      </c>
      <c r="B25" s="75" t="s">
        <v>1503</v>
      </c>
      <c r="C25" s="124" t="s">
        <v>98</v>
      </c>
      <c r="D25" s="124" t="s">
        <v>110</v>
      </c>
      <c r="E25" s="94">
        <v>65000</v>
      </c>
      <c r="F25" s="94"/>
      <c r="G25" s="214">
        <f t="shared" si="0"/>
        <v>743094</v>
      </c>
      <c r="H25" s="75" t="s">
        <v>198</v>
      </c>
      <c r="I25" s="75" t="s">
        <v>238</v>
      </c>
    </row>
    <row r="26" spans="1:9">
      <c r="A26" s="448">
        <v>46120</v>
      </c>
      <c r="B26" s="449" t="s">
        <v>810</v>
      </c>
      <c r="C26" s="449"/>
      <c r="D26" s="449" t="s">
        <v>102</v>
      </c>
      <c r="E26" s="372">
        <v>20000</v>
      </c>
      <c r="F26" s="372"/>
      <c r="G26" s="214">
        <f t="shared" si="0"/>
        <v>723094</v>
      </c>
      <c r="H26" s="124" t="s">
        <v>128</v>
      </c>
      <c r="I26" s="124" t="s">
        <v>1526</v>
      </c>
    </row>
    <row r="27" spans="1:9">
      <c r="A27" s="448">
        <v>46120</v>
      </c>
      <c r="B27" s="449" t="s">
        <v>124</v>
      </c>
      <c r="C27" s="449"/>
      <c r="D27" s="449" t="s">
        <v>102</v>
      </c>
      <c r="E27" s="372">
        <v>20000</v>
      </c>
      <c r="F27" s="372"/>
      <c r="G27" s="214">
        <f t="shared" si="0"/>
        <v>703094</v>
      </c>
      <c r="H27" s="124" t="s">
        <v>124</v>
      </c>
      <c r="I27" s="124" t="s">
        <v>1527</v>
      </c>
    </row>
    <row r="28" spans="1:9">
      <c r="A28" s="448">
        <v>46120</v>
      </c>
      <c r="B28" s="449" t="s">
        <v>127</v>
      </c>
      <c r="C28" s="124"/>
      <c r="D28" s="124" t="s">
        <v>102</v>
      </c>
      <c r="E28" s="372">
        <v>20000</v>
      </c>
      <c r="F28" s="372"/>
      <c r="G28" s="214">
        <f t="shared" si="0"/>
        <v>683094</v>
      </c>
      <c r="H28" s="124" t="s">
        <v>127</v>
      </c>
      <c r="I28" s="124" t="s">
        <v>1528</v>
      </c>
    </row>
    <row r="29" spans="1:9">
      <c r="A29" s="448">
        <v>46120</v>
      </c>
      <c r="B29" s="124" t="s">
        <v>129</v>
      </c>
      <c r="C29" s="124"/>
      <c r="D29" s="124" t="s">
        <v>102</v>
      </c>
      <c r="E29" s="372">
        <v>20000</v>
      </c>
      <c r="F29" s="372"/>
      <c r="G29" s="214">
        <f t="shared" si="0"/>
        <v>663094</v>
      </c>
      <c r="H29" s="124" t="s">
        <v>129</v>
      </c>
      <c r="I29" s="124" t="s">
        <v>1529</v>
      </c>
    </row>
    <row r="30" spans="1:9">
      <c r="A30" s="448">
        <v>46120</v>
      </c>
      <c r="B30" s="124" t="s">
        <v>123</v>
      </c>
      <c r="C30" s="449"/>
      <c r="D30" s="124" t="s">
        <v>102</v>
      </c>
      <c r="E30" s="372">
        <v>72000</v>
      </c>
      <c r="F30" s="372"/>
      <c r="G30" s="214">
        <f t="shared" si="0"/>
        <v>591094</v>
      </c>
      <c r="H30" s="124" t="s">
        <v>123</v>
      </c>
      <c r="I30" s="124" t="s">
        <v>1530</v>
      </c>
    </row>
    <row r="31" spans="1:9">
      <c r="A31" s="448">
        <v>46120</v>
      </c>
      <c r="B31" s="124" t="s">
        <v>122</v>
      </c>
      <c r="C31" s="449"/>
      <c r="D31" s="124" t="s">
        <v>102</v>
      </c>
      <c r="E31" s="372">
        <v>26000</v>
      </c>
      <c r="F31" s="372"/>
      <c r="G31" s="214">
        <f t="shared" si="0"/>
        <v>565094</v>
      </c>
      <c r="H31" s="124" t="s">
        <v>122</v>
      </c>
      <c r="I31" s="124" t="s">
        <v>1531</v>
      </c>
    </row>
    <row r="32" spans="1:9" hidden="1">
      <c r="A32" s="448">
        <v>46120</v>
      </c>
      <c r="B32" s="124" t="s">
        <v>1039</v>
      </c>
      <c r="C32" s="124" t="s">
        <v>98</v>
      </c>
      <c r="D32" s="124" t="s">
        <v>450</v>
      </c>
      <c r="E32" s="372">
        <v>6230</v>
      </c>
      <c r="F32" s="372"/>
      <c r="G32" s="214">
        <f t="shared" si="0"/>
        <v>558864</v>
      </c>
      <c r="H32" s="124" t="s">
        <v>168</v>
      </c>
      <c r="I32" s="124" t="s">
        <v>1084</v>
      </c>
    </row>
    <row r="33" spans="1:9">
      <c r="A33" s="448">
        <v>46121</v>
      </c>
      <c r="B33" s="124" t="s">
        <v>131</v>
      </c>
      <c r="C33" s="124"/>
      <c r="D33" s="124" t="s">
        <v>102</v>
      </c>
      <c r="E33" s="372">
        <v>96000</v>
      </c>
      <c r="F33" s="372"/>
      <c r="G33" s="214">
        <f t="shared" si="0"/>
        <v>462864</v>
      </c>
      <c r="H33" s="124" t="s">
        <v>131</v>
      </c>
      <c r="I33" s="124" t="s">
        <v>1532</v>
      </c>
    </row>
    <row r="34" spans="1:9">
      <c r="A34" s="448">
        <v>46121</v>
      </c>
      <c r="B34" s="124" t="s">
        <v>810</v>
      </c>
      <c r="C34" s="124"/>
      <c r="D34" s="124" t="s">
        <v>102</v>
      </c>
      <c r="E34" s="372">
        <v>20000</v>
      </c>
      <c r="F34" s="372"/>
      <c r="G34" s="214">
        <f t="shared" si="0"/>
        <v>442864</v>
      </c>
      <c r="H34" s="124" t="s">
        <v>128</v>
      </c>
      <c r="I34" s="124" t="s">
        <v>1533</v>
      </c>
    </row>
    <row r="35" spans="1:9">
      <c r="A35" s="448">
        <v>46121</v>
      </c>
      <c r="B35" s="124" t="s">
        <v>127</v>
      </c>
      <c r="C35" s="124"/>
      <c r="D35" s="124" t="s">
        <v>102</v>
      </c>
      <c r="E35" s="372">
        <v>20000</v>
      </c>
      <c r="F35" s="372"/>
      <c r="G35" s="214">
        <f t="shared" si="0"/>
        <v>422864</v>
      </c>
      <c r="H35" s="124" t="s">
        <v>127</v>
      </c>
      <c r="I35" s="124" t="s">
        <v>1534</v>
      </c>
    </row>
    <row r="36" spans="1:9" hidden="1">
      <c r="A36" s="448">
        <v>46121</v>
      </c>
      <c r="B36" s="124" t="s">
        <v>1043</v>
      </c>
      <c r="C36" s="124" t="s">
        <v>98</v>
      </c>
      <c r="D36" s="124" t="s">
        <v>450</v>
      </c>
      <c r="E36" s="372">
        <v>4760</v>
      </c>
      <c r="F36" s="372"/>
      <c r="G36" s="214">
        <f t="shared" si="0"/>
        <v>418104</v>
      </c>
      <c r="H36" s="124" t="s">
        <v>168</v>
      </c>
      <c r="I36" s="124" t="s">
        <v>1086</v>
      </c>
    </row>
    <row r="37" spans="1:9" hidden="1">
      <c r="A37" s="448">
        <v>46121</v>
      </c>
      <c r="B37" s="75" t="s">
        <v>1044</v>
      </c>
      <c r="C37" s="75" t="s">
        <v>98</v>
      </c>
      <c r="D37" s="75" t="s">
        <v>120</v>
      </c>
      <c r="E37" s="94">
        <v>62500</v>
      </c>
      <c r="F37" s="94"/>
      <c r="G37" s="214">
        <f t="shared" si="0"/>
        <v>355604</v>
      </c>
      <c r="H37" s="75" t="s">
        <v>168</v>
      </c>
      <c r="I37" s="124" t="s">
        <v>1087</v>
      </c>
    </row>
    <row r="38" spans="1:9">
      <c r="A38" s="448">
        <v>46122</v>
      </c>
      <c r="B38" s="124" t="s">
        <v>123</v>
      </c>
      <c r="C38" s="124"/>
      <c r="D38" s="124" t="s">
        <v>102</v>
      </c>
      <c r="E38" s="372">
        <v>79000</v>
      </c>
      <c r="F38" s="372"/>
      <c r="G38" s="214">
        <f t="shared" si="0"/>
        <v>276604</v>
      </c>
      <c r="H38" s="124" t="s">
        <v>123</v>
      </c>
      <c r="I38" s="124" t="s">
        <v>1535</v>
      </c>
    </row>
    <row r="39" spans="1:9" hidden="1">
      <c r="A39" s="448">
        <v>46122</v>
      </c>
      <c r="B39" s="75" t="s">
        <v>1047</v>
      </c>
      <c r="C39" s="75" t="s">
        <v>98</v>
      </c>
      <c r="D39" s="75" t="s">
        <v>450</v>
      </c>
      <c r="E39" s="94">
        <v>2765</v>
      </c>
      <c r="F39" s="94"/>
      <c r="G39" s="214">
        <f t="shared" si="0"/>
        <v>273839</v>
      </c>
      <c r="H39" s="75" t="s">
        <v>168</v>
      </c>
      <c r="I39" s="124" t="s">
        <v>1088</v>
      </c>
    </row>
    <row r="40" spans="1:9" hidden="1">
      <c r="A40" s="448">
        <v>46122</v>
      </c>
      <c r="B40" s="124" t="s">
        <v>1048</v>
      </c>
      <c r="C40" s="75" t="s">
        <v>98</v>
      </c>
      <c r="D40" s="124" t="s">
        <v>120</v>
      </c>
      <c r="E40" s="94">
        <v>25000</v>
      </c>
      <c r="F40" s="94"/>
      <c r="G40" s="214">
        <f t="shared" si="0"/>
        <v>248839</v>
      </c>
      <c r="H40" s="75" t="s">
        <v>168</v>
      </c>
      <c r="I40" s="124" t="s">
        <v>1089</v>
      </c>
    </row>
    <row r="41" spans="1:9" hidden="1">
      <c r="A41" s="448">
        <v>46122</v>
      </c>
      <c r="B41" s="124" t="s">
        <v>1049</v>
      </c>
      <c r="C41" s="75" t="s">
        <v>98</v>
      </c>
      <c r="D41" s="124" t="s">
        <v>120</v>
      </c>
      <c r="E41" s="94">
        <v>34000</v>
      </c>
      <c r="F41" s="94"/>
      <c r="G41" s="214">
        <f t="shared" si="0"/>
        <v>214839</v>
      </c>
      <c r="H41" s="75" t="s">
        <v>168</v>
      </c>
      <c r="I41" s="124" t="s">
        <v>1089</v>
      </c>
    </row>
    <row r="42" spans="1:9" hidden="1">
      <c r="A42" s="448">
        <v>46122</v>
      </c>
      <c r="B42" s="124" t="s">
        <v>1050</v>
      </c>
      <c r="C42" s="75" t="s">
        <v>98</v>
      </c>
      <c r="D42" s="124" t="s">
        <v>120</v>
      </c>
      <c r="E42" s="94">
        <v>5000</v>
      </c>
      <c r="F42" s="94"/>
      <c r="G42" s="214">
        <f t="shared" si="0"/>
        <v>209839</v>
      </c>
      <c r="H42" s="75" t="s">
        <v>168</v>
      </c>
      <c r="I42" s="124" t="s">
        <v>1089</v>
      </c>
    </row>
    <row r="43" spans="1:9" hidden="1">
      <c r="A43" s="448">
        <v>46122</v>
      </c>
      <c r="B43" s="124" t="s">
        <v>1051</v>
      </c>
      <c r="C43" s="75" t="s">
        <v>98</v>
      </c>
      <c r="D43" s="124" t="s">
        <v>120</v>
      </c>
      <c r="E43" s="94">
        <v>2000</v>
      </c>
      <c r="F43" s="94"/>
      <c r="G43" s="214">
        <f t="shared" si="0"/>
        <v>207839</v>
      </c>
      <c r="H43" s="75" t="s">
        <v>168</v>
      </c>
      <c r="I43" s="124" t="s">
        <v>1089</v>
      </c>
    </row>
    <row r="44" spans="1:9" hidden="1">
      <c r="A44" s="448">
        <v>46122</v>
      </c>
      <c r="B44" s="124" t="s">
        <v>1052</v>
      </c>
      <c r="C44" s="75" t="s">
        <v>98</v>
      </c>
      <c r="D44" s="124" t="s">
        <v>120</v>
      </c>
      <c r="E44" s="94">
        <v>7500</v>
      </c>
      <c r="F44" s="94"/>
      <c r="G44" s="214">
        <f t="shared" si="0"/>
        <v>200339</v>
      </c>
      <c r="H44" s="75" t="s">
        <v>168</v>
      </c>
      <c r="I44" s="124" t="s">
        <v>1089</v>
      </c>
    </row>
    <row r="45" spans="1:9">
      <c r="A45" s="448">
        <v>46125</v>
      </c>
      <c r="B45" s="75" t="s">
        <v>810</v>
      </c>
      <c r="C45" s="75"/>
      <c r="D45" s="75" t="s">
        <v>102</v>
      </c>
      <c r="E45" s="94"/>
      <c r="F45" s="94">
        <v>300000</v>
      </c>
      <c r="G45" s="214">
        <f t="shared" si="0"/>
        <v>500339</v>
      </c>
      <c r="H45" s="75" t="s">
        <v>128</v>
      </c>
      <c r="I45" s="124" t="s">
        <v>1536</v>
      </c>
    </row>
    <row r="46" spans="1:9">
      <c r="A46" s="448">
        <v>46125</v>
      </c>
      <c r="B46" s="124" t="s">
        <v>127</v>
      </c>
      <c r="C46" s="124"/>
      <c r="D46" s="124" t="s">
        <v>102</v>
      </c>
      <c r="E46" s="372"/>
      <c r="F46" s="372">
        <v>165000</v>
      </c>
      <c r="G46" s="214">
        <f t="shared" si="0"/>
        <v>665339</v>
      </c>
      <c r="H46" s="75" t="s">
        <v>127</v>
      </c>
      <c r="I46" s="124" t="s">
        <v>1537</v>
      </c>
    </row>
    <row r="47" spans="1:9" hidden="1">
      <c r="A47" s="448">
        <v>46125</v>
      </c>
      <c r="B47" s="75" t="s">
        <v>1054</v>
      </c>
      <c r="C47" s="75" t="s">
        <v>130</v>
      </c>
      <c r="D47" s="75" t="s">
        <v>98</v>
      </c>
      <c r="E47" s="94">
        <v>44500</v>
      </c>
      <c r="F47" s="94"/>
      <c r="G47" s="214">
        <f t="shared" si="0"/>
        <v>620839</v>
      </c>
      <c r="H47" s="75" t="s">
        <v>168</v>
      </c>
      <c r="I47" s="124" t="s">
        <v>1090</v>
      </c>
    </row>
    <row r="48" spans="1:9">
      <c r="A48" s="448">
        <v>46125</v>
      </c>
      <c r="B48" s="124" t="s">
        <v>123</v>
      </c>
      <c r="C48" s="124"/>
      <c r="D48" s="124" t="s">
        <v>102</v>
      </c>
      <c r="E48" s="372">
        <v>62000</v>
      </c>
      <c r="F48" s="372"/>
      <c r="G48" s="214">
        <f t="shared" si="0"/>
        <v>558839</v>
      </c>
      <c r="H48" s="75" t="s">
        <v>123</v>
      </c>
      <c r="I48" s="124" t="s">
        <v>1538</v>
      </c>
    </row>
    <row r="49" spans="1:9" hidden="1">
      <c r="A49" s="448">
        <v>46125</v>
      </c>
      <c r="B49" s="124" t="s">
        <v>1047</v>
      </c>
      <c r="C49" s="124" t="s">
        <v>98</v>
      </c>
      <c r="D49" s="124" t="s">
        <v>450</v>
      </c>
      <c r="E49" s="372">
        <v>2170</v>
      </c>
      <c r="F49" s="372"/>
      <c r="G49" s="214">
        <f t="shared" si="0"/>
        <v>556669</v>
      </c>
      <c r="H49" s="75" t="s">
        <v>168</v>
      </c>
      <c r="I49" s="124" t="s">
        <v>1091</v>
      </c>
    </row>
    <row r="50" spans="1:9" hidden="1">
      <c r="A50" s="448">
        <v>46127</v>
      </c>
      <c r="B50" s="75" t="s">
        <v>1504</v>
      </c>
      <c r="C50" s="124" t="s">
        <v>98</v>
      </c>
      <c r="D50" s="124" t="s">
        <v>110</v>
      </c>
      <c r="E50" s="94">
        <v>65000</v>
      </c>
      <c r="F50" s="94"/>
      <c r="G50" s="214">
        <f t="shared" si="0"/>
        <v>491669</v>
      </c>
      <c r="H50" s="75" t="s">
        <v>198</v>
      </c>
      <c r="I50" s="75" t="s">
        <v>238</v>
      </c>
    </row>
    <row r="51" spans="1:9" ht="15.6" hidden="1">
      <c r="A51" s="448">
        <v>46127</v>
      </c>
      <c r="B51" s="215" t="s">
        <v>1055</v>
      </c>
      <c r="C51" s="215" t="s">
        <v>104</v>
      </c>
      <c r="D51" s="215" t="s">
        <v>98</v>
      </c>
      <c r="E51" s="94">
        <v>16</v>
      </c>
      <c r="F51" s="94"/>
      <c r="G51" s="214">
        <f t="shared" si="0"/>
        <v>491653</v>
      </c>
      <c r="H51" s="75" t="s">
        <v>168</v>
      </c>
      <c r="I51" s="124" t="s">
        <v>1092</v>
      </c>
    </row>
    <row r="52" spans="1:9">
      <c r="A52" s="448">
        <v>46127</v>
      </c>
      <c r="B52" s="124" t="s">
        <v>123</v>
      </c>
      <c r="C52" s="124"/>
      <c r="D52" s="124" t="s">
        <v>102</v>
      </c>
      <c r="E52" s="372">
        <v>20000</v>
      </c>
      <c r="F52" s="372"/>
      <c r="G52" s="214">
        <f t="shared" si="0"/>
        <v>471653</v>
      </c>
      <c r="H52" s="75" t="s">
        <v>123</v>
      </c>
      <c r="I52" s="124" t="s">
        <v>1539</v>
      </c>
    </row>
    <row r="53" spans="1:9" hidden="1">
      <c r="A53" s="448">
        <v>46127</v>
      </c>
      <c r="B53" s="124" t="s">
        <v>1047</v>
      </c>
      <c r="C53" s="124" t="s">
        <v>98</v>
      </c>
      <c r="D53" s="124" t="s">
        <v>450</v>
      </c>
      <c r="E53" s="372">
        <v>700</v>
      </c>
      <c r="F53" s="372"/>
      <c r="G53" s="214">
        <f t="shared" si="0"/>
        <v>470953</v>
      </c>
      <c r="H53" s="75" t="s">
        <v>168</v>
      </c>
      <c r="I53" s="124" t="s">
        <v>1093</v>
      </c>
    </row>
    <row r="54" spans="1:9">
      <c r="A54" s="448">
        <v>46127</v>
      </c>
      <c r="B54" s="124" t="s">
        <v>168</v>
      </c>
      <c r="C54" s="124"/>
      <c r="D54" s="124" t="s">
        <v>102</v>
      </c>
      <c r="E54" s="372">
        <v>30000</v>
      </c>
      <c r="F54" s="372"/>
      <c r="G54" s="214">
        <f t="shared" si="0"/>
        <v>440953</v>
      </c>
      <c r="H54" s="75" t="s">
        <v>168</v>
      </c>
      <c r="I54" s="124" t="s">
        <v>1540</v>
      </c>
    </row>
    <row r="55" spans="1:9">
      <c r="A55" s="448">
        <v>46129</v>
      </c>
      <c r="B55" s="124" t="s">
        <v>122</v>
      </c>
      <c r="C55" s="124"/>
      <c r="D55" s="124" t="s">
        <v>102</v>
      </c>
      <c r="E55" s="372">
        <v>62000</v>
      </c>
      <c r="F55" s="372"/>
      <c r="G55" s="214">
        <f t="shared" si="0"/>
        <v>378953</v>
      </c>
      <c r="H55" s="124" t="s">
        <v>122</v>
      </c>
      <c r="I55" s="124" t="s">
        <v>1541</v>
      </c>
    </row>
    <row r="56" spans="1:9" hidden="1">
      <c r="A56" s="448">
        <v>46129</v>
      </c>
      <c r="B56" s="124" t="s">
        <v>1061</v>
      </c>
      <c r="C56" s="124" t="s">
        <v>98</v>
      </c>
      <c r="D56" s="124" t="s">
        <v>240</v>
      </c>
      <c r="E56" s="372">
        <v>45050</v>
      </c>
      <c r="F56" s="372"/>
      <c r="G56" s="214">
        <f t="shared" si="0"/>
        <v>333903</v>
      </c>
      <c r="H56" s="124" t="s">
        <v>168</v>
      </c>
      <c r="I56" s="124" t="s">
        <v>1096</v>
      </c>
    </row>
    <row r="57" spans="1:9">
      <c r="A57" s="448">
        <v>46129</v>
      </c>
      <c r="B57" s="124" t="s">
        <v>111</v>
      </c>
      <c r="C57" s="124"/>
      <c r="D57" s="124" t="s">
        <v>102</v>
      </c>
      <c r="E57" s="372">
        <v>30000</v>
      </c>
      <c r="F57" s="372"/>
      <c r="G57" s="214">
        <f t="shared" si="0"/>
        <v>303903</v>
      </c>
      <c r="H57" s="124" t="s">
        <v>111</v>
      </c>
      <c r="I57" s="124" t="s">
        <v>1542</v>
      </c>
    </row>
    <row r="58" spans="1:9">
      <c r="A58" s="448">
        <v>46132</v>
      </c>
      <c r="B58" s="124" t="s">
        <v>810</v>
      </c>
      <c r="C58" s="124"/>
      <c r="D58" s="124" t="s">
        <v>102</v>
      </c>
      <c r="E58" s="372">
        <v>66500</v>
      </c>
      <c r="F58" s="372"/>
      <c r="G58" s="214">
        <f t="shared" si="0"/>
        <v>237403</v>
      </c>
      <c r="H58" s="124" t="s">
        <v>128</v>
      </c>
      <c r="I58" s="124" t="s">
        <v>1543</v>
      </c>
    </row>
    <row r="59" spans="1:9">
      <c r="A59" s="448">
        <v>46132</v>
      </c>
      <c r="B59" s="124" t="s">
        <v>124</v>
      </c>
      <c r="C59" s="124"/>
      <c r="D59" s="124" t="s">
        <v>102</v>
      </c>
      <c r="E59" s="372">
        <v>65000</v>
      </c>
      <c r="F59" s="372"/>
      <c r="G59" s="214">
        <f t="shared" si="0"/>
        <v>172403</v>
      </c>
      <c r="H59" s="124" t="s">
        <v>124</v>
      </c>
      <c r="I59" s="124" t="s">
        <v>1544</v>
      </c>
    </row>
    <row r="60" spans="1:9">
      <c r="A60" s="448">
        <v>46133</v>
      </c>
      <c r="B60" s="124" t="s">
        <v>123</v>
      </c>
      <c r="C60" s="124"/>
      <c r="D60" s="124" t="s">
        <v>102</v>
      </c>
      <c r="E60" s="372"/>
      <c r="F60" s="372">
        <v>250000</v>
      </c>
      <c r="G60" s="214">
        <f t="shared" si="0"/>
        <v>422403</v>
      </c>
      <c r="H60" s="124" t="s">
        <v>123</v>
      </c>
      <c r="I60" s="124" t="s">
        <v>1545</v>
      </c>
    </row>
    <row r="61" spans="1:9">
      <c r="A61" s="448">
        <v>46133</v>
      </c>
      <c r="B61" s="124" t="s">
        <v>123</v>
      </c>
      <c r="C61" s="124"/>
      <c r="D61" s="124" t="s">
        <v>102</v>
      </c>
      <c r="E61" s="372">
        <v>50000</v>
      </c>
      <c r="F61" s="372"/>
      <c r="G61" s="214">
        <f t="shared" si="0"/>
        <v>372403</v>
      </c>
      <c r="H61" s="124" t="s">
        <v>123</v>
      </c>
      <c r="I61" s="124" t="s">
        <v>1546</v>
      </c>
    </row>
    <row r="62" spans="1:9">
      <c r="A62" s="448">
        <v>46133</v>
      </c>
      <c r="B62" s="124" t="s">
        <v>122</v>
      </c>
      <c r="C62" s="124"/>
      <c r="D62" s="124" t="s">
        <v>102</v>
      </c>
      <c r="E62" s="372">
        <v>50000</v>
      </c>
      <c r="F62" s="372"/>
      <c r="G62" s="214">
        <f t="shared" si="0"/>
        <v>322403</v>
      </c>
      <c r="H62" s="124" t="s">
        <v>122</v>
      </c>
      <c r="I62" s="124" t="s">
        <v>1547</v>
      </c>
    </row>
    <row r="63" spans="1:9">
      <c r="A63" s="448">
        <v>46133</v>
      </c>
      <c r="B63" s="124" t="s">
        <v>131</v>
      </c>
      <c r="C63" s="124"/>
      <c r="D63" s="124" t="s">
        <v>102</v>
      </c>
      <c r="E63" s="372">
        <v>50000</v>
      </c>
      <c r="F63" s="372"/>
      <c r="G63" s="214">
        <f t="shared" si="0"/>
        <v>272403</v>
      </c>
      <c r="H63" s="124" t="s">
        <v>131</v>
      </c>
      <c r="I63" s="124" t="s">
        <v>1548</v>
      </c>
    </row>
    <row r="64" spans="1:9" hidden="1">
      <c r="A64" s="448">
        <v>46134</v>
      </c>
      <c r="B64" s="124" t="s">
        <v>1505</v>
      </c>
      <c r="C64" s="124" t="s">
        <v>98</v>
      </c>
      <c r="D64" s="124" t="s">
        <v>110</v>
      </c>
      <c r="E64" s="372">
        <v>65000</v>
      </c>
      <c r="F64" s="372"/>
      <c r="G64" s="214">
        <f t="shared" si="0"/>
        <v>207403</v>
      </c>
      <c r="H64" s="124" t="s">
        <v>198</v>
      </c>
      <c r="I64" s="124" t="s">
        <v>238</v>
      </c>
    </row>
    <row r="65" spans="1:9" hidden="1">
      <c r="A65" s="448">
        <v>46134</v>
      </c>
      <c r="B65" s="124" t="s">
        <v>1506</v>
      </c>
      <c r="C65" s="124" t="s">
        <v>97</v>
      </c>
      <c r="D65" s="124" t="s">
        <v>121</v>
      </c>
      <c r="E65" s="372">
        <v>20000</v>
      </c>
      <c r="F65" s="372"/>
      <c r="G65" s="214">
        <f t="shared" si="0"/>
        <v>187403</v>
      </c>
      <c r="H65" s="124" t="s">
        <v>127</v>
      </c>
      <c r="I65" s="124" t="s">
        <v>1549</v>
      </c>
    </row>
    <row r="66" spans="1:9" hidden="1">
      <c r="A66" s="448">
        <v>46134</v>
      </c>
      <c r="B66" s="124" t="s">
        <v>1507</v>
      </c>
      <c r="C66" s="124" t="s">
        <v>97</v>
      </c>
      <c r="D66" s="124" t="s">
        <v>525</v>
      </c>
      <c r="E66" s="372">
        <v>40000</v>
      </c>
      <c r="F66" s="372"/>
      <c r="G66" s="214">
        <f t="shared" si="0"/>
        <v>147403</v>
      </c>
      <c r="H66" s="124" t="s">
        <v>127</v>
      </c>
      <c r="I66" s="124" t="s">
        <v>1550</v>
      </c>
    </row>
    <row r="67" spans="1:9" ht="15.6" hidden="1">
      <c r="A67" s="448">
        <v>46134</v>
      </c>
      <c r="B67" s="170" t="s">
        <v>1064</v>
      </c>
      <c r="C67" s="170" t="s">
        <v>98</v>
      </c>
      <c r="D67" s="170" t="s">
        <v>104</v>
      </c>
      <c r="E67" s="372">
        <v>10500</v>
      </c>
      <c r="F67" s="372"/>
      <c r="G67" s="214">
        <f t="shared" ref="G67:G100" si="1">G66+F67-E67</f>
        <v>136903</v>
      </c>
      <c r="H67" s="124" t="s">
        <v>168</v>
      </c>
      <c r="I67" s="124" t="s">
        <v>1097</v>
      </c>
    </row>
    <row r="68" spans="1:9" ht="15.6">
      <c r="A68" s="448">
        <v>46135</v>
      </c>
      <c r="B68" s="302" t="s">
        <v>1471</v>
      </c>
      <c r="C68" s="247"/>
      <c r="D68" s="247" t="s">
        <v>102</v>
      </c>
      <c r="E68" s="372"/>
      <c r="F68" s="372">
        <v>2000000</v>
      </c>
      <c r="G68" s="214">
        <f t="shared" si="1"/>
        <v>2136903</v>
      </c>
      <c r="H68" s="124" t="s">
        <v>107</v>
      </c>
      <c r="I68" s="124" t="s">
        <v>1551</v>
      </c>
    </row>
    <row r="69" spans="1:9">
      <c r="A69" s="448">
        <v>46135</v>
      </c>
      <c r="B69" s="124" t="s">
        <v>123</v>
      </c>
      <c r="C69" s="124"/>
      <c r="D69" s="124" t="s">
        <v>102</v>
      </c>
      <c r="E69" s="372">
        <v>185000</v>
      </c>
      <c r="F69" s="372"/>
      <c r="G69" s="214">
        <f t="shared" si="1"/>
        <v>1951903</v>
      </c>
      <c r="H69" s="124" t="s">
        <v>123</v>
      </c>
      <c r="I69" s="124" t="s">
        <v>1552</v>
      </c>
    </row>
    <row r="70" spans="1:9">
      <c r="A70" s="448">
        <v>46135</v>
      </c>
      <c r="B70" s="124" t="s">
        <v>122</v>
      </c>
      <c r="C70" s="124"/>
      <c r="D70" s="124" t="s">
        <v>102</v>
      </c>
      <c r="E70" s="372">
        <v>163000</v>
      </c>
      <c r="F70" s="372"/>
      <c r="G70" s="214">
        <f t="shared" si="1"/>
        <v>1788903</v>
      </c>
      <c r="H70" s="124" t="s">
        <v>122</v>
      </c>
      <c r="I70" s="124" t="s">
        <v>1553</v>
      </c>
    </row>
    <row r="71" spans="1:9" ht="15.6">
      <c r="A71" s="448">
        <v>46135</v>
      </c>
      <c r="B71" s="302" t="s">
        <v>131</v>
      </c>
      <c r="C71" s="124"/>
      <c r="D71" s="124" t="s">
        <v>102</v>
      </c>
      <c r="E71" s="372">
        <v>148000</v>
      </c>
      <c r="F71" s="372"/>
      <c r="G71" s="214">
        <f t="shared" si="1"/>
        <v>1640903</v>
      </c>
      <c r="H71" s="124" t="s">
        <v>131</v>
      </c>
      <c r="I71" s="124" t="s">
        <v>1554</v>
      </c>
    </row>
    <row r="72" spans="1:9" hidden="1">
      <c r="A72" s="448">
        <v>46135</v>
      </c>
      <c r="B72" s="124" t="s">
        <v>1069</v>
      </c>
      <c r="C72" s="124" t="s">
        <v>98</v>
      </c>
      <c r="D72" s="124" t="s">
        <v>450</v>
      </c>
      <c r="E72" s="372">
        <v>14880</v>
      </c>
      <c r="F72" s="372"/>
      <c r="G72" s="214">
        <f t="shared" si="1"/>
        <v>1626023</v>
      </c>
      <c r="H72" s="124" t="s">
        <v>168</v>
      </c>
      <c r="I72" s="124" t="s">
        <v>1099</v>
      </c>
    </row>
    <row r="73" spans="1:9">
      <c r="A73" s="448">
        <v>46135</v>
      </c>
      <c r="B73" s="124" t="s">
        <v>810</v>
      </c>
      <c r="C73" s="124"/>
      <c r="D73" s="124" t="s">
        <v>102</v>
      </c>
      <c r="E73" s="372">
        <v>50500</v>
      </c>
      <c r="F73" s="372"/>
      <c r="G73" s="214">
        <f t="shared" si="1"/>
        <v>1575523</v>
      </c>
      <c r="H73" s="124" t="s">
        <v>128</v>
      </c>
      <c r="I73" s="124" t="s">
        <v>1555</v>
      </c>
    </row>
    <row r="74" spans="1:9" hidden="1">
      <c r="A74" s="448">
        <v>46135</v>
      </c>
      <c r="B74" s="124" t="s">
        <v>1070</v>
      </c>
      <c r="C74" s="124" t="s">
        <v>98</v>
      </c>
      <c r="D74" s="124" t="s">
        <v>450</v>
      </c>
      <c r="E74" s="372">
        <v>1768</v>
      </c>
      <c r="F74" s="372"/>
      <c r="G74" s="214">
        <f t="shared" si="1"/>
        <v>1573755</v>
      </c>
      <c r="H74" s="124" t="s">
        <v>168</v>
      </c>
      <c r="I74" s="124" t="s">
        <v>1100</v>
      </c>
    </row>
    <row r="75" spans="1:9" hidden="1">
      <c r="A75" s="448">
        <v>46135</v>
      </c>
      <c r="B75" s="124" t="s">
        <v>1071</v>
      </c>
      <c r="C75" s="124" t="s">
        <v>98</v>
      </c>
      <c r="D75" s="124" t="s">
        <v>120</v>
      </c>
      <c r="E75" s="372">
        <v>30000</v>
      </c>
      <c r="F75" s="372"/>
      <c r="G75" s="214">
        <f t="shared" si="1"/>
        <v>1543755</v>
      </c>
      <c r="H75" s="124" t="s">
        <v>168</v>
      </c>
      <c r="I75" s="124" t="s">
        <v>1101</v>
      </c>
    </row>
    <row r="76" spans="1:9">
      <c r="A76" s="448">
        <v>46135</v>
      </c>
      <c r="B76" s="75" t="s">
        <v>168</v>
      </c>
      <c r="C76" s="75"/>
      <c r="D76" s="124" t="s">
        <v>102</v>
      </c>
      <c r="E76" s="372">
        <v>20000</v>
      </c>
      <c r="F76" s="372"/>
      <c r="G76" s="214">
        <f t="shared" si="1"/>
        <v>1523755</v>
      </c>
      <c r="H76" s="75" t="s">
        <v>168</v>
      </c>
      <c r="I76" s="124" t="s">
        <v>1556</v>
      </c>
    </row>
    <row r="77" spans="1:9">
      <c r="A77" s="448">
        <v>46136</v>
      </c>
      <c r="B77" s="75" t="s">
        <v>127</v>
      </c>
      <c r="C77" s="75"/>
      <c r="D77" s="124" t="s">
        <v>102</v>
      </c>
      <c r="E77" s="372">
        <v>110000</v>
      </c>
      <c r="F77" s="372"/>
      <c r="G77" s="214">
        <f t="shared" si="1"/>
        <v>1413755</v>
      </c>
      <c r="H77" s="75" t="s">
        <v>127</v>
      </c>
      <c r="I77" s="124" t="s">
        <v>1557</v>
      </c>
    </row>
    <row r="78" spans="1:9">
      <c r="A78" s="448">
        <v>46136</v>
      </c>
      <c r="B78" s="75" t="s">
        <v>124</v>
      </c>
      <c r="C78" s="75"/>
      <c r="D78" s="75" t="s">
        <v>102</v>
      </c>
      <c r="E78" s="94">
        <v>20000</v>
      </c>
      <c r="F78" s="94"/>
      <c r="G78" s="214">
        <f t="shared" si="1"/>
        <v>1393755</v>
      </c>
      <c r="H78" s="75" t="s">
        <v>124</v>
      </c>
      <c r="I78" s="124" t="s">
        <v>1558</v>
      </c>
    </row>
    <row r="79" spans="1:9" hidden="1">
      <c r="A79" s="448">
        <v>46139</v>
      </c>
      <c r="B79" s="75" t="s">
        <v>1073</v>
      </c>
      <c r="C79" s="75" t="s">
        <v>98</v>
      </c>
      <c r="D79" s="75" t="s">
        <v>130</v>
      </c>
      <c r="E79" s="94">
        <v>80000</v>
      </c>
      <c r="F79" s="94"/>
      <c r="G79" s="214">
        <f t="shared" si="1"/>
        <v>1313755</v>
      </c>
      <c r="H79" s="75" t="s">
        <v>168</v>
      </c>
      <c r="I79" s="124" t="s">
        <v>1103</v>
      </c>
    </row>
    <row r="80" spans="1:9" hidden="1">
      <c r="A80" s="448">
        <v>46139</v>
      </c>
      <c r="B80" s="75" t="s">
        <v>1074</v>
      </c>
      <c r="C80" s="75" t="s">
        <v>98</v>
      </c>
      <c r="D80" s="75" t="s">
        <v>130</v>
      </c>
      <c r="E80" s="94">
        <v>40000</v>
      </c>
      <c r="F80" s="94"/>
      <c r="G80" s="214">
        <f t="shared" si="1"/>
        <v>1273755</v>
      </c>
      <c r="H80" s="75" t="s">
        <v>168</v>
      </c>
      <c r="I80" s="124" t="s">
        <v>1104</v>
      </c>
    </row>
    <row r="81" spans="1:9">
      <c r="A81" s="448">
        <v>46139</v>
      </c>
      <c r="B81" s="75" t="s">
        <v>122</v>
      </c>
      <c r="C81" s="75"/>
      <c r="D81" s="75" t="s">
        <v>102</v>
      </c>
      <c r="E81" s="94">
        <v>50000</v>
      </c>
      <c r="F81" s="94"/>
      <c r="G81" s="214">
        <f t="shared" si="1"/>
        <v>1223755</v>
      </c>
      <c r="H81" s="75" t="s">
        <v>122</v>
      </c>
      <c r="I81" s="124" t="s">
        <v>1559</v>
      </c>
    </row>
    <row r="82" spans="1:9">
      <c r="A82" s="448">
        <v>46139</v>
      </c>
      <c r="B82" s="75" t="s">
        <v>129</v>
      </c>
      <c r="C82" s="75"/>
      <c r="D82" s="75" t="s">
        <v>102</v>
      </c>
      <c r="E82" s="94">
        <v>20000</v>
      </c>
      <c r="F82" s="94"/>
      <c r="G82" s="214">
        <f t="shared" si="1"/>
        <v>1203755</v>
      </c>
      <c r="H82" s="75" t="s">
        <v>129</v>
      </c>
      <c r="I82" s="124" t="s">
        <v>1560</v>
      </c>
    </row>
    <row r="83" spans="1:9">
      <c r="A83" s="448">
        <v>46139</v>
      </c>
      <c r="B83" s="75" t="s">
        <v>810</v>
      </c>
      <c r="C83" s="75"/>
      <c r="D83" s="75" t="s">
        <v>102</v>
      </c>
      <c r="E83" s="94">
        <v>50000</v>
      </c>
      <c r="F83" s="94"/>
      <c r="G83" s="214">
        <f t="shared" si="1"/>
        <v>1153755</v>
      </c>
      <c r="H83" s="75" t="s">
        <v>128</v>
      </c>
      <c r="I83" s="124" t="s">
        <v>1561</v>
      </c>
    </row>
    <row r="84" spans="1:9">
      <c r="A84" s="448">
        <v>46139</v>
      </c>
      <c r="B84" s="75" t="s">
        <v>129</v>
      </c>
      <c r="C84" s="75"/>
      <c r="D84" s="75" t="s">
        <v>102</v>
      </c>
      <c r="E84" s="94">
        <v>50000</v>
      </c>
      <c r="F84" s="94"/>
      <c r="G84" s="214">
        <f t="shared" si="1"/>
        <v>1103755</v>
      </c>
      <c r="H84" s="75" t="s">
        <v>129</v>
      </c>
      <c r="I84" s="124" t="s">
        <v>1562</v>
      </c>
    </row>
    <row r="85" spans="1:9">
      <c r="A85" s="448">
        <v>46140</v>
      </c>
      <c r="B85" s="75" t="s">
        <v>127</v>
      </c>
      <c r="C85" s="75"/>
      <c r="D85" s="75" t="s">
        <v>102</v>
      </c>
      <c r="E85" s="94">
        <v>113000</v>
      </c>
      <c r="F85" s="94"/>
      <c r="G85" s="214">
        <f t="shared" si="1"/>
        <v>990755</v>
      </c>
      <c r="H85" s="75" t="s">
        <v>127</v>
      </c>
      <c r="I85" s="124" t="s">
        <v>1563</v>
      </c>
    </row>
    <row r="86" spans="1:9" hidden="1">
      <c r="A86" s="448">
        <v>46140</v>
      </c>
      <c r="B86" s="124" t="s">
        <v>1432</v>
      </c>
      <c r="C86" s="124" t="s">
        <v>98</v>
      </c>
      <c r="D86" s="124" t="s">
        <v>450</v>
      </c>
      <c r="E86" s="94">
        <v>3390</v>
      </c>
      <c r="F86" s="94"/>
      <c r="G86" s="214">
        <f t="shared" si="1"/>
        <v>987365</v>
      </c>
      <c r="H86" s="75" t="s">
        <v>124</v>
      </c>
      <c r="I86" s="124" t="s">
        <v>1456</v>
      </c>
    </row>
    <row r="87" spans="1:9">
      <c r="A87" s="448">
        <v>46140</v>
      </c>
      <c r="B87" s="75" t="s">
        <v>123</v>
      </c>
      <c r="C87" s="75"/>
      <c r="D87" s="75" t="s">
        <v>102</v>
      </c>
      <c r="E87" s="94">
        <v>78000</v>
      </c>
      <c r="F87" s="94"/>
      <c r="G87" s="214">
        <f t="shared" si="1"/>
        <v>909365</v>
      </c>
      <c r="H87" s="75" t="s">
        <v>123</v>
      </c>
      <c r="I87" s="124" t="s">
        <v>1564</v>
      </c>
    </row>
    <row r="88" spans="1:9" hidden="1">
      <c r="A88" s="448">
        <v>46140</v>
      </c>
      <c r="B88" s="124" t="s">
        <v>1047</v>
      </c>
      <c r="C88" s="124" t="s">
        <v>98</v>
      </c>
      <c r="D88" s="124" t="s">
        <v>450</v>
      </c>
      <c r="E88" s="94">
        <v>2730</v>
      </c>
      <c r="F88" s="94"/>
      <c r="G88" s="214">
        <f t="shared" si="1"/>
        <v>906635</v>
      </c>
      <c r="H88" s="75" t="s">
        <v>168</v>
      </c>
      <c r="I88" s="124" t="s">
        <v>1105</v>
      </c>
    </row>
    <row r="89" spans="1:9" hidden="1">
      <c r="A89" s="448">
        <v>46140</v>
      </c>
      <c r="B89" s="124" t="s">
        <v>1508</v>
      </c>
      <c r="C89" s="124" t="s">
        <v>98</v>
      </c>
      <c r="D89" s="124" t="s">
        <v>110</v>
      </c>
      <c r="E89" s="94">
        <v>65000</v>
      </c>
      <c r="F89" s="94"/>
      <c r="G89" s="214">
        <f t="shared" si="1"/>
        <v>841635</v>
      </c>
      <c r="H89" s="75" t="s">
        <v>198</v>
      </c>
      <c r="I89" s="75" t="s">
        <v>238</v>
      </c>
    </row>
    <row r="90" spans="1:9" hidden="1">
      <c r="A90" s="448">
        <v>46140</v>
      </c>
      <c r="B90" s="75" t="s">
        <v>1044</v>
      </c>
      <c r="C90" s="75" t="s">
        <v>98</v>
      </c>
      <c r="D90" s="75" t="s">
        <v>120</v>
      </c>
      <c r="E90" s="94">
        <v>62500</v>
      </c>
      <c r="F90" s="94"/>
      <c r="G90" s="214">
        <f t="shared" si="1"/>
        <v>779135</v>
      </c>
      <c r="H90" s="75" t="s">
        <v>124</v>
      </c>
      <c r="I90" s="124" t="s">
        <v>1457</v>
      </c>
    </row>
    <row r="91" spans="1:9">
      <c r="A91" s="448">
        <v>46141</v>
      </c>
      <c r="B91" s="75" t="s">
        <v>129</v>
      </c>
      <c r="C91" s="75"/>
      <c r="D91" s="75" t="s">
        <v>102</v>
      </c>
      <c r="E91" s="94">
        <v>88000</v>
      </c>
      <c r="F91" s="94"/>
      <c r="G91" s="214">
        <f t="shared" si="1"/>
        <v>691135</v>
      </c>
      <c r="H91" s="75" t="s">
        <v>129</v>
      </c>
      <c r="I91" s="124" t="s">
        <v>1565</v>
      </c>
    </row>
    <row r="92" spans="1:9">
      <c r="A92" s="448">
        <v>46141</v>
      </c>
      <c r="B92" s="75" t="s">
        <v>810</v>
      </c>
      <c r="C92" s="75"/>
      <c r="D92" s="75" t="s">
        <v>102</v>
      </c>
      <c r="E92" s="94">
        <v>149000</v>
      </c>
      <c r="F92" s="94"/>
      <c r="G92" s="214">
        <f t="shared" si="1"/>
        <v>542135</v>
      </c>
      <c r="H92" s="75" t="s">
        <v>128</v>
      </c>
      <c r="I92" s="124" t="s">
        <v>1566</v>
      </c>
    </row>
    <row r="93" spans="1:9" hidden="1">
      <c r="A93" s="448">
        <v>46141</v>
      </c>
      <c r="B93" s="124" t="s">
        <v>1434</v>
      </c>
      <c r="C93" s="124" t="s">
        <v>98</v>
      </c>
      <c r="D93" s="124" t="s">
        <v>450</v>
      </c>
      <c r="E93" s="94">
        <v>7110</v>
      </c>
      <c r="F93" s="94"/>
      <c r="G93" s="214">
        <f t="shared" si="1"/>
        <v>535025</v>
      </c>
      <c r="H93" s="75" t="s">
        <v>124</v>
      </c>
      <c r="I93" s="124" t="s">
        <v>1459</v>
      </c>
    </row>
    <row r="94" spans="1:9">
      <c r="A94" s="448">
        <v>46141</v>
      </c>
      <c r="B94" s="75" t="s">
        <v>123</v>
      </c>
      <c r="C94" s="75"/>
      <c r="D94" s="75" t="s">
        <v>102</v>
      </c>
      <c r="E94" s="94">
        <v>78000</v>
      </c>
      <c r="F94" s="94"/>
      <c r="G94" s="214">
        <f t="shared" si="1"/>
        <v>457025</v>
      </c>
      <c r="H94" s="75" t="s">
        <v>123</v>
      </c>
      <c r="I94" s="124" t="s">
        <v>1567</v>
      </c>
    </row>
    <row r="95" spans="1:9" hidden="1">
      <c r="A95" s="448">
        <v>46142</v>
      </c>
      <c r="B95" s="75" t="s">
        <v>1078</v>
      </c>
      <c r="C95" s="75" t="s">
        <v>98</v>
      </c>
      <c r="D95" s="75" t="s">
        <v>103</v>
      </c>
      <c r="E95" s="94">
        <v>6000</v>
      </c>
      <c r="F95" s="94"/>
      <c r="G95" s="214">
        <f t="shared" si="1"/>
        <v>451025</v>
      </c>
      <c r="H95" s="75" t="s">
        <v>168</v>
      </c>
      <c r="I95" s="124" t="s">
        <v>1107</v>
      </c>
    </row>
    <row r="96" spans="1:9">
      <c r="A96" s="448">
        <v>46142</v>
      </c>
      <c r="B96" s="75" t="s">
        <v>810</v>
      </c>
      <c r="C96" s="75"/>
      <c r="D96" s="75" t="s">
        <v>102</v>
      </c>
      <c r="E96" s="94">
        <v>150000</v>
      </c>
      <c r="F96" s="94"/>
      <c r="G96" s="214">
        <f t="shared" si="1"/>
        <v>301025</v>
      </c>
      <c r="H96" s="75" t="s">
        <v>128</v>
      </c>
      <c r="I96" s="124" t="s">
        <v>1568</v>
      </c>
    </row>
    <row r="97" spans="1:9" hidden="1">
      <c r="A97" s="448">
        <v>46142</v>
      </c>
      <c r="B97" s="124" t="s">
        <v>1079</v>
      </c>
      <c r="C97" s="124" t="s">
        <v>98</v>
      </c>
      <c r="D97" s="124" t="s">
        <v>450</v>
      </c>
      <c r="E97" s="94">
        <v>5250</v>
      </c>
      <c r="F97" s="94"/>
      <c r="G97" s="214">
        <f t="shared" si="1"/>
        <v>295775</v>
      </c>
      <c r="H97" s="75" t="s">
        <v>168</v>
      </c>
      <c r="I97" s="124" t="s">
        <v>1108</v>
      </c>
    </row>
    <row r="98" spans="1:9">
      <c r="A98" s="448">
        <v>46142</v>
      </c>
      <c r="B98" s="75" t="s">
        <v>131</v>
      </c>
      <c r="C98" s="75"/>
      <c r="D98" s="75" t="s">
        <v>102</v>
      </c>
      <c r="E98" s="94">
        <v>20000</v>
      </c>
      <c r="F98" s="94"/>
      <c r="G98" s="214">
        <f t="shared" si="1"/>
        <v>275775</v>
      </c>
      <c r="H98" s="75" t="s">
        <v>131</v>
      </c>
      <c r="I98" s="124" t="s">
        <v>1569</v>
      </c>
    </row>
    <row r="99" spans="1:9">
      <c r="A99" s="448">
        <v>46142</v>
      </c>
      <c r="B99" s="75" t="s">
        <v>129</v>
      </c>
      <c r="C99" s="75"/>
      <c r="D99" s="75" t="s">
        <v>102</v>
      </c>
      <c r="E99" s="94"/>
      <c r="F99" s="94">
        <v>18500</v>
      </c>
      <c r="G99" s="214">
        <f t="shared" si="1"/>
        <v>294275</v>
      </c>
      <c r="H99" s="75" t="s">
        <v>129</v>
      </c>
      <c r="I99" s="124" t="s">
        <v>1570</v>
      </c>
    </row>
    <row r="100" spans="1:9">
      <c r="A100" s="448">
        <v>46142</v>
      </c>
      <c r="B100" s="75" t="s">
        <v>810</v>
      </c>
      <c r="C100" s="75"/>
      <c r="D100" s="75" t="s">
        <v>102</v>
      </c>
      <c r="E100" s="94">
        <v>18500</v>
      </c>
      <c r="F100" s="94"/>
      <c r="G100" s="214">
        <f t="shared" si="1"/>
        <v>275775</v>
      </c>
      <c r="H100" s="75" t="s">
        <v>128</v>
      </c>
      <c r="I100" s="124" t="s">
        <v>1571</v>
      </c>
    </row>
  </sheetData>
  <autoFilter ref="A1:J100" xr:uid="{00000000-0009-0000-0000-000008000000}">
    <filterColumn colId="3">
      <filters blank="1"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2026-05-06T15:27:27Z</cp:lastPrinted>
  <dcterms:created xsi:type="dcterms:W3CDTF">2024-11-19T16:31:30Z</dcterms:created>
  <dcterms:modified xsi:type="dcterms:W3CDTF">2026-05-20T10:18:54Z</dcterms:modified>
</cp:coreProperties>
</file>