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Compta Agent Mai 2026\"/>
    </mc:Choice>
  </mc:AlternateContent>
  <xr:revisionPtr revIDLastSave="0" documentId="13_ncr:1_{1A2AB786-6790-4FDE-AAF2-89CD1591313B}" xr6:coauthVersionLast="47" xr6:coauthVersionMax="47" xr10:uidLastSave="{00000000-0000-0000-0000-000000000000}"/>
  <bookViews>
    <workbookView xWindow="-108" yWindow="-108" windowWidth="23256" windowHeight="13176" tabRatio="617" xr2:uid="{00000000-000D-0000-FFFF-FFFF00000000}"/>
  </bookViews>
  <sheets>
    <sheet name="Balance   " sheetId="2" r:id="rId1"/>
    <sheet name="DATA " sheetId="1" r:id="rId2"/>
    <sheet name="Personals balance  " sheetId="6" r:id="rId3"/>
    <sheet name="Individual costs  " sheetId="10" r:id="rId4"/>
    <sheet name="Individual received  " sheetId="19" r:id="rId5"/>
    <sheet name="data ANALYSIS   " sheetId="12" r:id="rId6"/>
    <sheet name="Bank journal  " sheetId="4" r:id="rId7"/>
    <sheet name="Bank reconciliation  " sheetId="5" r:id="rId8"/>
    <sheet name="Cash journal   " sheetId="3" r:id="rId9"/>
    <sheet name="Cash desk closing " sheetId="7" r:id="rId10"/>
    <sheet name="Global data " sheetId="26" r:id="rId11"/>
    <sheet name="Donors table  " sheetId="29" r:id="rId12"/>
    <sheet name="phone credit " sheetId="23" r:id="rId13"/>
  </sheets>
  <definedNames>
    <definedName name="_xlnm._FilterDatabase" localSheetId="6" hidden="1">'Bank journal  '!$A$1:$I$5</definedName>
    <definedName name="_xlnm._FilterDatabase" localSheetId="7" hidden="1">'Bank reconciliation  '!$A$9:$E$21</definedName>
    <definedName name="_xlnm._FilterDatabase" localSheetId="8" hidden="1">'Cash journal   '!$A$1:$J$144</definedName>
    <definedName name="_xlnm._FilterDatabase" localSheetId="1" hidden="1">'DATA '!$A$1:$O$814</definedName>
    <definedName name="_xlnm._FilterDatabase" localSheetId="10" hidden="1">'Global data '!$A$1:$O$2578</definedName>
    <definedName name="_xlnm._FilterDatabase" localSheetId="2" hidden="1">'Personals balance  '!$A$168:$F$277</definedName>
    <definedName name="_xlnm.Print_Area" localSheetId="7">'Bank reconciliation  '!$A$1:$E$58</definedName>
  </definedNames>
  <calcPr calcId="181029"/>
  <pivotCaches>
    <pivotCache cacheId="0" r:id="rId14"/>
    <pivotCache cacheId="1" r:id="rId15"/>
    <pivotCache cacheId="2" r:id="rId16"/>
    <pivotCache cacheId="3" r:id="rId17"/>
  </pivotCaches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344" i="26" l="1"/>
  <c r="F84" i="29"/>
  <c r="G72" i="29"/>
  <c r="F29" i="29"/>
  <c r="G84" i="29"/>
  <c r="G29" i="29"/>
  <c r="F82" i="29"/>
  <c r="G82" i="29"/>
  <c r="F30" i="29"/>
  <c r="G30" i="29"/>
  <c r="G83" i="29"/>
  <c r="D72" i="29"/>
  <c r="F72" i="29"/>
  <c r="E72" i="29"/>
  <c r="F83" i="29"/>
  <c r="J72" i="29" l="1"/>
  <c r="I68" i="29"/>
  <c r="H68" i="29"/>
  <c r="E67" i="29"/>
  <c r="D67" i="29"/>
  <c r="F2578" i="26"/>
  <c r="F2577" i="26"/>
  <c r="F2576" i="26"/>
  <c r="F2575" i="26"/>
  <c r="F2574" i="26"/>
  <c r="F2573" i="26"/>
  <c r="F2572" i="26"/>
  <c r="F2571" i="26"/>
  <c r="F2570" i="26"/>
  <c r="F2569" i="26"/>
  <c r="F2568" i="26"/>
  <c r="F2567" i="26"/>
  <c r="F2566" i="26"/>
  <c r="F2565" i="26"/>
  <c r="F2564" i="26"/>
  <c r="F2563" i="26"/>
  <c r="F2562" i="26"/>
  <c r="F2561" i="26"/>
  <c r="F2560" i="26"/>
  <c r="F2559" i="26"/>
  <c r="F2558" i="26"/>
  <c r="F2557" i="26"/>
  <c r="F2556" i="26"/>
  <c r="F2555" i="26"/>
  <c r="F2554" i="26"/>
  <c r="F2553" i="26"/>
  <c r="F2552" i="26"/>
  <c r="F2551" i="26"/>
  <c r="F2550" i="26"/>
  <c r="F2549" i="26"/>
  <c r="F2548" i="26"/>
  <c r="F2547" i="26"/>
  <c r="F2546" i="26"/>
  <c r="F2545" i="26"/>
  <c r="F2544" i="26"/>
  <c r="F2543" i="26"/>
  <c r="F2542" i="26"/>
  <c r="F2541" i="26"/>
  <c r="F2540" i="26"/>
  <c r="F2539" i="26"/>
  <c r="F2538" i="26"/>
  <c r="F2537" i="26"/>
  <c r="F2536" i="26"/>
  <c r="F2535" i="26"/>
  <c r="F2534" i="26"/>
  <c r="F2533" i="26"/>
  <c r="F2532" i="26"/>
  <c r="F2531" i="26"/>
  <c r="F2530" i="26"/>
  <c r="F2529" i="26"/>
  <c r="F2528" i="26"/>
  <c r="F2527" i="26"/>
  <c r="F2526" i="26"/>
  <c r="F2525" i="26"/>
  <c r="F2524" i="26"/>
  <c r="F2523" i="26"/>
  <c r="F2522" i="26"/>
  <c r="F2521" i="26"/>
  <c r="F2520" i="26"/>
  <c r="F2519" i="26"/>
  <c r="F2518" i="26"/>
  <c r="F2517" i="26"/>
  <c r="F2516" i="26"/>
  <c r="F2515" i="26"/>
  <c r="F2514" i="26"/>
  <c r="F2513" i="26"/>
  <c r="F2512" i="26"/>
  <c r="F2511" i="26"/>
  <c r="F2510" i="26"/>
  <c r="F2509" i="26"/>
  <c r="F2508" i="26"/>
  <c r="F2507" i="26"/>
  <c r="F2506" i="26"/>
  <c r="F2505" i="26"/>
  <c r="F2504" i="26"/>
  <c r="F2503" i="26"/>
  <c r="F2502" i="26"/>
  <c r="F2501" i="26"/>
  <c r="F2500" i="26"/>
  <c r="F2499" i="26"/>
  <c r="F2498" i="26"/>
  <c r="F2497" i="26"/>
  <c r="F2496" i="26"/>
  <c r="F2495" i="26"/>
  <c r="F2494" i="26"/>
  <c r="F2493" i="26"/>
  <c r="F2492" i="26"/>
  <c r="F2491" i="26"/>
  <c r="F2490" i="26"/>
  <c r="F2489" i="26"/>
  <c r="F2488" i="26"/>
  <c r="F2487" i="26"/>
  <c r="F2486" i="26"/>
  <c r="F2485" i="26"/>
  <c r="F2484" i="26"/>
  <c r="F2483" i="26"/>
  <c r="F2482" i="26"/>
  <c r="F2481" i="26"/>
  <c r="F2480" i="26"/>
  <c r="F2479" i="26"/>
  <c r="F2478" i="26"/>
  <c r="F2477" i="26"/>
  <c r="F2476" i="26"/>
  <c r="F2475" i="26"/>
  <c r="F2474" i="26"/>
  <c r="F2473" i="26"/>
  <c r="F2472" i="26"/>
  <c r="F2471" i="26"/>
  <c r="F2470" i="26"/>
  <c r="F2469" i="26"/>
  <c r="F2468" i="26"/>
  <c r="F2467" i="26"/>
  <c r="F2466" i="26"/>
  <c r="F2465" i="26"/>
  <c r="F2464" i="26"/>
  <c r="F2463" i="26"/>
  <c r="F2462" i="26"/>
  <c r="F2461" i="26"/>
  <c r="F2460" i="26"/>
  <c r="F2459" i="26"/>
  <c r="F2458" i="26"/>
  <c r="F2457" i="26"/>
  <c r="F2456" i="26"/>
  <c r="F2455" i="26"/>
  <c r="F2454" i="26"/>
  <c r="F2453" i="26"/>
  <c r="F2452" i="26"/>
  <c r="F2451" i="26"/>
  <c r="F2450" i="26"/>
  <c r="F2449" i="26"/>
  <c r="F2448" i="26"/>
  <c r="F2447" i="26"/>
  <c r="F2446" i="26"/>
  <c r="F2445" i="26"/>
  <c r="F2444" i="26"/>
  <c r="F2443" i="26"/>
  <c r="F2442" i="26"/>
  <c r="F2441" i="26"/>
  <c r="F2440" i="26"/>
  <c r="F2439" i="26"/>
  <c r="F2438" i="26"/>
  <c r="F2437" i="26"/>
  <c r="F2436" i="26"/>
  <c r="F2435" i="26"/>
  <c r="F2434" i="26"/>
  <c r="F2433" i="26"/>
  <c r="F2432" i="26"/>
  <c r="F2431" i="26"/>
  <c r="F2430" i="26"/>
  <c r="F2429" i="26"/>
  <c r="F2428" i="26"/>
  <c r="F2427" i="26"/>
  <c r="F2426" i="26"/>
  <c r="F2425" i="26"/>
  <c r="F2424" i="26"/>
  <c r="F2423" i="26"/>
  <c r="F2422" i="26"/>
  <c r="F2421" i="26"/>
  <c r="F2420" i="26"/>
  <c r="F2419" i="26"/>
  <c r="F2418" i="26"/>
  <c r="F2417" i="26"/>
  <c r="F2416" i="26"/>
  <c r="F2415" i="26"/>
  <c r="F2414" i="26"/>
  <c r="F2413" i="26"/>
  <c r="F2412" i="26"/>
  <c r="F2411" i="26"/>
  <c r="F2410" i="26"/>
  <c r="F2409" i="26"/>
  <c r="F2408" i="26"/>
  <c r="F2407" i="26"/>
  <c r="F2406" i="26"/>
  <c r="F2405" i="26"/>
  <c r="F2404" i="26"/>
  <c r="F2403" i="26"/>
  <c r="F2402" i="26"/>
  <c r="F2401" i="26"/>
  <c r="F2400" i="26"/>
  <c r="F2399" i="26"/>
  <c r="F2398" i="26"/>
  <c r="F2397" i="26"/>
  <c r="F2396" i="26"/>
  <c r="F2395" i="26"/>
  <c r="F2394" i="26"/>
  <c r="F2393" i="26"/>
  <c r="F2392" i="26"/>
  <c r="F2391" i="26"/>
  <c r="F2390" i="26"/>
  <c r="F2389" i="26"/>
  <c r="F2388" i="26"/>
  <c r="F2387" i="26"/>
  <c r="F2386" i="26"/>
  <c r="F2385" i="26"/>
  <c r="F2384" i="26"/>
  <c r="F2383" i="26"/>
  <c r="F2382" i="26"/>
  <c r="F2381" i="26"/>
  <c r="F2380" i="26"/>
  <c r="F2379" i="26"/>
  <c r="F2378" i="26"/>
  <c r="F2377" i="26"/>
  <c r="F2376" i="26"/>
  <c r="F2375" i="26"/>
  <c r="F2374" i="26"/>
  <c r="F2373" i="26"/>
  <c r="F2372" i="26"/>
  <c r="F2371" i="26"/>
  <c r="F2370" i="26"/>
  <c r="F2369" i="26"/>
  <c r="F2368" i="26"/>
  <c r="F2367" i="26"/>
  <c r="F2366" i="26"/>
  <c r="F2365" i="26"/>
  <c r="F2364" i="26"/>
  <c r="F2363" i="26"/>
  <c r="F2362" i="26"/>
  <c r="F2361" i="26"/>
  <c r="F2360" i="26"/>
  <c r="F2359" i="26"/>
  <c r="F2358" i="26"/>
  <c r="F2357" i="26"/>
  <c r="F2356" i="26"/>
  <c r="F2355" i="26"/>
  <c r="F2354" i="26"/>
  <c r="F2353" i="26"/>
  <c r="F2352" i="26"/>
  <c r="F2351" i="26"/>
  <c r="F2350" i="26"/>
  <c r="F2349" i="26"/>
  <c r="F2348" i="26"/>
  <c r="F2347" i="26"/>
  <c r="F2346" i="26"/>
  <c r="F2345" i="26"/>
  <c r="F2344" i="26"/>
  <c r="F2343" i="26"/>
  <c r="F2342" i="26"/>
  <c r="F2341" i="26"/>
  <c r="F2340" i="26"/>
  <c r="F2339" i="26"/>
  <c r="F2338" i="26"/>
  <c r="F2337" i="26"/>
  <c r="F2336" i="26"/>
  <c r="F2335" i="26"/>
  <c r="F2334" i="26"/>
  <c r="F2333" i="26"/>
  <c r="F2332" i="26"/>
  <c r="F2331" i="26"/>
  <c r="F2330" i="26"/>
  <c r="F2329" i="26"/>
  <c r="F2328" i="26"/>
  <c r="F2327" i="26"/>
  <c r="F2326" i="26"/>
  <c r="F2325" i="26"/>
  <c r="F2324" i="26"/>
  <c r="F2323" i="26"/>
  <c r="F2322" i="26"/>
  <c r="F2321" i="26"/>
  <c r="F2320" i="26"/>
  <c r="F2319" i="26"/>
  <c r="F2318" i="26"/>
  <c r="F2317" i="26"/>
  <c r="F2316" i="26"/>
  <c r="F2315" i="26"/>
  <c r="F2314" i="26"/>
  <c r="F2313" i="26"/>
  <c r="F2312" i="26"/>
  <c r="F2311" i="26"/>
  <c r="F2310" i="26"/>
  <c r="F2309" i="26"/>
  <c r="F2308" i="26"/>
  <c r="F2307" i="26"/>
  <c r="F2306" i="26"/>
  <c r="F2305" i="26"/>
  <c r="F2304" i="26"/>
  <c r="F2303" i="26"/>
  <c r="F2302" i="26"/>
  <c r="F2301" i="26"/>
  <c r="F2300" i="26"/>
  <c r="F2299" i="26"/>
  <c r="F2298" i="26"/>
  <c r="F2297" i="26"/>
  <c r="F2296" i="26"/>
  <c r="F2295" i="26"/>
  <c r="F2294" i="26"/>
  <c r="F2293" i="26"/>
  <c r="F2292" i="26"/>
  <c r="F2291" i="26"/>
  <c r="F2290" i="26"/>
  <c r="F2289" i="26"/>
  <c r="F2288" i="26"/>
  <c r="F2287" i="26"/>
  <c r="F2286" i="26"/>
  <c r="F2285" i="26"/>
  <c r="F2284" i="26"/>
  <c r="F2283" i="26"/>
  <c r="F2282" i="26"/>
  <c r="F2281" i="26"/>
  <c r="F2280" i="26"/>
  <c r="F2279" i="26"/>
  <c r="F2278" i="26"/>
  <c r="F2277" i="26"/>
  <c r="F2276" i="26"/>
  <c r="F2275" i="26"/>
  <c r="F2274" i="26"/>
  <c r="F2273" i="26"/>
  <c r="F2272" i="26"/>
  <c r="F2271" i="26"/>
  <c r="F2270" i="26"/>
  <c r="F2269" i="26"/>
  <c r="F2268" i="26"/>
  <c r="F2267" i="26"/>
  <c r="F2266" i="26"/>
  <c r="F2265" i="26"/>
  <c r="F2264" i="26"/>
  <c r="F2263" i="26"/>
  <c r="F2262" i="26"/>
  <c r="F2261" i="26"/>
  <c r="F2260" i="26"/>
  <c r="F2259" i="26"/>
  <c r="F2258" i="26"/>
  <c r="F2257" i="26"/>
  <c r="F2256" i="26"/>
  <c r="F2255" i="26"/>
  <c r="F2254" i="26"/>
  <c r="F2253" i="26"/>
  <c r="F2252" i="26"/>
  <c r="F2251" i="26"/>
  <c r="F2250" i="26"/>
  <c r="F2249" i="26"/>
  <c r="F2248" i="26"/>
  <c r="F2247" i="26"/>
  <c r="F2246" i="26"/>
  <c r="F2245" i="26"/>
  <c r="F2244" i="26"/>
  <c r="F2243" i="26"/>
  <c r="F2242" i="26"/>
  <c r="F2241" i="26"/>
  <c r="F2240" i="26"/>
  <c r="F2239" i="26"/>
  <c r="F2238" i="26"/>
  <c r="F2237" i="26"/>
  <c r="F2236" i="26"/>
  <c r="F2235" i="26"/>
  <c r="F2234" i="26"/>
  <c r="F2233" i="26"/>
  <c r="F2232" i="26"/>
  <c r="F2231" i="26"/>
  <c r="F2230" i="26"/>
  <c r="F2229" i="26"/>
  <c r="F2228" i="26"/>
  <c r="F2227" i="26"/>
  <c r="F2226" i="26"/>
  <c r="F2225" i="26"/>
  <c r="F2224" i="26"/>
  <c r="F2223" i="26"/>
  <c r="F2222" i="26"/>
  <c r="F2221" i="26"/>
  <c r="F2220" i="26"/>
  <c r="F2219" i="26"/>
  <c r="F2218" i="26"/>
  <c r="F2217" i="26"/>
  <c r="F2216" i="26"/>
  <c r="F2215" i="26"/>
  <c r="F2214" i="26"/>
  <c r="F2213" i="26"/>
  <c r="F2212" i="26"/>
  <c r="F2211" i="26"/>
  <c r="F2210" i="26"/>
  <c r="F2209" i="26"/>
  <c r="F2208" i="26"/>
  <c r="F2207" i="26"/>
  <c r="F2206" i="26"/>
  <c r="F2205" i="26"/>
  <c r="F2204" i="26"/>
  <c r="F2203" i="26"/>
  <c r="F2202" i="26"/>
  <c r="F2201" i="26"/>
  <c r="F2200" i="26"/>
  <c r="F2199" i="26"/>
  <c r="F2198" i="26"/>
  <c r="F2197" i="26"/>
  <c r="F2196" i="26"/>
  <c r="F2195" i="26"/>
  <c r="F2194" i="26"/>
  <c r="F2193" i="26"/>
  <c r="F2192" i="26"/>
  <c r="F2191" i="26"/>
  <c r="F2190" i="26"/>
  <c r="F2189" i="26"/>
  <c r="F2188" i="26"/>
  <c r="F2187" i="26"/>
  <c r="F2186" i="26"/>
  <c r="F2185" i="26"/>
  <c r="F2184" i="26"/>
  <c r="F2183" i="26"/>
  <c r="F2182" i="26"/>
  <c r="F2181" i="26"/>
  <c r="F2180" i="26"/>
  <c r="F2179" i="26"/>
  <c r="F2178" i="26"/>
  <c r="F2177" i="26"/>
  <c r="F2176" i="26"/>
  <c r="F2175" i="26"/>
  <c r="F2174" i="26"/>
  <c r="F2173" i="26"/>
  <c r="F2172" i="26"/>
  <c r="F2171" i="26"/>
  <c r="F2170" i="26"/>
  <c r="F2169" i="26"/>
  <c r="F2168" i="26"/>
  <c r="F2167" i="26"/>
  <c r="F2166" i="26"/>
  <c r="F2165" i="26"/>
  <c r="F2164" i="26"/>
  <c r="F2163" i="26"/>
  <c r="F2162" i="26"/>
  <c r="F2161" i="26"/>
  <c r="F2160" i="26"/>
  <c r="F2159" i="26"/>
  <c r="F2158" i="26"/>
  <c r="F2157" i="26"/>
  <c r="F2156" i="26"/>
  <c r="F2155" i="26"/>
  <c r="F2154" i="26"/>
  <c r="F2153" i="26"/>
  <c r="F2152" i="26"/>
  <c r="F2151" i="26"/>
  <c r="F2150" i="26"/>
  <c r="F2149" i="26"/>
  <c r="F2148" i="26"/>
  <c r="F2147" i="26"/>
  <c r="F2146" i="26"/>
  <c r="F2145" i="26"/>
  <c r="F2144" i="26"/>
  <c r="F2143" i="26"/>
  <c r="F2142" i="26"/>
  <c r="F2141" i="26"/>
  <c r="F2140" i="26"/>
  <c r="F2139" i="26"/>
  <c r="F2138" i="26"/>
  <c r="F2137" i="26"/>
  <c r="F2136" i="26"/>
  <c r="F2135" i="26"/>
  <c r="F2134" i="26"/>
  <c r="F2133" i="26"/>
  <c r="F2132" i="26"/>
  <c r="F2131" i="26"/>
  <c r="F2130" i="26"/>
  <c r="F2129" i="26"/>
  <c r="F2128" i="26"/>
  <c r="F2127" i="26"/>
  <c r="F2126" i="26"/>
  <c r="F2125" i="26"/>
  <c r="F2124" i="26"/>
  <c r="F2123" i="26"/>
  <c r="F2122" i="26"/>
  <c r="F2121" i="26"/>
  <c r="F2120" i="26"/>
  <c r="F2119" i="26"/>
  <c r="F2118" i="26"/>
  <c r="F2117" i="26"/>
  <c r="F2116" i="26"/>
  <c r="F2115" i="26"/>
  <c r="F2114" i="26"/>
  <c r="F2113" i="26"/>
  <c r="F2112" i="26"/>
  <c r="F2111" i="26"/>
  <c r="F2110" i="26"/>
  <c r="F2109" i="26"/>
  <c r="F2108" i="26"/>
  <c r="F2107" i="26"/>
  <c r="F2106" i="26"/>
  <c r="F2105" i="26"/>
  <c r="F2104" i="26"/>
  <c r="F2103" i="26"/>
  <c r="F2102" i="26"/>
  <c r="F2101" i="26"/>
  <c r="F2100" i="26"/>
  <c r="F2099" i="26"/>
  <c r="F2098" i="26"/>
  <c r="F2097" i="26"/>
  <c r="F2096" i="26"/>
  <c r="F2095" i="26"/>
  <c r="F2094" i="26"/>
  <c r="F2093" i="26"/>
  <c r="F2092" i="26"/>
  <c r="F2091" i="26"/>
  <c r="F2090" i="26"/>
  <c r="F2089" i="26"/>
  <c r="F2088" i="26"/>
  <c r="F2087" i="26"/>
  <c r="F2086" i="26"/>
  <c r="F2085" i="26"/>
  <c r="F2084" i="26"/>
  <c r="F2083" i="26"/>
  <c r="F2082" i="26"/>
  <c r="F2081" i="26"/>
  <c r="F2080" i="26"/>
  <c r="F2079" i="26"/>
  <c r="F2078" i="26"/>
  <c r="F2077" i="26"/>
  <c r="F2076" i="26"/>
  <c r="F2075" i="26"/>
  <c r="F2074" i="26"/>
  <c r="F2073" i="26"/>
  <c r="F2072" i="26"/>
  <c r="F2071" i="26"/>
  <c r="F2070" i="26"/>
  <c r="F2069" i="26"/>
  <c r="F2068" i="26"/>
  <c r="F2067" i="26"/>
  <c r="F2066" i="26"/>
  <c r="F2065" i="26"/>
  <c r="F2064" i="26"/>
  <c r="F2063" i="26"/>
  <c r="F2062" i="26"/>
  <c r="F2061" i="26"/>
  <c r="F2060" i="26"/>
  <c r="F2059" i="26"/>
  <c r="F2058" i="26"/>
  <c r="F2057" i="26"/>
  <c r="F2056" i="26"/>
  <c r="F2055" i="26"/>
  <c r="F2054" i="26"/>
  <c r="F2053" i="26"/>
  <c r="F2052" i="26"/>
  <c r="F2051" i="26"/>
  <c r="F2050" i="26"/>
  <c r="F2049" i="26"/>
  <c r="F2048" i="26"/>
  <c r="F2047" i="26"/>
  <c r="F2046" i="26"/>
  <c r="F2045" i="26"/>
  <c r="F2044" i="26"/>
  <c r="F2043" i="26"/>
  <c r="F2042" i="26"/>
  <c r="F2041" i="26"/>
  <c r="F2040" i="26"/>
  <c r="F2039" i="26"/>
  <c r="F2038" i="26"/>
  <c r="F2037" i="26"/>
  <c r="F2036" i="26"/>
  <c r="F2035" i="26"/>
  <c r="F2034" i="26"/>
  <c r="F2033" i="26"/>
  <c r="F2032" i="26"/>
  <c r="F2031" i="26"/>
  <c r="F2030" i="26"/>
  <c r="F2029" i="26"/>
  <c r="F2028" i="26"/>
  <c r="F2027" i="26"/>
  <c r="F2026" i="26"/>
  <c r="F2025" i="26"/>
  <c r="F2024" i="26"/>
  <c r="F2023" i="26"/>
  <c r="F2022" i="26"/>
  <c r="F2021" i="26"/>
  <c r="F2020" i="26"/>
  <c r="F2019" i="26"/>
  <c r="F2018" i="26"/>
  <c r="F2017" i="26"/>
  <c r="F2016" i="26"/>
  <c r="F2015" i="26"/>
  <c r="F2014" i="26"/>
  <c r="F2013" i="26"/>
  <c r="F2012" i="26"/>
  <c r="F2011" i="26"/>
  <c r="F2010" i="26"/>
  <c r="F2009" i="26"/>
  <c r="F2008" i="26"/>
  <c r="F2007" i="26"/>
  <c r="F2006" i="26"/>
  <c r="F2005" i="26"/>
  <c r="F2004" i="26"/>
  <c r="F2003" i="26"/>
  <c r="F2002" i="26"/>
  <c r="F2001" i="26"/>
  <c r="F2000" i="26"/>
  <c r="F1999" i="26"/>
  <c r="F1998" i="26"/>
  <c r="F1997" i="26"/>
  <c r="F1996" i="26"/>
  <c r="F1995" i="26"/>
  <c r="F1994" i="26"/>
  <c r="F1993" i="26"/>
  <c r="F1992" i="26"/>
  <c r="F1991" i="26"/>
  <c r="F1990" i="26"/>
  <c r="F1989" i="26"/>
  <c r="F1988" i="26"/>
  <c r="F1987" i="26"/>
  <c r="F1986" i="26"/>
  <c r="F1985" i="26"/>
  <c r="F1984" i="26"/>
  <c r="F1983" i="26"/>
  <c r="F1982" i="26"/>
  <c r="F1981" i="26"/>
  <c r="F1980" i="26"/>
  <c r="F1979" i="26"/>
  <c r="F1978" i="26"/>
  <c r="F1977" i="26"/>
  <c r="F1976" i="26"/>
  <c r="F1975" i="26"/>
  <c r="F1974" i="26"/>
  <c r="F1973" i="26"/>
  <c r="F1972" i="26"/>
  <c r="F1971" i="26"/>
  <c r="F1970" i="26"/>
  <c r="F1969" i="26"/>
  <c r="F1968" i="26"/>
  <c r="F1967" i="26"/>
  <c r="F1966" i="26"/>
  <c r="F1965" i="26"/>
  <c r="F1964" i="26"/>
  <c r="F1963" i="26"/>
  <c r="F1962" i="26"/>
  <c r="F1961" i="26"/>
  <c r="F1960" i="26"/>
  <c r="F1959" i="26"/>
  <c r="F1958" i="26"/>
  <c r="F1957" i="26"/>
  <c r="F1956" i="26"/>
  <c r="F1955" i="26"/>
  <c r="F1954" i="26"/>
  <c r="F1953" i="26"/>
  <c r="F1952" i="26"/>
  <c r="F1951" i="26"/>
  <c r="F1950" i="26"/>
  <c r="F1949" i="26"/>
  <c r="F1948" i="26"/>
  <c r="F1947" i="26"/>
  <c r="F1946" i="26"/>
  <c r="F1945" i="26"/>
  <c r="F1944" i="26"/>
  <c r="F1943" i="26"/>
  <c r="F1942" i="26"/>
  <c r="F1941" i="26"/>
  <c r="F1940" i="26"/>
  <c r="F1939" i="26"/>
  <c r="F1938" i="26"/>
  <c r="F1937" i="26"/>
  <c r="F1936" i="26"/>
  <c r="F1935" i="26"/>
  <c r="F1934" i="26"/>
  <c r="F1933" i="26"/>
  <c r="F1932" i="26"/>
  <c r="F1931" i="26"/>
  <c r="F1930" i="26"/>
  <c r="F1929" i="26"/>
  <c r="F1928" i="26"/>
  <c r="F1927" i="26"/>
  <c r="F1926" i="26"/>
  <c r="F1925" i="26"/>
  <c r="F1924" i="26"/>
  <c r="F1923" i="26"/>
  <c r="F1922" i="26"/>
  <c r="F1921" i="26"/>
  <c r="F1920" i="26"/>
  <c r="F1919" i="26"/>
  <c r="F1918" i="26"/>
  <c r="F1917" i="26"/>
  <c r="F1916" i="26"/>
  <c r="F1915" i="26"/>
  <c r="F1914" i="26"/>
  <c r="F1913" i="26"/>
  <c r="F1912" i="26"/>
  <c r="F1911" i="26"/>
  <c r="F1910" i="26"/>
  <c r="F1909" i="26"/>
  <c r="F1908" i="26"/>
  <c r="F1907" i="26"/>
  <c r="F1906" i="26"/>
  <c r="F1905" i="26"/>
  <c r="F1904" i="26"/>
  <c r="F1903" i="26"/>
  <c r="F1902" i="26"/>
  <c r="F1901" i="26"/>
  <c r="F1900" i="26"/>
  <c r="F1899" i="26"/>
  <c r="F1898" i="26"/>
  <c r="F1897" i="26"/>
  <c r="F1896" i="26"/>
  <c r="F1895" i="26"/>
  <c r="F1894" i="26"/>
  <c r="F1893" i="26"/>
  <c r="F1892" i="26"/>
  <c r="F1891" i="26"/>
  <c r="F1890" i="26"/>
  <c r="F1889" i="26"/>
  <c r="F1888" i="26"/>
  <c r="F1887" i="26"/>
  <c r="F1886" i="26"/>
  <c r="F1885" i="26"/>
  <c r="F1884" i="26"/>
  <c r="F1883" i="26"/>
  <c r="F1882" i="26"/>
  <c r="F1881" i="26"/>
  <c r="F1880" i="26"/>
  <c r="F1879" i="26"/>
  <c r="F1878" i="26"/>
  <c r="F1877" i="26"/>
  <c r="F1876" i="26"/>
  <c r="F1875" i="26"/>
  <c r="F1874" i="26"/>
  <c r="F1873" i="26"/>
  <c r="F1872" i="26"/>
  <c r="F1871" i="26"/>
  <c r="F1870" i="26"/>
  <c r="F1869" i="26"/>
  <c r="F1868" i="26"/>
  <c r="F1867" i="26"/>
  <c r="F1866" i="26"/>
  <c r="F1865" i="26"/>
  <c r="F1864" i="26"/>
  <c r="F1863" i="26"/>
  <c r="F1862" i="26"/>
  <c r="F1861" i="26"/>
  <c r="F1860" i="26"/>
  <c r="F1859" i="26"/>
  <c r="F1858" i="26"/>
  <c r="F1857" i="26"/>
  <c r="F1856" i="26"/>
  <c r="F1855" i="26"/>
  <c r="F1854" i="26"/>
  <c r="F1853" i="26"/>
  <c r="F1852" i="26"/>
  <c r="F1851" i="26"/>
  <c r="F1850" i="26"/>
  <c r="F1849" i="26"/>
  <c r="F1848" i="26"/>
  <c r="F1847" i="26"/>
  <c r="F1846" i="26"/>
  <c r="F1845" i="26"/>
  <c r="F1844" i="26"/>
  <c r="F1843" i="26"/>
  <c r="F1842" i="26"/>
  <c r="F1841" i="26"/>
  <c r="F1840" i="26"/>
  <c r="F1839" i="26"/>
  <c r="F1838" i="26"/>
  <c r="F1837" i="26"/>
  <c r="F1836" i="26"/>
  <c r="F1835" i="26"/>
  <c r="F1834" i="26"/>
  <c r="F1833" i="26"/>
  <c r="F1832" i="26"/>
  <c r="F1831" i="26"/>
  <c r="F1830" i="26"/>
  <c r="F1829" i="26"/>
  <c r="F1828" i="26"/>
  <c r="F1827" i="26"/>
  <c r="F1826" i="26"/>
  <c r="F1825" i="26"/>
  <c r="F1824" i="26"/>
  <c r="F1823" i="26"/>
  <c r="F1822" i="26"/>
  <c r="F1821" i="26"/>
  <c r="F1820" i="26"/>
  <c r="F1819" i="26"/>
  <c r="F1818" i="26"/>
  <c r="F1817" i="26"/>
  <c r="F1816" i="26"/>
  <c r="F1815" i="26"/>
  <c r="F1814" i="26"/>
  <c r="F1813" i="26"/>
  <c r="F1812" i="26"/>
  <c r="F1811" i="26"/>
  <c r="F1810" i="26"/>
  <c r="F1809" i="26"/>
  <c r="F1808" i="26"/>
  <c r="F1807" i="26"/>
  <c r="F1806" i="26"/>
  <c r="F1805" i="26"/>
  <c r="F1804" i="26"/>
  <c r="F1803" i="26"/>
  <c r="F1802" i="26"/>
  <c r="F1801" i="26"/>
  <c r="F1800" i="26"/>
  <c r="F1799" i="26"/>
  <c r="F1798" i="26"/>
  <c r="F1797" i="26"/>
  <c r="F1796" i="26"/>
  <c r="F1795" i="26"/>
  <c r="F1794" i="26"/>
  <c r="F1793" i="26"/>
  <c r="F1792" i="26"/>
  <c r="F1791" i="26"/>
  <c r="F1790" i="26"/>
  <c r="F1789" i="26"/>
  <c r="F1788" i="26"/>
  <c r="F1787" i="26"/>
  <c r="F1786" i="26"/>
  <c r="F1785" i="26"/>
  <c r="F1784" i="26"/>
  <c r="F1783" i="26"/>
  <c r="F1782" i="26"/>
  <c r="F1781" i="26"/>
  <c r="F1780" i="26"/>
  <c r="F1779" i="26"/>
  <c r="F1778" i="26"/>
  <c r="F1777" i="26"/>
  <c r="F1776" i="26"/>
  <c r="F1775" i="26"/>
  <c r="F1774" i="26"/>
  <c r="F1773" i="26"/>
  <c r="F1772" i="26"/>
  <c r="F1771" i="26"/>
  <c r="F1770" i="26"/>
  <c r="F1769" i="26"/>
  <c r="F1768" i="26"/>
  <c r="F1767" i="26"/>
  <c r="F1766" i="26"/>
  <c r="F6" i="29"/>
  <c r="F17" i="29"/>
  <c r="G17" i="29"/>
  <c r="G16" i="29"/>
  <c r="E4" i="29"/>
  <c r="G7" i="29"/>
  <c r="F16" i="29"/>
  <c r="G6" i="29"/>
  <c r="F7" i="29"/>
  <c r="D4" i="29"/>
  <c r="G67" i="29" l="1"/>
  <c r="I67" i="29" s="1"/>
  <c r="I69" i="29"/>
  <c r="I70" i="29" s="1"/>
  <c r="I71" i="29" s="1"/>
  <c r="I72" i="29" s="1"/>
  <c r="I73" i="29" s="1"/>
  <c r="I74" i="29" s="1"/>
  <c r="I75" i="29" s="1"/>
  <c r="I76" i="29" s="1"/>
  <c r="I77" i="29" s="1"/>
  <c r="I78" i="29" s="1"/>
  <c r="I79" i="29" s="1"/>
  <c r="F67" i="29"/>
  <c r="H67" i="29" s="1"/>
  <c r="H69" i="29"/>
  <c r="H70" i="29" s="1"/>
  <c r="H71" i="29" s="1"/>
  <c r="H72" i="29" s="1"/>
  <c r="H73" i="29" s="1"/>
  <c r="H74" i="29" s="1"/>
  <c r="H75" i="29" s="1"/>
  <c r="H76" i="29" s="1"/>
  <c r="H77" i="29" s="1"/>
  <c r="H78" i="29" s="1"/>
  <c r="H79" i="29" s="1"/>
  <c r="D2" i="23"/>
  <c r="D3" i="23" s="1"/>
  <c r="D4" i="23" s="1"/>
  <c r="D5" i="23" s="1"/>
  <c r="D6" i="23" s="1"/>
  <c r="D7" i="23" s="1"/>
  <c r="D8" i="23" s="1"/>
  <c r="D9" i="23" s="1"/>
  <c r="D10" i="23" s="1"/>
  <c r="D11" i="23" s="1"/>
  <c r="D12" i="23" s="1"/>
  <c r="D13" i="23" s="1"/>
  <c r="D14" i="23" s="1"/>
  <c r="D15" i="23" s="1"/>
  <c r="D16" i="23" s="1"/>
  <c r="D17" i="23" s="1"/>
  <c r="D18" i="23" s="1"/>
  <c r="D19" i="23" s="1"/>
  <c r="D20" i="23" s="1"/>
  <c r="D21" i="23" s="1"/>
  <c r="D22" i="23" s="1"/>
  <c r="D23" i="23" s="1"/>
  <c r="D24" i="23" s="1"/>
  <c r="D25" i="23" s="1"/>
  <c r="D26" i="23" s="1"/>
  <c r="D27" i="23" s="1"/>
  <c r="D28" i="23" s="1"/>
  <c r="D29" i="23" s="1"/>
  <c r="D30" i="23" s="1"/>
  <c r="D31" i="23" s="1"/>
  <c r="D32" i="23" s="1"/>
  <c r="D33" i="23" s="1"/>
  <c r="D34" i="23" s="1"/>
  <c r="D35" i="23" s="1"/>
  <c r="D36" i="23" s="1"/>
  <c r="D37" i="23" s="1"/>
  <c r="D38" i="23" s="1"/>
  <c r="D39" i="23" s="1"/>
  <c r="D40" i="23" s="1"/>
  <c r="E13" i="2"/>
  <c r="D19" i="2" l="1"/>
  <c r="F649" i="1"/>
  <c r="F650" i="1"/>
  <c r="F651" i="1"/>
  <c r="F652" i="1"/>
  <c r="F653" i="1"/>
  <c r="F654" i="1"/>
  <c r="F655" i="1"/>
  <c r="F656" i="1"/>
  <c r="F657" i="1"/>
  <c r="F687" i="1"/>
  <c r="F688" i="1"/>
  <c r="F689" i="1"/>
  <c r="F690" i="1"/>
  <c r="F691" i="1"/>
  <c r="F726" i="1"/>
  <c r="F727" i="1"/>
  <c r="F728" i="1"/>
  <c r="F729" i="1"/>
  <c r="F730" i="1"/>
  <c r="F731" i="1"/>
  <c r="F760" i="1"/>
  <c r="F761" i="1"/>
  <c r="F12" i="1"/>
  <c r="F13" i="1"/>
  <c r="F76" i="1"/>
  <c r="F108" i="1"/>
  <c r="F109" i="1"/>
  <c r="F110" i="1"/>
  <c r="F134" i="1"/>
  <c r="F135" i="1"/>
  <c r="F136" i="1"/>
  <c r="F137" i="1"/>
  <c r="F160" i="1"/>
  <c r="F161" i="1"/>
  <c r="F162" i="1"/>
  <c r="F246" i="1"/>
  <c r="F247" i="1"/>
  <c r="F290" i="1"/>
  <c r="F291" i="1"/>
  <c r="F292" i="1"/>
  <c r="F360" i="1"/>
  <c r="F361" i="1"/>
  <c r="F414" i="1"/>
  <c r="F415" i="1"/>
  <c r="F416" i="1"/>
  <c r="F417" i="1"/>
  <c r="F418" i="1"/>
  <c r="F465" i="1"/>
  <c r="F466" i="1"/>
  <c r="F488" i="1"/>
  <c r="F541" i="1"/>
  <c r="F542" i="1"/>
  <c r="F566" i="1"/>
  <c r="F588" i="1"/>
  <c r="F613" i="1"/>
  <c r="F614" i="1"/>
  <c r="F615" i="1"/>
  <c r="F616" i="1"/>
  <c r="F617" i="1"/>
  <c r="F618" i="1"/>
  <c r="F619" i="1"/>
  <c r="F620" i="1"/>
  <c r="F621" i="1"/>
  <c r="F658" i="1"/>
  <c r="F659" i="1"/>
  <c r="F660" i="1"/>
  <c r="F661" i="1"/>
  <c r="F662" i="1"/>
  <c r="F692" i="1"/>
  <c r="F693" i="1"/>
  <c r="F694" i="1"/>
  <c r="F732" i="1"/>
  <c r="F733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7" i="1"/>
  <c r="F78" i="1"/>
  <c r="F79" i="1"/>
  <c r="F80" i="1"/>
  <c r="F138" i="1"/>
  <c r="F139" i="1"/>
  <c r="F140" i="1"/>
  <c r="F141" i="1"/>
  <c r="F205" i="1"/>
  <c r="F206" i="1"/>
  <c r="F207" i="1"/>
  <c r="F208" i="1"/>
  <c r="F209" i="1"/>
  <c r="F210" i="1"/>
  <c r="F211" i="1"/>
  <c r="F212" i="1"/>
  <c r="F248" i="1"/>
  <c r="F249" i="1"/>
  <c r="F250" i="1"/>
  <c r="F251" i="1"/>
  <c r="F252" i="1"/>
  <c r="F253" i="1"/>
  <c r="F293" i="1"/>
  <c r="F294" i="1"/>
  <c r="F295" i="1"/>
  <c r="F296" i="1"/>
  <c r="F297" i="1"/>
  <c r="F298" i="1"/>
  <c r="F299" i="1"/>
  <c r="F300" i="1"/>
  <c r="F419" i="1"/>
  <c r="F420" i="1"/>
  <c r="F467" i="1"/>
  <c r="F543" i="1"/>
  <c r="F544" i="1"/>
  <c r="F545" i="1"/>
  <c r="F546" i="1"/>
  <c r="F547" i="1"/>
  <c r="F567" i="1"/>
  <c r="F568" i="1"/>
  <c r="F663" i="1"/>
  <c r="F664" i="1"/>
  <c r="F665" i="1"/>
  <c r="F666" i="1"/>
  <c r="F667" i="1"/>
  <c r="F695" i="1"/>
  <c r="F696" i="1"/>
  <c r="F697" i="1"/>
  <c r="F734" i="1"/>
  <c r="F735" i="1"/>
  <c r="F736" i="1"/>
  <c r="F737" i="1"/>
  <c r="F738" i="1"/>
  <c r="F739" i="1"/>
  <c r="F782" i="1"/>
  <c r="F783" i="1"/>
  <c r="F784" i="1"/>
  <c r="F785" i="1"/>
  <c r="F786" i="1"/>
  <c r="F787" i="1"/>
  <c r="F788" i="1"/>
  <c r="F789" i="1"/>
  <c r="F790" i="1"/>
  <c r="F791" i="1"/>
  <c r="F796" i="1"/>
  <c r="F797" i="1"/>
  <c r="F798" i="1"/>
  <c r="F799" i="1"/>
  <c r="F800" i="1"/>
  <c r="F801" i="1"/>
  <c r="F802" i="1"/>
  <c r="F803" i="1"/>
  <c r="F807" i="1"/>
  <c r="F808" i="1"/>
  <c r="F809" i="1"/>
  <c r="F810" i="1"/>
  <c r="F811" i="1"/>
  <c r="F812" i="1"/>
  <c r="F813" i="1"/>
  <c r="F814" i="1"/>
  <c r="F48" i="1"/>
  <c r="F49" i="1"/>
  <c r="F50" i="1"/>
  <c r="F421" i="1"/>
  <c r="F513" i="1"/>
  <c r="F668" i="1"/>
  <c r="E940" i="6" l="1"/>
  <c r="F940" i="6"/>
  <c r="E76" i="6" l="1"/>
  <c r="F76" i="6"/>
  <c r="H93" i="29" l="1"/>
  <c r="C93" i="29"/>
  <c r="C94" i="29" s="1"/>
  <c r="J83" i="29"/>
  <c r="I81" i="29"/>
  <c r="H81" i="29"/>
  <c r="E80" i="29"/>
  <c r="D80" i="29"/>
  <c r="I55" i="29"/>
  <c r="I56" i="29" s="1"/>
  <c r="I57" i="29" s="1"/>
  <c r="I58" i="29" s="1"/>
  <c r="I59" i="29" s="1"/>
  <c r="I60" i="29" s="1"/>
  <c r="I61" i="29" s="1"/>
  <c r="I62" i="29" s="1"/>
  <c r="I63" i="29" s="1"/>
  <c r="I64" i="29" s="1"/>
  <c r="I65" i="29" s="1"/>
  <c r="I66" i="29" s="1"/>
  <c r="G54" i="29"/>
  <c r="F54" i="29"/>
  <c r="E54" i="29"/>
  <c r="D54" i="29"/>
  <c r="B54" i="29"/>
  <c r="H55" i="29" s="1"/>
  <c r="H56" i="29" s="1"/>
  <c r="H57" i="29" s="1"/>
  <c r="H58" i="29" s="1"/>
  <c r="H59" i="29" s="1"/>
  <c r="H60" i="29" s="1"/>
  <c r="H61" i="29" s="1"/>
  <c r="H62" i="29" s="1"/>
  <c r="H63" i="29" s="1"/>
  <c r="H64" i="29" s="1"/>
  <c r="H65" i="29" s="1"/>
  <c r="H66" i="29" s="1"/>
  <c r="I53" i="29"/>
  <c r="I52" i="29"/>
  <c r="I51" i="29"/>
  <c r="I50" i="29"/>
  <c r="I49" i="29"/>
  <c r="I48" i="29"/>
  <c r="I47" i="29"/>
  <c r="I46" i="29"/>
  <c r="I45" i="29"/>
  <c r="I44" i="29"/>
  <c r="I43" i="29"/>
  <c r="I42" i="29"/>
  <c r="G41" i="29"/>
  <c r="F41" i="29"/>
  <c r="E41" i="29"/>
  <c r="D41" i="29"/>
  <c r="B41" i="29"/>
  <c r="J28" i="29"/>
  <c r="E28" i="29"/>
  <c r="D28" i="29"/>
  <c r="J15" i="29"/>
  <c r="E15" i="29"/>
  <c r="D15" i="29"/>
  <c r="I3" i="29"/>
  <c r="B2" i="29"/>
  <c r="F1765" i="26"/>
  <c r="F1764" i="26"/>
  <c r="F1763" i="26"/>
  <c r="F1762" i="26"/>
  <c r="F1761" i="26"/>
  <c r="F1760" i="26"/>
  <c r="F1759" i="26"/>
  <c r="F1758" i="26"/>
  <c r="F1757" i="26"/>
  <c r="F1756" i="26"/>
  <c r="F1755" i="26"/>
  <c r="F1754" i="26"/>
  <c r="F1753" i="26"/>
  <c r="F1752" i="26"/>
  <c r="F1751" i="26"/>
  <c r="F1750" i="26"/>
  <c r="F1749" i="26"/>
  <c r="F1748" i="26"/>
  <c r="F1747" i="26"/>
  <c r="F1746" i="26"/>
  <c r="F1745" i="26"/>
  <c r="F1744" i="26"/>
  <c r="F1743" i="26"/>
  <c r="F1742" i="26"/>
  <c r="F1741" i="26"/>
  <c r="F1740" i="26"/>
  <c r="F1739" i="26"/>
  <c r="F1738" i="26"/>
  <c r="F1737" i="26"/>
  <c r="F1736" i="26"/>
  <c r="F1735" i="26"/>
  <c r="F1734" i="26"/>
  <c r="F1733" i="26"/>
  <c r="F1732" i="26"/>
  <c r="F1731" i="26"/>
  <c r="F1730" i="26"/>
  <c r="F1729" i="26"/>
  <c r="F1728" i="26"/>
  <c r="F1727" i="26"/>
  <c r="F1726" i="26"/>
  <c r="F1725" i="26"/>
  <c r="F1724" i="26"/>
  <c r="F1723" i="26"/>
  <c r="F1722" i="26"/>
  <c r="F1721" i="26"/>
  <c r="F1720" i="26"/>
  <c r="F1719" i="26"/>
  <c r="F1718" i="26"/>
  <c r="F1717" i="26"/>
  <c r="F1716" i="26"/>
  <c r="F1715" i="26"/>
  <c r="F1714" i="26"/>
  <c r="F1713" i="26"/>
  <c r="F1712" i="26"/>
  <c r="F1711" i="26"/>
  <c r="F1710" i="26"/>
  <c r="F1709" i="26"/>
  <c r="F1708" i="26"/>
  <c r="F1707" i="26"/>
  <c r="F1706" i="26"/>
  <c r="F1705" i="26"/>
  <c r="F1704" i="26"/>
  <c r="F1703" i="26"/>
  <c r="F1702" i="26"/>
  <c r="F1701" i="26"/>
  <c r="F1700" i="26"/>
  <c r="F1699" i="26"/>
  <c r="F1698" i="26"/>
  <c r="F1697" i="26"/>
  <c r="F1696" i="26"/>
  <c r="F1695" i="26"/>
  <c r="F1694" i="26"/>
  <c r="F1693" i="26"/>
  <c r="F1692" i="26"/>
  <c r="F1691" i="26"/>
  <c r="F1690" i="26"/>
  <c r="F1689" i="26"/>
  <c r="F1688" i="26"/>
  <c r="F1687" i="26"/>
  <c r="F1686" i="26"/>
  <c r="F1685" i="26"/>
  <c r="F1684" i="26"/>
  <c r="F1683" i="26"/>
  <c r="F1682" i="26"/>
  <c r="F1681" i="26"/>
  <c r="F1680" i="26"/>
  <c r="F1679" i="26"/>
  <c r="F1678" i="26"/>
  <c r="F1677" i="26"/>
  <c r="F1676" i="26"/>
  <c r="F1675" i="26"/>
  <c r="F1674" i="26"/>
  <c r="F1673" i="26"/>
  <c r="F1672" i="26"/>
  <c r="F1671" i="26"/>
  <c r="F1670" i="26"/>
  <c r="F1669" i="26"/>
  <c r="F1668" i="26"/>
  <c r="F1667" i="26"/>
  <c r="F1666" i="26"/>
  <c r="F1665" i="26"/>
  <c r="F1664" i="26"/>
  <c r="F1663" i="26"/>
  <c r="F1662" i="26"/>
  <c r="F1661" i="26"/>
  <c r="F1660" i="26"/>
  <c r="F1659" i="26"/>
  <c r="F1658" i="26"/>
  <c r="F1657" i="26"/>
  <c r="F1656" i="26"/>
  <c r="F1655" i="26"/>
  <c r="F1654" i="26"/>
  <c r="F1653" i="26"/>
  <c r="F1652" i="26"/>
  <c r="F1651" i="26"/>
  <c r="F1650" i="26"/>
  <c r="F1649" i="26"/>
  <c r="F1648" i="26"/>
  <c r="F1647" i="26"/>
  <c r="F1646" i="26"/>
  <c r="F1645" i="26"/>
  <c r="F1644" i="26"/>
  <c r="F1643" i="26"/>
  <c r="F1642" i="26"/>
  <c r="F1641" i="26"/>
  <c r="F1640" i="26"/>
  <c r="F1639" i="26"/>
  <c r="F1638" i="26"/>
  <c r="F1637" i="26"/>
  <c r="F1636" i="26"/>
  <c r="F1635" i="26"/>
  <c r="F1634" i="26"/>
  <c r="F1633" i="26"/>
  <c r="F1632" i="26"/>
  <c r="F1631" i="26"/>
  <c r="F1630" i="26"/>
  <c r="F1629" i="26"/>
  <c r="F1628" i="26"/>
  <c r="F1627" i="26"/>
  <c r="F1626" i="26"/>
  <c r="F1625" i="26"/>
  <c r="F1624" i="26"/>
  <c r="F1623" i="26"/>
  <c r="F1622" i="26"/>
  <c r="F1621" i="26"/>
  <c r="F1620" i="26"/>
  <c r="F1619" i="26"/>
  <c r="F1618" i="26"/>
  <c r="F1617" i="26"/>
  <c r="F1616" i="26"/>
  <c r="F1615" i="26"/>
  <c r="F1614" i="26"/>
  <c r="F1613" i="26"/>
  <c r="F1612" i="26"/>
  <c r="F1611" i="26"/>
  <c r="F1610" i="26"/>
  <c r="F1609" i="26"/>
  <c r="F1608" i="26"/>
  <c r="F1607" i="26"/>
  <c r="F1606" i="26"/>
  <c r="F1605" i="26"/>
  <c r="F1604" i="26"/>
  <c r="F1603" i="26"/>
  <c r="F1602" i="26"/>
  <c r="F1601" i="26"/>
  <c r="F1600" i="26"/>
  <c r="F1599" i="26"/>
  <c r="F1598" i="26"/>
  <c r="F1597" i="26"/>
  <c r="F1596" i="26"/>
  <c r="F1595" i="26"/>
  <c r="F1594" i="26"/>
  <c r="F1593" i="26"/>
  <c r="F1592" i="26"/>
  <c r="F1591" i="26"/>
  <c r="F1590" i="26"/>
  <c r="F1589" i="26"/>
  <c r="F1588" i="26"/>
  <c r="F1587" i="26"/>
  <c r="F1586" i="26"/>
  <c r="F1585" i="26"/>
  <c r="F1584" i="26"/>
  <c r="F1583" i="26"/>
  <c r="F1582" i="26"/>
  <c r="F1581" i="26"/>
  <c r="F1580" i="26"/>
  <c r="F1579" i="26"/>
  <c r="F1578" i="26"/>
  <c r="F1577" i="26"/>
  <c r="F1576" i="26"/>
  <c r="F1575" i="26"/>
  <c r="F1574" i="26"/>
  <c r="F1573" i="26"/>
  <c r="F1572" i="26"/>
  <c r="F1571" i="26"/>
  <c r="F1570" i="26"/>
  <c r="F1569" i="26"/>
  <c r="F1568" i="26"/>
  <c r="F1567" i="26"/>
  <c r="F1566" i="26"/>
  <c r="F1565" i="26"/>
  <c r="F1564" i="26"/>
  <c r="F1563" i="26"/>
  <c r="F1562" i="26"/>
  <c r="F1561" i="26"/>
  <c r="F1560" i="26"/>
  <c r="F1559" i="26"/>
  <c r="F1558" i="26"/>
  <c r="F1557" i="26"/>
  <c r="F1556" i="26"/>
  <c r="F1555" i="26"/>
  <c r="F1554" i="26"/>
  <c r="F1553" i="26"/>
  <c r="F1552" i="26"/>
  <c r="F1551" i="26"/>
  <c r="F1550" i="26"/>
  <c r="F1549" i="26"/>
  <c r="F1548" i="26"/>
  <c r="F1547" i="26"/>
  <c r="F1546" i="26"/>
  <c r="F1545" i="26"/>
  <c r="F1544" i="26"/>
  <c r="F1543" i="26"/>
  <c r="F1542" i="26"/>
  <c r="F1541" i="26"/>
  <c r="F1540" i="26"/>
  <c r="F1539" i="26"/>
  <c r="F1538" i="26"/>
  <c r="F1537" i="26"/>
  <c r="F1536" i="26"/>
  <c r="F1535" i="26"/>
  <c r="F1534" i="26"/>
  <c r="F1533" i="26"/>
  <c r="F1532" i="26"/>
  <c r="F1531" i="26"/>
  <c r="F1530" i="26"/>
  <c r="F1529" i="26"/>
  <c r="F1528" i="26"/>
  <c r="F1527" i="26"/>
  <c r="F1526" i="26"/>
  <c r="F1525" i="26"/>
  <c r="F1524" i="26"/>
  <c r="F1523" i="26"/>
  <c r="F1522" i="26"/>
  <c r="F1521" i="26"/>
  <c r="F1520" i="26"/>
  <c r="F1519" i="26"/>
  <c r="F1518" i="26"/>
  <c r="F1517" i="26"/>
  <c r="F1516" i="26"/>
  <c r="F1515" i="26"/>
  <c r="F1514" i="26"/>
  <c r="F1513" i="26"/>
  <c r="F1512" i="26"/>
  <c r="F1511" i="26"/>
  <c r="F1510" i="26"/>
  <c r="F1509" i="26"/>
  <c r="F1508" i="26"/>
  <c r="F1507" i="26"/>
  <c r="F1506" i="26"/>
  <c r="F1505" i="26"/>
  <c r="F1504" i="26"/>
  <c r="F1503" i="26"/>
  <c r="F1502" i="26"/>
  <c r="F1501" i="26"/>
  <c r="F1500" i="26"/>
  <c r="F1499" i="26"/>
  <c r="F1498" i="26"/>
  <c r="F1497" i="26"/>
  <c r="F1496" i="26"/>
  <c r="F1495" i="26"/>
  <c r="F1494" i="26"/>
  <c r="F1493" i="26"/>
  <c r="F1492" i="26"/>
  <c r="F1491" i="26"/>
  <c r="F1490" i="26"/>
  <c r="F1489" i="26"/>
  <c r="F1488" i="26"/>
  <c r="F1487" i="26"/>
  <c r="F1486" i="26"/>
  <c r="F1485" i="26"/>
  <c r="F1484" i="26"/>
  <c r="F1483" i="26"/>
  <c r="F1482" i="26"/>
  <c r="F1481" i="26"/>
  <c r="F1480" i="26"/>
  <c r="F1479" i="26"/>
  <c r="F1478" i="26"/>
  <c r="F1477" i="26"/>
  <c r="F1476" i="26"/>
  <c r="F1475" i="26"/>
  <c r="F1474" i="26"/>
  <c r="F1473" i="26"/>
  <c r="F1472" i="26"/>
  <c r="F1471" i="26"/>
  <c r="F1470" i="26"/>
  <c r="F1469" i="26"/>
  <c r="F1468" i="26"/>
  <c r="F1467" i="26"/>
  <c r="F1466" i="26"/>
  <c r="F1465" i="26"/>
  <c r="F1464" i="26"/>
  <c r="F1463" i="26"/>
  <c r="F1462" i="26"/>
  <c r="F1461" i="26"/>
  <c r="F1460" i="26"/>
  <c r="F1459" i="26"/>
  <c r="F1458" i="26"/>
  <c r="F1457" i="26"/>
  <c r="F1456" i="26"/>
  <c r="F1455" i="26"/>
  <c r="F1454" i="26"/>
  <c r="F1453" i="26"/>
  <c r="F1452" i="26"/>
  <c r="F1451" i="26"/>
  <c r="F1450" i="26"/>
  <c r="F1449" i="26"/>
  <c r="F1448" i="26"/>
  <c r="F1447" i="26"/>
  <c r="F1446" i="26"/>
  <c r="F1445" i="26"/>
  <c r="F1444" i="26"/>
  <c r="F1443" i="26"/>
  <c r="F1442" i="26"/>
  <c r="F1441" i="26"/>
  <c r="F1440" i="26"/>
  <c r="F1439" i="26"/>
  <c r="F1438" i="26"/>
  <c r="F1437" i="26"/>
  <c r="F1436" i="26"/>
  <c r="F1435" i="26"/>
  <c r="F1434" i="26"/>
  <c r="F1433" i="26"/>
  <c r="F1432" i="26"/>
  <c r="F1431" i="26"/>
  <c r="F1430" i="26"/>
  <c r="F1429" i="26"/>
  <c r="F1428" i="26"/>
  <c r="F1427" i="26"/>
  <c r="F1426" i="26"/>
  <c r="F1425" i="26"/>
  <c r="F1424" i="26"/>
  <c r="F1423" i="26"/>
  <c r="F1422" i="26"/>
  <c r="F1421" i="26"/>
  <c r="F1420" i="26"/>
  <c r="F1419" i="26"/>
  <c r="F1418" i="26"/>
  <c r="F1417" i="26"/>
  <c r="F1416" i="26"/>
  <c r="F1415" i="26"/>
  <c r="F1414" i="26"/>
  <c r="F1413" i="26"/>
  <c r="F1412" i="26"/>
  <c r="F1411" i="26"/>
  <c r="F1410" i="26"/>
  <c r="F1409" i="26"/>
  <c r="F1408" i="26"/>
  <c r="F1407" i="26"/>
  <c r="F1406" i="26"/>
  <c r="F1405" i="26"/>
  <c r="F1404" i="26"/>
  <c r="F1403" i="26"/>
  <c r="F1402" i="26"/>
  <c r="F1401" i="26"/>
  <c r="F1400" i="26"/>
  <c r="F1399" i="26"/>
  <c r="F1398" i="26"/>
  <c r="F1397" i="26"/>
  <c r="F1396" i="26"/>
  <c r="F1395" i="26"/>
  <c r="F1394" i="26"/>
  <c r="F1393" i="26"/>
  <c r="F1392" i="26"/>
  <c r="F1391" i="26"/>
  <c r="F1390" i="26"/>
  <c r="F1389" i="26"/>
  <c r="F1388" i="26"/>
  <c r="F1387" i="26"/>
  <c r="F1386" i="26"/>
  <c r="F1385" i="26"/>
  <c r="F1384" i="26"/>
  <c r="F1383" i="26"/>
  <c r="F1382" i="26"/>
  <c r="F1381" i="26"/>
  <c r="F1380" i="26"/>
  <c r="F1379" i="26"/>
  <c r="F1378" i="26"/>
  <c r="F1377" i="26"/>
  <c r="F1376" i="26"/>
  <c r="F1375" i="26"/>
  <c r="F1374" i="26"/>
  <c r="F1373" i="26"/>
  <c r="F1372" i="26"/>
  <c r="F1371" i="26"/>
  <c r="F1370" i="26"/>
  <c r="F1369" i="26"/>
  <c r="F1368" i="26"/>
  <c r="F1367" i="26"/>
  <c r="F1366" i="26"/>
  <c r="F1365" i="26"/>
  <c r="F1364" i="26"/>
  <c r="F1363" i="26"/>
  <c r="F1362" i="26"/>
  <c r="F1361" i="26"/>
  <c r="F1360" i="26"/>
  <c r="F1359" i="26"/>
  <c r="F1358" i="26"/>
  <c r="F1357" i="26"/>
  <c r="F1356" i="26"/>
  <c r="F1355" i="26"/>
  <c r="F1354" i="26"/>
  <c r="F1353" i="26"/>
  <c r="F1352" i="26"/>
  <c r="F1351" i="26"/>
  <c r="F1350" i="26"/>
  <c r="F1349" i="26"/>
  <c r="F1348" i="26"/>
  <c r="F1347" i="26"/>
  <c r="F1346" i="26"/>
  <c r="F1345" i="26"/>
  <c r="F1344" i="26"/>
  <c r="F1343" i="26"/>
  <c r="F1342" i="26"/>
  <c r="F1341" i="26"/>
  <c r="F1340" i="26"/>
  <c r="F1339" i="26"/>
  <c r="F1338" i="26"/>
  <c r="F1337" i="26"/>
  <c r="F1336" i="26"/>
  <c r="F1335" i="26"/>
  <c r="F1334" i="26"/>
  <c r="F1333" i="26"/>
  <c r="F1332" i="26"/>
  <c r="F1331" i="26"/>
  <c r="F1330" i="26"/>
  <c r="F1329" i="26"/>
  <c r="F1328" i="26"/>
  <c r="F1327" i="26"/>
  <c r="F1326" i="26"/>
  <c r="F1325" i="26"/>
  <c r="F1324" i="26"/>
  <c r="F1323" i="26"/>
  <c r="F1322" i="26"/>
  <c r="F1321" i="26"/>
  <c r="F1320" i="26"/>
  <c r="F1319" i="26"/>
  <c r="F1318" i="26"/>
  <c r="F1317" i="26"/>
  <c r="F1316" i="26"/>
  <c r="F1315" i="26"/>
  <c r="F1314" i="26"/>
  <c r="F1313" i="26"/>
  <c r="F1312" i="26"/>
  <c r="F1311" i="26"/>
  <c r="F1310" i="26"/>
  <c r="F1309" i="26"/>
  <c r="F1308" i="26"/>
  <c r="F1307" i="26"/>
  <c r="F1306" i="26"/>
  <c r="F1305" i="26"/>
  <c r="F1304" i="26"/>
  <c r="F1303" i="26"/>
  <c r="F1302" i="26"/>
  <c r="F1301" i="26"/>
  <c r="F1300" i="26"/>
  <c r="F1299" i="26"/>
  <c r="F1298" i="26"/>
  <c r="F1297" i="26"/>
  <c r="F1296" i="26"/>
  <c r="F1295" i="26"/>
  <c r="F1294" i="26"/>
  <c r="F1293" i="26"/>
  <c r="F1292" i="26"/>
  <c r="F1291" i="26"/>
  <c r="F1290" i="26"/>
  <c r="F1289" i="26"/>
  <c r="F1288" i="26"/>
  <c r="F1287" i="26"/>
  <c r="F1286" i="26"/>
  <c r="F1285" i="26"/>
  <c r="F1284" i="26"/>
  <c r="F1283" i="26"/>
  <c r="F1282" i="26"/>
  <c r="F1281" i="26"/>
  <c r="F1280" i="26"/>
  <c r="F1279" i="26"/>
  <c r="F1278" i="26"/>
  <c r="F1277" i="26"/>
  <c r="F1276" i="26"/>
  <c r="F1275" i="26"/>
  <c r="F1274" i="26"/>
  <c r="F1273" i="26"/>
  <c r="F1272" i="26"/>
  <c r="F1271" i="26"/>
  <c r="F1270" i="26"/>
  <c r="F1269" i="26"/>
  <c r="F1268" i="26"/>
  <c r="F1267" i="26"/>
  <c r="F1266" i="26"/>
  <c r="F1265" i="26"/>
  <c r="F1264" i="26"/>
  <c r="F1263" i="26"/>
  <c r="F1262" i="26"/>
  <c r="F1261" i="26"/>
  <c r="F1260" i="26"/>
  <c r="F1259" i="26"/>
  <c r="F1258" i="26"/>
  <c r="F1257" i="26"/>
  <c r="F1256" i="26"/>
  <c r="F1255" i="26"/>
  <c r="F1254" i="26"/>
  <c r="F1253" i="26"/>
  <c r="F1252" i="26"/>
  <c r="F1251" i="26"/>
  <c r="F1250" i="26"/>
  <c r="F1249" i="26"/>
  <c r="F1248" i="26"/>
  <c r="F1247" i="26"/>
  <c r="F1246" i="26"/>
  <c r="F1245" i="26"/>
  <c r="F1244" i="26"/>
  <c r="F1243" i="26"/>
  <c r="F1242" i="26"/>
  <c r="F1241" i="26"/>
  <c r="F1240" i="26"/>
  <c r="F1239" i="26"/>
  <c r="F1238" i="26"/>
  <c r="F1237" i="26"/>
  <c r="F1236" i="26"/>
  <c r="F1235" i="26"/>
  <c r="F1234" i="26"/>
  <c r="F1233" i="26"/>
  <c r="F1232" i="26"/>
  <c r="F1231" i="26"/>
  <c r="F1230" i="26"/>
  <c r="F1229" i="26"/>
  <c r="F1228" i="26"/>
  <c r="F1227" i="26"/>
  <c r="F1226" i="26"/>
  <c r="F1225" i="26"/>
  <c r="F1224" i="26"/>
  <c r="F1223" i="26"/>
  <c r="F1222" i="26"/>
  <c r="F1221" i="26"/>
  <c r="F1220" i="26"/>
  <c r="F1219" i="26"/>
  <c r="F1218" i="26"/>
  <c r="F1217" i="26"/>
  <c r="F1216" i="26"/>
  <c r="F1215" i="26"/>
  <c r="F1214" i="26"/>
  <c r="F1213" i="26"/>
  <c r="F1212" i="26"/>
  <c r="F1211" i="26"/>
  <c r="F1210" i="26"/>
  <c r="F1209" i="26"/>
  <c r="F1208" i="26"/>
  <c r="F1207" i="26"/>
  <c r="F1206" i="26"/>
  <c r="F1205" i="26"/>
  <c r="F1204" i="26"/>
  <c r="F1203" i="26"/>
  <c r="F1202" i="26"/>
  <c r="F1201" i="26"/>
  <c r="F1200" i="26"/>
  <c r="F1199" i="26"/>
  <c r="F1198" i="26"/>
  <c r="F1197" i="26"/>
  <c r="F1196" i="26"/>
  <c r="F1195" i="26"/>
  <c r="F1194" i="26"/>
  <c r="F1193" i="26"/>
  <c r="F1192" i="26"/>
  <c r="F1191" i="26"/>
  <c r="F1190" i="26"/>
  <c r="F1189" i="26"/>
  <c r="F1188" i="26"/>
  <c r="F1187" i="26"/>
  <c r="F1186" i="26"/>
  <c r="F1185" i="26"/>
  <c r="F1184" i="26"/>
  <c r="F1183" i="26"/>
  <c r="F1182" i="26"/>
  <c r="F1181" i="26"/>
  <c r="F1180" i="26"/>
  <c r="F1179" i="26"/>
  <c r="F1178" i="26"/>
  <c r="F1177" i="26"/>
  <c r="F1176" i="26"/>
  <c r="F1175" i="26"/>
  <c r="F1174" i="26"/>
  <c r="F1173" i="26"/>
  <c r="F1172" i="26"/>
  <c r="F1171" i="26"/>
  <c r="F1170" i="26"/>
  <c r="F1169" i="26"/>
  <c r="F1168" i="26"/>
  <c r="F1167" i="26"/>
  <c r="F1166" i="26"/>
  <c r="F1165" i="26"/>
  <c r="F1164" i="26"/>
  <c r="F1163" i="26"/>
  <c r="F1162" i="26"/>
  <c r="F1161" i="26"/>
  <c r="F1160" i="26"/>
  <c r="F1159" i="26"/>
  <c r="F1158" i="26"/>
  <c r="F1157" i="26"/>
  <c r="F1156" i="26"/>
  <c r="F1155" i="26"/>
  <c r="F1154" i="26"/>
  <c r="F1153" i="26"/>
  <c r="F1152" i="26"/>
  <c r="F1151" i="26"/>
  <c r="F1150" i="26"/>
  <c r="F1149" i="26"/>
  <c r="F1148" i="26"/>
  <c r="F1147" i="26"/>
  <c r="F1146" i="26"/>
  <c r="F1145" i="26"/>
  <c r="F1144" i="26"/>
  <c r="F1143" i="26"/>
  <c r="F1142" i="26"/>
  <c r="F1141" i="26"/>
  <c r="F1140" i="26"/>
  <c r="F1139" i="26"/>
  <c r="F1138" i="26"/>
  <c r="F1137" i="26"/>
  <c r="F1136" i="26"/>
  <c r="F1135" i="26"/>
  <c r="F1134" i="26"/>
  <c r="F1133" i="26"/>
  <c r="F1132" i="26"/>
  <c r="F1131" i="26"/>
  <c r="F1130" i="26"/>
  <c r="F1129" i="26"/>
  <c r="F1128" i="26"/>
  <c r="F1127" i="26"/>
  <c r="F1126" i="26"/>
  <c r="F1125" i="26"/>
  <c r="F1124" i="26"/>
  <c r="F1123" i="26"/>
  <c r="F1122" i="26"/>
  <c r="F1121" i="26"/>
  <c r="F1120" i="26"/>
  <c r="F1119" i="26"/>
  <c r="F1118" i="26"/>
  <c r="F1117" i="26"/>
  <c r="F1116" i="26"/>
  <c r="F1115" i="26"/>
  <c r="F1114" i="26"/>
  <c r="F1113" i="26"/>
  <c r="F1112" i="26"/>
  <c r="F1111" i="26"/>
  <c r="F1110" i="26"/>
  <c r="F1109" i="26"/>
  <c r="F1108" i="26"/>
  <c r="F1107" i="26"/>
  <c r="F1106" i="26"/>
  <c r="F1105" i="26"/>
  <c r="F1104" i="26"/>
  <c r="F1103" i="26"/>
  <c r="F1102" i="26"/>
  <c r="F1101" i="26"/>
  <c r="F1100" i="26"/>
  <c r="F1099" i="26"/>
  <c r="F1098" i="26"/>
  <c r="F1097" i="26"/>
  <c r="F1096" i="26"/>
  <c r="F1095" i="26"/>
  <c r="F1094" i="26"/>
  <c r="F1093" i="26"/>
  <c r="F1092" i="26"/>
  <c r="F1091" i="26"/>
  <c r="F1090" i="26"/>
  <c r="F1089" i="26"/>
  <c r="F1088" i="26"/>
  <c r="F1087" i="26"/>
  <c r="F1086" i="26"/>
  <c r="F1085" i="26"/>
  <c r="F1084" i="26"/>
  <c r="F1083" i="26"/>
  <c r="F1082" i="26"/>
  <c r="F1081" i="26"/>
  <c r="F1080" i="26"/>
  <c r="F1079" i="26"/>
  <c r="F1078" i="26"/>
  <c r="F1077" i="26"/>
  <c r="F1076" i="26"/>
  <c r="F1075" i="26"/>
  <c r="F1074" i="26"/>
  <c r="F1073" i="26"/>
  <c r="F1072" i="26"/>
  <c r="F1071" i="26"/>
  <c r="F1070" i="26"/>
  <c r="F1069" i="26"/>
  <c r="F1068" i="26"/>
  <c r="F1067" i="26"/>
  <c r="F1066" i="26"/>
  <c r="F1065" i="26"/>
  <c r="F1064" i="26"/>
  <c r="F1063" i="26"/>
  <c r="F1062" i="26"/>
  <c r="F1061" i="26"/>
  <c r="F1060" i="26"/>
  <c r="F1059" i="26"/>
  <c r="F1058" i="26"/>
  <c r="F1057" i="26"/>
  <c r="F1056" i="26"/>
  <c r="F1055" i="26"/>
  <c r="F1054" i="26"/>
  <c r="F1053" i="26"/>
  <c r="F1052" i="26"/>
  <c r="F1051" i="26"/>
  <c r="F1050" i="26"/>
  <c r="F1049" i="26"/>
  <c r="F1048" i="26"/>
  <c r="F1047" i="26"/>
  <c r="F1046" i="26"/>
  <c r="F1045" i="26"/>
  <c r="F1044" i="26"/>
  <c r="F1043" i="26"/>
  <c r="F1042" i="26"/>
  <c r="F1041" i="26"/>
  <c r="F1040" i="26"/>
  <c r="F1039" i="26"/>
  <c r="F1038" i="26"/>
  <c r="F1037" i="26"/>
  <c r="F1036" i="26"/>
  <c r="F1035" i="26"/>
  <c r="F1034" i="26"/>
  <c r="F1033" i="26"/>
  <c r="F1032" i="26"/>
  <c r="F1031" i="26"/>
  <c r="F1030" i="26"/>
  <c r="F1029" i="26"/>
  <c r="F1028" i="26"/>
  <c r="F1027" i="26"/>
  <c r="F1026" i="26"/>
  <c r="F1025" i="26"/>
  <c r="F1024" i="26"/>
  <c r="F1023" i="26"/>
  <c r="F1022" i="26"/>
  <c r="F1021" i="26"/>
  <c r="F1020" i="26"/>
  <c r="F1019" i="26"/>
  <c r="F1018" i="26"/>
  <c r="F1017" i="26"/>
  <c r="F1016" i="26"/>
  <c r="F1015" i="26"/>
  <c r="F1014" i="26"/>
  <c r="F1013" i="26"/>
  <c r="F1012" i="26"/>
  <c r="F1011" i="26"/>
  <c r="F1010" i="26"/>
  <c r="F1009" i="26"/>
  <c r="F1008" i="26"/>
  <c r="F1007" i="26"/>
  <c r="F1006" i="26"/>
  <c r="F1005" i="26"/>
  <c r="F1004" i="26"/>
  <c r="F1003" i="26"/>
  <c r="F1002" i="26"/>
  <c r="F1001" i="26"/>
  <c r="F1000" i="26"/>
  <c r="F999" i="26"/>
  <c r="F998" i="26"/>
  <c r="F997" i="26"/>
  <c r="F996" i="26"/>
  <c r="F995" i="26"/>
  <c r="F994" i="26"/>
  <c r="F993" i="26"/>
  <c r="F992" i="26"/>
  <c r="F991" i="26"/>
  <c r="F990" i="26"/>
  <c r="F989" i="26"/>
  <c r="F988" i="26"/>
  <c r="F987" i="26"/>
  <c r="F986" i="26"/>
  <c r="F985" i="26"/>
  <c r="F984" i="26"/>
  <c r="F983" i="26"/>
  <c r="F982" i="26"/>
  <c r="F981" i="26"/>
  <c r="F980" i="26"/>
  <c r="B94" i="29" l="1"/>
  <c r="B97" i="29" s="1"/>
  <c r="I41" i="29"/>
  <c r="F2" i="29"/>
  <c r="H29" i="29"/>
  <c r="H30" i="29" s="1"/>
  <c r="H31" i="29" s="1"/>
  <c r="H32" i="29" s="1"/>
  <c r="H33" i="29" s="1"/>
  <c r="H34" i="29" s="1"/>
  <c r="H35" i="29" s="1"/>
  <c r="H36" i="29" s="1"/>
  <c r="H37" i="29" s="1"/>
  <c r="H38" i="29" s="1"/>
  <c r="H39" i="29" s="1"/>
  <c r="H40" i="29" s="1"/>
  <c r="G2" i="29"/>
  <c r="H54" i="29"/>
  <c r="I54" i="29"/>
  <c r="H41" i="29"/>
  <c r="H42" i="29" s="1"/>
  <c r="H43" i="29" s="1"/>
  <c r="H44" i="29" s="1"/>
  <c r="H45" i="29" s="1"/>
  <c r="H46" i="29" s="1"/>
  <c r="H47" i="29" s="1"/>
  <c r="H48" i="29" s="1"/>
  <c r="H49" i="29" s="1"/>
  <c r="H50" i="29" s="1"/>
  <c r="H51" i="29" s="1"/>
  <c r="H52" i="29" s="1"/>
  <c r="H53" i="29" s="1"/>
  <c r="H3" i="29"/>
  <c r="H4" i="29" s="1"/>
  <c r="H5" i="29" s="1"/>
  <c r="H6" i="29" s="1"/>
  <c r="H7" i="29" s="1"/>
  <c r="H8" i="29" s="1"/>
  <c r="H9" i="29" s="1"/>
  <c r="H10" i="29" s="1"/>
  <c r="H11" i="29" s="1"/>
  <c r="H12" i="29" s="1"/>
  <c r="H13" i="29" s="1"/>
  <c r="H14" i="29" s="1"/>
  <c r="I93" i="29"/>
  <c r="J4" i="29"/>
  <c r="D2" i="29"/>
  <c r="D94" i="29" s="1"/>
  <c r="F15" i="29"/>
  <c r="H15" i="29" s="1"/>
  <c r="H16" i="29"/>
  <c r="H17" i="29" s="1"/>
  <c r="H18" i="29" s="1"/>
  <c r="H19" i="29" s="1"/>
  <c r="H20" i="29" s="1"/>
  <c r="H21" i="29" s="1"/>
  <c r="H22" i="29" s="1"/>
  <c r="H23" i="29" s="1"/>
  <c r="H24" i="29" s="1"/>
  <c r="H25" i="29" s="1"/>
  <c r="H26" i="29" s="1"/>
  <c r="H27" i="29" s="1"/>
  <c r="E2" i="29"/>
  <c r="E94" i="29" s="1"/>
  <c r="F28" i="29"/>
  <c r="H28" i="29" s="1"/>
  <c r="I29" i="29"/>
  <c r="I30" i="29" s="1"/>
  <c r="I31" i="29" s="1"/>
  <c r="I32" i="29" s="1"/>
  <c r="I33" i="29" s="1"/>
  <c r="I34" i="29" s="1"/>
  <c r="I35" i="29" s="1"/>
  <c r="I36" i="29" s="1"/>
  <c r="I37" i="29" s="1"/>
  <c r="I38" i="29" s="1"/>
  <c r="I39" i="29" s="1"/>
  <c r="I40" i="29" s="1"/>
  <c r="G28" i="29"/>
  <c r="I28" i="29" s="1"/>
  <c r="F80" i="29"/>
  <c r="I82" i="29"/>
  <c r="I83" i="29" s="1"/>
  <c r="I84" i="29" s="1"/>
  <c r="I85" i="29" s="1"/>
  <c r="I86" i="29" s="1"/>
  <c r="I87" i="29" s="1"/>
  <c r="I88" i="29" s="1"/>
  <c r="I89" i="29" s="1"/>
  <c r="I90" i="29" s="1"/>
  <c r="I91" i="29" s="1"/>
  <c r="I92" i="29" s="1"/>
  <c r="G80" i="29"/>
  <c r="I80" i="29" s="1"/>
  <c r="I16" i="29"/>
  <c r="I17" i="29" s="1"/>
  <c r="I18" i="29" s="1"/>
  <c r="I19" i="29" s="1"/>
  <c r="I20" i="29" s="1"/>
  <c r="I21" i="29" s="1"/>
  <c r="I22" i="29" s="1"/>
  <c r="I23" i="29" s="1"/>
  <c r="I24" i="29" s="1"/>
  <c r="I25" i="29" s="1"/>
  <c r="I26" i="29" s="1"/>
  <c r="I27" i="29" s="1"/>
  <c r="G15" i="29"/>
  <c r="I15" i="29" s="1"/>
  <c r="H82" i="29"/>
  <c r="H83" i="29" s="1"/>
  <c r="H84" i="29" s="1"/>
  <c r="H85" i="29" s="1"/>
  <c r="H86" i="29" s="1"/>
  <c r="H87" i="29" s="1"/>
  <c r="H88" i="29" s="1"/>
  <c r="H89" i="29" s="1"/>
  <c r="H90" i="29" s="1"/>
  <c r="H91" i="29" s="1"/>
  <c r="H92" i="29" s="1"/>
  <c r="I4" i="29"/>
  <c r="I5" i="29" s="1"/>
  <c r="I6" i="29" s="1"/>
  <c r="I7" i="29" s="1"/>
  <c r="I8" i="29" s="1"/>
  <c r="I9" i="29" s="1"/>
  <c r="I10" i="29" s="1"/>
  <c r="I11" i="29" s="1"/>
  <c r="I12" i="29" s="1"/>
  <c r="I13" i="29" s="1"/>
  <c r="I14" i="29" s="1"/>
  <c r="F533" i="1"/>
  <c r="F534" i="1"/>
  <c r="F507" i="1"/>
  <c r="F508" i="1"/>
  <c r="F509" i="1"/>
  <c r="F553" i="1"/>
  <c r="F529" i="1"/>
  <c r="F530" i="1"/>
  <c r="F531" i="1"/>
  <c r="F532" i="1"/>
  <c r="F528" i="1"/>
  <c r="F41" i="1"/>
  <c r="F42" i="1"/>
  <c r="F43" i="1"/>
  <c r="F565" i="1"/>
  <c r="F582" i="1"/>
  <c r="F583" i="1"/>
  <c r="F584" i="1"/>
  <c r="F585" i="1"/>
  <c r="F745" i="1"/>
  <c r="F369" i="1"/>
  <c r="F633" i="1"/>
  <c r="F634" i="1"/>
  <c r="F635" i="1"/>
  <c r="F636" i="1"/>
  <c r="F637" i="1"/>
  <c r="F123" i="1"/>
  <c r="F184" i="1"/>
  <c r="F244" i="1"/>
  <c r="F245" i="1"/>
  <c r="F287" i="1"/>
  <c r="F288" i="1"/>
  <c r="G3" i="2"/>
  <c r="G16" i="2"/>
  <c r="G9" i="2"/>
  <c r="G13" i="2"/>
  <c r="G94" i="29" l="1"/>
  <c r="F94" i="29"/>
  <c r="H80" i="29"/>
  <c r="I2" i="29"/>
  <c r="I94" i="29" s="1"/>
  <c r="H2" i="29"/>
  <c r="F39" i="1"/>
  <c r="F479" i="1"/>
  <c r="F75" i="1"/>
  <c r="F106" i="1"/>
  <c r="F107" i="1"/>
  <c r="F131" i="1"/>
  <c r="F132" i="1"/>
  <c r="F133" i="1"/>
  <c r="F561" i="1"/>
  <c r="F562" i="1"/>
  <c r="F563" i="1"/>
  <c r="F564" i="1"/>
  <c r="F256" i="1"/>
  <c r="F321" i="1"/>
  <c r="F322" i="1"/>
  <c r="F220" i="1"/>
  <c r="F257" i="1"/>
  <c r="F258" i="1"/>
  <c r="F259" i="1"/>
  <c r="F301" i="1"/>
  <c r="F302" i="1"/>
  <c r="F372" i="1"/>
  <c r="F373" i="1"/>
  <c r="F468" i="1"/>
  <c r="F516" i="1"/>
  <c r="F744" i="1"/>
  <c r="F365" i="1"/>
  <c r="F391" i="1"/>
  <c r="F392" i="1"/>
  <c r="F393" i="1"/>
  <c r="F394" i="1"/>
  <c r="F395" i="1"/>
  <c r="F396" i="1"/>
  <c r="F592" i="1"/>
  <c r="F626" i="1"/>
  <c r="F627" i="1"/>
  <c r="F632" i="1"/>
  <c r="F120" i="1"/>
  <c r="F121" i="1"/>
  <c r="F122" i="1"/>
  <c r="F194" i="1"/>
  <c r="F231" i="1"/>
  <c r="F232" i="1"/>
  <c r="F233" i="1"/>
  <c r="F234" i="1"/>
  <c r="F235" i="1"/>
  <c r="F236" i="1"/>
  <c r="F480" i="1"/>
  <c r="F504" i="1"/>
  <c r="F505" i="1"/>
  <c r="F506" i="1"/>
  <c r="H947" i="6"/>
  <c r="H948" i="6" s="1"/>
  <c r="H949" i="6" s="1"/>
  <c r="H950" i="6" s="1"/>
  <c r="H951" i="6" s="1"/>
  <c r="H952" i="6" s="1"/>
  <c r="H953" i="6" s="1"/>
  <c r="H954" i="6" s="1"/>
  <c r="H955" i="6" s="1"/>
  <c r="H956" i="6" s="1"/>
  <c r="H957" i="6" s="1"/>
  <c r="H958" i="6" s="1"/>
  <c r="H959" i="6" s="1"/>
  <c r="H960" i="6" s="1"/>
  <c r="H961" i="6" s="1"/>
  <c r="H962" i="6" s="1"/>
  <c r="H963" i="6" s="1"/>
  <c r="H964" i="6" s="1"/>
  <c r="H965" i="6" s="1"/>
  <c r="H966" i="6" s="1"/>
  <c r="H967" i="6" s="1"/>
  <c r="H968" i="6" s="1"/>
  <c r="H969" i="6" s="1"/>
  <c r="H970" i="6" s="1"/>
  <c r="H971" i="6" s="1"/>
  <c r="H972" i="6" s="1"/>
  <c r="H973" i="6" s="1"/>
  <c r="H974" i="6" s="1"/>
  <c r="H975" i="6" s="1"/>
  <c r="H976" i="6" s="1"/>
  <c r="H977" i="6" s="1"/>
  <c r="H978" i="6" s="1"/>
  <c r="H979" i="6" s="1"/>
  <c r="H980" i="6" s="1"/>
  <c r="H981" i="6" s="1"/>
  <c r="H982" i="6" s="1"/>
  <c r="H983" i="6" s="1"/>
  <c r="H984" i="6" s="1"/>
  <c r="H985" i="6" s="1"/>
  <c r="H986" i="6" s="1"/>
  <c r="H987" i="6" s="1"/>
  <c r="H988" i="6" s="1"/>
  <c r="H989" i="6" s="1"/>
  <c r="H990" i="6" s="1"/>
  <c r="H991" i="6" s="1"/>
  <c r="H992" i="6" s="1"/>
  <c r="H993" i="6" s="1"/>
  <c r="H994" i="6" s="1"/>
  <c r="H995" i="6" s="1"/>
  <c r="H996" i="6" s="1"/>
  <c r="H997" i="6" s="1"/>
  <c r="H998" i="6" s="1"/>
  <c r="H999" i="6" s="1"/>
  <c r="H1000" i="6" s="1"/>
  <c r="H1001" i="6" s="1"/>
  <c r="H1002" i="6" s="1"/>
  <c r="H1003" i="6" s="1"/>
  <c r="H1004" i="6" s="1"/>
  <c r="H1005" i="6" s="1"/>
  <c r="H1006" i="6" s="1"/>
  <c r="H1007" i="6" s="1"/>
  <c r="H1008" i="6" s="1"/>
  <c r="H1009" i="6" s="1"/>
  <c r="H1010" i="6" s="1"/>
  <c r="H1011" i="6" s="1"/>
  <c r="H1012" i="6" s="1"/>
  <c r="H1013" i="6" s="1"/>
  <c r="H1014" i="6" s="1"/>
  <c r="H1015" i="6" s="1"/>
  <c r="H1016" i="6" s="1"/>
  <c r="H1017" i="6" s="1"/>
  <c r="H1018" i="6" s="1"/>
  <c r="H1019" i="6" s="1"/>
  <c r="H1020" i="6" s="1"/>
  <c r="H1021" i="6" s="1"/>
  <c r="H1022" i="6" s="1"/>
  <c r="H1023" i="6" s="1"/>
  <c r="H1024" i="6" s="1"/>
  <c r="H1025" i="6" s="1"/>
  <c r="H1026" i="6" s="1"/>
  <c r="H1027" i="6" s="1"/>
  <c r="H1028" i="6" s="1"/>
  <c r="H1029" i="6" s="1"/>
  <c r="H1030" i="6" s="1"/>
  <c r="H1031" i="6" s="1"/>
  <c r="H1032" i="6" s="1"/>
  <c r="H1033" i="6" s="1"/>
  <c r="H1034" i="6" s="1"/>
  <c r="H1035" i="6" s="1"/>
  <c r="H1036" i="6" s="1"/>
  <c r="H1037" i="6" s="1"/>
  <c r="H1038" i="6" s="1"/>
  <c r="H1039" i="6" s="1"/>
  <c r="H1040" i="6" s="1"/>
  <c r="H1041" i="6" s="1"/>
  <c r="H1042" i="6" s="1"/>
  <c r="H1043" i="6" s="1"/>
  <c r="H1044" i="6" s="1"/>
  <c r="H1045" i="6" s="1"/>
  <c r="H1046" i="6" s="1"/>
  <c r="E1047" i="6"/>
  <c r="F1047" i="6"/>
  <c r="H94" i="29" l="1"/>
  <c r="E825" i="6"/>
  <c r="F825" i="6"/>
  <c r="H830" i="6"/>
  <c r="H831" i="6" s="1"/>
  <c r="H832" i="6" s="1"/>
  <c r="H833" i="6" s="1"/>
  <c r="H834" i="6" s="1"/>
  <c r="H835" i="6" s="1"/>
  <c r="H836" i="6" s="1"/>
  <c r="H837" i="6" s="1"/>
  <c r="H838" i="6" s="1"/>
  <c r="H839" i="6" s="1"/>
  <c r="H840" i="6" s="1"/>
  <c r="H841" i="6" s="1"/>
  <c r="H842" i="6" s="1"/>
  <c r="H843" i="6" s="1"/>
  <c r="H844" i="6" s="1"/>
  <c r="H845" i="6" s="1"/>
  <c r="H846" i="6" s="1"/>
  <c r="H847" i="6" s="1"/>
  <c r="H848" i="6" s="1"/>
  <c r="H849" i="6" s="1"/>
  <c r="H850" i="6" s="1"/>
  <c r="H851" i="6" s="1"/>
  <c r="H852" i="6" s="1"/>
  <c r="H853" i="6" s="1"/>
  <c r="H854" i="6" s="1"/>
  <c r="H855" i="6" s="1"/>
  <c r="H856" i="6" s="1"/>
  <c r="H857" i="6" s="1"/>
  <c r="H858" i="6" s="1"/>
  <c r="H859" i="6" s="1"/>
  <c r="H860" i="6" s="1"/>
  <c r="H861" i="6" s="1"/>
  <c r="H862" i="6" s="1"/>
  <c r="H863" i="6" s="1"/>
  <c r="H864" i="6" s="1"/>
  <c r="H865" i="6" s="1"/>
  <c r="H866" i="6" s="1"/>
  <c r="H867" i="6" s="1"/>
  <c r="H868" i="6" s="1"/>
  <c r="H869" i="6" s="1"/>
  <c r="H870" i="6" s="1"/>
  <c r="H871" i="6" s="1"/>
  <c r="H872" i="6" s="1"/>
  <c r="H873" i="6" s="1"/>
  <c r="H874" i="6" s="1"/>
  <c r="H875" i="6" s="1"/>
  <c r="H876" i="6" s="1"/>
  <c r="H877" i="6" s="1"/>
  <c r="H878" i="6" s="1"/>
  <c r="H879" i="6" s="1"/>
  <c r="H880" i="6" s="1"/>
  <c r="H881" i="6" s="1"/>
  <c r="H882" i="6" s="1"/>
  <c r="H883" i="6" s="1"/>
  <c r="H884" i="6" s="1"/>
  <c r="H885" i="6" s="1"/>
  <c r="H886" i="6" s="1"/>
  <c r="H887" i="6" s="1"/>
  <c r="H888" i="6" s="1"/>
  <c r="H889" i="6" s="1"/>
  <c r="H890" i="6" s="1"/>
  <c r="H891" i="6" s="1"/>
  <c r="H892" i="6" s="1"/>
  <c r="H893" i="6" s="1"/>
  <c r="H894" i="6" s="1"/>
  <c r="H895" i="6" s="1"/>
  <c r="H896" i="6" s="1"/>
  <c r="H897" i="6" s="1"/>
  <c r="H898" i="6" s="1"/>
  <c r="H899" i="6" s="1"/>
  <c r="H900" i="6" s="1"/>
  <c r="H901" i="6" s="1"/>
  <c r="H902" i="6" s="1"/>
  <c r="H903" i="6" s="1"/>
  <c r="H904" i="6" s="1"/>
  <c r="H905" i="6" s="1"/>
  <c r="H906" i="6" s="1"/>
  <c r="H907" i="6" s="1"/>
  <c r="H908" i="6" s="1"/>
  <c r="H909" i="6" s="1"/>
  <c r="H910" i="6" s="1"/>
  <c r="H911" i="6" s="1"/>
  <c r="H912" i="6" s="1"/>
  <c r="H913" i="6" s="1"/>
  <c r="H914" i="6" s="1"/>
  <c r="H915" i="6" s="1"/>
  <c r="H916" i="6" s="1"/>
  <c r="H917" i="6" s="1"/>
  <c r="H918" i="6" s="1"/>
  <c r="H919" i="6" s="1"/>
  <c r="H920" i="6" s="1"/>
  <c r="H921" i="6" s="1"/>
  <c r="H922" i="6" s="1"/>
  <c r="H923" i="6" s="1"/>
  <c r="H924" i="6" s="1"/>
  <c r="H925" i="6" s="1"/>
  <c r="H926" i="6" s="1"/>
  <c r="H927" i="6" s="1"/>
  <c r="H928" i="6" s="1"/>
  <c r="H929" i="6" s="1"/>
  <c r="H930" i="6" s="1"/>
  <c r="H931" i="6" s="1"/>
  <c r="H932" i="6" s="1"/>
  <c r="H933" i="6" s="1"/>
  <c r="H934" i="6" s="1"/>
  <c r="H935" i="6" s="1"/>
  <c r="H936" i="6" s="1"/>
  <c r="H937" i="6" s="1"/>
  <c r="H938" i="6" s="1"/>
  <c r="H939" i="6" s="1"/>
  <c r="H825" i="6" l="1"/>
  <c r="H13" i="2" s="1"/>
  <c r="F697" i="6"/>
  <c r="E697" i="6"/>
  <c r="F690" i="6"/>
  <c r="E690" i="6"/>
  <c r="E158" i="6" l="1"/>
  <c r="F158" i="6"/>
  <c r="E164" i="6"/>
  <c r="F164" i="6"/>
  <c r="H425" i="6" l="1"/>
  <c r="H426" i="6" s="1"/>
  <c r="H427" i="6" s="1"/>
  <c r="H428" i="6" s="1"/>
  <c r="H429" i="6" s="1"/>
  <c r="H430" i="6" s="1"/>
  <c r="H431" i="6" s="1"/>
  <c r="H432" i="6" s="1"/>
  <c r="H433" i="6" s="1"/>
  <c r="H434" i="6" s="1"/>
  <c r="H435" i="6" s="1"/>
  <c r="H436" i="6" s="1"/>
  <c r="H437" i="6" s="1"/>
  <c r="H438" i="6" s="1"/>
  <c r="H439" i="6" s="1"/>
  <c r="H440" i="6" s="1"/>
  <c r="H441" i="6" s="1"/>
  <c r="H442" i="6" s="1"/>
  <c r="H443" i="6" s="1"/>
  <c r="H444" i="6" s="1"/>
  <c r="H445" i="6" s="1"/>
  <c r="H446" i="6" s="1"/>
  <c r="H447" i="6" s="1"/>
  <c r="H448" i="6" s="1"/>
  <c r="H449" i="6" s="1"/>
  <c r="H450" i="6" s="1"/>
  <c r="H451" i="6" s="1"/>
  <c r="H452" i="6" s="1"/>
  <c r="H453" i="6" s="1"/>
  <c r="H454" i="6" s="1"/>
  <c r="H455" i="6" s="1"/>
  <c r="H456" i="6" s="1"/>
  <c r="H457" i="6" s="1"/>
  <c r="H458" i="6" s="1"/>
  <c r="H459" i="6" s="1"/>
  <c r="H460" i="6" s="1"/>
  <c r="H461" i="6" s="1"/>
  <c r="H462" i="6" s="1"/>
  <c r="H463" i="6" s="1"/>
  <c r="H464" i="6" s="1"/>
  <c r="H465" i="6" s="1"/>
  <c r="H466" i="6" s="1"/>
  <c r="H467" i="6" s="1"/>
  <c r="H468" i="6" s="1"/>
  <c r="H469" i="6" s="1"/>
  <c r="H470" i="6" s="1"/>
  <c r="H471" i="6" s="1"/>
  <c r="H472" i="6" s="1"/>
  <c r="H473" i="6" s="1"/>
  <c r="H474" i="6" s="1"/>
  <c r="H475" i="6" s="1"/>
  <c r="H476" i="6" s="1"/>
  <c r="H477" i="6" s="1"/>
  <c r="H478" i="6" s="1"/>
  <c r="H479" i="6" s="1"/>
  <c r="H480" i="6" s="1"/>
  <c r="H481" i="6" s="1"/>
  <c r="H482" i="6" s="1"/>
  <c r="H483" i="6" s="1"/>
  <c r="H484" i="6" s="1"/>
  <c r="H485" i="6" s="1"/>
  <c r="H486" i="6" s="1"/>
  <c r="H487" i="6" s="1"/>
  <c r="H488" i="6" s="1"/>
  <c r="H489" i="6" s="1"/>
  <c r="H490" i="6" s="1"/>
  <c r="H491" i="6" s="1"/>
  <c r="H492" i="6" s="1"/>
  <c r="H493" i="6" s="1"/>
  <c r="H494" i="6" s="1"/>
  <c r="H495" i="6" s="1"/>
  <c r="H496" i="6" s="1"/>
  <c r="H497" i="6" s="1"/>
  <c r="H498" i="6" s="1"/>
  <c r="H499" i="6" s="1"/>
  <c r="H500" i="6" s="1"/>
  <c r="H501" i="6" s="1"/>
  <c r="H502" i="6" s="1"/>
  <c r="H503" i="6" s="1"/>
  <c r="H504" i="6" s="1"/>
  <c r="H505" i="6" s="1"/>
  <c r="H506" i="6" s="1"/>
  <c r="H507" i="6" s="1"/>
  <c r="H508" i="6" s="1"/>
  <c r="H509" i="6" s="1"/>
  <c r="H510" i="6" s="1"/>
  <c r="H511" i="6" s="1"/>
  <c r="H512" i="6" s="1"/>
  <c r="H513" i="6" s="1"/>
  <c r="H514" i="6" s="1"/>
  <c r="H515" i="6" s="1"/>
  <c r="H516" i="6" s="1"/>
  <c r="H517" i="6" s="1"/>
  <c r="H518" i="6" s="1"/>
  <c r="H519" i="6" s="1"/>
  <c r="H520" i="6" s="1"/>
  <c r="H521" i="6" s="1"/>
  <c r="H522" i="6" s="1"/>
  <c r="H523" i="6" s="1"/>
  <c r="H524" i="6" s="1"/>
  <c r="H525" i="6" s="1"/>
  <c r="H526" i="6" s="1"/>
  <c r="H527" i="6" s="1"/>
  <c r="H528" i="6" s="1"/>
  <c r="H529" i="6" s="1"/>
  <c r="H530" i="6" s="1"/>
  <c r="H531" i="6" s="1"/>
  <c r="H532" i="6" s="1"/>
  <c r="H533" i="6" s="1"/>
  <c r="H534" i="6" s="1"/>
  <c r="H535" i="6" s="1"/>
  <c r="H536" i="6" s="1"/>
  <c r="H537" i="6" s="1"/>
  <c r="H538" i="6" s="1"/>
  <c r="H539" i="6" s="1"/>
  <c r="H540" i="6" s="1"/>
  <c r="H541" i="6" s="1"/>
  <c r="H542" i="6" s="1"/>
  <c r="H543" i="6" s="1"/>
  <c r="H544" i="6" s="1"/>
  <c r="H545" i="6" s="1"/>
  <c r="H546" i="6" s="1"/>
  <c r="H547" i="6" s="1"/>
  <c r="H548" i="6" s="1"/>
  <c r="H549" i="6" s="1"/>
  <c r="H550" i="6" s="1"/>
  <c r="H551" i="6" s="1"/>
  <c r="H552" i="6" s="1"/>
  <c r="H553" i="6" s="1"/>
  <c r="H554" i="6" s="1"/>
  <c r="H555" i="6" s="1"/>
  <c r="H556" i="6" s="1"/>
  <c r="H557" i="6" s="1"/>
  <c r="H558" i="6" s="1"/>
  <c r="H559" i="6" s="1"/>
  <c r="H560" i="6" s="1"/>
  <c r="H561" i="6" s="1"/>
  <c r="H562" i="6" s="1"/>
  <c r="H563" i="6" s="1"/>
  <c r="H564" i="6" s="1"/>
  <c r="H565" i="6" s="1"/>
  <c r="H566" i="6" s="1"/>
  <c r="H567" i="6" s="1"/>
  <c r="H568" i="6" s="1"/>
  <c r="H569" i="6" s="1"/>
  <c r="F706" i="26"/>
  <c r="F714" i="26"/>
  <c r="F737" i="26"/>
  <c r="F770" i="26"/>
  <c r="F796" i="26"/>
  <c r="F830" i="26"/>
  <c r="F216" i="1"/>
  <c r="F426" i="1"/>
  <c r="F427" i="1"/>
  <c r="F428" i="1"/>
  <c r="F666" i="26"/>
  <c r="F690" i="26"/>
  <c r="F705" i="26"/>
  <c r="F713" i="26"/>
  <c r="F736" i="26"/>
  <c r="F769" i="26"/>
  <c r="F795" i="26"/>
  <c r="F829" i="26"/>
  <c r="F871" i="26"/>
  <c r="F900" i="26"/>
  <c r="F917" i="26"/>
  <c r="F946" i="26"/>
  <c r="F684" i="1"/>
  <c r="F685" i="1"/>
  <c r="F127" i="1"/>
  <c r="F130" i="1"/>
  <c r="F129" i="1"/>
  <c r="F157" i="1"/>
  <c r="F158" i="1"/>
  <c r="F159" i="1"/>
  <c r="F170" i="1"/>
  <c r="F204" i="1"/>
  <c r="F238" i="1"/>
  <c r="F400" i="26"/>
  <c r="F427" i="26"/>
  <c r="F466" i="26"/>
  <c r="F511" i="26"/>
  <c r="F536" i="26"/>
  <c r="F544" i="26"/>
  <c r="F399" i="26"/>
  <c r="F426" i="26"/>
  <c r="F465" i="26"/>
  <c r="F510" i="26"/>
  <c r="F535" i="26"/>
  <c r="F543" i="26"/>
  <c r="F16" i="1"/>
  <c r="F31" i="1"/>
  <c r="F32" i="1"/>
  <c r="F33" i="1"/>
  <c r="F34" i="1"/>
  <c r="F428" i="26"/>
  <c r="F467" i="26"/>
  <c r="F512" i="26"/>
  <c r="F537" i="26"/>
  <c r="F545" i="26"/>
  <c r="F583" i="26"/>
  <c r="F613" i="26"/>
  <c r="F650" i="26"/>
  <c r="F665" i="26"/>
  <c r="F689" i="26"/>
  <c r="F704" i="26"/>
  <c r="F712" i="26"/>
  <c r="F735" i="26"/>
  <c r="F768" i="26"/>
  <c r="F794" i="26"/>
  <c r="F828" i="26"/>
  <c r="F870" i="26"/>
  <c r="F899" i="26"/>
  <c r="F916" i="26"/>
  <c r="F945" i="26"/>
  <c r="F406" i="1"/>
  <c r="F407" i="1"/>
  <c r="F444" i="1"/>
  <c r="F445" i="1"/>
  <c r="F446" i="1"/>
  <c r="F577" i="1"/>
  <c r="F578" i="1"/>
  <c r="F579" i="1"/>
  <c r="F580" i="1"/>
  <c r="F581" i="1"/>
  <c r="F600" i="1"/>
  <c r="F601" i="1"/>
  <c r="F602" i="1"/>
  <c r="F603" i="1"/>
  <c r="F174" i="26" l="1"/>
  <c r="F173" i="26"/>
  <c r="F172" i="26"/>
  <c r="F171" i="26"/>
  <c r="F170" i="26"/>
  <c r="F169" i="26"/>
  <c r="F168" i="26"/>
  <c r="F167" i="26"/>
  <c r="F166" i="26"/>
  <c r="F165" i="26"/>
  <c r="F164" i="26"/>
  <c r="F163" i="26"/>
  <c r="F162" i="26"/>
  <c r="F161" i="26"/>
  <c r="F160" i="26"/>
  <c r="F159" i="26"/>
  <c r="F158" i="26"/>
  <c r="F157" i="26"/>
  <c r="F156" i="26"/>
  <c r="F155" i="26"/>
  <c r="F154" i="26"/>
  <c r="F153" i="26"/>
  <c r="F152" i="26"/>
  <c r="F151" i="26"/>
  <c r="F150" i="26"/>
  <c r="F149" i="26"/>
  <c r="F148" i="26"/>
  <c r="F147" i="26"/>
  <c r="F146" i="26"/>
  <c r="F145" i="26"/>
  <c r="F144" i="26"/>
  <c r="F143" i="26"/>
  <c r="F142" i="26"/>
  <c r="F141" i="26"/>
  <c r="F140" i="26"/>
  <c r="F139" i="26"/>
  <c r="F138" i="26"/>
  <c r="F137" i="26"/>
  <c r="F136" i="26"/>
  <c r="F135" i="26"/>
  <c r="F134" i="26"/>
  <c r="F133" i="26"/>
  <c r="F132" i="26"/>
  <c r="F131" i="26"/>
  <c r="F130" i="26"/>
  <c r="F129" i="26"/>
  <c r="F128" i="26"/>
  <c r="F127" i="26"/>
  <c r="F126" i="26"/>
  <c r="F125" i="26"/>
  <c r="F124" i="26"/>
  <c r="F123" i="26"/>
  <c r="F122" i="26"/>
  <c r="F121" i="26"/>
  <c r="F120" i="26"/>
  <c r="F119" i="26"/>
  <c r="F118" i="26"/>
  <c r="F117" i="26"/>
  <c r="F116" i="26"/>
  <c r="F115" i="26"/>
  <c r="F114" i="26"/>
  <c r="F113" i="26"/>
  <c r="F112" i="26"/>
  <c r="F111" i="26"/>
  <c r="F110" i="26"/>
  <c r="F109" i="26"/>
  <c r="F108" i="26"/>
  <c r="F107" i="26"/>
  <c r="F106" i="26"/>
  <c r="F105" i="26"/>
  <c r="F104" i="26"/>
  <c r="F103" i="26"/>
  <c r="F102" i="26"/>
  <c r="F101" i="26"/>
  <c r="F100" i="26"/>
  <c r="F99" i="26"/>
  <c r="F98" i="26"/>
  <c r="F97" i="26"/>
  <c r="F96" i="26"/>
  <c r="F95" i="26"/>
  <c r="F94" i="26"/>
  <c r="F93" i="26"/>
  <c r="F92" i="26"/>
  <c r="F91" i="26"/>
  <c r="F90" i="26"/>
  <c r="F89" i="26"/>
  <c r="F88" i="26"/>
  <c r="F87" i="26"/>
  <c r="F86" i="26"/>
  <c r="F85" i="26"/>
  <c r="F84" i="26"/>
  <c r="F83" i="26"/>
  <c r="F82" i="26"/>
  <c r="F81" i="26"/>
  <c r="F80" i="26"/>
  <c r="F79" i="26"/>
  <c r="F78" i="26"/>
  <c r="F77" i="26"/>
  <c r="F76" i="26"/>
  <c r="F75" i="26"/>
  <c r="F74" i="26"/>
  <c r="F73" i="26"/>
  <c r="F72" i="26"/>
  <c r="F71" i="26"/>
  <c r="F70" i="26"/>
  <c r="F69" i="26"/>
  <c r="F68" i="26"/>
  <c r="F67" i="26"/>
  <c r="F66" i="26"/>
  <c r="F65" i="26"/>
  <c r="F64" i="26"/>
  <c r="F63" i="26"/>
  <c r="F62" i="26"/>
  <c r="F61" i="26"/>
  <c r="F60" i="26"/>
  <c r="F59" i="26"/>
  <c r="F58" i="26"/>
  <c r="F57" i="26"/>
  <c r="F56" i="26"/>
  <c r="F55" i="26"/>
  <c r="F54" i="26"/>
  <c r="F53" i="26"/>
  <c r="F52" i="26"/>
  <c r="F51" i="26"/>
  <c r="F50" i="26"/>
  <c r="F49" i="26"/>
  <c r="F48" i="26"/>
  <c r="F47" i="26"/>
  <c r="F46" i="26"/>
  <c r="F45" i="26"/>
  <c r="F44" i="26"/>
  <c r="F43" i="26"/>
  <c r="F42" i="26"/>
  <c r="F41" i="26"/>
  <c r="F40" i="26"/>
  <c r="F39" i="26"/>
  <c r="F38" i="26"/>
  <c r="F37" i="26"/>
  <c r="F36" i="26"/>
  <c r="F35" i="26"/>
  <c r="F34" i="26"/>
  <c r="F33" i="26"/>
  <c r="F32" i="26"/>
  <c r="F31" i="26"/>
  <c r="F30" i="26"/>
  <c r="F29" i="26"/>
  <c r="F28" i="26"/>
  <c r="F27" i="26"/>
  <c r="F26" i="26"/>
  <c r="F25" i="26"/>
  <c r="F24" i="26"/>
  <c r="F23" i="26"/>
  <c r="F22" i="26"/>
  <c r="F21" i="26"/>
  <c r="F20" i="26"/>
  <c r="F19" i="26"/>
  <c r="F18" i="26"/>
  <c r="F17" i="26"/>
  <c r="F16" i="26"/>
  <c r="F15" i="26"/>
  <c r="F14" i="26"/>
  <c r="F13" i="26"/>
  <c r="F12" i="26"/>
  <c r="F11" i="26"/>
  <c r="F10" i="26"/>
  <c r="F9" i="26"/>
  <c r="F8" i="26"/>
  <c r="F7" i="26"/>
  <c r="F6" i="26"/>
  <c r="F5" i="26"/>
  <c r="F4" i="26"/>
  <c r="F3" i="26"/>
  <c r="F2" i="26"/>
  <c r="F979" i="26"/>
  <c r="F978" i="26"/>
  <c r="F977" i="26"/>
  <c r="F976" i="26"/>
  <c r="F975" i="26"/>
  <c r="F974" i="26"/>
  <c r="F973" i="26"/>
  <c r="F972" i="26"/>
  <c r="F971" i="26"/>
  <c r="F970" i="26"/>
  <c r="F969" i="26"/>
  <c r="F968" i="26"/>
  <c r="F967" i="26"/>
  <c r="F966" i="26"/>
  <c r="F965" i="26"/>
  <c r="F964" i="26"/>
  <c r="F963" i="26"/>
  <c r="F962" i="26"/>
  <c r="F961" i="26"/>
  <c r="F960" i="26"/>
  <c r="F959" i="26"/>
  <c r="F958" i="26"/>
  <c r="F957" i="26"/>
  <c r="F956" i="26"/>
  <c r="F955" i="26"/>
  <c r="F954" i="26"/>
  <c r="F953" i="26"/>
  <c r="F952" i="26"/>
  <c r="F951" i="26"/>
  <c r="F950" i="26"/>
  <c r="F949" i="26"/>
  <c r="F948" i="26"/>
  <c r="F947" i="26"/>
  <c r="F944" i="26"/>
  <c r="F943" i="26"/>
  <c r="F942" i="26"/>
  <c r="F941" i="26"/>
  <c r="F940" i="26"/>
  <c r="F939" i="26"/>
  <c r="F938" i="26"/>
  <c r="F937" i="26"/>
  <c r="F936" i="26"/>
  <c r="F935" i="26"/>
  <c r="F934" i="26"/>
  <c r="F933" i="26"/>
  <c r="F932" i="26"/>
  <c r="F931" i="26"/>
  <c r="F930" i="26"/>
  <c r="F929" i="26"/>
  <c r="F928" i="26"/>
  <c r="F927" i="26"/>
  <c r="F926" i="26"/>
  <c r="F925" i="26"/>
  <c r="F924" i="26"/>
  <c r="F923" i="26"/>
  <c r="F922" i="26"/>
  <c r="F921" i="26"/>
  <c r="F920" i="26"/>
  <c r="F919" i="26"/>
  <c r="F918" i="26"/>
  <c r="F915" i="26"/>
  <c r="F914" i="26"/>
  <c r="F913" i="26"/>
  <c r="F912" i="26"/>
  <c r="F911" i="26"/>
  <c r="F910" i="26"/>
  <c r="F909" i="26"/>
  <c r="F908" i="26"/>
  <c r="F907" i="26"/>
  <c r="F906" i="26"/>
  <c r="F905" i="26"/>
  <c r="F904" i="26"/>
  <c r="F903" i="26"/>
  <c r="F902" i="26"/>
  <c r="F901" i="26"/>
  <c r="F898" i="26"/>
  <c r="F897" i="26"/>
  <c r="F896" i="26"/>
  <c r="F895" i="26"/>
  <c r="F894" i="26"/>
  <c r="F893" i="26"/>
  <c r="F892" i="26"/>
  <c r="F891" i="26"/>
  <c r="F890" i="26"/>
  <c r="F889" i="26"/>
  <c r="F888" i="26"/>
  <c r="F887" i="26"/>
  <c r="F886" i="26"/>
  <c r="F885" i="26"/>
  <c r="F884" i="26"/>
  <c r="F883" i="26"/>
  <c r="F882" i="26"/>
  <c r="F881" i="26"/>
  <c r="F880" i="26"/>
  <c r="F879" i="26"/>
  <c r="F878" i="26"/>
  <c r="F877" i="26"/>
  <c r="F876" i="26"/>
  <c r="F875" i="26"/>
  <c r="F874" i="26"/>
  <c r="F873" i="26"/>
  <c r="F872" i="26"/>
  <c r="F869" i="26"/>
  <c r="F868" i="26"/>
  <c r="F867" i="26"/>
  <c r="F866" i="26"/>
  <c r="F865" i="26"/>
  <c r="F864" i="26"/>
  <c r="F863" i="26"/>
  <c r="F862" i="26"/>
  <c r="F861" i="26"/>
  <c r="F860" i="26"/>
  <c r="F859" i="26"/>
  <c r="F858" i="26"/>
  <c r="F857" i="26"/>
  <c r="F856" i="26"/>
  <c r="F855" i="26"/>
  <c r="F854" i="26"/>
  <c r="F853" i="26"/>
  <c r="F852" i="26"/>
  <c r="F851" i="26"/>
  <c r="F850" i="26"/>
  <c r="F849" i="26"/>
  <c r="F848" i="26"/>
  <c r="F847" i="26"/>
  <c r="F846" i="26"/>
  <c r="F845" i="26"/>
  <c r="F844" i="26"/>
  <c r="F843" i="26"/>
  <c r="F842" i="26"/>
  <c r="F841" i="26"/>
  <c r="F840" i="26"/>
  <c r="F839" i="26"/>
  <c r="F838" i="26"/>
  <c r="F837" i="26"/>
  <c r="F836" i="26"/>
  <c r="F835" i="26"/>
  <c r="F834" i="26"/>
  <c r="F833" i="26"/>
  <c r="F832" i="26"/>
  <c r="F831" i="26"/>
  <c r="F827" i="26"/>
  <c r="F826" i="26"/>
  <c r="F825" i="26"/>
  <c r="F824" i="26"/>
  <c r="F823" i="26"/>
  <c r="F822" i="26"/>
  <c r="F821" i="26"/>
  <c r="F820" i="26"/>
  <c r="F819" i="26"/>
  <c r="F818" i="26"/>
  <c r="F817" i="26"/>
  <c r="F816" i="26"/>
  <c r="F815" i="26"/>
  <c r="F814" i="26"/>
  <c r="F813" i="26"/>
  <c r="F812" i="26"/>
  <c r="F811" i="26"/>
  <c r="F810" i="26"/>
  <c r="F809" i="26"/>
  <c r="F808" i="26"/>
  <c r="F807" i="26"/>
  <c r="F806" i="26"/>
  <c r="F805" i="26"/>
  <c r="F804" i="26"/>
  <c r="F803" i="26"/>
  <c r="F802" i="26"/>
  <c r="F801" i="26"/>
  <c r="F800" i="26"/>
  <c r="F799" i="26"/>
  <c r="F798" i="26"/>
  <c r="F797" i="26"/>
  <c r="F793" i="26"/>
  <c r="F792" i="26"/>
  <c r="F791" i="26"/>
  <c r="F790" i="26"/>
  <c r="F789" i="26"/>
  <c r="F788" i="26"/>
  <c r="F787" i="26"/>
  <c r="F786" i="26"/>
  <c r="F785" i="26"/>
  <c r="F784" i="26"/>
  <c r="F783" i="26"/>
  <c r="F782" i="26"/>
  <c r="F781" i="26"/>
  <c r="F780" i="26"/>
  <c r="F779" i="26"/>
  <c r="F778" i="26"/>
  <c r="F777" i="26"/>
  <c r="F776" i="26"/>
  <c r="F775" i="26"/>
  <c r="F774" i="26"/>
  <c r="F773" i="26"/>
  <c r="F772" i="26"/>
  <c r="F771" i="26"/>
  <c r="F767" i="26"/>
  <c r="F766" i="26"/>
  <c r="F765" i="26"/>
  <c r="F764" i="26"/>
  <c r="F763" i="26"/>
  <c r="F762" i="26"/>
  <c r="F761" i="26"/>
  <c r="F760" i="26"/>
  <c r="F759" i="26"/>
  <c r="F758" i="26"/>
  <c r="F757" i="26"/>
  <c r="F756" i="26"/>
  <c r="F755" i="26"/>
  <c r="F754" i="26"/>
  <c r="F753" i="26"/>
  <c r="F752" i="26"/>
  <c r="F751" i="26"/>
  <c r="F750" i="26"/>
  <c r="F749" i="26"/>
  <c r="F748" i="26"/>
  <c r="F747" i="26"/>
  <c r="F746" i="26"/>
  <c r="F745" i="26"/>
  <c r="F744" i="26"/>
  <c r="F743" i="26"/>
  <c r="F742" i="26"/>
  <c r="F741" i="26"/>
  <c r="F740" i="26"/>
  <c r="F739" i="26"/>
  <c r="F738" i="26"/>
  <c r="F734" i="26"/>
  <c r="F733" i="26"/>
  <c r="F732" i="26"/>
  <c r="F731" i="26"/>
  <c r="F730" i="26"/>
  <c r="F729" i="26"/>
  <c r="F728" i="26"/>
  <c r="F727" i="26"/>
  <c r="F726" i="26"/>
  <c r="F725" i="26"/>
  <c r="F724" i="26"/>
  <c r="F723" i="26"/>
  <c r="F722" i="26"/>
  <c r="F721" i="26"/>
  <c r="F720" i="26"/>
  <c r="F719" i="26"/>
  <c r="F718" i="26"/>
  <c r="F717" i="26"/>
  <c r="F716" i="26"/>
  <c r="F715" i="26"/>
  <c r="F711" i="26"/>
  <c r="F710" i="26"/>
  <c r="F709" i="26"/>
  <c r="F708" i="26"/>
  <c r="F707" i="26"/>
  <c r="F703" i="26"/>
  <c r="F702" i="26"/>
  <c r="F701" i="26"/>
  <c r="F700" i="26"/>
  <c r="F699" i="26"/>
  <c r="F698" i="26"/>
  <c r="F697" i="26"/>
  <c r="F696" i="26"/>
  <c r="F695" i="26"/>
  <c r="F694" i="26"/>
  <c r="F693" i="26"/>
  <c r="F692" i="26"/>
  <c r="F691" i="26"/>
  <c r="F688" i="26"/>
  <c r="F687" i="26"/>
  <c r="F686" i="26"/>
  <c r="F685" i="26"/>
  <c r="F684" i="26"/>
  <c r="F683" i="26"/>
  <c r="F682" i="26"/>
  <c r="F681" i="26"/>
  <c r="F680" i="26"/>
  <c r="F679" i="26"/>
  <c r="F678" i="26"/>
  <c r="F677" i="26"/>
  <c r="F676" i="26"/>
  <c r="F675" i="26"/>
  <c r="F674" i="26"/>
  <c r="F673" i="26"/>
  <c r="F672" i="26"/>
  <c r="F671" i="26"/>
  <c r="F670" i="26"/>
  <c r="F669" i="26"/>
  <c r="F668" i="26"/>
  <c r="F667" i="26"/>
  <c r="F664" i="26"/>
  <c r="F663" i="26"/>
  <c r="F662" i="26"/>
  <c r="F661" i="26"/>
  <c r="F660" i="26"/>
  <c r="F659" i="26"/>
  <c r="F658" i="26"/>
  <c r="F657" i="26"/>
  <c r="F656" i="26"/>
  <c r="F655" i="26"/>
  <c r="F654" i="26"/>
  <c r="F653" i="26"/>
  <c r="F652" i="26"/>
  <c r="F651" i="26"/>
  <c r="F649" i="26"/>
  <c r="F648" i="26"/>
  <c r="F647" i="26"/>
  <c r="F646" i="26"/>
  <c r="F645" i="26"/>
  <c r="F644" i="26"/>
  <c r="F643" i="26"/>
  <c r="F642" i="26"/>
  <c r="F641" i="26"/>
  <c r="F640" i="26"/>
  <c r="F639" i="26"/>
  <c r="F638" i="26"/>
  <c r="F637" i="26"/>
  <c r="F636" i="26"/>
  <c r="F635" i="26"/>
  <c r="F634" i="26"/>
  <c r="F633" i="26"/>
  <c r="F632" i="26"/>
  <c r="F631" i="26"/>
  <c r="F630" i="26"/>
  <c r="F629" i="26"/>
  <c r="F628" i="26"/>
  <c r="F627" i="26"/>
  <c r="F626" i="26"/>
  <c r="F625" i="26"/>
  <c r="F624" i="26"/>
  <c r="F623" i="26"/>
  <c r="F622" i="26"/>
  <c r="F621" i="26"/>
  <c r="F620" i="26"/>
  <c r="F619" i="26"/>
  <c r="F618" i="26"/>
  <c r="F617" i="26"/>
  <c r="F616" i="26"/>
  <c r="F615" i="26"/>
  <c r="F614" i="26"/>
  <c r="F612" i="26"/>
  <c r="F611" i="26"/>
  <c r="F610" i="26"/>
  <c r="F609" i="26"/>
  <c r="F608" i="26"/>
  <c r="F607" i="26"/>
  <c r="F606" i="26"/>
  <c r="F605" i="26"/>
  <c r="F604" i="26"/>
  <c r="F603" i="26"/>
  <c r="F602" i="26"/>
  <c r="F601" i="26"/>
  <c r="F600" i="26"/>
  <c r="F599" i="26"/>
  <c r="F598" i="26"/>
  <c r="F597" i="26"/>
  <c r="F596" i="26"/>
  <c r="F595" i="26"/>
  <c r="F594" i="26"/>
  <c r="F593" i="26"/>
  <c r="F592" i="26"/>
  <c r="F591" i="26"/>
  <c r="F590" i="26"/>
  <c r="F589" i="26"/>
  <c r="F588" i="26"/>
  <c r="F587" i="26"/>
  <c r="F586" i="26"/>
  <c r="F585" i="26"/>
  <c r="F584" i="26"/>
  <c r="F582" i="26"/>
  <c r="F581" i="26"/>
  <c r="F580" i="26"/>
  <c r="F579" i="26"/>
  <c r="F578" i="26"/>
  <c r="F577" i="26"/>
  <c r="F576" i="26"/>
  <c r="F575" i="26"/>
  <c r="F574" i="26"/>
  <c r="F573" i="26"/>
  <c r="F572" i="26"/>
  <c r="F571" i="26"/>
  <c r="F570" i="26"/>
  <c r="F569" i="26"/>
  <c r="F568" i="26"/>
  <c r="F567" i="26"/>
  <c r="F566" i="26"/>
  <c r="F565" i="26"/>
  <c r="F564" i="26"/>
  <c r="F563" i="26"/>
  <c r="F562" i="26"/>
  <c r="F561" i="26"/>
  <c r="F560" i="26"/>
  <c r="F559" i="26"/>
  <c r="F558" i="26"/>
  <c r="F557" i="26"/>
  <c r="F556" i="26"/>
  <c r="F555" i="26"/>
  <c r="F554" i="26"/>
  <c r="F553" i="26"/>
  <c r="F552" i="26"/>
  <c r="F551" i="26"/>
  <c r="F550" i="26"/>
  <c r="F549" i="26"/>
  <c r="F548" i="26"/>
  <c r="F547" i="26"/>
  <c r="F546" i="26"/>
  <c r="F542" i="26"/>
  <c r="F541" i="26"/>
  <c r="F540" i="26"/>
  <c r="F539" i="26"/>
  <c r="F538" i="26"/>
  <c r="F534" i="26"/>
  <c r="F533" i="26"/>
  <c r="F532" i="26"/>
  <c r="F531" i="26"/>
  <c r="F530" i="26"/>
  <c r="F529" i="26"/>
  <c r="F528" i="26"/>
  <c r="F527" i="26"/>
  <c r="F526" i="26"/>
  <c r="F525" i="26"/>
  <c r="F524" i="26"/>
  <c r="F523" i="26"/>
  <c r="F522" i="26"/>
  <c r="F521" i="26"/>
  <c r="F520" i="26"/>
  <c r="F519" i="26"/>
  <c r="F518" i="26"/>
  <c r="F517" i="26"/>
  <c r="F516" i="26"/>
  <c r="F515" i="26"/>
  <c r="F514" i="26"/>
  <c r="F513" i="26"/>
  <c r="F509" i="26"/>
  <c r="F508" i="26"/>
  <c r="F507" i="26"/>
  <c r="F506" i="26"/>
  <c r="F505" i="26"/>
  <c r="F504" i="26"/>
  <c r="F503" i="26"/>
  <c r="F502" i="26"/>
  <c r="F501" i="26"/>
  <c r="F500" i="26"/>
  <c r="F499" i="26"/>
  <c r="F498" i="26"/>
  <c r="F497" i="26"/>
  <c r="F496" i="26"/>
  <c r="F495" i="26"/>
  <c r="F494" i="26"/>
  <c r="F493" i="26"/>
  <c r="F492" i="26"/>
  <c r="F491" i="26"/>
  <c r="F490" i="26"/>
  <c r="F489" i="26"/>
  <c r="F488" i="26"/>
  <c r="F487" i="26"/>
  <c r="F486" i="26"/>
  <c r="F485" i="26"/>
  <c r="F484" i="26"/>
  <c r="F483" i="26"/>
  <c r="F482" i="26"/>
  <c r="F481" i="26"/>
  <c r="F480" i="26"/>
  <c r="F479" i="26"/>
  <c r="F478" i="26"/>
  <c r="F477" i="26"/>
  <c r="F476" i="26"/>
  <c r="F475" i="26"/>
  <c r="F474" i="26"/>
  <c r="F473" i="26"/>
  <c r="F472" i="26"/>
  <c r="F471" i="26"/>
  <c r="F470" i="26"/>
  <c r="F469" i="26"/>
  <c r="F468" i="26"/>
  <c r="F464" i="26"/>
  <c r="F463" i="26"/>
  <c r="F462" i="26"/>
  <c r="F461" i="26"/>
  <c r="F460" i="26"/>
  <c r="F459" i="26"/>
  <c r="F458" i="26"/>
  <c r="F457" i="26"/>
  <c r="F456" i="26"/>
  <c r="F455" i="26"/>
  <c r="F454" i="26"/>
  <c r="F453" i="26"/>
  <c r="F452" i="26"/>
  <c r="F451" i="26"/>
  <c r="F450" i="26"/>
  <c r="F449" i="26"/>
  <c r="F448" i="26"/>
  <c r="F447" i="26"/>
  <c r="F446" i="26"/>
  <c r="F445" i="26"/>
  <c r="F444" i="26"/>
  <c r="F443" i="26"/>
  <c r="F442" i="26"/>
  <c r="F441" i="26"/>
  <c r="F440" i="26"/>
  <c r="F439" i="26"/>
  <c r="F438" i="26"/>
  <c r="F437" i="26"/>
  <c r="F436" i="26"/>
  <c r="F435" i="26"/>
  <c r="F434" i="26"/>
  <c r="F433" i="26"/>
  <c r="F432" i="26"/>
  <c r="F431" i="26"/>
  <c r="F430" i="26"/>
  <c r="F429" i="26"/>
  <c r="F425" i="26"/>
  <c r="F424" i="26"/>
  <c r="F423" i="26"/>
  <c r="F422" i="26"/>
  <c r="F421" i="26"/>
  <c r="F420" i="26"/>
  <c r="F419" i="26"/>
  <c r="F418" i="26"/>
  <c r="F417" i="26"/>
  <c r="F416" i="26"/>
  <c r="F415" i="26"/>
  <c r="F414" i="26"/>
  <c r="F413" i="26"/>
  <c r="F412" i="26"/>
  <c r="F411" i="26"/>
  <c r="F410" i="26"/>
  <c r="F409" i="26"/>
  <c r="F408" i="26"/>
  <c r="F407" i="26"/>
  <c r="F406" i="26"/>
  <c r="F405" i="26"/>
  <c r="F404" i="26"/>
  <c r="F403" i="26"/>
  <c r="F402" i="26"/>
  <c r="F401" i="26"/>
  <c r="F398" i="26"/>
  <c r="F397" i="26"/>
  <c r="F396" i="26"/>
  <c r="F395" i="26"/>
  <c r="F394" i="26"/>
  <c r="F393" i="26"/>
  <c r="F392" i="26"/>
  <c r="F391" i="26"/>
  <c r="F390" i="26"/>
  <c r="F389" i="26"/>
  <c r="F388" i="26"/>
  <c r="F387" i="26"/>
  <c r="F386" i="26"/>
  <c r="F385" i="26"/>
  <c r="F384" i="26"/>
  <c r="F383" i="26"/>
  <c r="F382" i="26"/>
  <c r="F381" i="26"/>
  <c r="F380" i="26"/>
  <c r="F379" i="26"/>
  <c r="F378" i="26"/>
  <c r="F377" i="26"/>
  <c r="F376" i="26"/>
  <c r="F375" i="26"/>
  <c r="F374" i="26"/>
  <c r="F373" i="26"/>
  <c r="F372" i="26"/>
  <c r="F371" i="26"/>
  <c r="F370" i="26"/>
  <c r="F369" i="26"/>
  <c r="F368" i="26"/>
  <c r="F367" i="26"/>
  <c r="F366" i="26"/>
  <c r="F365" i="26"/>
  <c r="F364" i="26"/>
  <c r="F363" i="26"/>
  <c r="F362" i="26"/>
  <c r="F361" i="26"/>
  <c r="F360" i="26"/>
  <c r="F359" i="26"/>
  <c r="F358" i="26"/>
  <c r="F357" i="26"/>
  <c r="F356" i="26"/>
  <c r="F355" i="26"/>
  <c r="F354" i="26"/>
  <c r="F353" i="26"/>
  <c r="F352" i="26"/>
  <c r="F351" i="26"/>
  <c r="F350" i="26"/>
  <c r="F349" i="26"/>
  <c r="F348" i="26"/>
  <c r="F347" i="26"/>
  <c r="F346" i="26"/>
  <c r="F345" i="26"/>
  <c r="F344" i="26"/>
  <c r="F343" i="26"/>
  <c r="F342" i="26"/>
  <c r="F341" i="26"/>
  <c r="F340" i="26"/>
  <c r="F339" i="26"/>
  <c r="F338" i="26"/>
  <c r="F337" i="26"/>
  <c r="F336" i="26"/>
  <c r="F335" i="26"/>
  <c r="F334" i="26"/>
  <c r="F333" i="26"/>
  <c r="F332" i="26"/>
  <c r="F331" i="26"/>
  <c r="F330" i="26"/>
  <c r="F329" i="26"/>
  <c r="F328" i="26"/>
  <c r="F327" i="26"/>
  <c r="F326" i="26"/>
  <c r="F325" i="26"/>
  <c r="F324" i="26"/>
  <c r="F323" i="26"/>
  <c r="F322" i="26"/>
  <c r="F321" i="26"/>
  <c r="F320" i="26"/>
  <c r="F319" i="26"/>
  <c r="F318" i="26"/>
  <c r="F317" i="26"/>
  <c r="F316" i="26"/>
  <c r="F315" i="26"/>
  <c r="F314" i="26"/>
  <c r="F313" i="26"/>
  <c r="F312" i="26"/>
  <c r="F311" i="26"/>
  <c r="F310" i="26"/>
  <c r="F309" i="26"/>
  <c r="F308" i="26"/>
  <c r="F307" i="26"/>
  <c r="F306" i="26"/>
  <c r="F305" i="26"/>
  <c r="F304" i="26"/>
  <c r="F303" i="26"/>
  <c r="F302" i="26"/>
  <c r="F301" i="26"/>
  <c r="F300" i="26"/>
  <c r="F299" i="26"/>
  <c r="F298" i="26"/>
  <c r="F297" i="26"/>
  <c r="F296" i="26"/>
  <c r="F295" i="26"/>
  <c r="F294" i="26"/>
  <c r="F293" i="26"/>
  <c r="F292" i="26"/>
  <c r="F291" i="26"/>
  <c r="F290" i="26"/>
  <c r="F289" i="26"/>
  <c r="F288" i="26"/>
  <c r="F287" i="26"/>
  <c r="F286" i="26"/>
  <c r="F285" i="26"/>
  <c r="F284" i="26"/>
  <c r="F283" i="26"/>
  <c r="F282" i="26"/>
  <c r="F281" i="26"/>
  <c r="F280" i="26"/>
  <c r="F279" i="26"/>
  <c r="F278" i="26"/>
  <c r="F277" i="26"/>
  <c r="F276" i="26"/>
  <c r="F275" i="26"/>
  <c r="F274" i="26"/>
  <c r="F273" i="26"/>
  <c r="F272" i="26"/>
  <c r="F271" i="26"/>
  <c r="F270" i="26"/>
  <c r="F269" i="26"/>
  <c r="F268" i="26"/>
  <c r="F267" i="26"/>
  <c r="F266" i="26"/>
  <c r="F265" i="26"/>
  <c r="F264" i="26"/>
  <c r="F263" i="26"/>
  <c r="F262" i="26"/>
  <c r="F261" i="26"/>
  <c r="F260" i="26"/>
  <c r="F259" i="26"/>
  <c r="F258" i="26"/>
  <c r="F257" i="26"/>
  <c r="F256" i="26"/>
  <c r="F255" i="26"/>
  <c r="F254" i="26"/>
  <c r="F253" i="26"/>
  <c r="F252" i="26"/>
  <c r="F251" i="26"/>
  <c r="F250" i="26"/>
  <c r="F249" i="26"/>
  <c r="F248" i="26"/>
  <c r="F247" i="26"/>
  <c r="F246" i="26"/>
  <c r="F245" i="26"/>
  <c r="F244" i="26"/>
  <c r="F243" i="26"/>
  <c r="F242" i="26"/>
  <c r="F241" i="26"/>
  <c r="F240" i="26"/>
  <c r="F239" i="26"/>
  <c r="F238" i="26"/>
  <c r="F237" i="26"/>
  <c r="F236" i="26"/>
  <c r="F235" i="26"/>
  <c r="F234" i="26"/>
  <c r="F233" i="26"/>
  <c r="F232" i="26"/>
  <c r="F231" i="26"/>
  <c r="F230" i="26"/>
  <c r="F229" i="26"/>
  <c r="F228" i="26"/>
  <c r="F227" i="26"/>
  <c r="F226" i="26"/>
  <c r="F225" i="26"/>
  <c r="F224" i="26"/>
  <c r="F223" i="26"/>
  <c r="F222" i="26"/>
  <c r="F221" i="26"/>
  <c r="F220" i="26"/>
  <c r="F219" i="26"/>
  <c r="F218" i="26"/>
  <c r="F217" i="26"/>
  <c r="F216" i="26"/>
  <c r="F215" i="26"/>
  <c r="F214" i="26"/>
  <c r="F213" i="26"/>
  <c r="F212" i="26"/>
  <c r="F211" i="26"/>
  <c r="F210" i="26"/>
  <c r="F209" i="26"/>
  <c r="F208" i="26"/>
  <c r="F207" i="26"/>
  <c r="F206" i="26"/>
  <c r="F205" i="26"/>
  <c r="F204" i="26"/>
  <c r="F203" i="26"/>
  <c r="F202" i="26"/>
  <c r="F201" i="26"/>
  <c r="F200" i="26"/>
  <c r="F199" i="26"/>
  <c r="F198" i="26"/>
  <c r="F197" i="26"/>
  <c r="F196" i="26"/>
  <c r="F195" i="26"/>
  <c r="F194" i="26"/>
  <c r="F193" i="26"/>
  <c r="F192" i="26"/>
  <c r="F191" i="26"/>
  <c r="F190" i="26"/>
  <c r="F189" i="26"/>
  <c r="F188" i="26"/>
  <c r="F187" i="26"/>
  <c r="F186" i="26"/>
  <c r="F185" i="26"/>
  <c r="F184" i="26"/>
  <c r="F183" i="26"/>
  <c r="F182" i="26"/>
  <c r="F181" i="26"/>
  <c r="F180" i="26"/>
  <c r="F179" i="26"/>
  <c r="F178" i="26"/>
  <c r="F177" i="26"/>
  <c r="F176" i="26"/>
  <c r="F175" i="26"/>
  <c r="F272" i="1" l="1"/>
  <c r="F273" i="1"/>
  <c r="F370" i="1"/>
  <c r="F82" i="1"/>
  <c r="F111" i="1"/>
  <c r="F112" i="1"/>
  <c r="F142" i="1"/>
  <c r="F423" i="1"/>
  <c r="F424" i="1"/>
  <c r="F669" i="1"/>
  <c r="F670" i="1"/>
  <c r="F671" i="1"/>
  <c r="F672" i="1"/>
  <c r="F673" i="1"/>
  <c r="F674" i="1"/>
  <c r="F375" i="1"/>
  <c r="F274" i="1"/>
  <c r="F275" i="1"/>
  <c r="F305" i="1"/>
  <c r="F306" i="1"/>
  <c r="F470" i="1"/>
  <c r="F471" i="1"/>
  <c r="F501" i="1"/>
  <c r="F502" i="1"/>
  <c r="F503" i="1"/>
  <c r="F242" i="1"/>
  <c r="F349" i="1"/>
  <c r="F350" i="1"/>
  <c r="F351" i="1"/>
  <c r="F352" i="1"/>
  <c r="F22" i="1"/>
  <c r="F23" i="1"/>
  <c r="G10" i="2"/>
  <c r="M10" i="2"/>
  <c r="E9" i="2"/>
  <c r="E8" i="2"/>
  <c r="E3" i="2"/>
  <c r="M9" i="2"/>
  <c r="M13" i="2"/>
  <c r="M5" i="2"/>
  <c r="M3" i="2"/>
  <c r="E16" i="2"/>
  <c r="M8" i="2"/>
  <c r="M12" i="2"/>
  <c r="E10" i="2"/>
  <c r="M16" i="2"/>
  <c r="F359" i="1" l="1"/>
  <c r="F58" i="1"/>
  <c r="F189" i="1"/>
  <c r="F499" i="1"/>
  <c r="F264" i="1"/>
  <c r="F265" i="1"/>
  <c r="F307" i="1"/>
  <c r="F604" i="1"/>
  <c r="F605" i="1"/>
  <c r="F606" i="1"/>
  <c r="F639" i="1"/>
  <c r="F640" i="1"/>
  <c r="F641" i="1"/>
  <c r="F642" i="1"/>
  <c r="F643" i="1"/>
  <c r="F102" i="1"/>
  <c r="F103" i="1"/>
  <c r="F187" i="1"/>
  <c r="F188" i="1"/>
  <c r="F521" i="1"/>
  <c r="F522" i="1"/>
  <c r="F594" i="1"/>
  <c r="F644" i="1"/>
  <c r="F128" i="1"/>
  <c r="F459" i="1"/>
  <c r="F460" i="1"/>
  <c r="F215" i="1"/>
  <c r="F489" i="1"/>
  <c r="F705" i="1"/>
  <c r="F526" i="1"/>
  <c r="F527" i="1"/>
  <c r="F36" i="1"/>
  <c r="F59" i="1"/>
  <c r="F90" i="1"/>
  <c r="F366" i="1"/>
  <c r="F367" i="1"/>
  <c r="F368" i="1"/>
  <c r="F401" i="1"/>
  <c r="F477" i="1"/>
  <c r="F183" i="1"/>
  <c r="F243" i="1"/>
  <c r="F282" i="1"/>
  <c r="F262" i="1"/>
  <c r="F263" i="1"/>
  <c r="F328" i="1"/>
  <c r="F329" i="1"/>
  <c r="F587" i="1"/>
  <c r="F712" i="1"/>
  <c r="F713" i="1"/>
  <c r="F748" i="1"/>
  <c r="F686" i="1"/>
  <c r="F756" i="1"/>
  <c r="F757" i="1"/>
  <c r="F283" i="1"/>
  <c r="F284" i="1"/>
  <c r="F285" i="1"/>
  <c r="F217" i="1"/>
  <c r="F218" i="1"/>
  <c r="F590" i="1"/>
  <c r="F591" i="1"/>
  <c r="F114" i="1"/>
  <c r="F115" i="1"/>
  <c r="F196" i="1"/>
  <c r="F381" i="1"/>
  <c r="F364" i="1"/>
  <c r="F749" i="1"/>
  <c r="F308" i="1"/>
  <c r="F331" i="1"/>
  <c r="F332" i="1"/>
  <c r="F333" i="1"/>
  <c r="F334" i="1"/>
  <c r="F378" i="1"/>
  <c r="F379" i="1"/>
  <c r="F380" i="1"/>
  <c r="F399" i="1"/>
  <c r="F400" i="1"/>
  <c r="F569" i="1"/>
  <c r="F570" i="1"/>
  <c r="F571" i="1"/>
  <c r="F572" i="1"/>
  <c r="F573" i="1"/>
  <c r="F574" i="1"/>
  <c r="F593" i="1"/>
  <c r="F213" i="1"/>
  <c r="F214" i="1"/>
  <c r="F425" i="1"/>
  <c r="F741" i="1"/>
  <c r="F792" i="1"/>
  <c r="F304" i="1"/>
  <c r="F324" i="1"/>
  <c r="F312" i="1"/>
  <c r="F402" i="1"/>
  <c r="F286" i="1"/>
  <c r="F30" i="1"/>
  <c r="F51" i="1"/>
  <c r="F52" i="1"/>
  <c r="F383" i="1"/>
  <c r="F500" i="1"/>
  <c r="F518" i="1"/>
  <c r="F750" i="1"/>
  <c r="F5" i="1"/>
  <c r="F403" i="1"/>
  <c r="F438" i="1"/>
  <c r="F758" i="1"/>
  <c r="F759" i="1"/>
  <c r="F309" i="1"/>
  <c r="F320" i="1"/>
  <c r="F345" i="1"/>
  <c r="F346" i="1"/>
  <c r="F347" i="1"/>
  <c r="F348" i="1"/>
  <c r="F254" i="1"/>
  <c r="F490" i="1"/>
  <c r="F84" i="1"/>
  <c r="F85" i="1"/>
  <c r="F86" i="1"/>
  <c r="F87" i="1"/>
  <c r="F116" i="1"/>
  <c r="F631" i="1"/>
  <c r="F38" i="1"/>
  <c r="H576" i="6"/>
  <c r="H577" i="6" s="1"/>
  <c r="H578" i="6" s="1"/>
  <c r="H579" i="6" s="1"/>
  <c r="H580" i="6" s="1"/>
  <c r="H581" i="6" s="1"/>
  <c r="H582" i="6" s="1"/>
  <c r="H583" i="6" s="1"/>
  <c r="H584" i="6" s="1"/>
  <c r="H585" i="6" s="1"/>
  <c r="H586" i="6" s="1"/>
  <c r="H587" i="6" s="1"/>
  <c r="H588" i="6" s="1"/>
  <c r="H589" i="6" s="1"/>
  <c r="H590" i="6" s="1"/>
  <c r="H591" i="6" s="1"/>
  <c r="H592" i="6" s="1"/>
  <c r="H593" i="6" s="1"/>
  <c r="H594" i="6" s="1"/>
  <c r="H595" i="6" s="1"/>
  <c r="H596" i="6" s="1"/>
  <c r="H597" i="6" s="1"/>
  <c r="H598" i="6" s="1"/>
  <c r="H599" i="6" s="1"/>
  <c r="H600" i="6" s="1"/>
  <c r="H601" i="6" s="1"/>
  <c r="H602" i="6" s="1"/>
  <c r="H603" i="6" s="1"/>
  <c r="H604" i="6" s="1"/>
  <c r="H605" i="6" s="1"/>
  <c r="H606" i="6" s="1"/>
  <c r="H607" i="6" s="1"/>
  <c r="H608" i="6" s="1"/>
  <c r="H609" i="6" s="1"/>
  <c r="H610" i="6" s="1"/>
  <c r="H611" i="6" s="1"/>
  <c r="H612" i="6" s="1"/>
  <c r="H613" i="6" s="1"/>
  <c r="H614" i="6" s="1"/>
  <c r="H615" i="6" s="1"/>
  <c r="H616" i="6" s="1"/>
  <c r="H617" i="6" s="1"/>
  <c r="H618" i="6" s="1"/>
  <c r="H619" i="6" s="1"/>
  <c r="H620" i="6" s="1"/>
  <c r="H621" i="6" s="1"/>
  <c r="H622" i="6" s="1"/>
  <c r="H623" i="6" s="1"/>
  <c r="H624" i="6" s="1"/>
  <c r="H625" i="6" s="1"/>
  <c r="H626" i="6" s="1"/>
  <c r="H627" i="6" s="1"/>
  <c r="H628" i="6" s="1"/>
  <c r="H629" i="6" s="1"/>
  <c r="H630" i="6" s="1"/>
  <c r="H631" i="6" s="1"/>
  <c r="H632" i="6" s="1"/>
  <c r="H633" i="6" s="1"/>
  <c r="H634" i="6" s="1"/>
  <c r="H635" i="6" s="1"/>
  <c r="H636" i="6" s="1"/>
  <c r="H637" i="6" s="1"/>
  <c r="H638" i="6" s="1"/>
  <c r="H639" i="6" s="1"/>
  <c r="H640" i="6" s="1"/>
  <c r="H641" i="6" s="1"/>
  <c r="H642" i="6" s="1"/>
  <c r="H643" i="6" s="1"/>
  <c r="H644" i="6" s="1"/>
  <c r="H645" i="6" s="1"/>
  <c r="H646" i="6" s="1"/>
  <c r="H647" i="6" s="1"/>
  <c r="H648" i="6" s="1"/>
  <c r="H649" i="6" s="1"/>
  <c r="H650" i="6" s="1"/>
  <c r="H651" i="6" s="1"/>
  <c r="H652" i="6" s="1"/>
  <c r="H653" i="6" s="1"/>
  <c r="H654" i="6" s="1"/>
  <c r="H655" i="6" s="1"/>
  <c r="H656" i="6" s="1"/>
  <c r="H657" i="6" s="1"/>
  <c r="H658" i="6" s="1"/>
  <c r="H659" i="6" s="1"/>
  <c r="H660" i="6" s="1"/>
  <c r="H661" i="6" s="1"/>
  <c r="H662" i="6" s="1"/>
  <c r="H663" i="6" s="1"/>
  <c r="H664" i="6" s="1"/>
  <c r="H665" i="6" s="1"/>
  <c r="H666" i="6" s="1"/>
  <c r="H667" i="6" s="1"/>
  <c r="H668" i="6" s="1"/>
  <c r="H669" i="6" s="1"/>
  <c r="H670" i="6" s="1"/>
  <c r="H671" i="6" s="1"/>
  <c r="H672" i="6" s="1"/>
  <c r="H673" i="6" s="1"/>
  <c r="H674" i="6" s="1"/>
  <c r="H675" i="6" s="1"/>
  <c r="H676" i="6" s="1"/>
  <c r="H677" i="6" s="1"/>
  <c r="H678" i="6" s="1"/>
  <c r="F714" i="1"/>
  <c r="F192" i="1"/>
  <c r="F88" i="1"/>
  <c r="F89" i="1"/>
  <c r="F630" i="1"/>
  <c r="F176" i="1"/>
  <c r="F193" i="1"/>
  <c r="F382" i="1"/>
  <c r="F73" i="1"/>
  <c r="F74" i="1"/>
  <c r="F536" i="1"/>
  <c r="F537" i="1"/>
  <c r="F538" i="1"/>
  <c r="F255" i="1"/>
  <c r="F113" i="1"/>
  <c r="F323" i="1"/>
  <c r="F491" i="1"/>
  <c r="F442" i="1"/>
  <c r="F638" i="1"/>
  <c r="F237" i="1"/>
  <c r="F276" i="1"/>
  <c r="F277" i="1"/>
  <c r="F81" i="1"/>
  <c r="F455" i="1"/>
  <c r="F355" i="1"/>
  <c r="F356" i="1"/>
  <c r="F357" i="1"/>
  <c r="F390" i="1"/>
  <c r="F493" i="1"/>
  <c r="F701" i="1"/>
  <c r="F190" i="1"/>
  <c r="F715" i="1"/>
  <c r="F725" i="1"/>
  <c r="F753" i="1"/>
  <c r="F754" i="1"/>
  <c r="F755" i="1"/>
  <c r="F37" i="1"/>
  <c r="F60" i="1"/>
  <c r="F61" i="1"/>
  <c r="F62" i="1"/>
  <c r="F63" i="1"/>
  <c r="F64" i="1"/>
  <c r="F473" i="1"/>
  <c r="F645" i="1"/>
  <c r="F315" i="1"/>
  <c r="F316" i="1"/>
  <c r="F317" i="1"/>
  <c r="F318" i="1"/>
  <c r="F260" i="1"/>
  <c r="F523" i="1"/>
  <c r="F524" i="1"/>
  <c r="F226" i="1"/>
  <c r="F227" i="1"/>
  <c r="F228" i="1"/>
  <c r="F229" i="1"/>
  <c r="F599" i="1"/>
  <c r="F173" i="1"/>
  <c r="F174" i="1"/>
  <c r="F175" i="1"/>
  <c r="F177" i="1"/>
  <c r="F178" i="1"/>
  <c r="F179" i="1"/>
  <c r="F180" i="1"/>
  <c r="F181" i="1"/>
  <c r="F182" i="1"/>
  <c r="F26" i="1"/>
  <c r="F27" i="1"/>
  <c r="F28" i="1"/>
  <c r="F45" i="1"/>
  <c r="F46" i="1"/>
  <c r="F464" i="1"/>
  <c r="F484" i="1"/>
  <c r="F485" i="1"/>
  <c r="F486" i="1"/>
  <c r="F487" i="1"/>
  <c r="F510" i="1"/>
  <c r="F511" i="1"/>
  <c r="F512" i="1"/>
  <c r="F539" i="1"/>
  <c r="F540" i="1"/>
  <c r="F560" i="1"/>
  <c r="F144" i="1"/>
  <c r="F145" i="1"/>
  <c r="F554" i="1"/>
  <c r="F386" i="1"/>
  <c r="F387" i="1"/>
  <c r="F422" i="1"/>
  <c r="F515" i="1"/>
  <c r="F548" i="1"/>
  <c r="F549" i="1"/>
  <c r="F622" i="1"/>
  <c r="F436" i="1"/>
  <c r="F676" i="1"/>
  <c r="F278" i="1"/>
  <c r="F279" i="1"/>
  <c r="F280" i="1"/>
  <c r="F281" i="1"/>
  <c r="F339" i="1"/>
  <c r="F340" i="1"/>
  <c r="F607" i="1"/>
  <c r="F35" i="1"/>
  <c r="F717" i="1"/>
  <c r="F718" i="1"/>
  <c r="F719" i="1"/>
  <c r="F344" i="1"/>
  <c r="F404" i="1"/>
  <c r="F143" i="1"/>
  <c r="F675" i="1"/>
  <c r="F698" i="1"/>
  <c r="F751" i="1"/>
  <c r="F752" i="1"/>
  <c r="F4" i="1"/>
  <c r="F17" i="1"/>
  <c r="F117" i="1"/>
  <c r="F118" i="1"/>
  <c r="F119" i="1"/>
  <c r="F721" i="1"/>
  <c r="F722" i="1"/>
  <c r="F723" i="1"/>
  <c r="F724" i="1"/>
  <c r="F156" i="1"/>
  <c r="F163" i="1"/>
  <c r="F164" i="1"/>
  <c r="F202" i="1"/>
  <c r="F203" i="1"/>
  <c r="F310" i="1"/>
  <c r="F311" i="1"/>
  <c r="F482" i="1"/>
  <c r="F483" i="1"/>
  <c r="F385" i="1"/>
  <c r="F429" i="1"/>
  <c r="F702" i="1"/>
  <c r="F703" i="1"/>
  <c r="F65" i="1"/>
  <c r="F646" i="1"/>
  <c r="F647" i="1"/>
  <c r="F319" i="1"/>
  <c r="F6" i="1"/>
  <c r="F7" i="1"/>
  <c r="F8" i="1"/>
  <c r="F9" i="1"/>
  <c r="F10" i="1"/>
  <c r="F11" i="1"/>
  <c r="F18" i="1"/>
  <c r="F19" i="1"/>
  <c r="F461" i="1"/>
  <c r="F462" i="1"/>
  <c r="F463" i="1"/>
  <c r="F266" i="1"/>
  <c r="F267" i="1"/>
  <c r="F268" i="1"/>
  <c r="F269" i="1"/>
  <c r="F270" i="1"/>
  <c r="F271" i="1"/>
  <c r="F335" i="1"/>
  <c r="F371" i="1"/>
  <c r="F430" i="1"/>
  <c r="F494" i="1"/>
  <c r="F742" i="1"/>
  <c r="F478" i="1"/>
  <c r="F219" i="1"/>
  <c r="F431" i="1"/>
  <c r="F514" i="1"/>
  <c r="F517" i="1"/>
  <c r="F746" i="1"/>
  <c r="F747" i="1"/>
  <c r="F793" i="1"/>
  <c r="F397" i="1"/>
  <c r="F398" i="1"/>
  <c r="F555" i="1"/>
  <c r="F44" i="1"/>
  <c r="F66" i="1"/>
  <c r="F408" i="1"/>
  <c r="F409" i="1"/>
  <c r="F452" i="1"/>
  <c r="F623" i="1"/>
  <c r="F624" i="1"/>
  <c r="F303" i="1"/>
  <c r="F374" i="1"/>
  <c r="F794" i="1"/>
  <c r="F677" i="1"/>
  <c r="F469" i="1"/>
  <c r="F341" i="1"/>
  <c r="F342" i="1"/>
  <c r="F343" i="1"/>
  <c r="F556" i="1"/>
  <c r="F557" i="1"/>
  <c r="F558" i="1"/>
  <c r="F67" i="1"/>
  <c r="F68" i="1"/>
  <c r="F197" i="1"/>
  <c r="F55" i="1"/>
  <c r="F437" i="1"/>
  <c r="F495" i="1"/>
  <c r="F496" i="1"/>
  <c r="F497" i="1"/>
  <c r="F405" i="1"/>
  <c r="F456" i="1"/>
  <c r="F699" i="1"/>
  <c r="F700" i="1"/>
  <c r="F740" i="1"/>
  <c r="F389" i="1"/>
  <c r="F492" i="1"/>
  <c r="F625" i="1"/>
  <c r="F56" i="1"/>
  <c r="F57" i="1"/>
  <c r="F146" i="1"/>
  <c r="F147" i="1"/>
  <c r="F148" i="1"/>
  <c r="F230" i="1"/>
  <c r="F447" i="1"/>
  <c r="F448" i="1"/>
  <c r="F449" i="1"/>
  <c r="F450" i="1"/>
  <c r="F410" i="1"/>
  <c r="F411" i="1"/>
  <c r="F412" i="1"/>
  <c r="F611" i="1"/>
  <c r="F704" i="1"/>
  <c r="F191" i="1"/>
  <c r="F221" i="1"/>
  <c r="F222" i="1"/>
  <c r="F223" i="1"/>
  <c r="F519" i="1"/>
  <c r="F520" i="1"/>
  <c r="F93" i="1"/>
  <c r="F94" i="1"/>
  <c r="F95" i="1"/>
  <c r="F96" i="1"/>
  <c r="F97" i="1"/>
  <c r="F165" i="1"/>
  <c r="F166" i="1"/>
  <c r="F167" i="1"/>
  <c r="F168" i="1"/>
  <c r="F169" i="1"/>
  <c r="F239" i="1"/>
  <c r="F240" i="1"/>
  <c r="F241" i="1"/>
  <c r="F20" i="1"/>
  <c r="F21" i="1"/>
  <c r="F458" i="1"/>
  <c r="F612" i="1"/>
  <c r="F648" i="1"/>
  <c r="F54" i="1"/>
  <c r="F83" i="1"/>
  <c r="F525" i="1"/>
  <c r="F336" i="1"/>
  <c r="F337" i="1"/>
  <c r="F338" i="1"/>
  <c r="F474" i="1"/>
  <c r="F475" i="1"/>
  <c r="F476" i="1"/>
  <c r="F261" i="1"/>
  <c r="F589" i="1"/>
  <c r="F185" i="1"/>
  <c r="F186" i="1"/>
  <c r="F195" i="1"/>
  <c r="F743" i="1"/>
  <c r="F330" i="1"/>
  <c r="F362" i="1"/>
  <c r="F363" i="1"/>
  <c r="F432" i="1"/>
  <c r="F433" i="1"/>
  <c r="F628" i="1"/>
  <c r="F629" i="1"/>
  <c r="F678" i="1"/>
  <c r="F716" i="1"/>
  <c r="F98" i="1"/>
  <c r="F99" i="1"/>
  <c r="F453" i="1"/>
  <c r="F289" i="1"/>
  <c r="F353" i="1"/>
  <c r="F354" i="1"/>
  <c r="F586" i="1"/>
  <c r="F795" i="1"/>
  <c r="F804" i="1"/>
  <c r="F805" i="1"/>
  <c r="F806" i="1"/>
  <c r="F443" i="1"/>
  <c r="F100" i="1"/>
  <c r="F150" i="1"/>
  <c r="F151" i="1"/>
  <c r="F152" i="1"/>
  <c r="F153" i="1"/>
  <c r="F154" i="1"/>
  <c r="F155" i="1"/>
  <c r="F559" i="1"/>
  <c r="F575" i="1"/>
  <c r="F576" i="1"/>
  <c r="F70" i="1"/>
  <c r="F71" i="1"/>
  <c r="F72" i="1"/>
  <c r="F101" i="1"/>
  <c r="F608" i="1"/>
  <c r="F498" i="1"/>
  <c r="F708" i="1"/>
  <c r="F709" i="1"/>
  <c r="F710" i="1"/>
  <c r="F711" i="1"/>
  <c r="F457" i="1"/>
  <c r="F481" i="1"/>
  <c r="F358" i="1"/>
  <c r="D8" i="2"/>
  <c r="D16" i="2"/>
  <c r="D10" i="2"/>
  <c r="D3" i="2"/>
  <c r="D13" i="2"/>
  <c r="D9" i="2"/>
  <c r="H702" i="6" l="1"/>
  <c r="H703" i="6" s="1"/>
  <c r="H704" i="6" s="1"/>
  <c r="H744" i="6" s="1"/>
  <c r="H745" i="6" s="1"/>
  <c r="H746" i="6" s="1"/>
  <c r="H747" i="6" s="1"/>
  <c r="H748" i="6" s="1"/>
  <c r="H749" i="6" s="1"/>
  <c r="H750" i="6" s="1"/>
  <c r="H751" i="6" s="1"/>
  <c r="H752" i="6" s="1"/>
  <c r="H753" i="6" s="1"/>
  <c r="H754" i="6" s="1"/>
  <c r="H755" i="6" s="1"/>
  <c r="H756" i="6" s="1"/>
  <c r="H757" i="6" s="1"/>
  <c r="H758" i="6" s="1"/>
  <c r="H759" i="6" s="1"/>
  <c r="H760" i="6" s="1"/>
  <c r="H761" i="6" s="1"/>
  <c r="H762" i="6" s="1"/>
  <c r="H763" i="6" s="1"/>
  <c r="H764" i="6" s="1"/>
  <c r="H765" i="6" s="1"/>
  <c r="H766" i="6" s="1"/>
  <c r="H767" i="6" s="1"/>
  <c r="H768" i="6" s="1"/>
  <c r="H769" i="6" s="1"/>
  <c r="H770" i="6" s="1"/>
  <c r="H771" i="6" s="1"/>
  <c r="H772" i="6" s="1"/>
  <c r="H773" i="6" s="1"/>
  <c r="H774" i="6" s="1"/>
  <c r="H775" i="6" s="1"/>
  <c r="H776" i="6" s="1"/>
  <c r="H777" i="6" s="1"/>
  <c r="H778" i="6" s="1"/>
  <c r="H779" i="6" s="1"/>
  <c r="H780" i="6" s="1"/>
  <c r="H781" i="6" s="1"/>
  <c r="H782" i="6" s="1"/>
  <c r="H783" i="6" s="1"/>
  <c r="H784" i="6" s="1"/>
  <c r="H785" i="6" s="1"/>
  <c r="H786" i="6" s="1"/>
  <c r="H787" i="6" s="1"/>
  <c r="H788" i="6" s="1"/>
  <c r="H789" i="6" s="1"/>
  <c r="H790" i="6" s="1"/>
  <c r="H791" i="6" s="1"/>
  <c r="H792" i="6" s="1"/>
  <c r="H793" i="6" s="1"/>
  <c r="H794" i="6" s="1"/>
  <c r="H795" i="6" s="1"/>
  <c r="H796" i="6" s="1"/>
  <c r="H797" i="6" s="1"/>
  <c r="H798" i="6" s="1"/>
  <c r="H799" i="6" s="1"/>
  <c r="H800" i="6" s="1"/>
  <c r="H801" i="6" s="1"/>
  <c r="H802" i="6" s="1"/>
  <c r="H803" i="6" s="1"/>
  <c r="H804" i="6" s="1"/>
  <c r="H805" i="6" s="1"/>
  <c r="H806" i="6" s="1"/>
  <c r="H807" i="6" s="1"/>
  <c r="H808" i="6" s="1"/>
  <c r="H809" i="6" s="1"/>
  <c r="H810" i="6" s="1"/>
  <c r="H811" i="6" s="1"/>
  <c r="H812" i="6" s="1"/>
  <c r="H813" i="6" s="1"/>
  <c r="H814" i="6" s="1"/>
  <c r="H815" i="6" s="1"/>
  <c r="H816" i="6" s="1"/>
  <c r="H817" i="6" s="1"/>
  <c r="H818" i="6" s="1"/>
  <c r="H819" i="6" s="1"/>
  <c r="H820" i="6" s="1"/>
  <c r="H821" i="6" s="1"/>
  <c r="H822" i="6" s="1"/>
  <c r="H823" i="6" s="1"/>
  <c r="H824" i="6" s="1"/>
  <c r="E685" i="6" l="1"/>
  <c r="F685" i="6"/>
  <c r="F679" i="6"/>
  <c r="E679" i="6"/>
  <c r="F570" i="6" l="1"/>
  <c r="E570" i="6"/>
  <c r="H283" i="6" l="1"/>
  <c r="H284" i="6" s="1"/>
  <c r="H285" i="6" s="1"/>
  <c r="H286" i="6" s="1"/>
  <c r="H287" i="6" s="1"/>
  <c r="H288" i="6" s="1"/>
  <c r="H289" i="6" s="1"/>
  <c r="H290" i="6" s="1"/>
  <c r="H291" i="6" s="1"/>
  <c r="H292" i="6" s="1"/>
  <c r="H293" i="6" s="1"/>
  <c r="H294" i="6" s="1"/>
  <c r="H295" i="6" s="1"/>
  <c r="H296" i="6" s="1"/>
  <c r="H297" i="6" s="1"/>
  <c r="H298" i="6" s="1"/>
  <c r="H299" i="6" s="1"/>
  <c r="H300" i="6" s="1"/>
  <c r="H301" i="6" s="1"/>
  <c r="H302" i="6" s="1"/>
  <c r="H303" i="6" s="1"/>
  <c r="H304" i="6" s="1"/>
  <c r="H305" i="6" s="1"/>
  <c r="H306" i="6" s="1"/>
  <c r="H307" i="6" s="1"/>
  <c r="H308" i="6" s="1"/>
  <c r="H309" i="6" s="1"/>
  <c r="H310" i="6" s="1"/>
  <c r="H311" i="6" s="1"/>
  <c r="H312" i="6" s="1"/>
  <c r="H313" i="6" s="1"/>
  <c r="H314" i="6" s="1"/>
  <c r="H315" i="6" s="1"/>
  <c r="H316" i="6" s="1"/>
  <c r="H317" i="6" s="1"/>
  <c r="H318" i="6" s="1"/>
  <c r="H319" i="6" s="1"/>
  <c r="H320" i="6" s="1"/>
  <c r="H321" i="6" s="1"/>
  <c r="H322" i="6" s="1"/>
  <c r="H323" i="6" s="1"/>
  <c r="H324" i="6" s="1"/>
  <c r="H325" i="6" s="1"/>
  <c r="H326" i="6" s="1"/>
  <c r="H327" i="6" s="1"/>
  <c r="H328" i="6" s="1"/>
  <c r="H329" i="6" s="1"/>
  <c r="H330" i="6" s="1"/>
  <c r="H331" i="6" s="1"/>
  <c r="H332" i="6" s="1"/>
  <c r="H333" i="6" s="1"/>
  <c r="H334" i="6" s="1"/>
  <c r="H335" i="6" s="1"/>
  <c r="H336" i="6" s="1"/>
  <c r="H337" i="6" s="1"/>
  <c r="H338" i="6" s="1"/>
  <c r="H339" i="6" s="1"/>
  <c r="H340" i="6" s="1"/>
  <c r="H341" i="6" s="1"/>
  <c r="H342" i="6" s="1"/>
  <c r="H343" i="6" s="1"/>
  <c r="H344" i="6" s="1"/>
  <c r="H345" i="6" s="1"/>
  <c r="H346" i="6" s="1"/>
  <c r="H347" i="6" s="1"/>
  <c r="H348" i="6" s="1"/>
  <c r="H349" i="6" s="1"/>
  <c r="H350" i="6" s="1"/>
  <c r="H351" i="6" s="1"/>
  <c r="H352" i="6" s="1"/>
  <c r="H353" i="6" s="1"/>
  <c r="H354" i="6" s="1"/>
  <c r="H355" i="6" s="1"/>
  <c r="H356" i="6" s="1"/>
  <c r="H357" i="6" s="1"/>
  <c r="H358" i="6" s="1"/>
  <c r="H359" i="6" s="1"/>
  <c r="H360" i="6" s="1"/>
  <c r="H361" i="6" s="1"/>
  <c r="H362" i="6" s="1"/>
  <c r="H363" i="6" s="1"/>
  <c r="H364" i="6" s="1"/>
  <c r="H365" i="6" s="1"/>
  <c r="H366" i="6" s="1"/>
  <c r="H367" i="6" s="1"/>
  <c r="H368" i="6" s="1"/>
  <c r="H369" i="6" s="1"/>
  <c r="H370" i="6" s="1"/>
  <c r="H371" i="6" s="1"/>
  <c r="H372" i="6" s="1"/>
  <c r="H373" i="6" s="1"/>
  <c r="H374" i="6" s="1"/>
  <c r="H375" i="6" s="1"/>
  <c r="H376" i="6" s="1"/>
  <c r="H377" i="6" s="1"/>
  <c r="H378" i="6" s="1"/>
  <c r="H379" i="6" s="1"/>
  <c r="H380" i="6" s="1"/>
  <c r="H381" i="6" s="1"/>
  <c r="H382" i="6" s="1"/>
  <c r="H383" i="6" s="1"/>
  <c r="H384" i="6" s="1"/>
  <c r="H385" i="6" s="1"/>
  <c r="H386" i="6" s="1"/>
  <c r="H387" i="6" s="1"/>
  <c r="H388" i="6" s="1"/>
  <c r="H389" i="6" s="1"/>
  <c r="H390" i="6" s="1"/>
  <c r="H391" i="6" s="1"/>
  <c r="H392" i="6" s="1"/>
  <c r="H393" i="6" s="1"/>
  <c r="H394" i="6" s="1"/>
  <c r="H395" i="6" s="1"/>
  <c r="H396" i="6" s="1"/>
  <c r="H397" i="6" s="1"/>
  <c r="H398" i="6" s="1"/>
  <c r="H399" i="6" s="1"/>
  <c r="H400" i="6" s="1"/>
  <c r="H401" i="6" s="1"/>
  <c r="H402" i="6" s="1"/>
  <c r="H403" i="6" s="1"/>
  <c r="H404" i="6" s="1"/>
  <c r="H405" i="6" s="1"/>
  <c r="H406" i="6" s="1"/>
  <c r="H407" i="6" s="1"/>
  <c r="H408" i="6" s="1"/>
  <c r="H409" i="6" s="1"/>
  <c r="H410" i="6" s="1"/>
  <c r="H411" i="6" s="1"/>
  <c r="H412" i="6" s="1"/>
  <c r="H413" i="6" s="1"/>
  <c r="H414" i="6" s="1"/>
  <c r="H415" i="6" s="1"/>
  <c r="H416" i="6" s="1"/>
  <c r="H417" i="6" s="1"/>
  <c r="H418" i="6" s="1"/>
  <c r="F419" i="6"/>
  <c r="E419" i="6"/>
  <c r="E277" i="6" l="1"/>
  <c r="F277" i="6"/>
  <c r="H81" i="6" l="1"/>
  <c r="H82" i="6" s="1"/>
  <c r="H83" i="6" s="1"/>
  <c r="H84" i="6" s="1"/>
  <c r="H85" i="6" s="1"/>
  <c r="H86" i="6" s="1"/>
  <c r="H87" i="6" s="1"/>
  <c r="H88" i="6" s="1"/>
  <c r="H89" i="6" s="1"/>
  <c r="H90" i="6" s="1"/>
  <c r="H91" i="6" s="1"/>
  <c r="H92" i="6" s="1"/>
  <c r="H93" i="6" s="1"/>
  <c r="H94" i="6" s="1"/>
  <c r="H95" i="6" s="1"/>
  <c r="H96" i="6" s="1"/>
  <c r="H97" i="6" s="1"/>
  <c r="H98" i="6" s="1"/>
  <c r="H99" i="6" s="1"/>
  <c r="H100" i="6" s="1"/>
  <c r="H101" i="6" s="1"/>
  <c r="H102" i="6" s="1"/>
  <c r="H103" i="6" s="1"/>
  <c r="H104" i="6" s="1"/>
  <c r="H105" i="6" s="1"/>
  <c r="H106" i="6" s="1"/>
  <c r="H107" i="6" s="1"/>
  <c r="H108" i="6" s="1"/>
  <c r="H109" i="6" s="1"/>
  <c r="H110" i="6" s="1"/>
  <c r="H111" i="6" s="1"/>
  <c r="H112" i="6" s="1"/>
  <c r="H113" i="6" s="1"/>
  <c r="H114" i="6" s="1"/>
  <c r="H115" i="6" s="1"/>
  <c r="H116" i="6" s="1"/>
  <c r="H117" i="6" s="1"/>
  <c r="H118" i="6" s="1"/>
  <c r="H119" i="6" s="1"/>
  <c r="H120" i="6" s="1"/>
  <c r="H121" i="6" s="1"/>
  <c r="H122" i="6" s="1"/>
  <c r="H123" i="6" s="1"/>
  <c r="H124" i="6" s="1"/>
  <c r="H125" i="6" s="1"/>
  <c r="H126" i="6" s="1"/>
  <c r="H127" i="6" s="1"/>
  <c r="H128" i="6" s="1"/>
  <c r="H129" i="6" s="1"/>
  <c r="H130" i="6" s="1"/>
  <c r="H131" i="6" s="1"/>
  <c r="H132" i="6" s="1"/>
  <c r="H133" i="6" s="1"/>
  <c r="H134" i="6" s="1"/>
  <c r="H135" i="6" s="1"/>
  <c r="H136" i="6" s="1"/>
  <c r="H137" i="6" s="1"/>
  <c r="H138" i="6" s="1"/>
  <c r="H139" i="6" s="1"/>
  <c r="H140" i="6" s="1"/>
  <c r="H141" i="6" s="1"/>
  <c r="H142" i="6" s="1"/>
  <c r="H143" i="6" s="1"/>
  <c r="H144" i="6" s="1"/>
  <c r="H145" i="6" s="1"/>
  <c r="H146" i="6" s="1"/>
  <c r="H147" i="6" s="1"/>
  <c r="H148" i="6" s="1"/>
  <c r="H149" i="6" s="1"/>
  <c r="H150" i="6" s="1"/>
  <c r="H151" i="6" s="1"/>
  <c r="H152" i="6" s="1"/>
  <c r="H153" i="6" s="1"/>
  <c r="H154" i="6" s="1"/>
  <c r="H155" i="6" s="1"/>
  <c r="H156" i="6" s="1"/>
  <c r="H157" i="6" s="1"/>
  <c r="H5" i="6" l="1"/>
  <c r="H6" i="6" s="1"/>
  <c r="H7" i="6" s="1"/>
  <c r="H8" i="6" s="1"/>
  <c r="H9" i="6" s="1"/>
  <c r="H10" i="6" s="1"/>
  <c r="H11" i="6" s="1"/>
  <c r="H12" i="6" s="1"/>
  <c r="H13" i="6" s="1"/>
  <c r="H14" i="6" s="1"/>
  <c r="H15" i="6" s="1"/>
  <c r="H16" i="6" s="1"/>
  <c r="H17" i="6" s="1"/>
  <c r="H18" i="6" s="1"/>
  <c r="H19" i="6" s="1"/>
  <c r="H20" i="6" s="1"/>
  <c r="H21" i="6" s="1"/>
  <c r="H22" i="6" s="1"/>
  <c r="H23" i="6" s="1"/>
  <c r="H24" i="6" s="1"/>
  <c r="H25" i="6" s="1"/>
  <c r="H26" i="6" s="1"/>
  <c r="H27" i="6" s="1"/>
  <c r="H28" i="6" s="1"/>
  <c r="H29" i="6" s="1"/>
  <c r="H30" i="6" s="1"/>
  <c r="H31" i="6" s="1"/>
  <c r="H32" i="6" s="1"/>
  <c r="H33" i="6" s="1"/>
  <c r="H34" i="6" s="1"/>
  <c r="H35" i="6" s="1"/>
  <c r="H36" i="6" s="1"/>
  <c r="H37" i="6" s="1"/>
  <c r="H38" i="6" s="1"/>
  <c r="H39" i="6" s="1"/>
  <c r="H40" i="6" s="1"/>
  <c r="H41" i="6" s="1"/>
  <c r="H42" i="6" s="1"/>
  <c r="H43" i="6" s="1"/>
  <c r="H44" i="6" s="1"/>
  <c r="H45" i="6" s="1"/>
  <c r="H46" i="6" s="1"/>
  <c r="H47" i="6" s="1"/>
  <c r="H48" i="6" s="1"/>
  <c r="H49" i="6" s="1"/>
  <c r="H50" i="6" s="1"/>
  <c r="H51" i="6" s="1"/>
  <c r="H52" i="6" s="1"/>
  <c r="H53" i="6" s="1"/>
  <c r="H54" i="6" s="1"/>
  <c r="H55" i="6" s="1"/>
  <c r="H56" i="6" s="1"/>
  <c r="H57" i="6" s="1"/>
  <c r="H58" i="6" s="1"/>
  <c r="H59" i="6" s="1"/>
  <c r="H60" i="6" s="1"/>
  <c r="H61" i="6" s="1"/>
  <c r="H62" i="6" s="1"/>
  <c r="H63" i="6" s="1"/>
  <c r="H64" i="6" s="1"/>
  <c r="H65" i="6" s="1"/>
  <c r="H66" i="6" s="1"/>
  <c r="H67" i="6" s="1"/>
  <c r="H68" i="6" s="1"/>
  <c r="H69" i="6" s="1"/>
  <c r="H70" i="6" s="1"/>
  <c r="H71" i="6" s="1"/>
  <c r="H72" i="6" s="1"/>
  <c r="H73" i="6" s="1"/>
  <c r="H74" i="6" s="1"/>
  <c r="H75" i="6" s="1"/>
  <c r="L3" i="4" l="1"/>
  <c r="D11" i="2" l="1"/>
  <c r="F199" i="1"/>
  <c r="F552" i="1"/>
  <c r="F384" i="1"/>
  <c r="F609" i="1"/>
  <c r="F610" i="1"/>
  <c r="F679" i="1"/>
  <c r="F720" i="1"/>
  <c r="F69" i="1"/>
  <c r="F105" i="1"/>
  <c r="F104" i="1"/>
  <c r="F201" i="1"/>
  <c r="F327" i="1"/>
  <c r="F680" i="1"/>
  <c r="F681" i="1"/>
  <c r="F682" i="1"/>
  <c r="F171" i="1"/>
  <c r="F451" i="1"/>
  <c r="F472" i="1"/>
  <c r="F313" i="1"/>
  <c r="F314" i="1"/>
  <c r="F225" i="1"/>
  <c r="F92" i="1"/>
  <c r="F439" i="1"/>
  <c r="F25" i="1"/>
  <c r="F47" i="1"/>
  <c r="F535" i="1"/>
  <c r="F15" i="1"/>
  <c r="E12" i="2"/>
  <c r="D12" i="2"/>
  <c r="E28" i="5" l="1"/>
  <c r="G15" i="2" l="1"/>
  <c r="G14" i="2"/>
  <c r="G5" i="2"/>
  <c r="F683" i="1" l="1"/>
  <c r="F172" i="1"/>
  <c r="F29" i="1"/>
  <c r="F325" i="1"/>
  <c r="F326" i="1"/>
  <c r="F376" i="1"/>
  <c r="H685" i="6" l="1"/>
  <c r="F413" i="1" l="1"/>
  <c r="E2" i="2"/>
  <c r="F596" i="1" l="1"/>
  <c r="E5" i="2"/>
  <c r="F126" i="1" l="1"/>
  <c r="F434" i="1"/>
  <c r="F24" i="1"/>
  <c r="F440" i="1"/>
  <c r="F149" i="1"/>
  <c r="F125" i="1"/>
  <c r="F595" i="1"/>
  <c r="F200" i="1"/>
  <c r="G3" i="3"/>
  <c r="G4" i="3" l="1"/>
  <c r="G5" i="3" s="1"/>
  <c r="G6" i="3" s="1"/>
  <c r="G7" i="3" s="1"/>
  <c r="G8" i="3" s="1"/>
  <c r="G9" i="3" s="1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G35" i="3" s="1"/>
  <c r="G36" i="3" s="1"/>
  <c r="G37" i="3" s="1"/>
  <c r="G38" i="3" s="1"/>
  <c r="G39" i="3" s="1"/>
  <c r="G40" i="3" s="1"/>
  <c r="G41" i="3" s="1"/>
  <c r="G42" i="3" s="1"/>
  <c r="G43" i="3" s="1"/>
  <c r="G44" i="3" s="1"/>
  <c r="G45" i="3" s="1"/>
  <c r="G46" i="3" s="1"/>
  <c r="G47" i="3" s="1"/>
  <c r="G48" i="3" s="1"/>
  <c r="G49" i="3" s="1"/>
  <c r="G50" i="3" s="1"/>
  <c r="G51" i="3" s="1"/>
  <c r="G52" i="3" s="1"/>
  <c r="G53" i="3" s="1"/>
  <c r="G54" i="3" s="1"/>
  <c r="G55" i="3" s="1"/>
  <c r="G56" i="3" s="1"/>
  <c r="G57" i="3" s="1"/>
  <c r="G58" i="3" s="1"/>
  <c r="G59" i="3" s="1"/>
  <c r="G60" i="3" s="1"/>
  <c r="G61" i="3" s="1"/>
  <c r="G62" i="3" s="1"/>
  <c r="G63" i="3" s="1"/>
  <c r="G64" i="3" s="1"/>
  <c r="G65" i="3" s="1"/>
  <c r="G66" i="3" s="1"/>
  <c r="G67" i="3" s="1"/>
  <c r="G68" i="3" s="1"/>
  <c r="G69" i="3" s="1"/>
  <c r="G70" i="3" s="1"/>
  <c r="G71" i="3" s="1"/>
  <c r="G72" i="3" s="1"/>
  <c r="G73" i="3" s="1"/>
  <c r="G74" i="3" s="1"/>
  <c r="G75" i="3" s="1"/>
  <c r="G76" i="3" s="1"/>
  <c r="G77" i="3" s="1"/>
  <c r="G78" i="3" s="1"/>
  <c r="G79" i="3" s="1"/>
  <c r="G80" i="3" s="1"/>
  <c r="G81" i="3" s="1"/>
  <c r="G82" i="3" s="1"/>
  <c r="G83" i="3" s="1"/>
  <c r="G84" i="3" s="1"/>
  <c r="G85" i="3" s="1"/>
  <c r="G86" i="3" s="1"/>
  <c r="G87" i="3" s="1"/>
  <c r="G88" i="3" s="1"/>
  <c r="G89" i="3" s="1"/>
  <c r="G90" i="3" s="1"/>
  <c r="G91" i="3" s="1"/>
  <c r="G92" i="3" s="1"/>
  <c r="G93" i="3" s="1"/>
  <c r="G94" i="3" s="1"/>
  <c r="G95" i="3" s="1"/>
  <c r="G96" i="3" s="1"/>
  <c r="G97" i="3" s="1"/>
  <c r="G98" i="3" s="1"/>
  <c r="G99" i="3" s="1"/>
  <c r="G100" i="3" s="1"/>
  <c r="G101" i="3" s="1"/>
  <c r="G102" i="3" s="1"/>
  <c r="G103" i="3" s="1"/>
  <c r="G104" i="3" s="1"/>
  <c r="G105" i="3" s="1"/>
  <c r="G106" i="3" s="1"/>
  <c r="G107" i="3" s="1"/>
  <c r="G108" i="3" s="1"/>
  <c r="G109" i="3" s="1"/>
  <c r="G110" i="3" s="1"/>
  <c r="G111" i="3" s="1"/>
  <c r="G112" i="3" s="1"/>
  <c r="G113" i="3" s="1"/>
  <c r="G114" i="3" s="1"/>
  <c r="G115" i="3" s="1"/>
  <c r="G116" i="3" s="1"/>
  <c r="G117" i="3" s="1"/>
  <c r="G118" i="3" s="1"/>
  <c r="G119" i="3" s="1"/>
  <c r="G120" i="3" s="1"/>
  <c r="G121" i="3" s="1"/>
  <c r="G122" i="3" s="1"/>
  <c r="G123" i="3" s="1"/>
  <c r="G124" i="3" s="1"/>
  <c r="G125" i="3" s="1"/>
  <c r="G126" i="3" s="1"/>
  <c r="G127" i="3" s="1"/>
  <c r="G128" i="3" s="1"/>
  <c r="G129" i="3" s="1"/>
  <c r="G130" i="3" s="1"/>
  <c r="G131" i="3" s="1"/>
  <c r="G132" i="3" s="1"/>
  <c r="G133" i="3" s="1"/>
  <c r="G134" i="3" s="1"/>
  <c r="G135" i="3" s="1"/>
  <c r="G136" i="3" s="1"/>
  <c r="G137" i="3" s="1"/>
  <c r="G138" i="3" s="1"/>
  <c r="G139" i="3" s="1"/>
  <c r="G140" i="3" s="1"/>
  <c r="G141" i="3" s="1"/>
  <c r="G142" i="3" s="1"/>
  <c r="G143" i="3" s="1"/>
  <c r="G144" i="3" s="1"/>
  <c r="F23" i="7" s="1"/>
  <c r="F598" i="1"/>
  <c r="F40" i="1"/>
  <c r="F441" i="1"/>
  <c r="F706" i="1"/>
  <c r="G19" i="2"/>
  <c r="E19" i="2"/>
  <c r="H25" i="2" l="1"/>
  <c r="C25" i="2"/>
  <c r="D25" i="2"/>
  <c r="E25" i="2"/>
  <c r="F435" i="1" l="1"/>
  <c r="F3" i="1"/>
  <c r="F198" i="1"/>
  <c r="F224" i="1"/>
  <c r="F454" i="1"/>
  <c r="F124" i="1"/>
  <c r="F597" i="1"/>
  <c r="F550" i="1"/>
  <c r="F551" i="1"/>
  <c r="F377" i="1"/>
  <c r="F707" i="1"/>
  <c r="D10" i="5"/>
  <c r="D25" i="5" s="1"/>
  <c r="D39" i="5" s="1"/>
  <c r="D51" i="5" s="1"/>
  <c r="D54" i="5" l="1"/>
  <c r="H19" i="2"/>
  <c r="C12" i="2" l="1"/>
  <c r="G12" i="2"/>
  <c r="I12" i="2" l="1"/>
  <c r="C16" i="2"/>
  <c r="C15" i="2"/>
  <c r="C14" i="2"/>
  <c r="C13" i="2"/>
  <c r="C11" i="2"/>
  <c r="C10" i="2"/>
  <c r="C9" i="2"/>
  <c r="C8" i="2"/>
  <c r="C5" i="2"/>
  <c r="C3" i="2"/>
  <c r="C2" i="2"/>
  <c r="M2" i="2"/>
  <c r="C19" i="2" l="1"/>
  <c r="I19" i="2" s="1"/>
  <c r="J19" i="2" s="1"/>
  <c r="F2" i="1"/>
  <c r="F91" i="1"/>
  <c r="F388" i="1"/>
  <c r="G3" i="4"/>
  <c r="G4" i="4" s="1"/>
  <c r="G5" i="4" s="1"/>
  <c r="G6" i="4" s="1"/>
  <c r="G7" i="4" s="1"/>
  <c r="G8" i="4" s="1"/>
  <c r="G9" i="4" s="1"/>
  <c r="G10" i="4" s="1"/>
  <c r="G11" i="4" s="1"/>
  <c r="G12" i="4" s="1"/>
  <c r="G13" i="4" s="1"/>
  <c r="D2" i="2"/>
  <c r="D5" i="2"/>
  <c r="I2" i="2" l="1"/>
  <c r="F14" i="1" l="1"/>
  <c r="F53" i="1"/>
  <c r="F7" i="7"/>
  <c r="I25" i="2" l="1"/>
  <c r="H697" i="6" l="1"/>
  <c r="H170" i="6" l="1"/>
  <c r="H171" i="6" s="1"/>
  <c r="H172" i="6" s="1"/>
  <c r="H173" i="6" s="1"/>
  <c r="H174" i="6" s="1"/>
  <c r="H175" i="6" s="1"/>
  <c r="H176" i="6" s="1"/>
  <c r="H177" i="6" s="1"/>
  <c r="H178" i="6" s="1"/>
  <c r="H179" i="6" s="1"/>
  <c r="H180" i="6" s="1"/>
  <c r="H181" i="6" s="1"/>
  <c r="H182" i="6" s="1"/>
  <c r="H183" i="6" s="1"/>
  <c r="H184" i="6" s="1"/>
  <c r="H185" i="6" s="1"/>
  <c r="H186" i="6" s="1"/>
  <c r="H187" i="6" s="1"/>
  <c r="H188" i="6" s="1"/>
  <c r="H189" i="6" s="1"/>
  <c r="H190" i="6" s="1"/>
  <c r="H191" i="6" s="1"/>
  <c r="H192" i="6" s="1"/>
  <c r="H193" i="6" s="1"/>
  <c r="H194" i="6" s="1"/>
  <c r="H195" i="6" s="1"/>
  <c r="H196" i="6" s="1"/>
  <c r="H197" i="6" s="1"/>
  <c r="H198" i="6" s="1"/>
  <c r="H199" i="6" s="1"/>
  <c r="H200" i="6" s="1"/>
  <c r="H201" i="6" s="1"/>
  <c r="H202" i="6" s="1"/>
  <c r="H203" i="6" s="1"/>
  <c r="H204" i="6" s="1"/>
  <c r="H205" i="6" s="1"/>
  <c r="H206" i="6" s="1"/>
  <c r="H207" i="6" s="1"/>
  <c r="H208" i="6" s="1"/>
  <c r="H209" i="6" s="1"/>
  <c r="H210" i="6" s="1"/>
  <c r="H211" i="6" s="1"/>
  <c r="H212" i="6" s="1"/>
  <c r="H213" i="6" s="1"/>
  <c r="H214" i="6" s="1"/>
  <c r="H215" i="6" s="1"/>
  <c r="H216" i="6" s="1"/>
  <c r="H217" i="6" s="1"/>
  <c r="H218" i="6" s="1"/>
  <c r="H219" i="6" s="1"/>
  <c r="H220" i="6" s="1"/>
  <c r="H221" i="6" s="1"/>
  <c r="H222" i="6" s="1"/>
  <c r="H223" i="6" s="1"/>
  <c r="H224" i="6" s="1"/>
  <c r="H225" i="6" s="1"/>
  <c r="H226" i="6" s="1"/>
  <c r="H227" i="6" s="1"/>
  <c r="H228" i="6" s="1"/>
  <c r="H229" i="6" s="1"/>
  <c r="H230" i="6" s="1"/>
  <c r="H231" i="6" s="1"/>
  <c r="H232" i="6" s="1"/>
  <c r="H233" i="6" s="1"/>
  <c r="H234" i="6" s="1"/>
  <c r="H235" i="6" s="1"/>
  <c r="H236" i="6" s="1"/>
  <c r="H237" i="6" s="1"/>
  <c r="H238" i="6" s="1"/>
  <c r="H239" i="6" s="1"/>
  <c r="H240" i="6" s="1"/>
  <c r="H241" i="6" s="1"/>
  <c r="H242" i="6" s="1"/>
  <c r="H243" i="6" s="1"/>
  <c r="H244" i="6" s="1"/>
  <c r="H245" i="6" s="1"/>
  <c r="H246" i="6" s="1"/>
  <c r="H247" i="6" s="1"/>
  <c r="H248" i="6" s="1"/>
  <c r="H249" i="6" s="1"/>
  <c r="H250" i="6" s="1"/>
  <c r="H251" i="6" s="1"/>
  <c r="H252" i="6" s="1"/>
  <c r="H253" i="6" s="1"/>
  <c r="H254" i="6" s="1"/>
  <c r="H255" i="6" s="1"/>
  <c r="H256" i="6" s="1"/>
  <c r="H257" i="6" s="1"/>
  <c r="H258" i="6" s="1"/>
  <c r="H259" i="6" s="1"/>
  <c r="H260" i="6" s="1"/>
  <c r="H261" i="6" s="1"/>
  <c r="H262" i="6" s="1"/>
  <c r="H263" i="6" s="1"/>
  <c r="H264" i="6" s="1"/>
  <c r="H265" i="6" s="1"/>
  <c r="H266" i="6" s="1"/>
  <c r="H267" i="6" s="1"/>
  <c r="H268" i="6" s="1"/>
  <c r="H269" i="6" s="1"/>
  <c r="H270" i="6" s="1"/>
  <c r="H271" i="6" s="1"/>
  <c r="H272" i="6" s="1"/>
  <c r="H273" i="6" s="1"/>
  <c r="H274" i="6" s="1"/>
  <c r="H275" i="6" s="1"/>
  <c r="H276" i="6" s="1"/>
  <c r="C4" i="2" l="1"/>
  <c r="H11" i="2" l="1"/>
  <c r="D4" i="2" l="1"/>
  <c r="M17" i="2"/>
  <c r="H1047" i="6" l="1"/>
  <c r="H12" i="2" s="1"/>
  <c r="J12" i="2" s="1"/>
  <c r="H419" i="6" l="1"/>
  <c r="H940" i="6" l="1"/>
  <c r="H16" i="2" s="1"/>
  <c r="H9" i="2"/>
  <c r="H277" i="6" l="1"/>
  <c r="H5" i="2" s="1"/>
  <c r="H76" i="6" l="1"/>
  <c r="H2" i="2" s="1"/>
  <c r="J2" i="2" s="1"/>
  <c r="H15" i="2" l="1"/>
  <c r="H158" i="6" l="1"/>
  <c r="H3" i="2" s="1"/>
  <c r="F19" i="7" l="1"/>
  <c r="F18" i="7"/>
  <c r="F17" i="7"/>
  <c r="F16" i="7"/>
  <c r="F15" i="7"/>
  <c r="F14" i="7"/>
  <c r="F11" i="7"/>
  <c r="F10" i="7"/>
  <c r="F9" i="7"/>
  <c r="F8" i="7"/>
  <c r="F20" i="2"/>
  <c r="D20" i="2"/>
  <c r="D29" i="2" s="1"/>
  <c r="F17" i="2"/>
  <c r="I13" i="2"/>
  <c r="I7" i="2"/>
  <c r="J7" i="2" s="1"/>
  <c r="I6" i="2"/>
  <c r="J6" i="2" s="1"/>
  <c r="H570" i="6" l="1"/>
  <c r="H10" i="2" s="1"/>
  <c r="F20" i="7"/>
  <c r="F22" i="7" s="1"/>
  <c r="G17" i="2"/>
  <c r="G20" i="2"/>
  <c r="D17" i="2"/>
  <c r="E20" i="2"/>
  <c r="E17" i="2"/>
  <c r="I9" i="2"/>
  <c r="I16" i="2"/>
  <c r="J16" i="2" s="1"/>
  <c r="I10" i="2"/>
  <c r="I14" i="2"/>
  <c r="I3" i="2"/>
  <c r="I8" i="2"/>
  <c r="I11" i="2"/>
  <c r="J11" i="2" s="1"/>
  <c r="I15" i="2"/>
  <c r="J15" i="2" s="1"/>
  <c r="I20" i="2"/>
  <c r="I4" i="2"/>
  <c r="I5" i="2"/>
  <c r="J5" i="2" s="1"/>
  <c r="C20" i="2"/>
  <c r="H690" i="6"/>
  <c r="H14" i="2" s="1"/>
  <c r="H164" i="6"/>
  <c r="H4" i="2" s="1"/>
  <c r="J13" i="2"/>
  <c r="C17" i="2"/>
  <c r="C29" i="2" l="1"/>
  <c r="J10" i="2"/>
  <c r="J3" i="2"/>
  <c r="J14" i="2"/>
  <c r="F24" i="7"/>
  <c r="J25" i="2"/>
  <c r="E23" i="2"/>
  <c r="E29" i="2" s="1"/>
  <c r="J4" i="2"/>
  <c r="I17" i="2"/>
  <c r="J9" i="2"/>
  <c r="I29" i="2" l="1"/>
  <c r="H96" i="29" s="1"/>
  <c r="H97" i="29" s="1"/>
  <c r="H20" i="2" l="1"/>
  <c r="J20" i="2" l="1"/>
  <c r="H679" i="6"/>
  <c r="H8" i="2" s="1"/>
  <c r="J8" i="2" s="1"/>
  <c r="H17" i="2" l="1"/>
  <c r="J17" i="2" s="1"/>
  <c r="H29" i="2" l="1"/>
  <c r="J29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tc={A12D1BC1-2A0A-4E82-995E-AE42C351895A}</author>
    <author>tc={B9DA9024-4CA0-46CF-BCB7-17B9FFFC34E0}</author>
    <author>tc={62FAAB4B-6EAF-4972-9E02-C37D118F3FE1}</author>
    <author>tc={CD553CA5-AD13-43FC-A1F7-EF2DE5EF7A94}</author>
    <author>tc={5991BF77-FCF5-4586-9875-1F89E2825A51}</author>
    <author>tc={D10F2EAC-DC88-4867-AF3C-128AC3A279F6}</author>
    <author>tc={E4BF8878-824E-43F9-ABC1-A73CD708EDCD}</author>
    <author>tc={5E3CEF0F-AC62-41D5-A934-AC03EDB0B8D2}</author>
    <author>tc={A6199460-FC62-44E6-AB78-D712E7363C57}</author>
  </authors>
  <commentList>
    <comment ref="C2" authorId="0" shapeId="0" xr:uid="{00000000-0006-0000-0000-000001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D2" authorId="1" shapeId="0" xr:uid="{00000000-0006-0000-0000-000002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„Cash journal“</t>
        </r>
      </text>
    </comment>
    <comment ref="E2" authorId="2" shapeId="0" xr:uid="{00000000-0006-0000-0000-000003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„data“</t>
        </r>
      </text>
    </comment>
    <comment ref="H2" authorId="3" shapeId="0" xr:uid="{00000000-0006-0000-0000-000004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I2" authorId="4" shapeId="0" xr:uid="{00000000-0006-0000-0000-000005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formula</t>
        </r>
      </text>
    </comment>
    <comment ref="C19" authorId="5" shapeId="0" xr:uid="{00000000-0006-0000-0000-000006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I19" authorId="6" shapeId="0" xr:uid="{00000000-0006-0000-0000-000007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C25" authorId="7" shapeId="0" xr:uid="{00000000-0006-0000-0000-000008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  <comment ref="H25" authorId="8" shapeId="0" xr:uid="{00000000-0006-0000-0000-000009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tc={C1DF0F66-A833-40DC-8B4A-5A54471ED649}</author>
    <author>tc={F88D673A-DD35-4DCB-976B-8A96F322437E}</author>
  </authors>
  <commentList>
    <comment ref="C6" authorId="0" shapeId="0" xr:uid="{00000000-0006-0000-0900-000001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Adjust that according to your country</t>
        </r>
      </text>
    </comment>
    <comment ref="F23" authorId="1" shapeId="0" xr:uid="{00000000-0006-0000-0900-000002000000}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2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MTN et Airtel</t>
        </r>
      </text>
    </comment>
  </commentList>
</comments>
</file>

<file path=xl/sharedStrings.xml><?xml version="1.0" encoding="utf-8"?>
<sst xmlns="http://schemas.openxmlformats.org/spreadsheetml/2006/main" count="33250" uniqueCount="2263">
  <si>
    <t>Date</t>
  </si>
  <si>
    <t>Details</t>
  </si>
  <si>
    <t>Type of expenses</t>
  </si>
  <si>
    <t xml:space="preserve">Department </t>
  </si>
  <si>
    <t>Spent in $</t>
  </si>
  <si>
    <t>Exchange Rate $</t>
  </si>
  <si>
    <t>Receipt</t>
  </si>
  <si>
    <t>Project</t>
  </si>
  <si>
    <t>Donor</t>
  </si>
  <si>
    <t>Country</t>
  </si>
  <si>
    <t>Name</t>
  </si>
  <si>
    <t>Department</t>
  </si>
  <si>
    <t>Received</t>
  </si>
  <si>
    <t>Spent</t>
  </si>
  <si>
    <t>Accounting Balance</t>
  </si>
  <si>
    <t>Cross-checking</t>
  </si>
  <si>
    <t>Transfer In</t>
  </si>
  <si>
    <t>Transfer  out</t>
  </si>
  <si>
    <t>TOTAL STAFF</t>
  </si>
  <si>
    <t>TOTAL Banks</t>
  </si>
  <si>
    <t>control of internal transfers</t>
  </si>
  <si>
    <t xml:space="preserve">Total expenses </t>
  </si>
  <si>
    <t>Cash Box</t>
  </si>
  <si>
    <t>MOVEMENTS</t>
  </si>
  <si>
    <t>EXPENSES</t>
  </si>
  <si>
    <t>ACCOUNTING BALANCE</t>
  </si>
  <si>
    <t>CROSS-CHECKING</t>
  </si>
  <si>
    <t>OVERALL BALANCE</t>
  </si>
  <si>
    <t>BANK 1</t>
  </si>
  <si>
    <t xml:space="preserve">Spent </t>
  </si>
  <si>
    <t>Balance</t>
  </si>
  <si>
    <t>GRANTS RECEIVED</t>
  </si>
  <si>
    <t xml:space="preserve">PROJECT: </t>
  </si>
  <si>
    <t>MONTH</t>
  </si>
  <si>
    <t xml:space="preserve">Bank reconciliation statments </t>
  </si>
  <si>
    <t>ACCOUNTING</t>
  </si>
  <si>
    <t xml:space="preserve">n° </t>
  </si>
  <si>
    <t>Description</t>
  </si>
  <si>
    <t>Débit</t>
  </si>
  <si>
    <t>Crédit</t>
  </si>
  <si>
    <t>Account Balance</t>
  </si>
  <si>
    <t>PROJECT COORDINATOR</t>
  </si>
  <si>
    <t>BANK</t>
  </si>
  <si>
    <t>No</t>
  </si>
  <si>
    <t>Amount</t>
  </si>
  <si>
    <t>Add:</t>
  </si>
  <si>
    <t>Unpresented cheques</t>
  </si>
  <si>
    <t>Balance as per the bank statement</t>
  </si>
  <si>
    <t>Difference</t>
  </si>
  <si>
    <t>Reason for the Difference.</t>
  </si>
  <si>
    <t>currency</t>
  </si>
  <si>
    <t>Balance as per the accounting</t>
  </si>
  <si>
    <t>Signature accountant</t>
  </si>
  <si>
    <t>signature coordinator</t>
  </si>
  <si>
    <t xml:space="preserve"> Reconciliation Statement </t>
  </si>
  <si>
    <t>Paper Notes</t>
  </si>
  <si>
    <t>x</t>
  </si>
  <si>
    <t>Coins</t>
  </si>
  <si>
    <t>cash balance</t>
  </si>
  <si>
    <t>account balance</t>
  </si>
  <si>
    <t>difference</t>
  </si>
  <si>
    <t>value</t>
  </si>
  <si>
    <t>number</t>
  </si>
  <si>
    <t>Accountant:</t>
  </si>
  <si>
    <t>Coordinator:</t>
  </si>
  <si>
    <t>Project:</t>
  </si>
  <si>
    <t>Month:</t>
  </si>
  <si>
    <t>Year:</t>
  </si>
  <si>
    <t>Comments</t>
  </si>
  <si>
    <t>comments</t>
  </si>
  <si>
    <t>Balance  in USD</t>
  </si>
  <si>
    <t>exchange rate</t>
  </si>
  <si>
    <t>Opening Balance local currency</t>
  </si>
  <si>
    <t>Opening Balance USD</t>
  </si>
  <si>
    <t>Donated local currency</t>
  </si>
  <si>
    <t>Donated USD</t>
  </si>
  <si>
    <t>Used in local currency</t>
  </si>
  <si>
    <t>Used in USD</t>
  </si>
  <si>
    <t>Balance in local currency</t>
  </si>
  <si>
    <t>January</t>
  </si>
  <si>
    <t>February</t>
  </si>
  <si>
    <t xml:space="preserve">March </t>
  </si>
  <si>
    <t>April</t>
  </si>
  <si>
    <t xml:space="preserve">May </t>
  </si>
  <si>
    <t>June</t>
  </si>
  <si>
    <t xml:space="preserve">July </t>
  </si>
  <si>
    <t xml:space="preserve">August </t>
  </si>
  <si>
    <t xml:space="preserve">September </t>
  </si>
  <si>
    <t xml:space="preserve">October </t>
  </si>
  <si>
    <t xml:space="preserve">November </t>
  </si>
  <si>
    <t xml:space="preserve">December </t>
  </si>
  <si>
    <t>Total</t>
  </si>
  <si>
    <t>Balance in financial report</t>
  </si>
  <si>
    <t>Bank name: BCI</t>
  </si>
  <si>
    <t>Account name:  01100-37107202652-34</t>
  </si>
  <si>
    <t>PALF</t>
  </si>
  <si>
    <t>Legal</t>
  </si>
  <si>
    <t>Office</t>
  </si>
  <si>
    <t>Management</t>
  </si>
  <si>
    <t>Media</t>
  </si>
  <si>
    <t>Type de depense</t>
  </si>
  <si>
    <t>Versement</t>
  </si>
  <si>
    <t>Rent &amp; Utilities</t>
  </si>
  <si>
    <t>Personnel</t>
  </si>
  <si>
    <t>BQ-J-R1</t>
  </si>
  <si>
    <t>BQ-J-R2</t>
  </si>
  <si>
    <t>BCI</t>
  </si>
  <si>
    <t>Receved in XAF</t>
  </si>
  <si>
    <t>Spent  in XAF</t>
  </si>
  <si>
    <t>Telephone</t>
  </si>
  <si>
    <t>DOVI</t>
  </si>
  <si>
    <t>DH-J-R1</t>
  </si>
  <si>
    <t>CONGO</t>
  </si>
  <si>
    <t>Merveille</t>
  </si>
  <si>
    <t>CA-J-R1</t>
  </si>
  <si>
    <t>CA-J-R2</t>
  </si>
  <si>
    <t>CA-J-R3</t>
  </si>
  <si>
    <t>CA-J-R4</t>
  </si>
  <si>
    <t>CA-J-R5</t>
  </si>
  <si>
    <t>Office Materiels</t>
  </si>
  <si>
    <t>Transport</t>
  </si>
  <si>
    <t>T73</t>
  </si>
  <si>
    <t>P29</t>
  </si>
  <si>
    <t>Romain</t>
  </si>
  <si>
    <t>Abraham</t>
  </si>
  <si>
    <t>Roderlin</t>
  </si>
  <si>
    <t>Donald-Roméo</t>
  </si>
  <si>
    <t>Crépin</t>
  </si>
  <si>
    <t>Evariste</t>
  </si>
  <si>
    <t>Services</t>
  </si>
  <si>
    <t>IT87</t>
  </si>
  <si>
    <t>G12</t>
  </si>
  <si>
    <t>DH-J-D1</t>
  </si>
  <si>
    <t>Donald-Romeo</t>
  </si>
  <si>
    <t>Donors 2025</t>
  </si>
  <si>
    <t>Dovi</t>
  </si>
  <si>
    <t>I55S</t>
  </si>
  <si>
    <t>Investigations</t>
  </si>
  <si>
    <t>I73X</t>
  </si>
  <si>
    <t>COMPTA DOVI - Coordinateur</t>
  </si>
  <si>
    <t>Détails dépenses</t>
  </si>
  <si>
    <t>Types dépenses (Personnel, Bonus/ Lawyer Bonus, Travel Expenses, Travel subsistence, Office Materials,Rent &amp; Utilities, Services,Telephone, Internet,Bonus,Trust building, Bank charges,Transfer fees, Jail Visits, Editing Costs,Equipment, Publications, Cour</t>
  </si>
  <si>
    <t>Département (Investigations, Legal, Operations, Media, Management, CCU, EAGLE Family, Policy &amp; External relations)</t>
  </si>
  <si>
    <t>Montant reçu</t>
  </si>
  <si>
    <t>Montant dépensé</t>
  </si>
  <si>
    <t>Nom</t>
  </si>
  <si>
    <t>Reçu</t>
  </si>
  <si>
    <t>COMPTA Crepin - Assistant à la Coordination</t>
  </si>
  <si>
    <t>COMPTA MERVEILLE-Comptable</t>
  </si>
  <si>
    <t xml:space="preserve">COMPTA IT87 (Daniel) - Consultant Enquêteur </t>
  </si>
  <si>
    <t xml:space="preserve">COMPTA P29 (Bourgeois) - Consultant Enquêteur </t>
  </si>
  <si>
    <t xml:space="preserve">COMPTA T73 (Trésor) - Consultant Enquêteur </t>
  </si>
  <si>
    <t>COMPTA G12(&gt;&gt;&gt;&gt;) - Consultante Enquêtrice</t>
  </si>
  <si>
    <t>COMPTA Abraham-Juriste</t>
  </si>
  <si>
    <t>Balalce</t>
  </si>
  <si>
    <t>COMPTA Evariste - Chargé Media</t>
  </si>
  <si>
    <t>Étiquettes de lignes</t>
  </si>
  <si>
    <t>Total général</t>
  </si>
  <si>
    <t>Somme de Spent  in XAF</t>
  </si>
  <si>
    <t xml:space="preserve">Somme de Spent </t>
  </si>
  <si>
    <t>Somme de Received</t>
  </si>
  <si>
    <t>returned to caisse</t>
  </si>
  <si>
    <t>Receved  $</t>
  </si>
  <si>
    <t>Somme de Spent in $</t>
  </si>
  <si>
    <t>Homéfa DOVI ZENNAWOE</t>
  </si>
  <si>
    <t>Received in XAF</t>
  </si>
  <si>
    <t>Received in $</t>
  </si>
  <si>
    <t>Parfaite</t>
  </si>
  <si>
    <t>COMPTA PARFAITE-Comptable</t>
  </si>
  <si>
    <t>Departement</t>
  </si>
  <si>
    <t>Reason for Difference: Transfert charden farell</t>
  </si>
  <si>
    <t>phone credit received</t>
  </si>
  <si>
    <t>phone credit bought</t>
  </si>
  <si>
    <t>distributed</t>
  </si>
  <si>
    <t>name</t>
  </si>
  <si>
    <t>balance</t>
  </si>
  <si>
    <t>Date+A1:E38</t>
  </si>
  <si>
    <t>COMPTA Romain-Juriste</t>
  </si>
  <si>
    <t>COMPTA Donald-Roméo - Juriste</t>
  </si>
  <si>
    <t>(vide)</t>
  </si>
  <si>
    <t>Parfaire BAVOUMINA</t>
  </si>
  <si>
    <t>Étiquettes de colonnes</t>
  </si>
  <si>
    <t>Somme de distributed</t>
  </si>
  <si>
    <t>P-J-D1</t>
  </si>
  <si>
    <t>Dahan</t>
  </si>
  <si>
    <t>Maison-Bureau</t>
  </si>
  <si>
    <t>Bureau-Maison</t>
  </si>
  <si>
    <t>Maison- Bureau</t>
  </si>
  <si>
    <t>Bureau - Maison</t>
  </si>
  <si>
    <t>COMPTA Roderlin-Juriste</t>
  </si>
  <si>
    <t>Bureau -Maison</t>
  </si>
  <si>
    <t>Bureau- Maison</t>
  </si>
  <si>
    <t>Bureau- Aspinall</t>
  </si>
  <si>
    <t>Direct Debits (Bank Charges)</t>
  </si>
  <si>
    <t>Marchig Trust</t>
  </si>
  <si>
    <t xml:space="preserve">Taxi: Bureau -Banque BCI/ Retrait espece </t>
  </si>
  <si>
    <t>Taxi: Banque BCI-Bureau</t>
  </si>
  <si>
    <t>Phone Credit</t>
  </si>
  <si>
    <t>CR-D-R1</t>
  </si>
  <si>
    <t>Taxi:   Direction MB2 Services- Bureau</t>
  </si>
  <si>
    <t>Aspinall - Maison</t>
  </si>
  <si>
    <t>Bureau- DUE</t>
  </si>
  <si>
    <t>DUE - Bureau</t>
  </si>
  <si>
    <t>Bureau-Aspinall</t>
  </si>
  <si>
    <t>Aspinall-Maison</t>
  </si>
  <si>
    <t>Maison- Chez Paul (rendez -vous douane)</t>
  </si>
  <si>
    <t>Chez Paul - Maison</t>
  </si>
  <si>
    <t>Maison-Bureau (Rendez vous avec DGACFAP)</t>
  </si>
  <si>
    <t>Maison- Chez Paul (rendez -vous)</t>
  </si>
  <si>
    <t>Bureau - Ambassade de France</t>
  </si>
  <si>
    <t>Maison-Bureau cheffe douane Aéroport</t>
  </si>
  <si>
    <t>Aéroport - Bureau</t>
  </si>
  <si>
    <t>Bureau- DGEF</t>
  </si>
  <si>
    <t>Credit telephonique MTN/PALF/ du 09 Janvier 2026/ DOVI</t>
  </si>
  <si>
    <t>Credit telephonique MTN PALF/du 22 Janvier 2026/Legal/ crepin</t>
  </si>
  <si>
    <t xml:space="preserve">Taxi: Bureau -Banque BCI/ Demande d'information sur les fonds reçu </t>
  </si>
  <si>
    <t>Taxi: Bureau -Banque BCI/ Retrait Réleve du mois de Décembre 2025</t>
  </si>
  <si>
    <t xml:space="preserve"> Frais de prestation de nettoyage jardin PALF décembre 2025</t>
  </si>
  <si>
    <t>Reglement prestation de nettoyage  PALF du mois de décembre 2025</t>
  </si>
  <si>
    <t>Taxi: Bureau -TGI Brazzaviille/ Faire signer les documents à maître Hélène</t>
  </si>
  <si>
    <t>Taxi:TGI Brazzaviille- Bureau</t>
  </si>
  <si>
    <t>Taxi: Bureau- Mairi de moungalie/ Faire signer les pièces comptables à P29</t>
  </si>
  <si>
    <t>Taxi: Mairie Moungalie- Marché Total/ Faire signer les pièces comptables à G12</t>
  </si>
  <si>
    <t>Taxi: Mairie  Marché Total- Domicile</t>
  </si>
  <si>
    <t>Taxi:Bureau-Direction MB2 Services/Achat crédit Coordinateur PALF</t>
  </si>
  <si>
    <t>Réglement facture électricité periode Novembre et Décembre  2025/bureau PALF</t>
  </si>
  <si>
    <t>Règlement facture d'eau du mois de Novembre et Décembre  2025 bureau PALF</t>
  </si>
  <si>
    <t>Taxi: Banque BCI-Direction Energie electrique du congo/ Reglement facture d'electricité</t>
  </si>
  <si>
    <t>Taxi: Direction Energie electrique du congo- Direction LCDE/ Reglement facture d'eau</t>
  </si>
  <si>
    <t>Taxi: Direction LCDE- Bureau/ Reglement facture d'eau</t>
  </si>
  <si>
    <t>Taxi: Bureau -CNSS/ Depot du corrier à la cnss</t>
  </si>
  <si>
    <t>Taxi: CNSS -Direction Energie Electrique du Congo/Retrait du reçu de paiement du mois de nov dec 2025</t>
  </si>
  <si>
    <t>Taxi: Direction Energie Electrique du Congo-Domicile</t>
  </si>
  <si>
    <t>Achat de 04 ampoule à crochet bureau PALF</t>
  </si>
  <si>
    <t>Taxi:Bureau-Direction MB2 Services/Achat crédit Crepin</t>
  </si>
  <si>
    <t>Paiement salaire du mois de Novembre 2025/Homéfa DOVI/3655371</t>
  </si>
  <si>
    <t>Paiement salaire du mois de Novembre 2025/BAVOUMINA NZOUSSI Dina Parfaite/3655372</t>
  </si>
  <si>
    <t>Oui</t>
  </si>
  <si>
    <t>Reglement facture internet periode du 16/02 au 16/03/2026 bureau PALF</t>
  </si>
  <si>
    <t>Internet</t>
  </si>
  <si>
    <t>Achat carburant groupe electrogène Bureau ( 100 litres)</t>
  </si>
  <si>
    <t>Achat encre HP Laser  02 noir et  03 couleur 216A</t>
  </si>
  <si>
    <t>Achat de 04 bonbonne d'eau mineral 10 LITRES/Bureau</t>
  </si>
  <si>
    <t xml:space="preserve"> Frais de prestation de nettoyage jardin PALF Janvier 2026</t>
  </si>
  <si>
    <t>Frais de ramassage Ordure Février 2026</t>
  </si>
  <si>
    <t>CA-F-R1</t>
  </si>
  <si>
    <t>CA-F-R2</t>
  </si>
  <si>
    <t>CA-F-R3</t>
  </si>
  <si>
    <t>CA-F-R4</t>
  </si>
  <si>
    <t>CA-F-R5</t>
  </si>
  <si>
    <t>CA-F-R6</t>
  </si>
  <si>
    <t>Grant</t>
  </si>
  <si>
    <t>Paiement salaire du mois de décembre 2025/LOUNDOU Jean Romain/3655376</t>
  </si>
  <si>
    <t>Paiement salaire du mois de décembre et congé 2025/FOUMBA Roderlin/3655375</t>
  </si>
  <si>
    <t>Paiement salaire du mois de Décembre et congés  2025/BOUNGOU MAKOSSO Abraham/3655374</t>
  </si>
  <si>
    <t>Reglement honoraire du mois de décembre 2025/T73/3655379</t>
  </si>
  <si>
    <t>Investigation</t>
  </si>
  <si>
    <t>Reglement honoraire du mois de décembre 2025/IT87/3655381</t>
  </si>
  <si>
    <t>Reglement honoraire du mois de décembre  2025/G12/3655378</t>
  </si>
  <si>
    <t>Reglement honoraire du mois de decembre 2025/P29/3655377</t>
  </si>
  <si>
    <t>Paiement salaire du mois de décembre 2025/Crepin IBOUILI-IBOUILI</t>
  </si>
  <si>
    <t>Paiement salaire du mois de décembre 2025/PINDI BINGA Donald- Roméo</t>
  </si>
  <si>
    <t>Paiement salaire du mois de décembre 2025/Evariste LELOUSSI</t>
  </si>
  <si>
    <t>Avance sur  salaire du mois de décembre 2025/Homéfa DOVI/3655237</t>
  </si>
  <si>
    <t>Paiement salaire du mois de décembre 2025/BAVOUMINA NZOUSSI Dina Parfaite/3655382</t>
  </si>
  <si>
    <t>Paiement CNSS quatrième trimestre/Octobre, Novembre et Décembre 2025/Crepin /3655380</t>
  </si>
  <si>
    <t>Paiement CNSS quatrième trimestre/Octobre, Novembre et Décembre 2025/Donald-Roméo/3655380</t>
  </si>
  <si>
    <t>Paiement CNSS quatrième trimestre/Octobre, Novembre et Décembre 2025/Romain/3655380</t>
  </si>
  <si>
    <t>Paiement CNSS quatrième trimestre/Octobre, Novembre et Décembre 2025/Roderlin/3655380</t>
  </si>
  <si>
    <t>Paiement CNSS quatrième trimestre/Octobre, Novembre et Décembre 2025/Abraham/3655380</t>
  </si>
  <si>
    <t>Paiement CNSS quatrième trimestre/Octobre, Novembre et Décembre 2025/Parfaite/3655380</t>
  </si>
  <si>
    <t>Paiement CNSS quatrième trimestre/Octobre, Novembre et Décembre 2025/Evariste/3655380</t>
  </si>
  <si>
    <t>Reglement Facture Gardiennage Mois de décembre 2025/3655236</t>
  </si>
  <si>
    <t>Reglement loyer du mois de décembre 2025/3655383</t>
  </si>
  <si>
    <t>Frais de virement salaire du mois de decembre 2025</t>
  </si>
  <si>
    <t>Bank fees</t>
  </si>
  <si>
    <t>Paiement Honoraire Me LOCKO/Mois de novembre  2025/3655238</t>
  </si>
  <si>
    <t>Lawyer Fees</t>
  </si>
  <si>
    <t>BQ-F-G1</t>
  </si>
  <si>
    <t>BQ-F-R1</t>
  </si>
  <si>
    <t>BQ-F-R2</t>
  </si>
  <si>
    <t>BQ-F-R3</t>
  </si>
  <si>
    <t>BQ-F-R4</t>
  </si>
  <si>
    <t>BQ-F-R5</t>
  </si>
  <si>
    <t>BQ-F-R6</t>
  </si>
  <si>
    <t>BQ-F-R7</t>
  </si>
  <si>
    <t>BQ-F-R8</t>
  </si>
  <si>
    <t>BQ-F-R9</t>
  </si>
  <si>
    <t>BQ-F-R10</t>
  </si>
  <si>
    <t>BQ-F-R11</t>
  </si>
  <si>
    <t>BQ-F-R12</t>
  </si>
  <si>
    <t>BQ-F-R13</t>
  </si>
  <si>
    <t>BQ-F-R14</t>
  </si>
  <si>
    <t>BQ-F-R15</t>
  </si>
  <si>
    <t>BQ-F-R16</t>
  </si>
  <si>
    <t>BQ-F-R17</t>
  </si>
  <si>
    <t>BQ-F-R18</t>
  </si>
  <si>
    <t>BQ-F-R19</t>
  </si>
  <si>
    <t>BQ-F-R20</t>
  </si>
  <si>
    <t>BQ-F-R21</t>
  </si>
  <si>
    <t>BQ-F-R22</t>
  </si>
  <si>
    <t>BQ-F-G2</t>
  </si>
  <si>
    <t>Réleve</t>
  </si>
  <si>
    <t>Maison - Bureau</t>
  </si>
  <si>
    <t>Bureau - Aspinall</t>
  </si>
  <si>
    <t>Aspinall-Bureau</t>
  </si>
  <si>
    <t>Bureau- Interpol</t>
  </si>
  <si>
    <t>Interpol-Bureau</t>
  </si>
  <si>
    <t>Credit telephonique MTN/PALF/ du 09 Février 2026/ DOVI</t>
  </si>
  <si>
    <t>Aspinall - Bureau</t>
  </si>
  <si>
    <t>Règlement loyer Janvier 2026/ Coordinateur</t>
  </si>
  <si>
    <t>personnel</t>
  </si>
  <si>
    <t>Aspinall- Bureau</t>
  </si>
  <si>
    <t>Maison- Aéroport(commissariat spécial)</t>
  </si>
  <si>
    <t>Aéroport -Bureau</t>
  </si>
  <si>
    <t>DH-F-D1</t>
  </si>
  <si>
    <t>DH-F-R1</t>
  </si>
  <si>
    <t>DH-F-R2</t>
  </si>
  <si>
    <t>Taxi: Bureau -Banque BCI/ Retrait Réleve du mois de Janvier 2026</t>
  </si>
  <si>
    <t>Taxi: Bureau -Banque BCI/ Retrait cheque pour le paiement de la cnss</t>
  </si>
  <si>
    <t>Taxi:  Bureau - CNSS/Paiement CNSS quatrième  trimestre de l'année 2025</t>
  </si>
  <si>
    <t>Taxi: CNSS-BCI /depot de l'ordre de virement salaire du mois de decembre 2025</t>
  </si>
  <si>
    <t>Taxi: BCI- Bureau</t>
  </si>
  <si>
    <t>Taxi:  Bureau- Société de gardiennage (PGS) /remis de chèque du mois de Décembre 2025</t>
  </si>
  <si>
    <t>Taxi:  Societé de gardiennage  - Bureau</t>
  </si>
  <si>
    <t>Taxi:Bureau-Station Energie total/ Achat carburant groupe electrogène bureau</t>
  </si>
  <si>
    <t>Taxi:   Station Energie total- Bureau</t>
  </si>
  <si>
    <t>Taxi: Bureau -Societé SDF/ Achat encre de l'imprimante HP jet laser</t>
  </si>
  <si>
    <t>Taxi: Societé SDF-Bureau</t>
  </si>
  <si>
    <t>Taxi:  Bureau - CNSS/Depot de la DAS (Declaration annuel des salaires) de l'année 2025</t>
  </si>
  <si>
    <t>Taxi: CNSS-Bureau</t>
  </si>
  <si>
    <t>Taxi:  Bureau- Cabinet d'avocat/remis  du chèque du mois de novembre 2025 Me LOCKO</t>
  </si>
  <si>
    <t>Taxi:  Cabinet d'Avocat - Domicile</t>
  </si>
  <si>
    <t>P-F-D1</t>
  </si>
  <si>
    <t>Transport local</t>
  </si>
  <si>
    <t>Somme de Receved  $</t>
  </si>
  <si>
    <t>Somme de Receved in XAF</t>
  </si>
  <si>
    <t>Amis</t>
  </si>
  <si>
    <t>RAPATRIEME01100 RAO00011023/30 Millions d'Amis</t>
  </si>
  <si>
    <t>RAPATRIEME01100 RAO00011034/30 Millions d'Amis</t>
  </si>
  <si>
    <t>30 Amis</t>
  </si>
  <si>
    <t>AWI 2025</t>
  </si>
  <si>
    <t>Aspinall</t>
  </si>
  <si>
    <t>old grants correction</t>
  </si>
  <si>
    <t>OAT</t>
  </si>
  <si>
    <t>Credit telephonique MTN/PALF/ du 02 au 07 Mars  2026/ DOVI</t>
  </si>
  <si>
    <t>Règlement loyer Février/Coordinateur</t>
  </si>
  <si>
    <t>Bureau - Bureau Lussaka</t>
  </si>
  <si>
    <t>Bureau lussaka -Bureau</t>
  </si>
  <si>
    <t>Paiement assurance individuel accident corporel/DOVI</t>
  </si>
  <si>
    <t>Paiement assurance Assistance Evacuation/DOVI</t>
  </si>
  <si>
    <t>Reglement assurance retraite Coordinateur periode Novembre, Décembre 2025 et Janvier 2026</t>
  </si>
  <si>
    <t>Aspinall -Bureau</t>
  </si>
  <si>
    <t>Bureau - Tour Nabemba (MEF)</t>
  </si>
  <si>
    <t>Tour Nabemba - Bureau</t>
  </si>
  <si>
    <t>Bureau - Ministere de la justice</t>
  </si>
  <si>
    <t>Ministere de la Justice - Bureau</t>
  </si>
  <si>
    <t>Credit telephonique MTN/PALF/ du 10 au 17 Mars 2026/ DOVI</t>
  </si>
  <si>
    <t>Maison-DGEF</t>
  </si>
  <si>
    <t>Bureau-Ministere de la Justice</t>
  </si>
  <si>
    <t>Bureau - Parc Zoologique</t>
  </si>
  <si>
    <t>Parc Zoologique - Maison</t>
  </si>
  <si>
    <t>Bureau-Parc Zoologique</t>
  </si>
  <si>
    <t>Parc Zoologique-Bureau</t>
  </si>
  <si>
    <t>DGEF-Bureau</t>
  </si>
  <si>
    <t>Parc Zoologique - Bureau</t>
  </si>
  <si>
    <t>Credit telephonique MTN/PALF/ du 19 au 24 Mars 2026/ DOVI</t>
  </si>
  <si>
    <t>Maison -Bureau</t>
  </si>
  <si>
    <t>Bureau-WWF</t>
  </si>
  <si>
    <t>WWF-Bureau</t>
  </si>
  <si>
    <t>Credit telephonique MTN/PALF/ du 25 au 31 Mars 2026/ DOVI</t>
  </si>
  <si>
    <t>Bureau-Region de gendarmerie de Brazzaville</t>
  </si>
  <si>
    <t>Région de gendarmerie-Bureau</t>
  </si>
  <si>
    <t>Bureau-AOGC (Formation DUE)</t>
  </si>
  <si>
    <t>AOGC -Bureau</t>
  </si>
  <si>
    <t>DH-M-D1</t>
  </si>
  <si>
    <t>DH-M-R1</t>
  </si>
  <si>
    <t>DH-M-R2</t>
  </si>
  <si>
    <t>CA-M-R9</t>
  </si>
  <si>
    <t>CA-M-R10</t>
  </si>
  <si>
    <t>CA-M-R17</t>
  </si>
  <si>
    <t>DH-M-R3</t>
  </si>
  <si>
    <t>DH-M-R4</t>
  </si>
  <si>
    <t>DH-M-R5</t>
  </si>
  <si>
    <t>Credit telephonique MTN PALF/du 02   au 09 Mars 2026/Legal/ crepin</t>
  </si>
  <si>
    <t>Paiement prime de fin d'année 2025/ Crépin</t>
  </si>
  <si>
    <t>Credit telephonique MTN PALF/du 10   au 17 Mars 2026/Legal/ crepin</t>
  </si>
  <si>
    <t>Credit telephonique MTN PALF/du 18   au 24 Mars 2026/Legal/ crepin</t>
  </si>
  <si>
    <t>Credit telephonique MTN PALF/du 25   au 31 Mars 2026/Legal/ crepin</t>
  </si>
  <si>
    <t>Taxi: Domicile-Agence trans bony</t>
  </si>
  <si>
    <t>Achat Billet Brazzaville-Owando/Crépin</t>
  </si>
  <si>
    <t>Transport Interurbain</t>
  </si>
  <si>
    <t>Taxi: Agence trans bony-Domicile</t>
  </si>
  <si>
    <t>Taxi moto: Agence trans bony-Hôtel Case Mbali</t>
  </si>
  <si>
    <t>Crépin- CONGO Ration du 29 au 31/03/2026 à Owando</t>
  </si>
  <si>
    <t>Travel subsistence</t>
  </si>
  <si>
    <t>Taxi moto: Hôtel-DDEF</t>
  </si>
  <si>
    <t>Taxi moto: DDEF-Trans bony pour réservation de Ouesso</t>
  </si>
  <si>
    <t>Achat Billet Owando-Ouesso/ Crépin</t>
  </si>
  <si>
    <t>Taxi moto: Trans bony-Genadrmerie</t>
  </si>
  <si>
    <t>Taxi moto: Gendarmerie-TGI</t>
  </si>
  <si>
    <t>Taxi moto: TGI-Hôtel</t>
  </si>
  <si>
    <t>Ration de ELOMBO Levy et NGASSAKI Davy à la maison d'arrêt  d'Owando/ Soir</t>
  </si>
  <si>
    <t>Jail visit</t>
  </si>
  <si>
    <t>Taxi moto: Petit marché-Maison d'arrêt</t>
  </si>
  <si>
    <t>Taxi moto: Maison d'arrêt-Hôtel</t>
  </si>
  <si>
    <t>Ration de ELOMBO Levy et NGASSAKI Davy à la maison d'arrêt  d'Owando/matin</t>
  </si>
  <si>
    <t>Taxi moto: Boutique-Maison d'arrêt</t>
  </si>
  <si>
    <t>Taxi moto: Maison d'arrêt-Gendarmerie</t>
  </si>
  <si>
    <t>Taxi moto: Gendarmerie-Hôtel</t>
  </si>
  <si>
    <t>Crépin-CONGO Frais d'hotel du   29 au 31/03/2026 à Owando ( 02 Nuitéés)</t>
  </si>
  <si>
    <t>Taxi moto: Hôtel-Agence Trans Bony à destination de Ouesso</t>
  </si>
  <si>
    <t>Taxi: Agence Trans bony Ouesso-Hôtel Royal</t>
  </si>
  <si>
    <t>CR-M-R1</t>
  </si>
  <si>
    <t>CA-M-D3</t>
  </si>
  <si>
    <t>CR-M-R2</t>
  </si>
  <si>
    <t>CR-M-R3</t>
  </si>
  <si>
    <t>CR-M-R4</t>
  </si>
  <si>
    <t>CR-M-D1</t>
  </si>
  <si>
    <t>CR-M-R5</t>
  </si>
  <si>
    <t>CR-M-D2</t>
  </si>
  <si>
    <t>CR-M-R6</t>
  </si>
  <si>
    <t>CR-M-D3</t>
  </si>
  <si>
    <t>CR-M-R7</t>
  </si>
  <si>
    <t>Taxi: Banque BCI-Direction MTN Congo/Achat Crédit</t>
  </si>
  <si>
    <t>Taxi:   Direction MTN Congo- Bureau</t>
  </si>
  <si>
    <t>Credit teléphonique MTN PALF/ du 02 au 09 Mars 2026/Management/ Parfaite</t>
  </si>
  <si>
    <t>Taxi:  Domicile- Société de gardiennage (PGS) /remise de chèque du mois de Janvier 2026</t>
  </si>
  <si>
    <t>Règlement facture d'eau du mois de Janvier et Février 2026 bureau PALF</t>
  </si>
  <si>
    <t>Taxi: Bureau- Direction LCDE/ Reglement facture d'eau du mois de Janvier Février 2026</t>
  </si>
  <si>
    <t>Taxi: Direction LCDE- Direction MTN / Achat crédit télephonique equipe PALF</t>
  </si>
  <si>
    <t>Taxi: Direction MTN - Domicile</t>
  </si>
  <si>
    <t>Taxi: Bureau - Domicile/ travaille sur les dépenses du mois de dec 2025 janv et fév 2026 heure 18h20</t>
  </si>
  <si>
    <t>Paiement prime de fin d'année 2025/ Pafaite</t>
  </si>
  <si>
    <t>Taxi:  Bureau-Banque BCI/Appro caisse et deport ordre de virement du mois de janvier et février 2026</t>
  </si>
  <si>
    <t>Taxi:  Banque BCI - Direction MTN/ Achat credit telephonique deuxième partie du mois de Mai 2025</t>
  </si>
  <si>
    <t>Taxi: Direction MTN- Bureau</t>
  </si>
  <si>
    <t>Credit teléphonique MTN PALF/ du 10 au 17 Mars 2026/Management/ Parfaite</t>
  </si>
  <si>
    <t>Reglement prestation de nettoyage  PALF du mois de Février 2026</t>
  </si>
  <si>
    <t>Taxi: Bureau -Banque BCI/ Rétrait espèces banque, appro caisse</t>
  </si>
  <si>
    <t xml:space="preserve"> Frais de prestation de nettoyage jardin PALF Février 2026</t>
  </si>
  <si>
    <t>Réglement facture électricité periode Janvier et Février 2026/bureau PALF</t>
  </si>
  <si>
    <t>Taxi: Bureau -Direction Energie Electrique du Congo/Règlement facture janvier et fevrier 2026</t>
  </si>
  <si>
    <t>Taxi: Direction Energie Electrique du Congo-Bureau</t>
  </si>
  <si>
    <t>Taxi: Bureau - Societé d'assurances SUNU/ paiement assurance du coordinateur PALF</t>
  </si>
  <si>
    <t>Taxi:  Societé d'assurances SUNU-Bureau</t>
  </si>
  <si>
    <t>Reglement facture internet periode du 18/03 au 18/04/2026 bureau PALF</t>
  </si>
  <si>
    <t>Frais de tansfert d'argent  à T73 par cf</t>
  </si>
  <si>
    <t>Transfert fees</t>
  </si>
  <si>
    <t>Frais de tansfert d'argent  à P29 et T73 par cf</t>
  </si>
  <si>
    <t>Taxi:  Bureau- Charden farell/ transfert d'argent à  T73</t>
  </si>
  <si>
    <t>Taxi: Charden Farell-Bureau</t>
  </si>
  <si>
    <t>Taxi:Bureau- Direction Canal Box/ Paiement internet du mois de Décembre 2025</t>
  </si>
  <si>
    <t>Taxi: Direction Canal Box-Bureau</t>
  </si>
  <si>
    <t>Taxi: Bureau- Direction MTN / Achat crédit télephonique equipe PALF</t>
  </si>
  <si>
    <t>Taxi: Direction MTN - Bureau</t>
  </si>
  <si>
    <t>Credit teléphonique MTN PALF/ du 18 au 24 Mars 2026/Management/ Parfaite</t>
  </si>
  <si>
    <t>Taxi:  Bureau- Cabinet d'avocat/remise du chèque du mois déc 2025, janv et fév 2026 Me LOCKO</t>
  </si>
  <si>
    <t>Taxi: Bureau - Societé d'assurances SUNU/ paiement assurance multirisque bureau PALF</t>
  </si>
  <si>
    <t>Taxi:  Bureau- Charden farell/ transfert d'argent à  P29</t>
  </si>
  <si>
    <t>Frais de tansfert d'argent  à IT87 par momo</t>
  </si>
  <si>
    <t>Taxi: Bureau- Direction MTN / transfert d'argent à IT87</t>
  </si>
  <si>
    <t>Taxi: Direction MTN -NSAI/paiement assurance rétraite coordinateur PALF</t>
  </si>
  <si>
    <t>Taxi: NSAI- Bureau</t>
  </si>
  <si>
    <t>Credit teléphonique MTN PALF/ du 25 au 31 Mars 2026/Management/ Parfaite</t>
  </si>
  <si>
    <t>Achat de 04 ampoule à crochet</t>
  </si>
  <si>
    <t>Taxi: Bureau- Marche mounglie / achat ampoule bureau PALF</t>
  </si>
  <si>
    <t>Taxi: Marché moungalie  - Bureau</t>
  </si>
  <si>
    <t>Frais de tansfert d'argent  à P29 et T73 par par momo</t>
  </si>
  <si>
    <t>Frais de photocopie de ordre de paiement et la decharge</t>
  </si>
  <si>
    <t>Taxi: Bureau -Banque BCI/Rétrait espèces et depot d'ordre de virement salaire du mois de mars 2026</t>
  </si>
  <si>
    <t>Taxi: Bureau- Direction MTN / transfert d'argent à P29 et T73</t>
  </si>
  <si>
    <t>Frais de tansfert d'argent  à Romain ,Donald-Roméo et  IT87 par momo</t>
  </si>
  <si>
    <t>Achat produits alimentaires et de nettoyages  lait/Bureau PALF</t>
  </si>
  <si>
    <t>Achat produits alimentaires et de nettoyages café/Bureau PALF</t>
  </si>
  <si>
    <t>Achat produits alimentaires et de nettoyages sucre 5 kg/Bureau PALF</t>
  </si>
  <si>
    <t>Achat produits alimentaires et de nettoyages  lipton/Bureau PALF</t>
  </si>
  <si>
    <t>Achat produits alimentaires et de nettoyages Nettoyant surface/Bureau PALF</t>
  </si>
  <si>
    <t>Achat produits alimentaires et de nettoyages  Javel/Bureau PALF</t>
  </si>
  <si>
    <t>Achat produits alimentaires et de nettoyages  Liquide vaiselle/Bureau PALF</t>
  </si>
  <si>
    <t>Achat produits alimentaires et de nettoyages  savons/Bureau PALF</t>
  </si>
  <si>
    <t>Achat produits alimentaires et de nettoyages detergent proclin/Bureau PALF</t>
  </si>
  <si>
    <t>Achat produits alimentaires et de nettoyages Papier toilette/Bureau PALF</t>
  </si>
  <si>
    <t>Achat produits alimentaires et de nettoyages  sac poubelle /Bureau PALF</t>
  </si>
  <si>
    <t>Taxi: Bureau- Direction MTN / transfert d'argent à IT87,Donald-roméo et romain</t>
  </si>
  <si>
    <t>Taxi: Bureau- Supermarché Moungali / achat Fournitures de bureau PALF</t>
  </si>
  <si>
    <t>Taxi: Supermarché Moungali  - Bureau</t>
  </si>
  <si>
    <t>Frais de ramassage Ordure Mars 2026</t>
  </si>
  <si>
    <t>Reglement prestation de nettoyage  PALF du mois de Mars 2026</t>
  </si>
  <si>
    <t xml:space="preserve"> Frais de prestation de nettoyage jardin PALF Mars 2026</t>
  </si>
  <si>
    <t xml:space="preserve">Taxi: Bureau- L'Immeuble   / Formation à l'UE </t>
  </si>
  <si>
    <t>Taxi: L'Immeuble - Bureau</t>
  </si>
  <si>
    <t>Taxi: Bureau-Lieu de Formation UE</t>
  </si>
  <si>
    <t>Taxi: Bureau- Cabinet d'avocat Maitre Locko/récuperation des rapport mensuel</t>
  </si>
  <si>
    <t>Taxi:  Cabinet d'avocat Maitre Locko- Bureau</t>
  </si>
  <si>
    <t>P-M-D1</t>
  </si>
  <si>
    <t>P-M-R1</t>
  </si>
  <si>
    <t>CA-M-R2</t>
  </si>
  <si>
    <t>CA-M-D6</t>
  </si>
  <si>
    <t>P-M-R2</t>
  </si>
  <si>
    <t>CA-M-R5</t>
  </si>
  <si>
    <t>CA-M-R8</t>
  </si>
  <si>
    <t>CA-M-R11</t>
  </si>
  <si>
    <t>CA-M-R12</t>
  </si>
  <si>
    <t>CA-M-R13</t>
  </si>
  <si>
    <t>CA-M-R14</t>
  </si>
  <si>
    <t>P-M-R3</t>
  </si>
  <si>
    <t>CA-M-R15</t>
  </si>
  <si>
    <t>P-M-R4</t>
  </si>
  <si>
    <t>CA-M-R18</t>
  </si>
  <si>
    <t>CA-M-R19</t>
  </si>
  <si>
    <t>CA-M-R20</t>
  </si>
  <si>
    <t>CA-M-R21</t>
  </si>
  <si>
    <t>CA-M-R22</t>
  </si>
  <si>
    <t>CA-M-R23</t>
  </si>
  <si>
    <t>CA-M-R24</t>
  </si>
  <si>
    <t>CA-M-R25</t>
  </si>
  <si>
    <t>CA-M-R26</t>
  </si>
  <si>
    <t>CA-M-R27</t>
  </si>
  <si>
    <t>Credit telephonique MTN PALF/ du 04 au 09 Mars 2026/ Investigation/P29</t>
  </si>
  <si>
    <t>Transport Local</t>
  </si>
  <si>
    <t>Achat boisson</t>
  </si>
  <si>
    <t>Trust building</t>
  </si>
  <si>
    <t>Travel Subsistence</t>
  </si>
  <si>
    <t>Credit telephonique MTN PALF/ du 10  au 17 Mars 2026/ Investigation/P29</t>
  </si>
  <si>
    <t>investigation</t>
  </si>
  <si>
    <t>Taxi hotel-fatima,prospection</t>
  </si>
  <si>
    <t>Taxi fatima-bounda,prospection</t>
  </si>
  <si>
    <t>Taxi bounda-cf,retrait des fonds</t>
  </si>
  <si>
    <t>Taxi cf-sab,prospection</t>
  </si>
  <si>
    <t>Taxi sab-hotel</t>
  </si>
  <si>
    <t xml:space="preserve">Achat boisson </t>
  </si>
  <si>
    <t>Credit telephonique MTN PALF/ du18  au 23 Mars 2026/ Investigation/P29</t>
  </si>
  <si>
    <t>Credit telephonique MTN PALF/ du 25 au 31 Mars 2026/ Investigation/P29</t>
  </si>
  <si>
    <t>Achat billet pokola-gouga</t>
  </si>
  <si>
    <t>Achat billet gouga-pokola</t>
  </si>
  <si>
    <t>P29-M-R1</t>
  </si>
  <si>
    <t>P29-M-D1</t>
  </si>
  <si>
    <t>P29-M-D5</t>
  </si>
  <si>
    <t>P29-M-R2</t>
  </si>
  <si>
    <t>P29-M-D2</t>
  </si>
  <si>
    <t>P29-M-R3</t>
  </si>
  <si>
    <t>P29-M-R4</t>
  </si>
  <si>
    <t>P29-M-R5</t>
  </si>
  <si>
    <t>P29-M-R6</t>
  </si>
  <si>
    <t>P29-M-R7</t>
  </si>
  <si>
    <t>P29-M-R8</t>
  </si>
  <si>
    <t>P29-M-R9</t>
  </si>
  <si>
    <t>P29-M-R10</t>
  </si>
  <si>
    <t>P29-M-R11</t>
  </si>
  <si>
    <t>P29-M-R12</t>
  </si>
  <si>
    <t>P29-M-R13</t>
  </si>
  <si>
    <t>P29-M-D4</t>
  </si>
  <si>
    <t>P29-M-R14</t>
  </si>
  <si>
    <t>P29-M-R15</t>
  </si>
  <si>
    <t>P29-M-R16</t>
  </si>
  <si>
    <t>P29-M-R17</t>
  </si>
  <si>
    <t>P29-M-R18</t>
  </si>
  <si>
    <t>P29-M-R19</t>
  </si>
  <si>
    <t>P29-M-R20</t>
  </si>
  <si>
    <t>P29-M-R21</t>
  </si>
  <si>
    <t>P29-M-R22</t>
  </si>
  <si>
    <t>P29-M-R23</t>
  </si>
  <si>
    <t>P29-M-R24</t>
  </si>
  <si>
    <t>Credit telephonique MTN PALF/ du 02 au 09 Mars 2026/ Investigation/T73</t>
  </si>
  <si>
    <t>réçu de caisse/T73</t>
  </si>
  <si>
    <t>trust building</t>
  </si>
  <si>
    <t>Credit telephonique MTN PALF/ du 10 au 17 Mars 2026/ Investigation/T73</t>
  </si>
  <si>
    <t>Traverser rivière sangha</t>
  </si>
  <si>
    <t>Credit telephonique MTN PALF/ du 18 au 24 Mars 2026/ Investigation/T73</t>
  </si>
  <si>
    <t>Credit telephonique MTN PALF/ du 25 au 31 Mras 2026/ Investigation/T73</t>
  </si>
  <si>
    <t>T73-M-D1</t>
  </si>
  <si>
    <t>T73-M-R1</t>
  </si>
  <si>
    <t>T73-M-D2</t>
  </si>
  <si>
    <t>T73-M-R2</t>
  </si>
  <si>
    <t>T73-M-R4</t>
  </si>
  <si>
    <t>T73-M-R5</t>
  </si>
  <si>
    <t>T73-M-R6</t>
  </si>
  <si>
    <t>T73-M-R7</t>
  </si>
  <si>
    <t>T73-M-R8</t>
  </si>
  <si>
    <t>T73-M-R9</t>
  </si>
  <si>
    <t>T73-M-D3</t>
  </si>
  <si>
    <t>T73-M-R10</t>
  </si>
  <si>
    <t>T73-M-R11</t>
  </si>
  <si>
    <t>T73-M-R12</t>
  </si>
  <si>
    <t>T73-M-R13</t>
  </si>
  <si>
    <t>T73-M-R14</t>
  </si>
  <si>
    <t>T73-M-R15</t>
  </si>
  <si>
    <t>T73-M-R16</t>
  </si>
  <si>
    <t>T73-M-R17</t>
  </si>
  <si>
    <t>T73-M-R18</t>
  </si>
  <si>
    <t>T73-M-R19</t>
  </si>
  <si>
    <t>T73-M-R20</t>
  </si>
  <si>
    <t>T73-M-R21</t>
  </si>
  <si>
    <t>T73-M-R22</t>
  </si>
  <si>
    <t>T73-M-R23</t>
  </si>
  <si>
    <t>T73-M-D4</t>
  </si>
  <si>
    <t>T73-M-R24</t>
  </si>
  <si>
    <t>T73-M-R25</t>
  </si>
  <si>
    <t>T73-M-R26</t>
  </si>
  <si>
    <t>T73-M-R27</t>
  </si>
  <si>
    <t>T73-M-R28</t>
  </si>
  <si>
    <t>T73-M-R29</t>
  </si>
  <si>
    <t>T73-M-R30</t>
  </si>
  <si>
    <t>T73-M-R31</t>
  </si>
  <si>
    <t>T73-M-R32</t>
  </si>
  <si>
    <t>T73-M-R33</t>
  </si>
  <si>
    <t>T73-M-R34</t>
  </si>
  <si>
    <t>T73-M-R35</t>
  </si>
  <si>
    <t>T73-M-R36</t>
  </si>
  <si>
    <t>T73-M-R37</t>
  </si>
  <si>
    <t>T73-M-R38</t>
  </si>
  <si>
    <t>T73-M-R39</t>
  </si>
  <si>
    <t>T73-M-R40</t>
  </si>
  <si>
    <t>Reçu de caisse/ IT87</t>
  </si>
  <si>
    <t>Credit telephonique MTN PALF/du 02 au 09 Mars 2026/Investigation /IT87</t>
  </si>
  <si>
    <t>Trust Building</t>
  </si>
  <si>
    <t>Credit telephonique MTN PALF/du 10 au 17 Mars 2026/Investigation/IT87</t>
  </si>
  <si>
    <t>Credit telephonique MTN PALF/du 18 au 24 Mars 2026/Investigation/IT87</t>
  </si>
  <si>
    <t>Credit telephonique MTN PALF/du 25 au 31 Mars 2026/Investigation/IT87</t>
  </si>
  <si>
    <t>IT87-M-D1</t>
  </si>
  <si>
    <t>IT87-M-R1</t>
  </si>
  <si>
    <t>IT87-M-R2</t>
  </si>
  <si>
    <t>IT87-M-D3</t>
  </si>
  <si>
    <t>IT87-M-R3</t>
  </si>
  <si>
    <t>IT87-M-D2</t>
  </si>
  <si>
    <t>IT87-M-R4</t>
  </si>
  <si>
    <t>IT87-M-R5</t>
  </si>
  <si>
    <t>IT87-M-R6</t>
  </si>
  <si>
    <t>IT87-M-R7</t>
  </si>
  <si>
    <t>IT87-M-D4</t>
  </si>
  <si>
    <t>IT87-M-R8</t>
  </si>
  <si>
    <t>IT87-M-R9</t>
  </si>
  <si>
    <t>IT87-M-R10</t>
  </si>
  <si>
    <t>IT87-M-R11</t>
  </si>
  <si>
    <t>IT87-M-R12</t>
  </si>
  <si>
    <t>IT87-M-R13</t>
  </si>
  <si>
    <t>IT87-M-R14</t>
  </si>
  <si>
    <t>IT87-M-R15</t>
  </si>
  <si>
    <t>IT87-M-R16</t>
  </si>
  <si>
    <t>IT87-M-R17</t>
  </si>
  <si>
    <t>IT87-M-R18</t>
  </si>
  <si>
    <t>IT87-M-D5</t>
  </si>
  <si>
    <t>IT87-M-R19</t>
  </si>
  <si>
    <t>IT87-M-R20</t>
  </si>
  <si>
    <t>IT87-M-R21</t>
  </si>
  <si>
    <t>IT87-M-R22</t>
  </si>
  <si>
    <t>IT87-M-R23</t>
  </si>
  <si>
    <t>IT87-M-R24</t>
  </si>
  <si>
    <t>IT87-M-R25</t>
  </si>
  <si>
    <t>Paiement prime de fin d'année 2025/ Abraham</t>
  </si>
  <si>
    <t>CA-M-D5</t>
  </si>
  <si>
    <t>Paiement prime de fin d'année 2025/Roderlin</t>
  </si>
  <si>
    <t>CA-M-D4</t>
  </si>
  <si>
    <t>Credit telephonique MTN PALF/ du 04 au 09 Mars 2026/Legal//Donald-Roméo</t>
  </si>
  <si>
    <t>Paiement prime de fin d'année 2025/ Donald-Romeo</t>
  </si>
  <si>
    <t>Taxi Bureau- ACFAP/ Deposer les rapports annuels</t>
  </si>
  <si>
    <t>Taxi ACFAP-Bureau</t>
  </si>
  <si>
    <t>Taxi Bureau- ACFAP/ Deposer les rapports annuels après les observations</t>
  </si>
  <si>
    <t>Credit telephonique MTN PALF/ du 10 au 17 Mars 2026/Legal//Donald-Roméo</t>
  </si>
  <si>
    <t>Credit telephonique MTN PALF/ du 18 au 24 Mars 2026/Legal//Donald-Roméo</t>
  </si>
  <si>
    <t>Credit telephonique MTN PALF/ du 25 au 31 Mars 2026/Legal//Donald-Roméo</t>
  </si>
  <si>
    <t>Taxi Bureau- Agence océan du nord d'angola libre/ Achat billet pour sibiti</t>
  </si>
  <si>
    <t>Taxi  Agence océan du nord d'angola libre-Bureau</t>
  </si>
  <si>
    <t>Achat billet Brazzaville-Sibiti/ Donald-Roméo</t>
  </si>
  <si>
    <t>Taxi Domicile- Agence océan du nord d'angola libre/ pour sibiti</t>
  </si>
  <si>
    <t>Taxi moto agence océan du Nord- Hôtel le Papyrus/ Sibiti</t>
  </si>
  <si>
    <t>Donald-Roméo-CONGO Ration  du  26 au 29/03/2026 à Sibiti</t>
  </si>
  <si>
    <t>Taxi moto Hôtel le Papyrus-DDEF/ Rencontrer le DDPI</t>
  </si>
  <si>
    <t>Taxi moto DDEF-TGI/ Rencontrer le Procureur</t>
  </si>
  <si>
    <t>Taxi moto TGI-Region de gendarmerie / Rencontrer le COMREG</t>
  </si>
  <si>
    <t>Taxi moto Maison d'arrêt-Hôtel le Papyrus</t>
  </si>
  <si>
    <t>Ration un detenu/ MANKOUSSOU Auzere/ Maison d'arrêt de Sibiti/ Soir</t>
  </si>
  <si>
    <t>Taxi moto Hôtel le Papyrus-Maison d'arrêt</t>
  </si>
  <si>
    <t>Taxi moto Maison d'arrêt-TGI/ Rencontrer le Président du tribunal</t>
  </si>
  <si>
    <t>Taxi moto TGI-Agence ocean du Nort/ Reservation du billet</t>
  </si>
  <si>
    <t>Achat billet Sibiti- Brazzaville/ Donald-Roméo</t>
  </si>
  <si>
    <t>Donald-Roméo-CONGO Frais d'hôtel   du  26 au 29/03/2026 à Sibiti (3 nuitées)</t>
  </si>
  <si>
    <t>Taxi Hôtel le Papyrus-Agence ocean du Nort/ Reservation du billet</t>
  </si>
  <si>
    <t>Taxi  Agence océan du nord de Moungali-Domicile</t>
  </si>
  <si>
    <t>Taxi Bureau- Agence Trans Bony de la Frontière/ Resevation billets pour Ouesso</t>
  </si>
  <si>
    <t>Taxi  Agence Trans Bony de la Frontière-Bureau</t>
  </si>
  <si>
    <t>Achat billet Brazzaville-Ouesso/ Donald-Roméo</t>
  </si>
  <si>
    <t>Taxi Domicile- Agence Trans Bony de la Frontière/ pour Ouesso</t>
  </si>
  <si>
    <t>Taxi  Agence Trans Bony de Ouesso-Hôtel Royal</t>
  </si>
  <si>
    <t>Donald-Roméo-CONGO Ration  du  31 mars au 05/04/2026 à Ouesso</t>
  </si>
  <si>
    <t>DR-M-R1</t>
  </si>
  <si>
    <t>CA-M-D2</t>
  </si>
  <si>
    <t>DR-M-D1</t>
  </si>
  <si>
    <t>DR-M-R2</t>
  </si>
  <si>
    <t>DR-M-R3</t>
  </si>
  <si>
    <t>DR-M-R4</t>
  </si>
  <si>
    <t>DR-M-R5</t>
  </si>
  <si>
    <t>DR-M-D3</t>
  </si>
  <si>
    <t>DR-M-D2</t>
  </si>
  <si>
    <t>DR-M-R6</t>
  </si>
  <si>
    <t>DR-M-R7</t>
  </si>
  <si>
    <t>DR-M-R8</t>
  </si>
  <si>
    <t>DR-M-D4</t>
  </si>
  <si>
    <t>Credit telephonique MTN PALF/du 04 au 09 Mars 2026/Média/ Evariste</t>
  </si>
  <si>
    <t>Paiement prime de fin d'année 2025/ Evariste</t>
  </si>
  <si>
    <t>Credit telephonique MTN PALF/du 10 au 17 Mars 2026/Evariste/ Evariste</t>
  </si>
  <si>
    <t>Bonus media portant sur le bilan des activités PALF de l'année 2025 pieces presse Internet (https://www.panoramik-actu.com)</t>
  </si>
  <si>
    <t>Bonus to media officer</t>
  </si>
  <si>
    <t>Bonus media portant sur le bilan des activités PALF de l'année 2025 pieces presse Internet(https://www.tribune-eco.cg)</t>
  </si>
  <si>
    <t>Bonus media portant sur le bilan des activités PALF de l'année 2025 pieces presse Internet(https://www.groupecongomedias.com)</t>
  </si>
  <si>
    <t>Bonus media portant sur le bilan des activités PALF de l'année 2025 pieces presse Internet (https://www.labreveonline.com)</t>
  </si>
  <si>
    <t>Bonus media portant sur le bilan des activités PALF de l'année 2025 pieces presse Internet (https://www.adiac-congo.com)</t>
  </si>
  <si>
    <t>Bonus media portant sur le bilan des activités PALF de l'année 2025 pieces presse Internet (https://www.lasemaineafricaine.info)</t>
  </si>
  <si>
    <t>Bonus media portant sur le bilan des activités PALF de l'année 2025 pieces presse Internet (https://www.matinlibre.cg)</t>
  </si>
  <si>
    <t>Bonus media portant sur le bilan des activités PALF de l'année 2025 pieces presse Internet (https://www.firstmediac.com)</t>
  </si>
  <si>
    <t>Bonus media portant sur le bilan des activités PALF de l'année 2025 pieces presse Internet (https://www.journaldebrazza.com)</t>
  </si>
  <si>
    <t>Bonus media portant sur le bilan des activités PALF de l'année 2025 pieces presse Internet (https://vmmedias.info)</t>
  </si>
  <si>
    <t>Bonus media portant sur le bilan des activités PALF de l'année 2025 pieces presse Internet (https://aci.cg)</t>
  </si>
  <si>
    <t>Bonus media portant sur le bilan des activités PALF de l'année 2025 pieces presse Internet (https://lesechos-congobrazza.com/)</t>
  </si>
  <si>
    <t>Bonus media portant sur le bilan des activités PALF de l'année 2025 pieces presse Internet (https://opinionpublique.cg)</t>
  </si>
  <si>
    <t>Bonus media portant sur le bilan des activités PALF de l'année 2025 pieces presse Internet (https://www.lhorizonafricain.com)</t>
  </si>
  <si>
    <t>Bonus media portant sur le bilan des activités PALF de l'année 2025 pieces presse papier (les depêches de brazzaville)</t>
  </si>
  <si>
    <t>Bonus media portant sur le bilan des activités PALF de l'année 2025 pieces presse papier( la Semaine Africaine)</t>
  </si>
  <si>
    <t>Bonus media portant sur le bilan des activités PALF de l'année 2025 pieces presse papier  l'horizion africain</t>
  </si>
  <si>
    <t>Bonus media portant sur le bilan des activités PALF de l'année 2025 pieces presse papier l'Agence Congolaise de l'Information</t>
  </si>
  <si>
    <t>Bonus media portant sur le bilan des activités PALF de l'année 2025 presse Radio citoyenne des jeunes</t>
  </si>
  <si>
    <t>Bonus media portant sur le bilan des activités PALF de l'année 2025 presse Radio Liberté ( 03 pièces: français, Kituba, et Lingala</t>
  </si>
  <si>
    <t>Taxi, Bureau PALF-Les Dépêches de Brazzaville</t>
  </si>
  <si>
    <t>Taxi, Les Dépêches de Brazzaville-Radio Liberté</t>
  </si>
  <si>
    <t>Taxi, Radio Liberté-groupecongomedias.com</t>
  </si>
  <si>
    <t>Taxi, groupecongomedias.com-lesechos-congobrazza.com</t>
  </si>
  <si>
    <t>Taxi, lesechos-congobrazza.com-panoramik-actu.com</t>
  </si>
  <si>
    <t>Taxi, panoramik-actu.com-tribune-eco.com</t>
  </si>
  <si>
    <t>Taxi, tribune-eco.com-La Semaine Africaine</t>
  </si>
  <si>
    <t>Taxi, La Semaine Africaine-firstmediac.com</t>
  </si>
  <si>
    <t>Taxi, firstmediac.com-opinionpublique.cg</t>
  </si>
  <si>
    <t>Taxi, opinionpublique.cg-panoramik-actu.com</t>
  </si>
  <si>
    <t>Taxi, panoramik-actu.com-Bureau PALF</t>
  </si>
  <si>
    <t>Credit telephonique MTN PALF/du 25 au 31 Mars 2026/Evariste/ Evariste</t>
  </si>
  <si>
    <t>Taxi, Bureau PALF-DGEF</t>
  </si>
  <si>
    <t>Achat billet, Brazzaville-Ouesso/ Evariste</t>
  </si>
  <si>
    <t>Taxi, Domicile-Agence Trans Bony de Brazzaville</t>
  </si>
  <si>
    <t>Taxi, Agence Trans Bony de Ouesso-Royal Hôtel</t>
  </si>
  <si>
    <t>Evariste CONGO- Ration du 31 mars au 05 avril 2026 à Ouesso et Pokol ( 5 nuitées )</t>
  </si>
  <si>
    <t>EV-M-R1</t>
  </si>
  <si>
    <t>CA-M-D1</t>
  </si>
  <si>
    <t>EV-M-R2</t>
  </si>
  <si>
    <t>CA-M-D7</t>
  </si>
  <si>
    <t>CA-M-D8</t>
  </si>
  <si>
    <t>CA-M-D9</t>
  </si>
  <si>
    <t>EV-M-D1</t>
  </si>
  <si>
    <t>EV-M-R3</t>
  </si>
  <si>
    <t>EV-M-R4</t>
  </si>
  <si>
    <t>EV-M-R5</t>
  </si>
  <si>
    <t>EV-M-D2</t>
  </si>
  <si>
    <t>Taxi: Bureau-Charden Farel(pour le transfert des fonds)</t>
  </si>
  <si>
    <t>Credit telephonique MTN PALF/du 04 au 09 Mars 2026/Legal/Romain</t>
  </si>
  <si>
    <t>Frais de tansfert d'argent  à T73  et IT87 par cf</t>
  </si>
  <si>
    <t xml:space="preserve">Achat carburant groupe electrogène Bureau </t>
  </si>
  <si>
    <t>Credit telephonique MTN PALF/du 10 au 17 Mars 2026/Legal/Romain</t>
  </si>
  <si>
    <t>Frais de tansfert d'argent  à P29, et IT87 par cf</t>
  </si>
  <si>
    <t>Taxi: Burau-Charden Farell</t>
  </si>
  <si>
    <t>Achat de 10 bonbonne d'eau mineral 10 LITRES/Bureau</t>
  </si>
  <si>
    <t>Taxi: Bureau-Charden Farel</t>
  </si>
  <si>
    <t>Credit telephonique MTN PALF/du 18 au 24 Mars 2026/Legal/Romain</t>
  </si>
  <si>
    <t>Credit telephonique MTN PALF/du 25 au 31 Mars 2026/Legal/Romain</t>
  </si>
  <si>
    <t>Recu Caisse/Jean Romain</t>
  </si>
  <si>
    <t>Taxi: Bureau-Agence Trans Bony de la Frontière pour la reservation du billet</t>
  </si>
  <si>
    <t>Achat  billet Brazzaville-Madingou/ Romain</t>
  </si>
  <si>
    <t>Transport Interubain</t>
  </si>
  <si>
    <t>Taxi: Trans Bony de la Frontière-Bureau</t>
  </si>
  <si>
    <t>Taxi: Domicle-Agence Trans Bony de la Frontère</t>
  </si>
  <si>
    <t>Taxi-moto: Agence Trans Bony de Madingou-Hotel Dzongo</t>
  </si>
  <si>
    <t>Taxi moto: Hotel DZONGO-Marché(pour acheter la ration du prevenu)</t>
  </si>
  <si>
    <t>Achat de la ration du détenu NTONDELE MOUKOKO Fulgence/ Commissariat de Police de Madingou/ Soir</t>
  </si>
  <si>
    <t>jail visit</t>
  </si>
  <si>
    <t>Taxi moto: Commissariat de Police de Madingou-Hotel Dzongo</t>
  </si>
  <si>
    <t>ROMAIN-CONGO:Ration du 26 au 28/03/2026 à Madingou</t>
  </si>
  <si>
    <t>Achat de la ration du détenu NTONDELE MOUKOKO Fulgence/ Commissariat de Police de Madingou/ Matin</t>
  </si>
  <si>
    <t>Taxi moto: Marché -Commisariat de Police</t>
  </si>
  <si>
    <t>Taxi moto: Commissariat de Police-DDEF</t>
  </si>
  <si>
    <t>versement</t>
  </si>
  <si>
    <t>Achat  billet  Madingou-Brazzaville/ Romain</t>
  </si>
  <si>
    <t>Taxi moto: Agence Trans bony de Madingou-Hotel DZONGO</t>
  </si>
  <si>
    <t>Taxi moto: Hotel DZONGO-Commissariat de Police</t>
  </si>
  <si>
    <t>Taxi moto: Commissariat de Police-Hotel Dzongo</t>
  </si>
  <si>
    <t>ROMAIN-Congo: Frais d'Hotel à Madingou du 26 au 28/03/2026 (02) nuitées</t>
  </si>
  <si>
    <t>Taxi moto: Hotel Dzongo-Agence Trans Bony de Madingou</t>
  </si>
  <si>
    <t>Taxi: Agence Trans Bony de Bifouiti-Domicile</t>
  </si>
  <si>
    <t>Achat  billet Brazzaville-Ouesso/ Romain</t>
  </si>
  <si>
    <t>Taxi; Domicile-Agence Trans Bony de la Frontière</t>
  </si>
  <si>
    <t xml:space="preserve">Taxi: Agence Trans Bony  de Ouesso-Hotel Royal </t>
  </si>
  <si>
    <t>ROMAIN -CONGO: Ration du 31/05/2026 au 05/04/2026 à Ouesso</t>
  </si>
  <si>
    <t>RM-M-D1</t>
  </si>
  <si>
    <t>RM-M-R1</t>
  </si>
  <si>
    <t>CA-M-R1</t>
  </si>
  <si>
    <t>CA-M-R3</t>
  </si>
  <si>
    <t>RM-M-R2</t>
  </si>
  <si>
    <t>CA-M-R4</t>
  </si>
  <si>
    <t>CA-M-R6</t>
  </si>
  <si>
    <t>CA-M-R7</t>
  </si>
  <si>
    <t>RM-M-R3</t>
  </si>
  <si>
    <t>CA-M-R16</t>
  </si>
  <si>
    <t>RM-M-R4</t>
  </si>
  <si>
    <t>RM-M-R5</t>
  </si>
  <si>
    <t>RM-M-D3</t>
  </si>
  <si>
    <t>RM-M-D2</t>
  </si>
  <si>
    <t>RM-M-R6</t>
  </si>
  <si>
    <t>RM-M-R7</t>
  </si>
  <si>
    <t>RM-M-R8</t>
  </si>
  <si>
    <t>RM-M-D4</t>
  </si>
  <si>
    <t>Crepin</t>
  </si>
  <si>
    <t>Virement des fonds par la fondation Aspinall</t>
  </si>
  <si>
    <t>Paiement salaire du mois de Janvier 2026/LOUNDOU Jean Romain/3655242</t>
  </si>
  <si>
    <t>Paiement salaire du mois de Janvier 2026/Crepin IBOUILI-IBOUILI</t>
  </si>
  <si>
    <t>Paiement salaire du mois de Janvier 2026/PINDI BINGA Donald- Roméo</t>
  </si>
  <si>
    <t>Paiement salaire du mois de Janvier 2026/Evariste LELOUSSI</t>
  </si>
  <si>
    <t>Paiement salaire du mois de Février 2026/Crepin IBOUILI-IBOUILI</t>
  </si>
  <si>
    <t>Paiement salaire du mois de Février 2026/PINDI BINGA Donald- Roméo</t>
  </si>
  <si>
    <t>Paiement salaire du mois de Février 2026/Evariste LELOUSSI</t>
  </si>
  <si>
    <t>Reglement honoraire du mois de Janvier 2026/T73/3655244</t>
  </si>
  <si>
    <t>Reglement honoraire du mois de Février 2026/T73/3655244</t>
  </si>
  <si>
    <t>Reglement honoraire du mois de Janvier 2026/IT87/3655245</t>
  </si>
  <si>
    <t>Reglement honoraire du mois de Février 2026/IT87/3655245</t>
  </si>
  <si>
    <t>Reglement honoraire du mois de Janvier 2026/P29/3655246</t>
  </si>
  <si>
    <t>Reglement honoraire du 17 au 28 Février 2026/P29/3655246</t>
  </si>
  <si>
    <t>Solde du dernier acompte  sur  salaire du mois de décembre 2025/Homéfa DOVI/3655249</t>
  </si>
  <si>
    <t>Paiement salaire du mois de Janvier 2026/Homéfa DOVI/3655249</t>
  </si>
  <si>
    <t>Paiement salaire du mois de Janvier 2026/BAVOUMINA NZOUSSI Dina Parfaite/3655248</t>
  </si>
  <si>
    <t>Paiement salaire du mois de Février 2026 fin du premier contrat et congé/BAVOUMINA NZOUSSI Dina Parfaite/3655248</t>
  </si>
  <si>
    <t>Paiement salaire du mois de Février 2026 nouveau contrat/BAVOUMINA NZOUSSI Dina Parfaite/3655248</t>
  </si>
  <si>
    <t>Frais de virement salaire du mois de Janvier 2026</t>
  </si>
  <si>
    <t>Frais de virement salaire du mois de Février 2026</t>
  </si>
  <si>
    <t>Reglement frais d'assurance multi risque/Bureau PALF/3655254</t>
  </si>
  <si>
    <t>Paiement salaire du mois de mars 2026/LOUNDOU Jean Romain/3655</t>
  </si>
  <si>
    <t>Paiement salaire du mois de mars 2026/Crepin IBOUILI-IBOUILI</t>
  </si>
  <si>
    <t>Paiement salaire du mois de mars  2026 et congé /PINDI BINGA Donald- Roméo</t>
  </si>
  <si>
    <t>Paiement salaire du mois de mars 2026/Evariste LELOUSSI</t>
  </si>
  <si>
    <t>Paiement salaire du mois de mars 2026/Homéfa DOVI/3655257</t>
  </si>
  <si>
    <t>Paiement salaire du mois de mars 2026/BAVOUMINA NZOUSSI Dina Parfaite/3655256</t>
  </si>
  <si>
    <t>Frais de virement salaire du mois de Mars 2026</t>
  </si>
  <si>
    <t>Reglement honoraire du mois de Mars 2026/IT87/3655259</t>
  </si>
  <si>
    <t>BQ-M-R1</t>
  </si>
  <si>
    <t>BQ-M-R2</t>
  </si>
  <si>
    <t>BQ-M-R3</t>
  </si>
  <si>
    <t>BQ-M-R4</t>
  </si>
  <si>
    <t>BQ-M-R5</t>
  </si>
  <si>
    <t>BQ-M-R6</t>
  </si>
  <si>
    <t>BQ-M-R7</t>
  </si>
  <si>
    <t>BQ-M-R8</t>
  </si>
  <si>
    <t>BQ-M-R9</t>
  </si>
  <si>
    <t>BQ-M-R10</t>
  </si>
  <si>
    <t>BQ-M-R11</t>
  </si>
  <si>
    <t>BQ-M-R12</t>
  </si>
  <si>
    <t>BQ-M-R13</t>
  </si>
  <si>
    <t>BQ-M-R14</t>
  </si>
  <si>
    <t>BQ-M-R15</t>
  </si>
  <si>
    <t>BQ-M-R16</t>
  </si>
  <si>
    <t>BQ-M-R17</t>
  </si>
  <si>
    <t>BQ-M-R18</t>
  </si>
  <si>
    <t>BQ-M-R19</t>
  </si>
  <si>
    <t>BQ-M-R20</t>
  </si>
  <si>
    <t>BQ-M-R21</t>
  </si>
  <si>
    <t>BQ-M-R22</t>
  </si>
  <si>
    <t>BQ-M-R23</t>
  </si>
  <si>
    <t>BQ-M-R24</t>
  </si>
  <si>
    <t>BQ-M-R25</t>
  </si>
  <si>
    <t>BQ-M-R26</t>
  </si>
  <si>
    <t>BQ-M-R27</t>
  </si>
  <si>
    <t>BQ-M-R28</t>
  </si>
  <si>
    <t>BQ-M-R29</t>
  </si>
  <si>
    <t>BQ-M-R30</t>
  </si>
  <si>
    <t>BQ-M-R31</t>
  </si>
  <si>
    <t>BQ-M-R32</t>
  </si>
  <si>
    <t>BQ-M-R33</t>
  </si>
  <si>
    <t>BQ-M-R34</t>
  </si>
  <si>
    <t>BQ-M-R35</t>
  </si>
  <si>
    <t>BQ-M-R36</t>
  </si>
  <si>
    <t>BQ-M-R37</t>
  </si>
  <si>
    <t>BQ-M-R38</t>
  </si>
  <si>
    <t>BQ-M-R39</t>
  </si>
  <si>
    <t>BQ-M-G1</t>
  </si>
  <si>
    <t>Reglement Loyer du Mois de Janvier 2026/3655240</t>
  </si>
  <si>
    <t>Reglement Facture Gardiennage du mois de Janvier 2026/3655241</t>
  </si>
  <si>
    <t>Reglement Facture Gardiennage Mois de Février 2026/3655251</t>
  </si>
  <si>
    <t>Reglement loyer du mois de Février 2026/3655250</t>
  </si>
  <si>
    <t>Paiement Honoraire Me LOCKO/Mois de décembre 2025 /3655252</t>
  </si>
  <si>
    <t>Paiement Honoraire Me LOCKO/Mois de Janvier 2026 /3655252</t>
  </si>
  <si>
    <t>Paiement Honoraire Me LOCKO/Mois de Février 2026 /3655252</t>
  </si>
  <si>
    <t>T73-M-R41</t>
  </si>
  <si>
    <t>févr</t>
  </si>
  <si>
    <t>mars</t>
  </si>
  <si>
    <t>janv</t>
  </si>
  <si>
    <t>Maison-AOGC</t>
  </si>
  <si>
    <t>AOGC-Bureau</t>
  </si>
  <si>
    <t>Credit telephonique MTN/PALF/ du 01 au 07 Avril 2026/ DOVI</t>
  </si>
  <si>
    <t>Reçu caisse</t>
  </si>
  <si>
    <t>Credit telephonique MTN/PALF/ du 08 au 14 avril 2026/ DOVI</t>
  </si>
  <si>
    <t>Bureau-Direction Generale des Douanes</t>
  </si>
  <si>
    <t>Direction Générale des Douanes - Aspinall</t>
  </si>
  <si>
    <t>Règlement loyer Mars 2026/ Coordinateur</t>
  </si>
  <si>
    <t>Credit telephonique MTN/PALF/ du 15 au 21 avril 2026/ DOVI</t>
  </si>
  <si>
    <t>Maison--Bureau</t>
  </si>
  <si>
    <t>Credit telephonique MTN/PALF/ du 22 au 28 avril 2026/ DOVI</t>
  </si>
  <si>
    <t>Bureau-MEF(rencontre avec le Conseiller Faune)</t>
  </si>
  <si>
    <t>MEF-Bureau</t>
  </si>
  <si>
    <t>Bureau-DDEF/Brazzaville</t>
  </si>
  <si>
    <t>DDEF/Brazzaville -Bureau</t>
  </si>
  <si>
    <t>Credit telephonique MTN/PALF/ du 29 avril au 05 mai 2026/ DOVI</t>
  </si>
  <si>
    <t>DH-A-D1</t>
  </si>
  <si>
    <t>DH-A-R1</t>
  </si>
  <si>
    <t>DH-A-R2</t>
  </si>
  <si>
    <t>DH-A-R3</t>
  </si>
  <si>
    <t>DH-A-R4</t>
  </si>
  <si>
    <t>DH-A-R5</t>
  </si>
  <si>
    <t>DH-A-R6</t>
  </si>
  <si>
    <t>Solde au 01/04/2026</t>
  </si>
  <si>
    <t>Taxi: Hôtel-DDEF</t>
  </si>
  <si>
    <t>Taxi: DDEF-Parquet pour le chef et moi.</t>
  </si>
  <si>
    <t>Taxi: Parquet-Gendarmerie</t>
  </si>
  <si>
    <t>Taxi: Gendarmerie-Hôtel</t>
  </si>
  <si>
    <t>CREPIN-CONGO Ration du 31/03/ au 01/04/2026 à Owando et Ouesso</t>
  </si>
  <si>
    <t>Credit telephonique MTN PALF/du 01   au 07 Avril 2026/Legal/ crepin</t>
  </si>
  <si>
    <t>CREPIN-CONGO Ration du 01 au 02/04/2026 à Owando et Ouesso</t>
  </si>
  <si>
    <t>Taxi: Hôtel-Gendarmerie</t>
  </si>
  <si>
    <t>CREPIN-CONGO Ration du 02 au 03/04/2026 à Owando et Ouesso</t>
  </si>
  <si>
    <t>Taxi: Hôtel-Agence Océan du Nord</t>
  </si>
  <si>
    <t>Billet: Ouesso-Pokola</t>
  </si>
  <si>
    <t>Taxi moto: Agnce Océan du Nord-Hôtel Cloé repérage</t>
  </si>
  <si>
    <t>Taxi moto: Hôtel Cloé-Gare routière</t>
  </si>
  <si>
    <t>Billet: Pokola-Port de Ouesso</t>
  </si>
  <si>
    <t>Taxi: Port-Hôtel</t>
  </si>
  <si>
    <t>CREPIN-CONGO Ration du 03 au 04/04/2026 à Owando et Ouesso</t>
  </si>
  <si>
    <t>CREPIN-CONGO Ration du 04 au 05/04/2026 à Owando et Ouesso</t>
  </si>
  <si>
    <t>CREPIN-CONGO Ration du 05au 06/04/2026 à Owando et Ouesso</t>
  </si>
  <si>
    <t>CREPIN-CONGO Ration du 06 au 07/04/2026 à Owando et Ouesso</t>
  </si>
  <si>
    <t>CREPIN-CONGO Ration du 07 au 08/04/2026 à Owando et Ouesso</t>
  </si>
  <si>
    <t>Taxi: DDEF-Parquet</t>
  </si>
  <si>
    <t>Taxii: Parquet-Hôtel</t>
  </si>
  <si>
    <t>Billet: Ouesso-Brazzaville</t>
  </si>
  <si>
    <t>Credit telephonique MTN PALF/du 08   au 14 avril 2026/Legal/ crepin</t>
  </si>
  <si>
    <t>CREPIN-CONGO Ration du 08 au 09/04/2026 à Owando et Ouesso</t>
  </si>
  <si>
    <t>Taxi: Hôtel-Agence Trans Bony de Ouesso</t>
  </si>
  <si>
    <t>Taxi: Agence trans bony-Hotel</t>
  </si>
  <si>
    <t>Taxi: Hôtel-Parquet</t>
  </si>
  <si>
    <t>Taxi: Parquet-Hôtel</t>
  </si>
  <si>
    <t>CREPIN-CONGO Ration du 09 au 10/04/2026 à Owando et Ouesso</t>
  </si>
  <si>
    <t>Hébergement, 10 Nuitées à Ouesso du 31/03/ au 10/04/2026</t>
  </si>
  <si>
    <t>Taxi: Agence trans bony Brazzaville-Domicile</t>
  </si>
  <si>
    <t>Taxi: Bureau-DDEF avec Roméo</t>
  </si>
  <si>
    <t>Taxi: DDEF-Bureau</t>
  </si>
  <si>
    <t>Credit telephonique MTN PALF/du 15   au 21 avril 2026/Legal/ crepin</t>
  </si>
  <si>
    <t>Billet: Brazzaville-Madingou</t>
  </si>
  <si>
    <t>CREPIN-CONGO Ration du 21 au 22/04/2026 à Madingou/Crépin</t>
  </si>
  <si>
    <t>Taxi: Domicile Mfilou marché Ngambio-Agence trans Bony la Frontière</t>
  </si>
  <si>
    <t xml:space="preserve"> Tricycle: Agence Trans Bony Madingou-Hôtel Nzongo et fils</t>
  </si>
  <si>
    <t>Ration de NTONDELE Fulgence /Commissariat de Madingou/ Soir</t>
  </si>
  <si>
    <t>Jail visits</t>
  </si>
  <si>
    <t>Tricycle: Petit marché-Commissariat de Police</t>
  </si>
  <si>
    <t>Tricycle: Commissariat-Hôtel</t>
  </si>
  <si>
    <t>Ration de NTONDELE Fulgence /Commissariat de Madingou/Matin</t>
  </si>
  <si>
    <t>Tricycle: Commisssariat-DDEF</t>
  </si>
  <si>
    <t>Tricycle: DDEF-TGI pour rencontre avec le VP</t>
  </si>
  <si>
    <t>Tricycle: TGI-Hôtel</t>
  </si>
  <si>
    <t>Ration de NTONDELE Fulgence /Commissariat de Madingou/Soir</t>
  </si>
  <si>
    <t>Credit telephonique MTN PALF/du 22   au 28 avril 2026/Legal/ crepin</t>
  </si>
  <si>
    <t>Ration de NTONDELE Fulgence /Commissariat de Madingou/ Matin</t>
  </si>
  <si>
    <t>Tricycle: Commissariat de Police-Hôtel</t>
  </si>
  <si>
    <t>Tricycle: Commissariat de Police-TGI</t>
  </si>
  <si>
    <t>Billet: Madingou-Brazzaville/Crepin</t>
  </si>
  <si>
    <t xml:space="preserve">Tricycle: Agence Trans Bony de Madingou-Hôtel  </t>
  </si>
  <si>
    <t>Frais d'hôtel Crépin Congo/04 Nuitées du 21 au 25/04/2025 à Madingou</t>
  </si>
  <si>
    <t>Tricycle: Hôtel-Agence Trans bony de Madingou</t>
  </si>
  <si>
    <t>Taxi: Agence trans bony Brazzaville-Domicile Camp militaire</t>
  </si>
  <si>
    <t>Taxi: Bureau-DDEF avec le Coordinateur</t>
  </si>
  <si>
    <t>Taxi: DDEF avec le Coordinateur-Bureau</t>
  </si>
  <si>
    <t>Billet: Brazzaville-Dolisie</t>
  </si>
  <si>
    <t>CREPIN-CONGO Ration du 28 au 30/04/2026 à Dolisie</t>
  </si>
  <si>
    <t>Taxi: Domicile camp militaire-Agence Trans  Bony de la frontière</t>
  </si>
  <si>
    <t>Credit telephonique MTN PALF/du 29 avril   au 05 mai 2026/Legal/ crepin</t>
  </si>
  <si>
    <t>Taxi: Gare routière-Hôtel.</t>
  </si>
  <si>
    <t>Frais d'hôtel Crépin Congo/02 Nuitées du 28 au 30/04/2025 à Dolisie</t>
  </si>
  <si>
    <t>Taxi: Hôtel-Gare routière</t>
  </si>
  <si>
    <t>Location du véhicule Dolisie-Tsémbo</t>
  </si>
  <si>
    <t>CR-A-D1</t>
  </si>
  <si>
    <t>CR-A-D3</t>
  </si>
  <si>
    <t>CR-A-R1</t>
  </si>
  <si>
    <t>CR-A-R2</t>
  </si>
  <si>
    <t>CR-A-R3</t>
  </si>
  <si>
    <t>CR-A-R4</t>
  </si>
  <si>
    <t>CR-A-R5</t>
  </si>
  <si>
    <t>CR-A-R6</t>
  </si>
  <si>
    <t>CR-A-R7</t>
  </si>
  <si>
    <t>CR-A-R8</t>
  </si>
  <si>
    <t>CR-A-D4</t>
  </si>
  <si>
    <t>CR-A-D2</t>
  </si>
  <si>
    <t>CR-A-R9</t>
  </si>
  <si>
    <t>CR-A-R10</t>
  </si>
  <si>
    <t>CR-A-R11</t>
  </si>
  <si>
    <t>CR-A-R12</t>
  </si>
  <si>
    <t>CR-A-D5</t>
  </si>
  <si>
    <t>CR-A-R13</t>
  </si>
  <si>
    <t>CR-A-R14</t>
  </si>
  <si>
    <t>CR-A-R15</t>
  </si>
  <si>
    <t>Taxi: Domicile- Direction MTN / Achat credit equipe PALF</t>
  </si>
  <si>
    <t>Taxi: Direction MTN- Immeuble AOGC/ Formation à L'UE</t>
  </si>
  <si>
    <t>Taxi: Immeuble AOGC- Domicile</t>
  </si>
  <si>
    <t>Credit teléphonique MTN PALF/ du 01 au 07 avril 2026/Management/ Parfaite</t>
  </si>
  <si>
    <t>Taxi: Domicile-  Immeuble AOGC/ Formation à L'UE</t>
  </si>
  <si>
    <t>Taxi:  Immeuble AOGC Domicile</t>
  </si>
  <si>
    <t>Taxi: Domicile- BCI / Approvisionnement Caisse</t>
  </si>
  <si>
    <t>Taxi: BCI- Immeuble AOGC/ Formation à L'UE</t>
  </si>
  <si>
    <t>Taxi: Immeuble AOGC - Bureau</t>
  </si>
  <si>
    <t>Taxi:  Bureau- M2B services /transfert d'argent à P29 et Donald-Roméo</t>
  </si>
  <si>
    <t>Taxi:  M2B services- Domicile</t>
  </si>
  <si>
    <t>Frais de tansfert d'argent  à P29 , et Donald-Roméo,   par momo</t>
  </si>
  <si>
    <t>Taxi:  Domicile- M2B services /transfert d'argent à crépin Evariste et Donald-Roméo</t>
  </si>
  <si>
    <t>Frais de tansfert d'argent  à P29 , T73, Donald-Roméo, Crepin, Romain et Evariste par  momo</t>
  </si>
  <si>
    <t>Taxi:  Bureau- Direction MTN /Achat credit equipe PALF</t>
  </si>
  <si>
    <t xml:space="preserve">Taxi:   Direction MTN- Bureau </t>
  </si>
  <si>
    <t>Taxi:  Bureau- Société de gardiennage (PGS) /remise de chèque du mois de Mars 2026</t>
  </si>
  <si>
    <t>Frais de tansfert d'argent  à P29 , T73, Donald-Roméo, Crepin, Romain et Evariste par momo</t>
  </si>
  <si>
    <t>Taxi:  M2B services- Bureau</t>
  </si>
  <si>
    <t>Taxi: Bureau - Societé d'assurances SUNU/ Modification du reçu de paiement assurance Coordinateur  PALF</t>
  </si>
  <si>
    <t>Credit teléphonique MTN PALF/ du 08 au 14 avril 2026/Management/ Parfaite</t>
  </si>
  <si>
    <t>Frais de tansfert d'argent  à Donald-Roméo, Crepin, IT87 par momo</t>
  </si>
  <si>
    <t xml:space="preserve">Achat carburant 100 littres groupe electrogène Bureau </t>
  </si>
  <si>
    <t>Taxi:  M2B services-Bureau</t>
  </si>
  <si>
    <t>Taxi: Bureau -Direction Energie Electrique du Congo/probleme d'electricite au bureau</t>
  </si>
  <si>
    <t>Frais de tansfert d'argent  à P29    par momo</t>
  </si>
  <si>
    <t xml:space="preserve">Achat fournitures de bureau   10 Classeurs </t>
  </si>
  <si>
    <t>Achat fournitures de bureau  02 carton de  RAME A4</t>
  </si>
  <si>
    <t>Achat fournitures de bureau  01 paquet stylo bleu</t>
  </si>
  <si>
    <t>Achat fournitures de bureau un paquet d'Enveppo DL</t>
  </si>
  <si>
    <t>Achat fournitures de bureau encre cachet numérique</t>
  </si>
  <si>
    <t>Taxi: Bureau -Societé SDF/ Achat Fourniture de Bureau</t>
  </si>
  <si>
    <t>Entretien climatiseur bureau PALF</t>
  </si>
  <si>
    <t>Paiement CNSS Prémier trimestre/Mars 2026/Parfaite/le montant manquante sur le chèque delivrée pour la cnss</t>
  </si>
  <si>
    <t>Taxi: Banque BCI-CNSS/Paiement CNSS premier  trimestre de l'année 2026</t>
  </si>
  <si>
    <t>Taxi:  CNSS- Direction MTN/Achat crédit telephonique equipe PALF</t>
  </si>
  <si>
    <t>Taxi:   Direction MTN - Bureau</t>
  </si>
  <si>
    <t>Credit teléphonique MTN PALF/ du15 au 21 avril 2026/Management/ Parfaite</t>
  </si>
  <si>
    <t>Reglement facture internet periode du 18/04au 18/05/2026 bureau PALF</t>
  </si>
  <si>
    <t>Taxi: Bureau- Société mega service/ achat internet du 18 avril au 18 mai 2026 bureau PALF</t>
  </si>
  <si>
    <t>Taxi: Bureau- Société mega service- Bureau</t>
  </si>
  <si>
    <t>Frais de notification contrat parfaite</t>
  </si>
  <si>
    <t>Taxi:  Banque Postale- Bureau</t>
  </si>
  <si>
    <t>Taxi: Bureau- Banque Postale/ Paiement frais de notification contrat parfaite</t>
  </si>
  <si>
    <t>Taxi: Bureau- Cabinet d'avocat Maitre Locko/Remise du chèque du mois de mars 2026 et contrat Parfaite</t>
  </si>
  <si>
    <t>Credit teléphonique MTN PALF/ du 22 au 28 avril 2026/Management/ Parfaite</t>
  </si>
  <si>
    <t>Frais de tansfert d'argent  à P29, T73 et IT87   par Charden Farell</t>
  </si>
  <si>
    <t>Frais de tansfert d'argent  à Crépin    par momo</t>
  </si>
  <si>
    <t>Frais de maintenance des 03 machines ordinateur PC bureau PALF</t>
  </si>
  <si>
    <t xml:space="preserve">Taxi:  Bureau- M2B services /transfert d'argent à crépin </t>
  </si>
  <si>
    <t>Reglement prestation de nettoyage  PALF du mois d'Avril 2026</t>
  </si>
  <si>
    <t xml:space="preserve"> Frais de prestation de nettoyage jardin PALF d'Avril 2026</t>
  </si>
  <si>
    <t>Taxi: Bureau -Banque BCI/ depot d'ordre de virement salaire du mois d'Avril 2026</t>
  </si>
  <si>
    <t xml:space="preserve">Taxi:  Bureau- M2B services /transfert d'argent à P29 </t>
  </si>
  <si>
    <t>Credit teléphonique MTN PALF/ du 29 avril au 05 mai 2026/Management/ Parfaite</t>
  </si>
  <si>
    <t>Frais de ramassage Ordure Avrils 2026</t>
  </si>
  <si>
    <t>Frais de tansfert d'argent  à crépin par momo</t>
  </si>
  <si>
    <t>P-A-D1</t>
  </si>
  <si>
    <t>P-A-R1</t>
  </si>
  <si>
    <t>CA-A-R2</t>
  </si>
  <si>
    <t>CA-A-R3</t>
  </si>
  <si>
    <t>CA-A-R4</t>
  </si>
  <si>
    <t>P-A-R2</t>
  </si>
  <si>
    <t>CA-A-R5</t>
  </si>
  <si>
    <t>CA-A-R6</t>
  </si>
  <si>
    <t>CA-A-R7</t>
  </si>
  <si>
    <t>CA-A-R8</t>
  </si>
  <si>
    <t>CA-A-R9</t>
  </si>
  <si>
    <t>CA-A-R10</t>
  </si>
  <si>
    <t>CA-A-R11</t>
  </si>
  <si>
    <t>CA-A-R12</t>
  </si>
  <si>
    <t>P-A-R3</t>
  </si>
  <si>
    <t>CA-A-R13</t>
  </si>
  <si>
    <t>CA-A-R16</t>
  </si>
  <si>
    <t>P-A-R4</t>
  </si>
  <si>
    <t>CA-A-R17</t>
  </si>
  <si>
    <t>CA-A-R18</t>
  </si>
  <si>
    <t>CA-A-R19</t>
  </si>
  <si>
    <t>CA-A-R20</t>
  </si>
  <si>
    <t>CA-A-R21</t>
  </si>
  <si>
    <t>CA-A-R23</t>
  </si>
  <si>
    <t>P-A-R5</t>
  </si>
  <si>
    <t>CA-A-R26</t>
  </si>
  <si>
    <t>CA-A-R27</t>
  </si>
  <si>
    <t>Credit telephonique MTN PALF/ du 01 au 07 avril2026/ Investigation/P29</t>
  </si>
  <si>
    <t>Credit telephonique MTN PALF/ du 08 au 14 avril 2026/ Investigation/P29</t>
  </si>
  <si>
    <t>Credit telephonique MTN PALF/ du 15 au 21 avril 2026/ Investigation/P29</t>
  </si>
  <si>
    <t>Credit telephonique MTN PALF/ du 22 au 28 avril 2026/ Investigation/P29</t>
  </si>
  <si>
    <t>Credit telephonique MTN PALF/ du 29 avril au 05 mai 2026/ Investigation/P30</t>
  </si>
  <si>
    <t>P29-A-R1</t>
  </si>
  <si>
    <t>P29-A-R2</t>
  </si>
  <si>
    <t>P29-A-R3</t>
  </si>
  <si>
    <t>P29-A-D1</t>
  </si>
  <si>
    <t>P29-A-D2</t>
  </si>
  <si>
    <t>P29-A-R4</t>
  </si>
  <si>
    <t>P29-A-R5</t>
  </si>
  <si>
    <t>P29-A-R6</t>
  </si>
  <si>
    <t>P29-A-R7</t>
  </si>
  <si>
    <t>P29-A-R8</t>
  </si>
  <si>
    <t>P29-A-D3</t>
  </si>
  <si>
    <t>P29-A-R9</t>
  </si>
  <si>
    <t>P29-A-R10</t>
  </si>
  <si>
    <t>P29-A-R11</t>
  </si>
  <si>
    <t>P29-A-R12</t>
  </si>
  <si>
    <t>P29-A-R13</t>
  </si>
  <si>
    <t>P29-A-R14</t>
  </si>
  <si>
    <t>P29-A-R15</t>
  </si>
  <si>
    <t>P29-A-R16</t>
  </si>
  <si>
    <t>P29-A-D4</t>
  </si>
  <si>
    <t>P29-A-R17</t>
  </si>
  <si>
    <t>P29-A-R18</t>
  </si>
  <si>
    <t>P29-A-R19</t>
  </si>
  <si>
    <t>P29-A-R20</t>
  </si>
  <si>
    <t>P29-A-R21</t>
  </si>
  <si>
    <t>P29-A-R22</t>
  </si>
  <si>
    <t>P29-A-R23</t>
  </si>
  <si>
    <t>P29-A-R24</t>
  </si>
  <si>
    <t>P29-A-R25</t>
  </si>
  <si>
    <t>P29-A-R26</t>
  </si>
  <si>
    <t>Credit telephonique MTN PALF/ du 01 au 07 avril 2026/ Investigation/T73</t>
  </si>
  <si>
    <t>Credit telephonique MTN PALF/ du 08 au 14 avril 2026/ Investigation/T73</t>
  </si>
  <si>
    <t>Credit telephonique MTN PALF/ du 15 au 21 avril 2026/ Investigation/T73</t>
  </si>
  <si>
    <t>Credit telephonique MTN PALF/ du 21 au 28 avril2026/ Investigation/T73</t>
  </si>
  <si>
    <t>Credit telephonique MTN PALF/ du 29 avril au 05 mai 2026/ Investigation/T73</t>
  </si>
  <si>
    <t>T73-A-D1</t>
  </si>
  <si>
    <t>T73-A-R1</t>
  </si>
  <si>
    <t>T73-A-R2</t>
  </si>
  <si>
    <t>T73-A-R3</t>
  </si>
  <si>
    <t>T73-A-D2</t>
  </si>
  <si>
    <t>T73-A-D3</t>
  </si>
  <si>
    <t>T73-A-R5</t>
  </si>
  <si>
    <t>T73-A-R6</t>
  </si>
  <si>
    <t>T73-A-R7</t>
  </si>
  <si>
    <t>T73-A-R8</t>
  </si>
  <si>
    <t>T73-A-R9</t>
  </si>
  <si>
    <t>T73-A-D4</t>
  </si>
  <si>
    <t>T73-A-R10</t>
  </si>
  <si>
    <t>T73-A-R11</t>
  </si>
  <si>
    <t>T73-A-R12</t>
  </si>
  <si>
    <t>T73-A-R13</t>
  </si>
  <si>
    <t>T73-A-D5</t>
  </si>
  <si>
    <t>T73-A-R14</t>
  </si>
  <si>
    <t>T73-A-R15</t>
  </si>
  <si>
    <t>T73-A-R16</t>
  </si>
  <si>
    <t>T73-A-R17</t>
  </si>
  <si>
    <t>T73-A-R18</t>
  </si>
  <si>
    <t>T73-A-R19</t>
  </si>
  <si>
    <t>T73-A-R20</t>
  </si>
  <si>
    <t>T73-A-R21</t>
  </si>
  <si>
    <t>T73-A-R22</t>
  </si>
  <si>
    <t>Credit telephonique MTN PALF/du 01 au 07 avril 2026/Investigation /IT87</t>
  </si>
  <si>
    <t>Frais de tansfert d'argent  à P29 , T73, Donald-Roméo, Crepin, Romain et Evariste par par CF</t>
  </si>
  <si>
    <t>Credit telephonique MTN PALF/du 08 au 14 avril 2026/Investigation /IT87</t>
  </si>
  <si>
    <t>Credit telephonique MTN PALF/du 15 au 21 avril 2026/Investigation /IT87</t>
  </si>
  <si>
    <t>Credit telephonique MTN PALF/du 29 avril au 05 mai 2026/Investigation /IT87</t>
  </si>
  <si>
    <t>IT87-A-R1</t>
  </si>
  <si>
    <t>CA-A-R1</t>
  </si>
  <si>
    <t>IT87-A-D1</t>
  </si>
  <si>
    <t>IT87-A-R2</t>
  </si>
  <si>
    <t>IT87-A-D3</t>
  </si>
  <si>
    <t>IT87-A-R3</t>
  </si>
  <si>
    <t>IT87-A-D2</t>
  </si>
  <si>
    <t>IT87-A-R4</t>
  </si>
  <si>
    <t>IT87-A-R5</t>
  </si>
  <si>
    <t>IT87-A-R6</t>
  </si>
  <si>
    <t>IT87-A-R7</t>
  </si>
  <si>
    <t>IT87-A-R8</t>
  </si>
  <si>
    <t>IT87-A-R9</t>
  </si>
  <si>
    <t>IT87-A-R10</t>
  </si>
  <si>
    <t>IT87-A-R11</t>
  </si>
  <si>
    <t>IT87-A-D4</t>
  </si>
  <si>
    <t>IT87-A-R12</t>
  </si>
  <si>
    <t>IT87-A-R13</t>
  </si>
  <si>
    <t>IT87-A-R14</t>
  </si>
  <si>
    <t>IT87-A-R15</t>
  </si>
  <si>
    <t>IT87-A-R16</t>
  </si>
  <si>
    <t>IT87-A-R17</t>
  </si>
  <si>
    <t>IT87-A-R18</t>
  </si>
  <si>
    <t>IT87-A-R19</t>
  </si>
  <si>
    <t>Taxi Hôtel Royal-DDEF/ Rencontrer le DD</t>
  </si>
  <si>
    <t>Taxi DDEF-TGI/ Rencontrer le Procureur</t>
  </si>
  <si>
    <t>Taxi TGI-Region de gendarmerie / Rencontrer le COMREG</t>
  </si>
  <si>
    <t>Taxi Region de gendarmerie-Hôtel Royal</t>
  </si>
  <si>
    <t>Reçu caisse/Donald-Roméo</t>
  </si>
  <si>
    <t>Credit telephonique MTN PALF/ du 01 au 07 avril 2026/Legal//Donald-Roméo</t>
  </si>
  <si>
    <t>Taxi Hôtel Royal-Region de gendarmerie / Rencontrer le COMREG</t>
  </si>
  <si>
    <t>Taxi Hôtel Royal-Agence Océan du Nord / Pour Pokola</t>
  </si>
  <si>
    <t>Achat billet Ouesso-Pokola/ Donald-Roméo</t>
  </si>
  <si>
    <t>Taxi moto Agence Océan du Nord de Pokola-Hôtel Chloé/ Reperage</t>
  </si>
  <si>
    <t>Taxi moto Hôtel Chloé-Campagnie de gendarmerie de Pokola</t>
  </si>
  <si>
    <t>Taxi moto Campagnie de gendarmerie de Pokola-Gare routière</t>
  </si>
  <si>
    <t>Achat billet Pokola-Ouesso/ Donald-Roméo</t>
  </si>
  <si>
    <t>Taxi Port de Ouesso-Hôtel Royal</t>
  </si>
  <si>
    <t>Taxi Hôtel Royal-Port de Ouesso/ Verifier la disponibilité du Bac</t>
  </si>
  <si>
    <t>Donald-Roméo-CONGO Ration  du  05 au 06/04/2026 à Ouesso</t>
  </si>
  <si>
    <t>Donald-Roméo-CONGO Ration  du  06 au 07/04/2026 à Ouesso</t>
  </si>
  <si>
    <t>Donald-Roméo-CONGO Ration  du  07 au 08/04/2026 à Ouesso</t>
  </si>
  <si>
    <t>Donald-Roméo-CONGO Ration  du  08 au 09/04/2026 à Ouesso</t>
  </si>
  <si>
    <t>Donald-Roméo-CONGO Ration  du  09 au 10/04/2026 à Ouesso</t>
  </si>
  <si>
    <t>Taxi TGI-Hôtel Royal</t>
  </si>
  <si>
    <t>Achat billet Ouesso-Brazzaville/ Donald-Roméo</t>
  </si>
  <si>
    <t>Credit telephonique MTN PALF/ du 08 au 14 avril  2026/Legal//Donald-Roméo</t>
  </si>
  <si>
    <t>Taxi Hôtel Royal-TGI/ Rencontrer le Procureur</t>
  </si>
  <si>
    <t>Donald-Roméo-CONGO Frais d'hôtel   du  31/03/ au 10/04/2026 à Ouesso (10 nuitées)</t>
  </si>
  <si>
    <t>Taxi Hôtel Royal-Agence Trans Bony/ Pour Brazzaville</t>
  </si>
  <si>
    <t>Taxi Agence Trans Bony de la Frontière-Domicile</t>
  </si>
  <si>
    <t>Credit telephonique MTN PALF/ du 15 au 21 avril 2026/Legal//Donald-Roméo</t>
  </si>
  <si>
    <t>Taxi Bureau-Parc Zoologique</t>
  </si>
  <si>
    <t>Taxi Parc Zoologique-Bureau</t>
  </si>
  <si>
    <t>Taxi Bureau-Mazala/ Rencontrer Maître Hélène</t>
  </si>
  <si>
    <t>Taxi Mazala-Diata/ Domicile</t>
  </si>
  <si>
    <t>Credit telephonique MTN PALF/ du 22 au 28 avril 2026/Legal//Donald-Roméo</t>
  </si>
  <si>
    <t>Achat billet Brazzaville-Imfondo/ Donald-Roméo</t>
  </si>
  <si>
    <t>Taxi Bureau-Agence Océan du Nord de Talangai/ Faire la reservation du billet</t>
  </si>
  <si>
    <t>Taxi Agence Océan du Nord de Talangai-Bureau</t>
  </si>
  <si>
    <t xml:space="preserve">Taxi Bureau-DDEF/ Donner les guides juridique </t>
  </si>
  <si>
    <t>Taxi DDEF-Bureau</t>
  </si>
  <si>
    <t>Taxi Domicile-Agence Océan du Nord de Talangai/ Pour Ouesso</t>
  </si>
  <si>
    <t>Donald-Roméo-CONGO Ration  du  26 au 27/04/ 2026 à Ouesso/Impfondo</t>
  </si>
  <si>
    <t>Donald-Roméo-CONGO Ration  du  27 au 28/04/ 2026 à Ouesso/Impfondo</t>
  </si>
  <si>
    <t>Donald-Roméo-CONGO Ration  du  28 au 29/04/ 2026 à Ouesso/Impfondo</t>
  </si>
  <si>
    <t>Donald-Roméo-CONGO Ration  du  29 au 30/04/ 2026 à Ouesso/Impfondo</t>
  </si>
  <si>
    <t>Donald-Roméo-CONGO Ration  du  30/04 au 01 au 05/ 2026 à Ouesso/Impfondo</t>
  </si>
  <si>
    <t>Taxi Agence Océan du Nord de Ouesso-Hôtel Royal</t>
  </si>
  <si>
    <t>Taxi Hôtel Royal-Agence Océan du Nord de Ouesso</t>
  </si>
  <si>
    <t>Donald-Roméo-CONGO Frais d'hôtel   du  26 au 27/04/2026 à Ouesso (01 nuitée)</t>
  </si>
  <si>
    <t>Taxi moto agence Océan du Nord d'Impfondo-Hôtel Mithé</t>
  </si>
  <si>
    <t>Taxi moto HÖTEL Mithé- Agence Océan du Nord/ Retirer les billets</t>
  </si>
  <si>
    <t>Taxi moto Hôtel Mithé- Maison d'arrêt/ Pour la visite geôle du 28/04/2026 matin</t>
  </si>
  <si>
    <t>Ration des deux prevenus/ Parfait et Jodel/ Maison d'arrêt d'Impfondo</t>
  </si>
  <si>
    <t>Taxi moto Maison d'arrêt- Charden farell</t>
  </si>
  <si>
    <t>Taxi moto Charden farell-Hôtel Mithé</t>
  </si>
  <si>
    <t>Credit telephonique MTN PALF/ du 29 avril  au 05 Mai 2026/Legal//Donald-Roméo</t>
  </si>
  <si>
    <t>Taxi moto Hôtel Mithé- Maison d'arrêt/ Pour la visite geôle du 29/04/2026 matin</t>
  </si>
  <si>
    <t>Taxi moto Maison d'arrêt- DDEF/ Rencontrer la DDPI</t>
  </si>
  <si>
    <t>Taxi moto DDEF-TGI/ Suivi du dossier Moukao</t>
  </si>
  <si>
    <t>Taxi moto TGI-Agence Océan du Nord/ Reservation du billet retour</t>
  </si>
  <si>
    <t>Achat billet Imfondo-Brazzaville/ Donald-Roméo</t>
  </si>
  <si>
    <t>Taxi moto Hôtel Mithé- Maison d'arrêt/ Pour la visite geôle du 29/04/2026 après-midi</t>
  </si>
  <si>
    <t>Taxi moto Maison d'arrêt-Hôtel Mithé</t>
  </si>
  <si>
    <t>Taxi moto Hôtel Mithé- Maison d'arrêt/ Pour la visite geôle du 30/04/2026 matin</t>
  </si>
  <si>
    <t>Taxi moto Maison d'arrêt- Hôtel Mithé</t>
  </si>
  <si>
    <t>Taxi moto Hôtel Mithé- Maison d'arrêt/ Pour la visite geôle du 30/04/2026 après-midi</t>
  </si>
  <si>
    <t>Taxi moto Maison d'arrêt-agence océan du nord/ Faire constater la disponibilité de la place</t>
  </si>
  <si>
    <t>DR-A-D1</t>
  </si>
  <si>
    <t>DR-A-R1</t>
  </si>
  <si>
    <t>DR-A-R2</t>
  </si>
  <si>
    <t>DR-A-R3</t>
  </si>
  <si>
    <t>DR-A-D2</t>
  </si>
  <si>
    <t>DR-A-R4</t>
  </si>
  <si>
    <t>DR-A-R5</t>
  </si>
  <si>
    <t>DR-A-R6</t>
  </si>
  <si>
    <t>DR-A-R7</t>
  </si>
  <si>
    <t>DR-A-R8</t>
  </si>
  <si>
    <t>DR-A-R9</t>
  </si>
  <si>
    <t>DR-A-D3</t>
  </si>
  <si>
    <t>DR-A-R10</t>
  </si>
  <si>
    <t>DR-A-D4</t>
  </si>
  <si>
    <t>DR-A-R11</t>
  </si>
  <si>
    <t>DR-A-R12</t>
  </si>
  <si>
    <t>Credit telephonique MTN PALF/du 01 au 07 avril 2026/Evariste/ Evariste</t>
  </si>
  <si>
    <t>Taxi, Hôtel Royal-Agence Ocean du Nord</t>
  </si>
  <si>
    <t>Achat billet Ouesso-Pokola/evariste</t>
  </si>
  <si>
    <t>Taxi moto, Gare Routière de Pokola-Les environs de l'hôtel Chloé</t>
  </si>
  <si>
    <t>Taxi moto, les environs de l'hôtel Chloé-Gare Routière de Pokola</t>
  </si>
  <si>
    <t>Achat billet, Pokola-Ouesso/ Evariste</t>
  </si>
  <si>
    <t>Taxi, Port de Ouesso-Hôtel Royal</t>
  </si>
  <si>
    <t xml:space="preserve">Evariste-CONGO Ration du 05 au 06 avril 2026 à Ousso ( 1 nuitée ) </t>
  </si>
  <si>
    <t xml:space="preserve">Evariste-CONGO Ration du 06 au 07 avril 2026 à Ousso ( 1 nuitée ) </t>
  </si>
  <si>
    <t xml:space="preserve">Evariste-CONGO Ration du 07 au 08 avril 2026 à Ousso ( 1 nuitée ) </t>
  </si>
  <si>
    <t xml:space="preserve">Evariste-CONGO Ration du 08 au 09 avril 2026 à Ousso ( 1 nuitée ) </t>
  </si>
  <si>
    <t>Taxi, Hôtel Royal-Agence Trans Bony</t>
  </si>
  <si>
    <t>Achat billet Ouesso-Brazzaville/ Evariste</t>
  </si>
  <si>
    <t>Taxi, Agence Trans Bony-Hôtel Royal</t>
  </si>
  <si>
    <t>Credit telephonique MTN PALF/du 08 au 14 avril 2026/Evariste/ Evariste</t>
  </si>
  <si>
    <t>Evariste-CONGO Frais de l'hôtel du 31 mars au 09 avril 2026 à Ouesso (9 nuitées)</t>
  </si>
  <si>
    <t>Taxi, Hôtel Royal-Agence Trans Bony de Ouesso</t>
  </si>
  <si>
    <t>Taxi, Agence Trans Bony de Brazzaville-Domicile</t>
  </si>
  <si>
    <t>Credit telephonique MTN PALF/du 15 au 21 avril 2026/Evariste/ Evariste</t>
  </si>
  <si>
    <t>Taxi, Bureau PALF-Maison Op Service</t>
  </si>
  <si>
    <t>Taxi, Maison Op Service - Celeste Computer</t>
  </si>
  <si>
    <t>Taxi, Celeste Computer-Bureau PALF</t>
  </si>
  <si>
    <t>Credit telephonique MTN PALF/du 22 au 28 avril 2026/Evariste/ Evariste</t>
  </si>
  <si>
    <t>Taxi, Bureau PALF-Maison Celeste Computer</t>
  </si>
  <si>
    <t>Taxi, Maison Celeste Computer-ABA Brazza</t>
  </si>
  <si>
    <t>Achat Micro Cravatte pour la camera PALF</t>
  </si>
  <si>
    <t>Office Materials</t>
  </si>
  <si>
    <t>Taxi, ABA Brazza-Bureau PALF</t>
  </si>
  <si>
    <t xml:space="preserve">Taxi, Bureau PALF-Agence Trans Bony </t>
  </si>
  <si>
    <t>Achat billet Brazzaville-Dolisie/ Evariste</t>
  </si>
  <si>
    <t>Frais de l'expédition de la cage de Brazzaville-Dolisie</t>
  </si>
  <si>
    <t>Service</t>
  </si>
  <si>
    <t>Taxi, Domicile - Agence Trans Bony de Brazzaville</t>
  </si>
  <si>
    <t>Evariste-CONGO Ration du 28 avril au 01 mai 2026</t>
  </si>
  <si>
    <t>Taxi, Agence Trans Bony de Dolisie - Hôtel Moukondo</t>
  </si>
  <si>
    <t>Credit telephonique MTN PALF/du 29 avril au 05 mai 2026/Evariste/ Evariste</t>
  </si>
  <si>
    <t>Taxi, DDEF Niari-Gare routière</t>
  </si>
  <si>
    <t>Taixi, Gare Routière - Hôtel Moukondo</t>
  </si>
  <si>
    <t xml:space="preserve">EVariste-CONGO Frais de l'hôtel du 28 au 30 avril 2026 (2 nuitées) </t>
  </si>
  <si>
    <t>EV-A-R1</t>
  </si>
  <si>
    <t>EV-A-D1</t>
  </si>
  <si>
    <t>EV-A-R2</t>
  </si>
  <si>
    <t>EV-A-R3</t>
  </si>
  <si>
    <t>EV-A-D2</t>
  </si>
  <si>
    <t>EV-A-R4</t>
  </si>
  <si>
    <t>EV-A-R5</t>
  </si>
  <si>
    <t>EV-A-R6</t>
  </si>
  <si>
    <t>EV-A-R7</t>
  </si>
  <si>
    <t>EV-A-R8</t>
  </si>
  <si>
    <t>EV-A-R9</t>
  </si>
  <si>
    <t>EV-A-R10</t>
  </si>
  <si>
    <t>EV-A-R11</t>
  </si>
  <si>
    <t>EV-A-D3</t>
  </si>
  <si>
    <t>EV-A-R12</t>
  </si>
  <si>
    <t>EV-A-R13</t>
  </si>
  <si>
    <t>Taxi: Hotel Royal-Agence Charden farel de Ouesso(pour le retrait des fonds)</t>
  </si>
  <si>
    <t>Taxi: Agence Charden Farel de Ouesso-Hotel Royal</t>
  </si>
  <si>
    <t>Credit telephonique MTN PALF/du 01 au 07 Avril 2026/Legal/Romain</t>
  </si>
  <si>
    <t>Taxi moto: Hotel Royal-Agence Océan du Nord de Ouesso</t>
  </si>
  <si>
    <t>Achat Billet:Ouesso-Pokola(pour le réperage)</t>
  </si>
  <si>
    <t>Taxi moto: Agence Océan de Pokola-Hotel Chloé</t>
  </si>
  <si>
    <t>Taxi moto: Hotel Chloé-Gare Routière de Pokola</t>
  </si>
  <si>
    <t>Achat billet Pokola-Ouesso (Retour du répérage)</t>
  </si>
  <si>
    <t>Taxi moto: Port sécondaire de Ouesso-Hotel Royal</t>
  </si>
  <si>
    <t>Taxi: Hotel Royal-Port sécondaire de Ouesso pour le renseignement de la fonctionalité du bac le dimanche)</t>
  </si>
  <si>
    <t>Taxi: Port sécondaire de Ouesso-Hotel Royal</t>
  </si>
  <si>
    <t>ROMAIN-CONGO: Ration du 05/04/ au 06/04/2026 à Ouesso</t>
  </si>
  <si>
    <t>ROMAIN-CONGO: Ration du 06/04/ au 07/04/2026 à Ouesso</t>
  </si>
  <si>
    <t>ROMAIN-CONGO: Ration du 05/07/ au 08/04/2026 à Ouesso</t>
  </si>
  <si>
    <t>ROMAIN-CONGO: Ration du 08/04/ au 09/04/2026 à Ouesso</t>
  </si>
  <si>
    <t>Taxi: Hotel Royal-Agence Trans Bony pour acheter le billet retour</t>
  </si>
  <si>
    <t>Taxi: Agence Trans Bony - Hotel Roral</t>
  </si>
  <si>
    <t>Taxi: Hotel Royal-Agence Trans Bony pour faire la reservation de billets de Crepin et Roméo</t>
  </si>
  <si>
    <t>Taxi: Agence Trans Bony-Hotel Royal</t>
  </si>
  <si>
    <t>Achat Billet Ouesso- Brazzaville/Romain</t>
  </si>
  <si>
    <t>Credit telephonique MTN PALF/du 08 au 14 Avril 2026/Legal/Romain</t>
  </si>
  <si>
    <t>ROMAIN-CONGO: Frais d'Hotel  du 31/03/ au 09/04/2026 à Ouesso</t>
  </si>
  <si>
    <t>Taxi: Hotel Royal-Agence Trans Bony de Ouesso</t>
  </si>
  <si>
    <t>Taxi: Agence Trans Bony du Plateau des 15ans-Domicile</t>
  </si>
  <si>
    <t>Credit telephonique MTN PALF/du 15 au 21 Avril 2026/Legal/Romain</t>
  </si>
  <si>
    <t>Taxi: Bureau-Agence Trans Bony de la Frontière</t>
  </si>
  <si>
    <t>Achat Billet-Brazzaville-Owando/ Romain</t>
  </si>
  <si>
    <t>Taxi: Agence Trans Bony de la Frontière-Bureau</t>
  </si>
  <si>
    <t>Taxi: Domicile-Agence Trans Bony de la Frontière</t>
  </si>
  <si>
    <t>Taxi moto: Agence Trans Bony d'Owando-Hotel Case Mbali</t>
  </si>
  <si>
    <t>Taxi moto: Hotel Case Mbali-Hotel Savouret</t>
  </si>
  <si>
    <t>Taxi moto: Hotel Savouret-Marché d'Owando</t>
  </si>
  <si>
    <t>Achat de la ration des détenus (ELOMBO Levy et NGASSAKI Dany) à la maison d'arrêt d'Owando</t>
  </si>
  <si>
    <t>Taxi moto: Marché -d'Owando-Maison d'arret d'Owando</t>
  </si>
  <si>
    <t xml:space="preserve">Taxi moto: Maison d'arret d'Owando-Hotel Savouret </t>
  </si>
  <si>
    <t>ROMAIN-CONGO: Ration du 21 au 23/04/2026 à Owando</t>
  </si>
  <si>
    <t>Taxi moto: Hotel Savouret- marché d'owando pour l'achat de la ration des détenus</t>
  </si>
  <si>
    <t>Taxi moto: Marché -maison d'arret d'owando</t>
  </si>
  <si>
    <t>Taxi moto: maison d'arret-DDEF</t>
  </si>
  <si>
    <t>Taxi moto: DDEF-TGI d'owando</t>
  </si>
  <si>
    <t>Taxi moto: TGI- Maison d'arrêt d'Owando</t>
  </si>
  <si>
    <t xml:space="preserve">Taxi moto: Maison d'arret-Agence Trans Bony </t>
  </si>
  <si>
    <t>Achat  Billet  Owando-Brazzaville/romain</t>
  </si>
  <si>
    <t>Taxi moto: Agence Trans Bony-Hotel Savouret</t>
  </si>
  <si>
    <t>Taxi moto: marché d'Owando-maison d'arret</t>
  </si>
  <si>
    <t>Taxi: moto: Maison d'arret-Hôtel Savouret</t>
  </si>
  <si>
    <t>Credit telephonique MTN PALF/du 22 au 28 Avril 2026/Legal/Romain</t>
  </si>
  <si>
    <t>ROMAIN -CONGO: Frais d'hotel du 21/04/au 23/04/2026 à Owando(02 nuitées)</t>
  </si>
  <si>
    <t>Taxi moto: Hotel Savouret-Agence Trans Bony d'Owando</t>
  </si>
  <si>
    <t>Frais de tansfert d'argent  à Donald-Roméo   par Charden Farell</t>
  </si>
  <si>
    <t>Credit telephonique MTN PALF/du 29 Avril  au 05 Mai 2026/Legal/Romain</t>
  </si>
  <si>
    <t>Frais de tansfert d'argent  à crépin et evariste    par cf</t>
  </si>
  <si>
    <t>Taxi: Bureau-Charden Farel pour le transfert des fonds</t>
  </si>
  <si>
    <t>RM-A-D1</t>
  </si>
  <si>
    <t>RM-A-R1</t>
  </si>
  <si>
    <t>RM-A-R2</t>
  </si>
  <si>
    <t>RM-A-R3</t>
  </si>
  <si>
    <t>RM-A-D2</t>
  </si>
  <si>
    <t>RM-A-R4</t>
  </si>
  <si>
    <t>RM-A-R5</t>
  </si>
  <si>
    <t>RM-A-R6</t>
  </si>
  <si>
    <t>RM-A-R7</t>
  </si>
  <si>
    <t>RM-A-R8</t>
  </si>
  <si>
    <t>RM-A-D3</t>
  </si>
  <si>
    <t>RM-A-D4</t>
  </si>
  <si>
    <t>RM-A-R9</t>
  </si>
  <si>
    <t>RM-A-R10</t>
  </si>
  <si>
    <t>RM-A-R11</t>
  </si>
  <si>
    <t>CA-A-R22</t>
  </si>
  <si>
    <t>CA-A-R24</t>
  </si>
  <si>
    <t>RM-A-R12</t>
  </si>
  <si>
    <t>CA-A-R25</t>
  </si>
  <si>
    <t>Reglement loyer du mois de Mars 2026/3655261</t>
  </si>
  <si>
    <t>Reglement Facture Gardiennage Mois de Mars 2026/3655262</t>
  </si>
  <si>
    <t>Reglement honoraire du mois de Mars 2026/T73/3655263</t>
  </si>
  <si>
    <t>Paiement CNSS Premier trimestre/Janvier, Février, Mars 2026/Crepin /3655264</t>
  </si>
  <si>
    <t>Paiement CNSS Premier trimestre/Janvier, Février, Mars 2026/Donald-Roméo/3655264</t>
  </si>
  <si>
    <t>Paiement CNSS Premier trimestre/Janvier, Février, Mars 2026/Romain/3655264</t>
  </si>
  <si>
    <t>Paiement CNSS Premier trimestre/Janvier, Février, Mars 2026/Parfaite/3655264</t>
  </si>
  <si>
    <t>Paiement CNSS Premier trimestre/Janvier, Février, Mars 2026/Evariste/3655264</t>
  </si>
  <si>
    <t>Reglement honoraire du mois de Mars 2026/P29/3655265</t>
  </si>
  <si>
    <t>Paiement Honoraire Me LOCKO/Mois de Mars 2026 /3655266</t>
  </si>
  <si>
    <t>Retrait espèces/3655267</t>
  </si>
  <si>
    <t>Reglement loyer du mois de d'Avril 2026/3655268</t>
  </si>
  <si>
    <t>Paiement salaire du mois d'Avril 2026/LOUNDOU Jean Romain/3655270</t>
  </si>
  <si>
    <t>Paiement salaire du mois d'Avril 2026/Crepin IBOUILI-IBOUILI</t>
  </si>
  <si>
    <t>Paiement salaire du mois d'Avril  2026 et congé /PINDI BINGA Donald- Roméo</t>
  </si>
  <si>
    <t>Paiement salaire du mois d'Avril 2026/Evariste LELOUSSI</t>
  </si>
  <si>
    <t>Paiement salaire du mois d'Avril 2026/Homéfa DOVI/3655269</t>
  </si>
  <si>
    <t>Paiement salaire du mois d'Avril 2026/BAVOUMINA NZOUSSI Dina Parfaite/3655271</t>
  </si>
  <si>
    <t>Frais de virement salaire du mois d'Avril 2026</t>
  </si>
  <si>
    <t>Reglement honoraire du mois d'Avril 2026/IT87/3655272</t>
  </si>
  <si>
    <t>BQ-A-V2</t>
  </si>
  <si>
    <t>BQ-A-R1</t>
  </si>
  <si>
    <t>BQ-A-R2</t>
  </si>
  <si>
    <t>BQ-A-R3</t>
  </si>
  <si>
    <t>BQ-A-R4</t>
  </si>
  <si>
    <t>BQ-A-R5</t>
  </si>
  <si>
    <t>BQ-A-R6</t>
  </si>
  <si>
    <t>BQ-A-R7</t>
  </si>
  <si>
    <t>BQ-A-R8</t>
  </si>
  <si>
    <t>BQ-A-R9</t>
  </si>
  <si>
    <t>BQ-A-R10</t>
  </si>
  <si>
    <t>BQ-A-R11</t>
  </si>
  <si>
    <t>BQ-A-R12</t>
  </si>
  <si>
    <t>BQ-A-R13</t>
  </si>
  <si>
    <t>BQ-A-R14</t>
  </si>
  <si>
    <t>BQ-A-R15</t>
  </si>
  <si>
    <t>BQ-A-R16</t>
  </si>
  <si>
    <t>BQ-A-R17</t>
  </si>
  <si>
    <t>BQ-A-R18</t>
  </si>
  <si>
    <t>BQ-A-R19</t>
  </si>
  <si>
    <t>Frais de transport mission Maitre Helene à Madingou du 23 au 25/04/2026</t>
  </si>
  <si>
    <t>Ration et frais d'hotel mission maitre Helène à Madingou du 23 au 25/04/2026</t>
  </si>
  <si>
    <t>CA-A-R14</t>
  </si>
  <si>
    <t>CA-A-R15</t>
  </si>
  <si>
    <t>30/04/2026 of the month  Balance and advance</t>
  </si>
  <si>
    <t>01/04/2026 of the month Balance and advance</t>
  </si>
  <si>
    <t>avr</t>
  </si>
  <si>
    <r>
      <t>Balance as per the</t>
    </r>
    <r>
      <rPr>
        <b/>
        <sz val="14"/>
        <color rgb="FFFF0000"/>
        <rFont val="Aptos Narrow"/>
        <family val="2"/>
        <scheme val="minor"/>
      </rPr>
      <t xml:space="preserve"> accounting</t>
    </r>
  </si>
  <si>
    <t>T73-A-R4</t>
  </si>
  <si>
    <t>Solde au 01/05/2026</t>
  </si>
  <si>
    <t>Credit telephonique MTN/PALF/ du 06 au 12 mai 2026/Management/ DOVI</t>
  </si>
  <si>
    <t>Fondation Aspinall-Bureau</t>
  </si>
  <si>
    <t xml:space="preserve">Reçu caisse </t>
  </si>
  <si>
    <t>Achat billet Brazzaville - Ewo/DOVI</t>
  </si>
  <si>
    <t>Credit telephonique MTN/PALF/ du 13 au 19 mai 2026/Management/ DOVI</t>
  </si>
  <si>
    <t xml:space="preserve"> DOVI -CONGO Ration du 13 Mai 2026 au 20 Mai 2026 soit 07 nuitées</t>
  </si>
  <si>
    <t xml:space="preserve">Domicile(Diata) - Transbony La Frontiere </t>
  </si>
  <si>
    <t>Agence Transbony Ewo - Hôtel  "Maka"</t>
  </si>
  <si>
    <t>Hôtel "Maka" - Hôtel Cathérine</t>
  </si>
  <si>
    <t>Hôtel - Cathérine -Hôtel "Maka"</t>
  </si>
  <si>
    <t>Hôtel-Maka- DDEF</t>
  </si>
  <si>
    <t>Reçu caisse/Complément frais de mission/Dovi</t>
  </si>
  <si>
    <t>Hôtel "Maka"- Région de gendarmerie</t>
  </si>
  <si>
    <t>Région de gendarmerie - Hôtel "Cathérine" (avec 1 élément sur moto)</t>
  </si>
  <si>
    <t>Région de gendarmerie -Agence Transbony</t>
  </si>
  <si>
    <t>Achat billet  Ewo - Brazzaville /Dovi</t>
  </si>
  <si>
    <t>Agence Transbony - Hôtel "Maka"</t>
  </si>
  <si>
    <t>Credit telephonique MTN/PALF/ du 20 au 26 mai 2026/Management/ DOVI</t>
  </si>
  <si>
    <t>Plateau - Domicile</t>
  </si>
  <si>
    <t>DOVI-CONGO Frais d'hôtel du 13  au 20 Mai 2026  à Ewo(07 Nuitées)</t>
  </si>
  <si>
    <t>Récu caisse/DOVI</t>
  </si>
  <si>
    <t>Règlement loyer du mois d'avril  2026/ Coordinateur</t>
  </si>
  <si>
    <t>Credit telephonique MTN/PALF/ du 27 mai  au 02 juin 2026/Management/ DOVI</t>
  </si>
  <si>
    <t>Maison- Loutassi (rencontre avec le DD plateaux</t>
  </si>
  <si>
    <t>Loutassi-Maison</t>
  </si>
  <si>
    <t>Maison -Club de tennis (rencontre avec le Directeur de l'Accord de Lusaka</t>
  </si>
  <si>
    <t>Bureau Lusaka - Interpol</t>
  </si>
  <si>
    <t>Bureau-Chez PAUL( rendez vous avec les DD Kouilou et PNR)</t>
  </si>
  <si>
    <t>Rècu caisse/Dovi (fonctionnement)</t>
  </si>
  <si>
    <t>Reçu caisse/ DOVI</t>
  </si>
  <si>
    <t>Maison- Moungali</t>
  </si>
  <si>
    <t>DH-MA-D1</t>
  </si>
  <si>
    <t>DH-MA-V1</t>
  </si>
  <si>
    <t>DH-MA-R1</t>
  </si>
  <si>
    <t>DH-MA-V2</t>
  </si>
  <si>
    <t>DH-MA-R2</t>
  </si>
  <si>
    <t>DH-MA-R3</t>
  </si>
  <si>
    <t>DH-MA-D2</t>
  </si>
  <si>
    <t>DH-MA-V3</t>
  </si>
  <si>
    <t>DH-MA-V4</t>
  </si>
  <si>
    <t>DH-MA-R4</t>
  </si>
  <si>
    <t>DH-MA-V5</t>
  </si>
  <si>
    <t>DH-MA-R5</t>
  </si>
  <si>
    <t>DH-MA-R6</t>
  </si>
  <si>
    <t>DH-MA-V6</t>
  </si>
  <si>
    <t>DH-MA-R7</t>
  </si>
  <si>
    <t>DH-MA-R8</t>
  </si>
  <si>
    <t>DH-MA-V7</t>
  </si>
  <si>
    <t>DH-MA-V8</t>
  </si>
  <si>
    <t>Reçu de caisse</t>
  </si>
  <si>
    <t>Credit telephonique MTN PALF/du 06 au 12 mai 2026/Legal/ crepin</t>
  </si>
  <si>
    <t>Crepin-CONGO Ration chef faune à Tsémbo du 30/04/ au 06/05/2026</t>
  </si>
  <si>
    <t>Crepin-CONGO Frais d'hôtel Chef faune  du 30/04/ au 06/05/2026 (06 nuitées)</t>
  </si>
  <si>
    <t>Crepin-CONGO Ration  à Tsémbo et Dolisie du 30/04/ au 08/05/2026</t>
  </si>
  <si>
    <t>Crepin-CONGO Frais d'hôtel Crépin  du 30/04/ au 06/05/2026 (06 nuitées)</t>
  </si>
  <si>
    <t>Achat Billet chef faune: Tsémbo-Dolisie/ crepin</t>
  </si>
  <si>
    <t>Achat Billet Crépin Tsémbo-Dolisie/ Crepin</t>
  </si>
  <si>
    <t>Taxi: Gare routière-Hôtel Moukondo</t>
  </si>
  <si>
    <t>Billet Crépin: Dolisie-Brazzaville</t>
  </si>
  <si>
    <t>Frais d'hôtel Crépin Congo/02 Nuitées du 06 au 08/05/2026</t>
  </si>
  <si>
    <t>Billet Brazzaville-Ewo</t>
  </si>
  <si>
    <t>Credit telephonique MTN PALF/du 13 au 19 mai 2026/Legal/ crepin</t>
  </si>
  <si>
    <t>Crepin-CONGO Ration/Crépin à Ewo du 13/05/ au 02/06/2026</t>
  </si>
  <si>
    <t>Taxi moto: Agence Trans Bony Ewo-Hôtel Elondo</t>
  </si>
  <si>
    <t>Frais d'hôtel Crépin Congo/01 Nuitée du 13 au 14/05/2026 à Ewo hôtel Elonda.</t>
  </si>
  <si>
    <t>Opération</t>
  </si>
  <si>
    <t>Taxi moto: Hôtel Elonda-Hôtel Catherine pour occupation chambre d'opération</t>
  </si>
  <si>
    <t>Taxi moto: Hôtel Catherine-Hôtel Maka pour les 03 Docs.</t>
  </si>
  <si>
    <t>Taxi moto: Hôtel Maka-Hôtel Catherine</t>
  </si>
  <si>
    <t>Taxi moto:  Hôtel Maka-Hôtel Catherine</t>
  </si>
  <si>
    <t xml:space="preserve"> Hôtel Catherine-Hôtel Maka pour rencontre avec les autorités.</t>
  </si>
  <si>
    <t xml:space="preserve"> Taxi moto: Hôtel Maka-Hôtel Catherine après rencontre avec les autorités.</t>
  </si>
  <si>
    <t>Reçu de caisse/Crépin</t>
  </si>
  <si>
    <t>Taxi moto:  Hôtel Catherine- Hôtel Maka</t>
  </si>
  <si>
    <t>Taxi moto:  Hôtel Catherine-Hôtel Maka pour briefing équipe PALF (Repoussé au soir).</t>
  </si>
  <si>
    <t>Taxi moto:  Hôtel Catherine- Hôtel Maka pour briefing équipe PALF.</t>
  </si>
  <si>
    <t>Taxi moto:  Hôtel Catherine- Hôtel Maka pour la gendarmerie.</t>
  </si>
  <si>
    <t>04 Taxis motos: Gendarmerie-Hôtel Catherien pour positionnement de l'équipe.</t>
  </si>
  <si>
    <t>Raffraichissement et plats pendant l'attente de l'opération avec 04 gendarmes</t>
  </si>
  <si>
    <t>Reçu Caisse/Crepin</t>
  </si>
  <si>
    <t>Credit telephonique MTN PALF/du 20  au 26 mai 2026/Legal/ crepin</t>
  </si>
  <si>
    <t>Bonus pour 16 gendarmes ayant participé à l'opération du 18/05/2026 à Ewo.</t>
  </si>
  <si>
    <t>Bonus</t>
  </si>
  <si>
    <t>Bonus pour 02 EF ayant participé à l'opération du 18/05/2026 à Ewo.</t>
  </si>
  <si>
    <t xml:space="preserve"> Achat Carburant de la BJ aller-retour Ewo-Kéllé</t>
  </si>
  <si>
    <t>Ration et raffraîchissement de 15 gendarmes pendant la mission de Kéllé</t>
  </si>
  <si>
    <t>Ration et raffraîchissement du chef faune pendant la mission de Kéllé</t>
  </si>
  <si>
    <t>Bonus pour 09 gendarmes ayant mené l'opération d'interpellation  à Kéllé les 19 et 20/05/2026.</t>
  </si>
  <si>
    <t>Reçu Caisse</t>
  </si>
  <si>
    <t>Bonus pour 15 gendarmes ayant participé à la mission de kéllé le 21/05/2026.</t>
  </si>
  <si>
    <t>Bonus pour 01 EF ayant participé à la mission de Kéllé le 21/05/2026.</t>
  </si>
  <si>
    <t>Reçu de Caisse</t>
  </si>
  <si>
    <t>Credit telephonique MTN PALF/du 27 mai au 02 juin 2026/Legal/ crepin</t>
  </si>
  <si>
    <t>Taxi moto: DDEF-Charde Farell</t>
  </si>
  <si>
    <t>Taxi moto: Charde Farell-Hôtel</t>
  </si>
  <si>
    <t>Taxi moto: Hôtel-Charden  Farell apès l'appel pour confirmation de la disponibilité des liquidités.</t>
  </si>
  <si>
    <t>Taxi moto: Charden Farell-Hôtel</t>
  </si>
  <si>
    <t>Taxi moto: Hôtel-Marché</t>
  </si>
  <si>
    <t>Ration de sept prevenus/ Maxime, Gael, Guylvitch, NGOSSI, Manuel, Hosly et Doungous, à la Gendarmerie (BT) d'Ewo/ Soir</t>
  </si>
  <si>
    <t>Taxi moto: Marché-BT</t>
  </si>
  <si>
    <t>Taxi moto: Parquet-Sécretariat pour photocopie de la procédure</t>
  </si>
  <si>
    <t>Frais de photocopie de la procédure</t>
  </si>
  <si>
    <t>Office materials</t>
  </si>
  <si>
    <t>Taxi moto: Sécretariat-Parquet</t>
  </si>
  <si>
    <t>Ration de sept prevenus/ Maxime, Gael, Guylvitch, NGOSSI, Manuel, Hosly et Doungous, à la Gendarmerie (BT) d'Ewo/Matin</t>
  </si>
  <si>
    <t>Ration de sept prevenus/ Maxime, Gael, Guylvitch, NGOSSI, Manuel, Hosly et Doungous, à la Gendarmerie (BT) d'Ewo/Soir</t>
  </si>
  <si>
    <t>Ration de sept prevenus/ Maxime, Gael, Guylvitch, NGOSSI, Manuel, Hosly et Doungous, à la Gendarmerie (BT) d'Ewo/ Matin</t>
  </si>
  <si>
    <t>CR-MA-V1</t>
  </si>
  <si>
    <t>CR-MA-V2</t>
  </si>
  <si>
    <t>CR-MA-R1</t>
  </si>
  <si>
    <t>CR-MA-D2</t>
  </si>
  <si>
    <t>CR-MA-R2</t>
  </si>
  <si>
    <t>CR-MA-D4</t>
  </si>
  <si>
    <t>CR-MA-R3</t>
  </si>
  <si>
    <t>CR-MA-R4</t>
  </si>
  <si>
    <t>CR-MA-R5</t>
  </si>
  <si>
    <t>CR-MA-D1</t>
  </si>
  <si>
    <t>CR-MA-V3</t>
  </si>
  <si>
    <t>CR-MA-R6</t>
  </si>
  <si>
    <t>CR-MA-R7</t>
  </si>
  <si>
    <t>CR-MA-V4</t>
  </si>
  <si>
    <t>CR-MA-R8</t>
  </si>
  <si>
    <t>CR-MA-R9</t>
  </si>
  <si>
    <t>CR-MA-D5</t>
  </si>
  <si>
    <t>CR-MA-R10</t>
  </si>
  <si>
    <t>CR-MA-V5</t>
  </si>
  <si>
    <t>CR-MA-V6</t>
  </si>
  <si>
    <t>CR-MA-R11</t>
  </si>
  <si>
    <t>CR-MA-V7</t>
  </si>
  <si>
    <t>CR-MA-R12</t>
  </si>
  <si>
    <t>CR-MA-R13</t>
  </si>
  <si>
    <t>CR-MA-R14</t>
  </si>
  <si>
    <t>CR-MA-R15</t>
  </si>
  <si>
    <t>CR-MA-V8</t>
  </si>
  <si>
    <t>CR-MA-R16</t>
  </si>
  <si>
    <t>CR-MA-R17</t>
  </si>
  <si>
    <t>CR-MA-R18</t>
  </si>
  <si>
    <t>CR-MA-V9</t>
  </si>
  <si>
    <t>CR-MA-R19</t>
  </si>
  <si>
    <t>CR-MA-R20</t>
  </si>
  <si>
    <t>CR-MA-V10</t>
  </si>
  <si>
    <t>CR-MA-R21</t>
  </si>
  <si>
    <t>CR-MA-V11</t>
  </si>
  <si>
    <t>CR-MA-R22</t>
  </si>
  <si>
    <t>Taxi:  Bureau- M2B services /transfert d'argent à crepin ,evariste et P29</t>
  </si>
  <si>
    <t>Frais de transfert d'argent  à crépin,Evariste et P29 par momo</t>
  </si>
  <si>
    <t>Taxi: Bureau -Banque BCI/ Appro caisse PALF</t>
  </si>
  <si>
    <t>Taxi:  Bureau- Direction MTN/Achat crédit telephonique equipe PALF</t>
  </si>
  <si>
    <t>Taxi:   Direction MTN - M2B Services</t>
  </si>
  <si>
    <t>Taxi:   M2B services-Bureau /Achat Crédit telephonique  Airtel de Evariste et P29</t>
  </si>
  <si>
    <t>Credit teléphonique MTN PALF/ du 06 au 12 mai  2026/Management/ Parfaite</t>
  </si>
  <si>
    <t>Taxi:  Bureau- M2B services /transfert d'argent à IT87</t>
  </si>
  <si>
    <t>Frais de transfert d'argent  à IT87 par momo</t>
  </si>
  <si>
    <t>Credit teléphonique MTN PALF/ du 13 au 19 mai 2026/Management/ Parfaite</t>
  </si>
  <si>
    <t>Taxi: Bureau -Banque BCI/ Demande d'information à la banque</t>
  </si>
  <si>
    <t>Taxi: Bureau -Fondation Aspinall/ Recuperation des Fonds</t>
  </si>
  <si>
    <t>Taxi: Aspinall-Bureau</t>
  </si>
  <si>
    <t>Taxi:  Bureau- Charden farell/ transfert d'argent à  P29, evariste, dovi, donanld-roméo et IT87</t>
  </si>
  <si>
    <t>Frais de transfert d'argent  à dovi,crépin,Evariste,IT87 et P29 par CF</t>
  </si>
  <si>
    <t>Taxi: Domicile-Bureau/Prendre l'argent au bureau pour le transfert des fonds aux agents qui sont en mission/samedi</t>
  </si>
  <si>
    <t>Taxi:  Bureau- M2B Services /Transfert d'argent àaux agents sur qui sont sur le terrain à Ewo</t>
  </si>
  <si>
    <t xml:space="preserve">Taxi:   M2B Services- Domicile </t>
  </si>
  <si>
    <t>Frais de transfert d'argent  à dovi,crépin,Evariste,IT87 et P29 par momo</t>
  </si>
  <si>
    <t>Taxi:  Bureau- Direction Canalbox /Achat internet Bureau PALF</t>
  </si>
  <si>
    <t>Taxi:  Direction canal- Bureau</t>
  </si>
  <si>
    <t>Taxi: Aspinall- Bureau</t>
  </si>
  <si>
    <t>Taxi:  Bureau- M2B services /transfert d'argent à P29</t>
  </si>
  <si>
    <t>Reçu caisse/Parfaite</t>
  </si>
  <si>
    <t>Reglement facture internet periode du 18/05 au 17/06/2026 bureau PALF</t>
  </si>
  <si>
    <t>Frais de transfert d'argent  à  P29 par momo</t>
  </si>
  <si>
    <t>Credit teléphonique MTN PALF/ du 20 au 26 mai 2026/Management/ Parfaite</t>
  </si>
  <si>
    <t>Taxi: Bureau- banque BCI/Retrait d'argent</t>
  </si>
  <si>
    <t>Taxi: Banque -Fondation Aspinall/ Remboursement de prêt</t>
  </si>
  <si>
    <t>Frais de transfert d'argent  à ,crépin, par Momo</t>
  </si>
  <si>
    <t>Taxi:  Bureau- Société de gardiennage (PGS) /remise de chèque du mois d'avril 2026</t>
  </si>
  <si>
    <t>Taxi: Bureau -Station Total/ achat carbureau Romain et Moi</t>
  </si>
  <si>
    <t>Taxi: Station Total-Bureau</t>
  </si>
  <si>
    <t xml:space="preserve">Taxi: Bureau- Cabinet d'avocat Maitre Locko/Remise du chèque du mois d'avril 2026 </t>
  </si>
  <si>
    <t>Taxi:  Cabinet d'avocat Maitre Locko- Domicile</t>
  </si>
  <si>
    <t>Frais de ramassage Ordure Mai 2026</t>
  </si>
  <si>
    <t>Frais de transfert d'argent  à Donald-Roméo,crépin,Evariste, et T73 par CF</t>
  </si>
  <si>
    <t>Frais de transfert d'argent  à ,crépin, Donald-Roméo et P29par Momo</t>
  </si>
  <si>
    <t>Credit teléphonique MTN PALF/ du 27 mai au 02 juinl 2026/Management/ Parfaite</t>
  </si>
  <si>
    <t>Frais de transfert d'argent  à  Donald-Roméo par Momo</t>
  </si>
  <si>
    <t>Reglement prestation de nettoyage  bureau PALF du mois de mai 2026</t>
  </si>
  <si>
    <t xml:space="preserve"> Frais de prestation de nettoyage jardin PALF de mai 2026</t>
  </si>
  <si>
    <t>Taxi:  Bureau- M2B Services /Transfert d'argent aux agents sur qui sont en mission</t>
  </si>
  <si>
    <t>Frais de transfert d'argent  à crépin, et P29 par CF</t>
  </si>
  <si>
    <t>Taxi:Bureau- Charden Farell/transfert d'argent à Romain et Evariste</t>
  </si>
  <si>
    <t>Taxi: Charden Farell- Banque BCI/Retrait d'argent</t>
  </si>
  <si>
    <t>Taxi: Banque -Bureau</t>
  </si>
  <si>
    <t>Frais de transfert d'argent  à Romain, et Evariste par CF</t>
  </si>
  <si>
    <t>P-MA-D1</t>
  </si>
  <si>
    <t>CA-MA-R1</t>
  </si>
  <si>
    <t>CA-MA-R2</t>
  </si>
  <si>
    <t>P-MA-R1</t>
  </si>
  <si>
    <t>CA-MA-R8</t>
  </si>
  <si>
    <t>P-MA-R2</t>
  </si>
  <si>
    <t>CA-MA-R14</t>
  </si>
  <si>
    <t>CA-MA-R15</t>
  </si>
  <si>
    <t>P-MA-V1</t>
  </si>
  <si>
    <t>CA-MA-R16</t>
  </si>
  <si>
    <t>CA-MA-R17</t>
  </si>
  <si>
    <t>P-MA-R3</t>
  </si>
  <si>
    <t>CA-MA-R18</t>
  </si>
  <si>
    <t>CA-MA-R19</t>
  </si>
  <si>
    <t>CA-MA-R20</t>
  </si>
  <si>
    <t>CA-MA-R21</t>
  </si>
  <si>
    <t>P-MA-V2</t>
  </si>
  <si>
    <t>CA-MA-R25</t>
  </si>
  <si>
    <t>P-MA-R4</t>
  </si>
  <si>
    <t>CA-MA-R26</t>
  </si>
  <si>
    <t>CA-MA-R28</t>
  </si>
  <si>
    <t>CA-MA-R29</t>
  </si>
  <si>
    <t>CA-MA-R30</t>
  </si>
  <si>
    <t>CA-MA-R31</t>
  </si>
  <si>
    <t>CA-MA-R32</t>
  </si>
  <si>
    <t>CA-MA-R33</t>
  </si>
  <si>
    <t>Achat crédit airtel</t>
  </si>
  <si>
    <t>Credit telephonique Airtel PALF/ du 06 au 12 mai 2026/ Investigation/P29</t>
  </si>
  <si>
    <t>Retour caisse</t>
  </si>
  <si>
    <t>Credit telephonique MTN PALF/ du 13 au 19 mai 2026/ Investigation/P29</t>
  </si>
  <si>
    <t>Credit telephonique MTN PALF/ du 20 au 26 mai 2026/ Investigation/P29</t>
  </si>
  <si>
    <t>Credit telephonique MTN PALF/ du 27  mai  au 02 Juin 2026/ Investigation/P29</t>
  </si>
  <si>
    <t>P29-MA-R1</t>
  </si>
  <si>
    <t>P29-MA-D2</t>
  </si>
  <si>
    <t>P29-MA-V1</t>
  </si>
  <si>
    <t>P29-MA-D3</t>
  </si>
  <si>
    <t>P29-MA-V2</t>
  </si>
  <si>
    <t>P29-MA-R2</t>
  </si>
  <si>
    <t>P29-MA-R3</t>
  </si>
  <si>
    <t>P29-MA-R4</t>
  </si>
  <si>
    <t>P29-MA-D1</t>
  </si>
  <si>
    <t>P29-MA-R5</t>
  </si>
  <si>
    <t>P29-MA-V3</t>
  </si>
  <si>
    <t>P29-MA-R6</t>
  </si>
  <si>
    <t>P29-MA-V4</t>
  </si>
  <si>
    <t>P29-MA-V5</t>
  </si>
  <si>
    <t>P29-MA-R7</t>
  </si>
  <si>
    <t>P29-MA-D4</t>
  </si>
  <si>
    <t>P29-MA-R8</t>
  </si>
  <si>
    <t>P29-MA-V6</t>
  </si>
  <si>
    <t>P29-MA-V7</t>
  </si>
  <si>
    <t>P29-MA-V8</t>
  </si>
  <si>
    <t>P29-MA-V9</t>
  </si>
  <si>
    <t>P29-MA-V10</t>
  </si>
  <si>
    <t>P29-MA-R9</t>
  </si>
  <si>
    <t>P29-MA-R10</t>
  </si>
  <si>
    <t>P29-MA-R11</t>
  </si>
  <si>
    <t>P29-MA-R12</t>
  </si>
  <si>
    <t>P29-MA-V11</t>
  </si>
  <si>
    <t>P29-MA-R13</t>
  </si>
  <si>
    <t>P29-MA-R14</t>
  </si>
  <si>
    <t>P29-MA-R15</t>
  </si>
  <si>
    <t>P29-MA-R16</t>
  </si>
  <si>
    <t>P29-MA-V12</t>
  </si>
  <si>
    <t>P29-MA-D5</t>
  </si>
  <si>
    <t>P29-MA-V13</t>
  </si>
  <si>
    <t>P29-MA-R17</t>
  </si>
  <si>
    <t>P29-MA-R18</t>
  </si>
  <si>
    <t>P29-MA-R19</t>
  </si>
  <si>
    <t>P29-MA-R20</t>
  </si>
  <si>
    <t>P29-MA-R21</t>
  </si>
  <si>
    <t>P29-MA-V14</t>
  </si>
  <si>
    <t>P29-MA-R22</t>
  </si>
  <si>
    <t>P29-MA-R23</t>
  </si>
  <si>
    <t>réçu de caisse T73</t>
  </si>
  <si>
    <t>Credit telephonique MTN PALF/ du 06 au 12 mai 2026/ Investigation/T73</t>
  </si>
  <si>
    <t>Réçu de caisse/T73</t>
  </si>
  <si>
    <t>Credit telephonique MTN PALF/ du 13 au 19 mai  2026/ Investigation/T73</t>
  </si>
  <si>
    <t>Credit telephonique MTN PALF/ du 20 au 26 mai 2026/ Investigation/T73</t>
  </si>
  <si>
    <t>rétour caisse/T73</t>
  </si>
  <si>
    <t>Credit telephonique MTN PALF/ du 27 mai au 02 juin 2026/ Investigation/T73</t>
  </si>
  <si>
    <t>T73-MA-D1</t>
  </si>
  <si>
    <t>T73-MA-D2</t>
  </si>
  <si>
    <t>T73-MA-V1</t>
  </si>
  <si>
    <t>T73-MA-D3</t>
  </si>
  <si>
    <t>T73-MA-R1</t>
  </si>
  <si>
    <t>T73-MA-R2</t>
  </si>
  <si>
    <t>T73-MA-V2</t>
  </si>
  <si>
    <t>T73-MA-R3</t>
  </si>
  <si>
    <t>T73-MA-R4</t>
  </si>
  <si>
    <t>T73-MA-R5</t>
  </si>
  <si>
    <t>T73-MA-R6</t>
  </si>
  <si>
    <t>T73-MA-R7</t>
  </si>
  <si>
    <t>T73-MA-R8</t>
  </si>
  <si>
    <t>T73-MA-V3</t>
  </si>
  <si>
    <t>T73-MA-V4</t>
  </si>
  <si>
    <t>T73-MA-R9</t>
  </si>
  <si>
    <t>T73-MA-D4</t>
  </si>
  <si>
    <t>T73-MA-V5</t>
  </si>
  <si>
    <t>T73-MA-R10</t>
  </si>
  <si>
    <t>T73-MA-R11</t>
  </si>
  <si>
    <t>T73-MA-R12</t>
  </si>
  <si>
    <t>T73-MA-R13</t>
  </si>
  <si>
    <t>T73-MA-R14</t>
  </si>
  <si>
    <t>T73-MA-R15</t>
  </si>
  <si>
    <t>T73-MA-R16</t>
  </si>
  <si>
    <t>T73-MA-V6</t>
  </si>
  <si>
    <t>Credit telephonique MTN PALF/du 16 au 12 mai 2026/Investigation /IT87</t>
  </si>
  <si>
    <t>Credit telephonique MTN PALF/du 13 au 19 mai 2026/Investigation /IT87</t>
  </si>
  <si>
    <t>Credit telephonique MTN PALF/du 20 au 26 mai 2026/Investigation /IT87</t>
  </si>
  <si>
    <t>IT87-MA-D1</t>
  </si>
  <si>
    <t>IT87-MA-D2</t>
  </si>
  <si>
    <t>IT87-MA-R1</t>
  </si>
  <si>
    <t>IT87-MA-V1</t>
  </si>
  <si>
    <t>IT87-MA-V2</t>
  </si>
  <si>
    <t>IT87-MA-D3</t>
  </si>
  <si>
    <t>IT87-MA-R2</t>
  </si>
  <si>
    <t>IT87-MA-R3</t>
  </si>
  <si>
    <t>IT87-MA-R4</t>
  </si>
  <si>
    <t>IT87-MA-V3</t>
  </si>
  <si>
    <t>IT87-MA-R5</t>
  </si>
  <si>
    <t>IT87-MA-D4</t>
  </si>
  <si>
    <t>IT87-MA-V4</t>
  </si>
  <si>
    <t>IT87-MA-V5</t>
  </si>
  <si>
    <t>IT87-MA-V6</t>
  </si>
  <si>
    <t>IT87-MA-R6</t>
  </si>
  <si>
    <t>IT87-MA-R7</t>
  </si>
  <si>
    <t>IT87-MA-V7</t>
  </si>
  <si>
    <t>IT87-MA-V8</t>
  </si>
  <si>
    <t>IT87-MA-V9</t>
  </si>
  <si>
    <t>IT87-MA-R8</t>
  </si>
  <si>
    <t>IT87-MA-R9</t>
  </si>
  <si>
    <t>IT87-MA-R10</t>
  </si>
  <si>
    <t>Solde  au 01/05/2026</t>
  </si>
  <si>
    <t>Donald-Roméo-CONGO Ration  du  1er au 06/05/2026 à Ouesso/Impfondo/ Gamboma</t>
  </si>
  <si>
    <t>Taxi moto Hôtel Mithé- Maison d'arrêt/ Pour la visite geôle du 01/05/2026 matin</t>
  </si>
  <si>
    <t>Taxi moto Hôtel Mithé- Maison d'arrêt/ Pour la visite geôle du 01/05/2026 après-midi</t>
  </si>
  <si>
    <t>Taxi moto Hôtel Mithé- Maison d'arrêt/ Pour la visite geôle du 02/05/2026 matin</t>
  </si>
  <si>
    <t>Taxi moto Hôtel Mithé- Maison d'arrêt/ Pour la visite geôle du 02/05/2026 après-midi</t>
  </si>
  <si>
    <t>Taxi moto Hôtel Mithé-Agence Océan du Nord/ Deposer les bagages</t>
  </si>
  <si>
    <t>Taxi moto Hôtel Mithé-Agence Océan du Nord/ Pour Brazzaville</t>
  </si>
  <si>
    <t>Donald Roméo-CONGO Frais d'hôtel   du 27/04 au 04/05/2026 à Impfondo (07 Nuitées)</t>
  </si>
  <si>
    <t>Taxi moto Hôtel Mithé-Agence océan du Nord/ Pour Brazzaville</t>
  </si>
  <si>
    <t>Taxi moto agence océan du Nord- Hôtel Paulina/ A Enyellé</t>
  </si>
  <si>
    <t>Donald Roméo Frais d'hôtel du 04 au 05/05/2026 à Enyellé (01 nuitée)</t>
  </si>
  <si>
    <t>Credit telephonique MTN PALF/ du 06 au 12 mai  2026/Legal//Donald-Roméo</t>
  </si>
  <si>
    <t>Taxi moto  Hôtel Paulina-agence océan du Nord</t>
  </si>
  <si>
    <t>Taxi moto agence océan du Nord-Hôtel baobab</t>
  </si>
  <si>
    <t>Donald Roméo- CONGO Frais d'hôtel du 05 au 06/05/2026 à Gamboma (01 Nuitée)</t>
  </si>
  <si>
    <t>Taxi moto Hôtel Baobab-Agence Océan du Nord de Gamboma/ Pour Brazzaville</t>
  </si>
  <si>
    <t>Taxi Agence Ocean du Nord de Talangaï- Domicile</t>
  </si>
  <si>
    <t>Achat billet Brazzaville-EWO/ Donald-Roméo</t>
  </si>
  <si>
    <t>Transport InterUrbain</t>
  </si>
  <si>
    <t>Credit telephonique MTN PALF/ du 13 au 19 mai  2026/Legal//Donald-Roméo</t>
  </si>
  <si>
    <t>Taxi Domicile-Agence Trans Bony/ Pour Ewo</t>
  </si>
  <si>
    <t>Taxi moto agence Trans Bony d'Ewo-Hôtel MAKA</t>
  </si>
  <si>
    <t>Donald-Roméo-CONGO Ration  du  13/05/ au 04/06/2026 à EWO /DJAMBALA</t>
  </si>
  <si>
    <t>Taxi moto Hôtel MAKA-Hôtel cathérine/ Repérage</t>
  </si>
  <si>
    <t>Taxi moto Hôtel cathérine-Hopital général d'Ewo</t>
  </si>
  <si>
    <t>Taxi moto Hopital général d'Ewo-Hôtel MAKA</t>
  </si>
  <si>
    <t>Taxi moto Hôtel MAKA-Charden farell/ Retirer les budgets/ L'argent n'était pas disponible</t>
  </si>
  <si>
    <t>Taxi moto Charden farell-Hôtel MAKA</t>
  </si>
  <si>
    <t>Taxi moto Hôtel MAKA-Charden farell/ Retirer les budgets</t>
  </si>
  <si>
    <t>Taxi moto Hôtel MAKA-Cyber café/ Faire imprimer le mandat, photo et le protocole d'accord</t>
  </si>
  <si>
    <t>Taxi moto Cyber café-Hôtel MAKA</t>
  </si>
  <si>
    <t>Frais d'impression du mandat, de la photo et de deux exemplaire du protocole d'accord</t>
  </si>
  <si>
    <t>Court Fees</t>
  </si>
  <si>
    <t>Achat carburant BJ OP</t>
  </si>
  <si>
    <t>Operation</t>
  </si>
  <si>
    <t>Raffraichissement OP  à Ewo/10  gendarmes et moi</t>
  </si>
  <si>
    <t>Ration de quatre prevenus/ Maxime, Gael, Guylvith et NGOSSI à la Gendarmerie (BT) d'Ewo</t>
  </si>
  <si>
    <t>Taxi moto marché-Brigade Territoriale/ Pour la visite geôle</t>
  </si>
  <si>
    <t>Taxi moto Hôtel MAKA-Marché/ Achat ration des prevenus/ Visite geôle du 19/05/2026 à 06h</t>
  </si>
  <si>
    <t>Taxi moto Hôtel MAKA-Marché/ Achat ration des prevenus/ Visite geôle du 19/05/2026 à 20h</t>
  </si>
  <si>
    <t>Credit telephonique MTN PALF/ du 20 au 26 mai  2026/Legal/Donald-Roméo</t>
  </si>
  <si>
    <t>Taxi moto Hôtel MAKA-Marché/ Achat ration des prevenus/ Visite geôle du 20/05/2026 à 06h</t>
  </si>
  <si>
    <t>Taxi moto Hôtel Maka6Domicile du COMREG</t>
  </si>
  <si>
    <t>Taxi moto Hôtel MAKA-Marché/ Achat ration des prevenus/ Visite geôle du 21/05/2026 à 20h</t>
  </si>
  <si>
    <t>Ration de sept prevenus/ Maxime, Gael, Guylvitch, NGOSSI, Manuel, Hosly et Doungous, à la Gendarmerie (BT) d'Ewo</t>
  </si>
  <si>
    <t>Taxi moto Hôtel MAKA-Marché/ Achat ration des prevenus/ Visite geôle du 22/05/2026 à 06h</t>
  </si>
  <si>
    <t>Taxi moto Hôtel MAKA-Marché/ Achat ration des prevenus/ Visite geôle du 22/05/2026 à 20h</t>
  </si>
  <si>
    <t>Taxi moto Hôtel MAKA-Marché/ Achat ration des prevenus/ Visite geôle du 23/05/2026 à 06h</t>
  </si>
  <si>
    <t>Taxi moto Hôtel MAKA-Marché/ Achat ration des prevenus/ Visite geôle du 23/05/2026 à 20h</t>
  </si>
  <si>
    <t>Taxi moto Hôtel MAKA-Marché/ Achat ration des prevenus/ Visite geôle du 24/05/2026 à 06h</t>
  </si>
  <si>
    <t>Taxi moto Hôtel MAKA-Marché/ Achat ration des prevenus/ Visite geôle du 24/05/2026 à 20h</t>
  </si>
  <si>
    <t>Taxi moto Hôtel MAKA-Marché/ Achat ration des prevenus/ Visite geôle du 25/05/2026 à 06h</t>
  </si>
  <si>
    <t>Taxi moto Hôtel MAKA-Marché/ Achat ration des prevenus/ Visite geôle du 25/05/2026 à 20h</t>
  </si>
  <si>
    <t>Taxi moto Hôtel MAKA-Marché/ Achat ration des prevenus/ Visite geôle du 26/05/2026 à 06h</t>
  </si>
  <si>
    <t>Taxi moto Genarmerie-Cyber café/ Faire imprimer la procédure de la Gendarmerie</t>
  </si>
  <si>
    <t>Frais d'impression de la procédure de la gendarmerie</t>
  </si>
  <si>
    <t>Taxi moto Cyber café-Brigade territoriale/ Faire signer les PV aux prévenus</t>
  </si>
  <si>
    <t>Taxi moto Hôtel MAKA-Marché/ Achat ration des prevenus/ Visite geôle du 26/05/2026 à 20h</t>
  </si>
  <si>
    <t>Credit telephonique MTN PALF/ du 27 mai au 02 Juin  2026/Legal/Donald-Roméo</t>
  </si>
  <si>
    <t>Taxi moto Hôtel MAKA-Marché/ Achat ration des prevenus/ Visite geôle du 27/05/2026 à 06h</t>
  </si>
  <si>
    <t>Taxi moto Brigade territoriale-Agence Trans Bony/ Reserver le billet pour Djambala</t>
  </si>
  <si>
    <t>Achat billet EWO-NGO/ Donald-Roméo</t>
  </si>
  <si>
    <t>Donald Roméo- CONGO Frais d'hôtel du 13 au 28/05/2026 à Ewo (15 nuitées)</t>
  </si>
  <si>
    <t>Taxi moto Hôtel MAKA-Agence Trans Bony/ Pour NGO</t>
  </si>
  <si>
    <t>Taxi moto Agence Trans Bony de NGO-Agence Océon du Nord de Ngo</t>
  </si>
  <si>
    <t>Taxi moto Agence Océon du Nord de Ngo-Gare routière</t>
  </si>
  <si>
    <t>Achat billet NGO-DJAMBALA/ Donald-Roméo</t>
  </si>
  <si>
    <t>Taxi moto Gare routière de Djambala-Hôtel papa Dominique</t>
  </si>
  <si>
    <t>Taxi moto Hôtel papa Dominique-DDEF</t>
  </si>
  <si>
    <t>Taxi moto DDEF-Hôtel papa Dominique</t>
  </si>
  <si>
    <t>DR-MA-D3</t>
  </si>
  <si>
    <t>DR-MA-D1</t>
  </si>
  <si>
    <t>DR-MA-D2</t>
  </si>
  <si>
    <t>DR-MA-R1</t>
  </si>
  <si>
    <t>DR-MA-R2</t>
  </si>
  <si>
    <t>DR-MA-V1</t>
  </si>
  <si>
    <t>DR-MA-R3</t>
  </si>
  <si>
    <t>DR-MA-R4</t>
  </si>
  <si>
    <t>DR-MA-V2</t>
  </si>
  <si>
    <t>DR-MA-V3</t>
  </si>
  <si>
    <t>DR-MA-R5</t>
  </si>
  <si>
    <t>DR-MA-R6</t>
  </si>
  <si>
    <t>DR-MA-D4</t>
  </si>
  <si>
    <t>DR-MA-V4</t>
  </si>
  <si>
    <t>DR-MA-V5</t>
  </si>
  <si>
    <t>DR-MA-R7</t>
  </si>
  <si>
    <t>DR-MA-R8</t>
  </si>
  <si>
    <t>DR-MA-R9</t>
  </si>
  <si>
    <t>DR-MA-V6</t>
  </si>
  <si>
    <t>DR-MA-R10</t>
  </si>
  <si>
    <t>DR-MA-V7</t>
  </si>
  <si>
    <t>DR-MA-V8</t>
  </si>
  <si>
    <t>DR-MA-V9</t>
  </si>
  <si>
    <t>DR-MA-R11</t>
  </si>
  <si>
    <t>DR-MA-R12</t>
  </si>
  <si>
    <t>DR-MA-R13</t>
  </si>
  <si>
    <t>DR-MA-R14</t>
  </si>
  <si>
    <t>DR-MA-R15</t>
  </si>
  <si>
    <t>DR-MA-V10</t>
  </si>
  <si>
    <t>Evariste-CONGO Ration du 01 au 08 mai 2026 dolisie</t>
  </si>
  <si>
    <t>Achat de crédit Airtel pour la mission de Tsembo</t>
  </si>
  <si>
    <t>Reçu de la caisse</t>
  </si>
  <si>
    <t>Credit telephonique Airtel PALF/du 05 au 12 mai 2026/Evariste/Media</t>
  </si>
  <si>
    <t>Evariste- CONGO Frais de l'hôtel du 30 avril au 06 mai 2026 à Tsembo ( 6 nuitées )</t>
  </si>
  <si>
    <t>Achat Billet Tsembo-Dolisie/ Evariste</t>
  </si>
  <si>
    <t>Taxi, Gare Routière de Dolisie-Hôtel Moukondo</t>
  </si>
  <si>
    <t>Taxi, Hôtel Moukondo-Charden Farell</t>
  </si>
  <si>
    <t>Taxi, Charden Farell-Hôtel Moukondo</t>
  </si>
  <si>
    <t>Achat Billet Dolisie-Brazzaville/Evariste</t>
  </si>
  <si>
    <t>Frais de l'expédition de la cage de Dolisie-Brazzaville</t>
  </si>
  <si>
    <t>Evariste-CONGO Frais de l'hôtel du 06 au 08 mai 2026 à Dolisie ( 2 nuitées )</t>
  </si>
  <si>
    <t>Taxi, Agence Trans Bony de Brazzaville-Bureau PALF</t>
  </si>
  <si>
    <t>Taxi, Bureau PALF-Domicile</t>
  </si>
  <si>
    <t>Achat Billet Brazzaville-Ewo/Evariste</t>
  </si>
  <si>
    <t>Credit telephonique MTN PALF/du 13 au 19 mai 2026/media/ Evariste</t>
  </si>
  <si>
    <t>Taxi moto, Agence Trans Bony d'Ewo-Hôtel Maka</t>
  </si>
  <si>
    <t xml:space="preserve">Evariste-CONGO Ration du 13 au 25 mai 2026 à Ewo </t>
  </si>
  <si>
    <t>Taxi moto, hôtel Maka-les environs de l'hôtel Cathérine</t>
  </si>
  <si>
    <t>Taxi moto, les environs de l'hôtel Cathérine-hôtel Maka</t>
  </si>
  <si>
    <t xml:space="preserve">Reçu de la caisse </t>
  </si>
  <si>
    <t>Taxi moto, Région de Gendarmerie d'Ewo-Hôtel Cathérine (gendarme de mon équipe)</t>
  </si>
  <si>
    <t>Taxi moto, Région de Gendarmerie d'Ewo-Hôtel Cathérine ( element EF de mon équipe)</t>
  </si>
  <si>
    <t>Taxi moto, Région de Gendarmerie d'Ewo-Hôtel Cathérine</t>
  </si>
  <si>
    <t>Rafraichissement de mon équipe lors de l'opération du 18 mai 2026 à Ewo</t>
  </si>
  <si>
    <t>Taxi moto, Région de gendarmerie d'Ewo-Charden Farell</t>
  </si>
  <si>
    <t>Recu de la caisse</t>
  </si>
  <si>
    <t>Taxi moto, Charden Farell-Région de Gendarmerie d'Ewo</t>
  </si>
  <si>
    <t>Credit telephonique MTN PALF/du 20 au 26 mai 2026/Media/ Evariste</t>
  </si>
  <si>
    <t>Taxi moto, Région de gendarmerie de la Cuvette-Ouest-Charden Farell</t>
  </si>
  <si>
    <t>Achat billet Ewo-Brazzaville/Evariste</t>
  </si>
  <si>
    <t xml:space="preserve">Evariste-CONGO Frais de l'hôtel du 13 au 24 mai 2026 à Ewo (11 nuitées ) </t>
  </si>
  <si>
    <t>Bonus media portant sur l'interpellation de 07 trafiquants des trophére de panthére le 18 et le 21 à Ewo (Fancais)</t>
  </si>
  <si>
    <t>Bonus media portant sur l'interpellation de 07 trafiquants des trophére de panthére le 18 et le 21 à Ewo ( Kituba)</t>
  </si>
  <si>
    <t>Bonus media portant sur l'interpellation de 07 trafiquants des trophére de panthére le 18 et le 21 à Ewo ( Lingala )</t>
  </si>
  <si>
    <t>Bonus media portant sur l'interpellation de 07 trafiquants des trophére de panthére le 18 et le 21 à Ewo ( Mantages)</t>
  </si>
  <si>
    <t>Taxi, Agence Trans Bony de Talanga-Domicile ( à 2h du matin)</t>
  </si>
  <si>
    <t>Taxi, Domicile-Bureau PALF</t>
  </si>
  <si>
    <t>Taxi, Bureau PALF-Moukondo</t>
  </si>
  <si>
    <t>Taxi, Moukondo-Télé Congo</t>
  </si>
  <si>
    <t>Taxi, Télé Congo-Moukondo</t>
  </si>
  <si>
    <t xml:space="preserve">Reçu de la caisse  </t>
  </si>
  <si>
    <t>Achat billet Brazzaville-Djambala/Evariste</t>
  </si>
  <si>
    <t>Credit telephonique MTN PALF/du 27 mai au 02 juin 2026/media/ Evariste</t>
  </si>
  <si>
    <t>Taxi, Domicile-Agence Trans Bony Brazzaville</t>
  </si>
  <si>
    <t>Taxi moto, Agence Trans Bony Djambala-Hôtel Papa Dominique</t>
  </si>
  <si>
    <t>Evariste- CONGO Ration de la mission  du 27 mai au 04 juin 2026 à Djambala (8 nuitées)</t>
  </si>
  <si>
    <t>Taxi moto, Hôtel Papa Dominique-DDEF Plateaux</t>
  </si>
  <si>
    <t>Taxi moto, Région de Gendarmerie des Plateaux-Hôtel Papa Dominique</t>
  </si>
  <si>
    <t>Bonus media portant sur l'interpellation de 04 trafiquants des trophére de panthére le 18 mai 2026 à Ewo  pièces presse Internet (https://www.panoramik-actu.com)</t>
  </si>
  <si>
    <t>Bonus media portant sur l'interpellation de 04 trafiquants des trophére de panthére le 18 mai 2026 à Ewo pièces presse Internet (https://www.tribune-eco.cg)</t>
  </si>
  <si>
    <t>Bonus media portant sur l'interpellation de 04 trafiquants des trophére de panthére le 18 mai 2026 à Ewo pièces presse Internet (https://www.groupecongomedias.com)</t>
  </si>
  <si>
    <t>Bonus media portant sur l'interpellation de 04 trafiquants des trophére de panthére le 18 mai 2026 à Ewo pièces presse Internet (https://www.labreveonline.com)</t>
  </si>
  <si>
    <t>Bonus media portant sur l'interpellation de 04 trafiquants des trophére de panthére le 18 mai 2026 à Ewo pièces presse Internet (https://www.adiac-congo.com)</t>
  </si>
  <si>
    <t>Bonus media portant sur l'interpellation de 04 trafiquants des trophére de panthére le 18 mai 2026 à Ewo pièces presse Internet (https://www.lasemaineafricaine.info)</t>
  </si>
  <si>
    <t>Bonus media portant sur l'interpellation de 04 trafiquants des trophére de panthére le 18 mai 2026 à Ewo pièces presse Internet (https://www.matinlibre.cg)</t>
  </si>
  <si>
    <t>Bonus media portant sur l'interpellation de 04 trafiquants des trophére de panthére le 18 mai 2026 à Ewo pièces presse Internet (https://www.firstmediac.com)</t>
  </si>
  <si>
    <t>Bonus media portant sur l'interpellation de 04 trafiquants des trophére de panthére le 18 mai 2026 à Ewo pièces presse Internet (https://www.journaldebrazza.com)</t>
  </si>
  <si>
    <t>Bonus media portant sur l'interpellation de 04 trafiquants des trophére de panthére le 18 mai 2026 à Ewo pièces presse Internet (https://vmmedias.info)</t>
  </si>
  <si>
    <t>Bonus media portant sur l'interpellation de 04 trafiquants des trophére de panthére le 18 mai 2026 à Ewo pièces presse Internet (https://aci.cg)</t>
  </si>
  <si>
    <t>Bonus media portant sur l'interpellation de 04 trafiquants des trophére de panthére le 18 mai 2026 à Ewo pièces presse Internet (https://lesechos-congobrazza.com/)</t>
  </si>
  <si>
    <t>Bonus media portant sur l'interpellation de 04 trafiquants des trophére de panthére le 18 mai 2026 à Ewo pièces presse Internet (https://opinionpublique.cg)</t>
  </si>
  <si>
    <t>Bonus media portant sur l'interpellation de 04 trafiquants des trophére de panthére le 18 mai 2026 à Ewo pièces presse Internet (https://www.lhorizonafricain.com)</t>
  </si>
  <si>
    <t>Bonus media portant sur l'interpellation de 04 trafiquants des trophére de panthére le 18 mai 2026 à Ewo; pieces presse papier(les depêches de brazzaville)</t>
  </si>
  <si>
    <t>Bonus media portant sur l'interpellation de 04 trafiquants des trophére de panthére le 18 mai 2026 à Ewo, pieces presse papier(l l'horizion africain)</t>
  </si>
  <si>
    <t>Bonus media portant sur l'interpellation de 04 trafiquants des trophére de panthére le 18 mai 2026 à Ewo, pieces presse papier(l'agence congolaise de l'information)</t>
  </si>
  <si>
    <t>Bonus media portant sur l'interpellation de 04 trafiquants des trophére de panthére le 18 mai 2026 à Ewo, pieces presse papier( la semaine Africaine)</t>
  </si>
  <si>
    <t>Bonus media portant sur l'interpellation de 04 trafiquants des trophére de panthére le 18 mai 2026 à Ewo  presse Radio citoyenne des jeunes( Français)</t>
  </si>
  <si>
    <t>Bonus media portant sur l'interpellation de 04 trafiquants des trophére de panthére le 18 mai 2026 à Ewo  presse Radio Liberté (Français, Kituba et Lingala)</t>
  </si>
  <si>
    <t>EV-MA-D2</t>
  </si>
  <si>
    <t>EV-MA-R1</t>
  </si>
  <si>
    <t>EV-MA-V1</t>
  </si>
  <si>
    <t>EV-MA-V2</t>
  </si>
  <si>
    <t>EV-MA-R2</t>
  </si>
  <si>
    <t>EV-MA-R3</t>
  </si>
  <si>
    <t>EV-MA-R4</t>
  </si>
  <si>
    <t>EV-MA-D1</t>
  </si>
  <si>
    <t>EV-MA-V3</t>
  </si>
  <si>
    <t>EV-MA-R5</t>
  </si>
  <si>
    <t>EV-MA-R6</t>
  </si>
  <si>
    <t>EV-MA-R7</t>
  </si>
  <si>
    <t>EV-MA-V4</t>
  </si>
  <si>
    <t>EV-MA-R8</t>
  </si>
  <si>
    <t>EV-MA-R9</t>
  </si>
  <si>
    <t>EV-MA-D3</t>
  </si>
  <si>
    <t>EV-MA-V5</t>
  </si>
  <si>
    <t>EV-MA-V6</t>
  </si>
  <si>
    <t>EV-MA-R10</t>
  </si>
  <si>
    <t>EV-MA-V7</t>
  </si>
  <si>
    <t>EV-MA-R11</t>
  </si>
  <si>
    <t>EV-MA-V8</t>
  </si>
  <si>
    <t>EV-MA-R12</t>
  </si>
  <si>
    <t>EV-MA-R13</t>
  </si>
  <si>
    <t>CA-MA-D1</t>
  </si>
  <si>
    <t>EV-MA-V9</t>
  </si>
  <si>
    <t>EV-MA-V10</t>
  </si>
  <si>
    <t>EV-MA-R14</t>
  </si>
  <si>
    <t>EV-MA-R15</t>
  </si>
  <si>
    <t>EV-MA-D4</t>
  </si>
  <si>
    <t>CA-MA-D2</t>
  </si>
  <si>
    <t>CA-MA-D3</t>
  </si>
  <si>
    <t>CA-MA-D4</t>
  </si>
  <si>
    <t>EV-MA-V11</t>
  </si>
  <si>
    <t xml:space="preserve">Taxi: Bureau-Agence la congolaise des Eaux pour payer la facture </t>
  </si>
  <si>
    <t>Taxi: Taxi: Agence la Congolaise des Eaux-Bureau</t>
  </si>
  <si>
    <t>Credit telephonique MTN PALF/du 06 au 12 mai 2026/Legal/Romain</t>
  </si>
  <si>
    <t>Règlement facture d'eau du mois de Mars et Avril 2026 bureau PALF</t>
  </si>
  <si>
    <t>Frais de transfert d'argent  à crépin,Evariste, T73 et P29 par CF</t>
  </si>
  <si>
    <t>Frais de transfert d'argent  à IT87 par CF</t>
  </si>
  <si>
    <t>Frais de transport mission Maitre Helene à Madingou du 12 au 14/05/2026</t>
  </si>
  <si>
    <t>Ration et frais d'hotel mission maitre Helène à Madingou du 12 au 14/05/2026</t>
  </si>
  <si>
    <t>Taxi: Bureau-Rond point MAZALA(pour aller rencontrer maitre Hélène)</t>
  </si>
  <si>
    <t>Taxi: Rond Point MAZALA-Domicile</t>
  </si>
  <si>
    <t>Taxi: Bureau-Trans Bony de la Frontière pour la reservations des billets des missionniares d'Ewo</t>
  </si>
  <si>
    <t>Credit telephonique MTN PALF/du 13 au 19 mai 2026/Legal/Romain</t>
  </si>
  <si>
    <t>Frais de transfert d'argent  à P29 par cf</t>
  </si>
  <si>
    <t>Réglement facture électricité periode Mars  et Avril  2026/bureau PALF</t>
  </si>
  <si>
    <t>Taxi: Bureau-Charde Farel pour le transfert des fonds à P29</t>
  </si>
  <si>
    <t>Taxi: Bureau-Chardn Farel pour le 2eme Transfert des fonds à P29</t>
  </si>
  <si>
    <t>Taxi: Bureau-Agence Energie Eléctrique du Congo pour payer la facture</t>
  </si>
  <si>
    <t>Taxi: Agence Energie Electrique du Congo-Bureau</t>
  </si>
  <si>
    <t>Taxi: Bureau-TGI de Brazzaville(pour le retrait du compte rendu de l'audiece auprès de maitre Hélène)</t>
  </si>
  <si>
    <t>Taxi: TGI de Brazzaville-Bureau</t>
  </si>
  <si>
    <t>Credit telephonique MTN PALF/du 20 au 26 mai 2026/Legal/Romain</t>
  </si>
  <si>
    <t xml:space="preserve">Achat carburant 50 littres groupe electrogène Bureau </t>
  </si>
  <si>
    <t>Ration et frais d'hotel mission maitre Alain à Ewo du 25 Mai au 02 Juin 2026</t>
  </si>
  <si>
    <t>Frais de transport mission Maitre Alain à Ewo du 25 Mai au 02 Juin 2026</t>
  </si>
  <si>
    <t>Taxi: Bureau-Cabinet Maitre BANZOUZI pour la remise de son budget de la mision de Ewo</t>
  </si>
  <si>
    <t>Taxi: Cabinet Maitre BANZOUZI-Domicile</t>
  </si>
  <si>
    <t>Taxi: Domicle-Bureau pour finaliser l'analyse juridique de l'affaire de Ewo</t>
  </si>
  <si>
    <t>Taxi: Bureau-Domicile</t>
  </si>
  <si>
    <t>Taxi: Bureau-Trans Bony de la Frontière pour la reservations des billets pour la mission de DJAMBALA</t>
  </si>
  <si>
    <t>Achat billet Brazzaville-Djambala/ Romain</t>
  </si>
  <si>
    <t>Credit telephonique MTN PALF/du 27 mai au 02 juin 2026/Legal/Romain</t>
  </si>
  <si>
    <t>Taxi moto: Agence Trans Bony de Djambala-Hotel Dominique</t>
  </si>
  <si>
    <t>ROMAIN-CONGO: Ration du 27/05/ au 04/06/2026 à Djambala</t>
  </si>
  <si>
    <t>Taxi moto: Hotel Dominique-DDEF Plateaux</t>
  </si>
  <si>
    <t>Taxi moto: DDEF-Hotel Dominique</t>
  </si>
  <si>
    <t>Taxi moto: Hotel Dominique-Marché Djambala pour acheter la ration des prévenus EKOMBO et MOUKO</t>
  </si>
  <si>
    <t>Achat de la ration des prévenus MOUKO Casmir et EKOMBO</t>
  </si>
  <si>
    <t xml:space="preserve">Taxi moto: Marché Djambala-Commissariat de Police </t>
  </si>
  <si>
    <t>Taxi moto: Commissariat de Police de Djambala-Hotel Dominique</t>
  </si>
  <si>
    <t>Taxi moto: Hotel Dominique-Marché Djambala po</t>
  </si>
  <si>
    <t xml:space="preserve">Achat de la ration des prevenus </t>
  </si>
  <si>
    <t>Taxi moto: DDEF de Djambala-Hotel Dominique</t>
  </si>
  <si>
    <t>Taxi moto: Hotel Dominique-Charden Farrel de Djambala</t>
  </si>
  <si>
    <t>Taxi: moto: Charden Farrel-Hotel Dominique</t>
  </si>
  <si>
    <t>Taxi moto: Hotel Dominique-Marché Djambala</t>
  </si>
  <si>
    <t>Taxi moto: Marché-Commissariat de Police</t>
  </si>
  <si>
    <t>Taxi moto: Commissariat de Police-Hotel Dominique</t>
  </si>
  <si>
    <t>Taxi moto: Hotel Dominique-Marché pour acheter la ration des prévenus</t>
  </si>
  <si>
    <t>RM-MA-D1</t>
  </si>
  <si>
    <t>RM-MA-R1</t>
  </si>
  <si>
    <t>CA-MA-R3</t>
  </si>
  <si>
    <t>CA-MA-R4</t>
  </si>
  <si>
    <t>CA-MA-R5</t>
  </si>
  <si>
    <t>CA-MA-R6</t>
  </si>
  <si>
    <t>CA-MA-R7</t>
  </si>
  <si>
    <t>CA-MA-R9</t>
  </si>
  <si>
    <t>CA-MA-R10</t>
  </si>
  <si>
    <t>CA-MA-R11</t>
  </si>
  <si>
    <t>RM-MA-R2</t>
  </si>
  <si>
    <t>CA-MA-R12</t>
  </si>
  <si>
    <t>CA-MA-R13</t>
  </si>
  <si>
    <t>RM-MA-R3</t>
  </si>
  <si>
    <t>CA-MA-R22</t>
  </si>
  <si>
    <t>CA-MA-R23</t>
  </si>
  <si>
    <t>CA-MA-R24</t>
  </si>
  <si>
    <t>CA-MA-R27</t>
  </si>
  <si>
    <t>RM-MA-V1</t>
  </si>
  <si>
    <t>RM-MA-R4</t>
  </si>
  <si>
    <t>RM-MA-R5</t>
  </si>
  <si>
    <t>RM-MA-D2</t>
  </si>
  <si>
    <t>RM-MA-D3</t>
  </si>
  <si>
    <t>RM-MA-V2</t>
  </si>
  <si>
    <t>Bonus pour 09 gendarmes ayant mené l'opération d'interpellation  à Kéllé les 19 et 20/05/2026</t>
  </si>
  <si>
    <t>Retrait espèces/3655273</t>
  </si>
  <si>
    <t>Reglement honoraire du mois d'Avril 2026/P29/3655275</t>
  </si>
  <si>
    <t>Reglement honoraire du mois d'Avril 2026/T73/3655274</t>
  </si>
  <si>
    <t>Frais bancaire/Agios du 31/03 au 30/04/2026</t>
  </si>
  <si>
    <t xml:space="preserve"> Office</t>
  </si>
  <si>
    <t>Retrait espèces/3655277</t>
  </si>
  <si>
    <t>RAPATRIEME01100 RT00024388/Wildcat Foundation</t>
  </si>
  <si>
    <t>Retrait espèces/3655279</t>
  </si>
  <si>
    <t>Reglement Facture Gardiennage Mois d'Avril 2026/3655278</t>
  </si>
  <si>
    <t>Paiement Honoraire Me LOCKO/Mois d'Avril 2026 /3655276</t>
  </si>
  <si>
    <t>Reglement honoraire du 01 au 23 mai 2026  2026/IT87/3655280</t>
  </si>
  <si>
    <t>Retrait espèces/3655281</t>
  </si>
  <si>
    <t>Report de solde du 01/05/2026</t>
  </si>
  <si>
    <t>BQ-MA-R1</t>
  </si>
  <si>
    <t>BQ-MA-R2</t>
  </si>
  <si>
    <t>BQ-MA-R3</t>
  </si>
  <si>
    <t>BQ-MA-G1</t>
  </si>
  <si>
    <t>BQ-MA-R4</t>
  </si>
  <si>
    <t>BQ-MA-R6</t>
  </si>
  <si>
    <t xml:space="preserve">Achat credit  teléphonique MTN/PALF/Du 05 au 11/05/2026 </t>
  </si>
  <si>
    <t xml:space="preserve">Achat credit  teléphonique Airtel /PALF/Du 05 au 11/05/2026 </t>
  </si>
  <si>
    <t xml:space="preserve">Achat credit  teléphonique MTN/PALF/Du 12 au 19/05/2026 </t>
  </si>
  <si>
    <t>Prêt reçu Aspinall</t>
  </si>
  <si>
    <t xml:space="preserve">Achat credit  teléphonique MTN/PALF/Du 20 au 26/05/2026 </t>
  </si>
  <si>
    <t>Remboursement de prêt à la fondation aspinall</t>
  </si>
  <si>
    <t xml:space="preserve">Achat credit  teléphonique MTN/PALF/Du 27/05 au 02/06/2026 </t>
  </si>
  <si>
    <t>Report au 01/05/2026</t>
  </si>
  <si>
    <t>CA-MA-V2</t>
  </si>
  <si>
    <t>CA-MA-V3</t>
  </si>
  <si>
    <t>CA-MA-V4</t>
  </si>
  <si>
    <t>CA-MA-V5</t>
  </si>
  <si>
    <t>CA-MA-V6</t>
  </si>
  <si>
    <t>CA-MA-V7</t>
  </si>
  <si>
    <t>CA-MA-V8</t>
  </si>
  <si>
    <t>CA-MA-V9</t>
  </si>
  <si>
    <t>CA-MA-V10</t>
  </si>
  <si>
    <t>CA-MA-V11</t>
  </si>
  <si>
    <t>CA-MA-V12</t>
  </si>
  <si>
    <t>CA-MA-V13</t>
  </si>
  <si>
    <t>CA-MA-V14</t>
  </si>
  <si>
    <t>CA-MA-V15</t>
  </si>
  <si>
    <t>CA-MA-V16</t>
  </si>
  <si>
    <t>CA-MA-V17</t>
  </si>
  <si>
    <t>CA-MA-V18</t>
  </si>
  <si>
    <t>CA-MA-V19</t>
  </si>
  <si>
    <t>CA-MA-V20</t>
  </si>
  <si>
    <t>CA-MA-V21</t>
  </si>
  <si>
    <t>CA-MA-V22</t>
  </si>
  <si>
    <t>CA-MA-V23</t>
  </si>
  <si>
    <t>CA-MA-V24</t>
  </si>
  <si>
    <t>CA-MA-V25</t>
  </si>
  <si>
    <t>CA-MA-V26</t>
  </si>
  <si>
    <t>CA-MA-V27</t>
  </si>
  <si>
    <t>CA-MA-V28</t>
  </si>
  <si>
    <t>CA-MA-V29</t>
  </si>
  <si>
    <t>CA-MA-V30</t>
  </si>
  <si>
    <t>CA-MA-V31</t>
  </si>
  <si>
    <t>CA-MA-V32</t>
  </si>
  <si>
    <t>CA-MA-V33</t>
  </si>
  <si>
    <t>CA-MA-V34</t>
  </si>
  <si>
    <t>CA-MA-V35</t>
  </si>
  <si>
    <t>CA-MA-V36</t>
  </si>
  <si>
    <t>CA-MA-V37</t>
  </si>
  <si>
    <t>CA-MA-V38</t>
  </si>
  <si>
    <t>CA-MA-V39</t>
  </si>
  <si>
    <t>CA-MA-V40</t>
  </si>
  <si>
    <t>CA-MA-V41</t>
  </si>
  <si>
    <t>CA-MA-V42</t>
  </si>
  <si>
    <t>CA-MA-V43</t>
  </si>
  <si>
    <t>CA-MA-V44</t>
  </si>
  <si>
    <t>CA-MA-V45</t>
  </si>
  <si>
    <t>CA-MA-V46</t>
  </si>
  <si>
    <t>CA-MA-V47</t>
  </si>
  <si>
    <t>CA-MA-V48</t>
  </si>
  <si>
    <t>CA-MA-V49</t>
  </si>
  <si>
    <t>CA-MA-V50</t>
  </si>
  <si>
    <t>CA-MA-V51</t>
  </si>
  <si>
    <t>CA-MA-V52</t>
  </si>
  <si>
    <t>CA-MA-V53</t>
  </si>
  <si>
    <t>CA-MA-V54</t>
  </si>
  <si>
    <t>CA-MA-V55</t>
  </si>
  <si>
    <t>CA-MA-V56</t>
  </si>
  <si>
    <t>CA-MA-V57</t>
  </si>
  <si>
    <t>CA-MA-V58</t>
  </si>
  <si>
    <t>CA-MA-V59</t>
  </si>
  <si>
    <t>CA-MA-V60</t>
  </si>
  <si>
    <t>CA-MA-V61</t>
  </si>
  <si>
    <t>CA-MA-V62</t>
  </si>
  <si>
    <t>CA-MA-V63</t>
  </si>
  <si>
    <t>CA-MA-V64</t>
  </si>
  <si>
    <t>CA-MA-V65</t>
  </si>
  <si>
    <t>CA-MA-V66</t>
  </si>
  <si>
    <t>CA-MA-V67</t>
  </si>
  <si>
    <t>CA-MA-V68</t>
  </si>
  <si>
    <t>CA-MA-V69</t>
  </si>
  <si>
    <t>CA-MA-V70</t>
  </si>
  <si>
    <t>CA-MA-V71</t>
  </si>
  <si>
    <t>CA-MA-V72</t>
  </si>
  <si>
    <t>CA-MA-V73</t>
  </si>
  <si>
    <t>CA-MA-V74</t>
  </si>
  <si>
    <t>CA-MA-V75</t>
  </si>
  <si>
    <t>CA-MA-V76</t>
  </si>
  <si>
    <t>CA-MA-V77</t>
  </si>
  <si>
    <t>CA-MA-V78</t>
  </si>
  <si>
    <t>CA-MA-V79</t>
  </si>
  <si>
    <t>CA-MA-V80</t>
  </si>
  <si>
    <t>CA-MA-V81</t>
  </si>
  <si>
    <t>FOUNDATION ASPINALL</t>
  </si>
  <si>
    <t>Mai</t>
  </si>
  <si>
    <t>FINANCIAL POSITION AT 31/05/2026</t>
  </si>
  <si>
    <t>FINANCIAL POSITION AT 01/05/2026</t>
  </si>
  <si>
    <t>Fondation Wilcat</t>
  </si>
  <si>
    <t>mai</t>
  </si>
  <si>
    <t>Crepin-CONGO Ration à Ewo du 13/05/ au 02/06/2026</t>
  </si>
  <si>
    <t xml:space="preserve">Frais d'hôtel Crépin Congo/01 Nuitée du 13 au 14/05/2026 à Ewo </t>
  </si>
  <si>
    <t>Crepin-CONGO Frais d'hôtel Chef faune  du 30/04/ au 06/05/2026 à Tsémbo (06 nuitées)</t>
  </si>
  <si>
    <t>Crepin-CONGO Ration   du 30/04/ au 08/05/2026 à Tsémbo et Dolisie</t>
  </si>
  <si>
    <t>Achat de la ration des prévenus MOUKO Casmir et EKOMBO au poste de police de Djambala/ Soir</t>
  </si>
  <si>
    <t>Achat de la ration des prévenus MOUKO Casmir et EKOMBO au poste de police de Djambala/ Matin</t>
  </si>
  <si>
    <t>CR-MA-D3</t>
  </si>
  <si>
    <t xml:space="preserve">P29 - CONGO Ration  </t>
  </si>
  <si>
    <t xml:space="preserve">Taxi: </t>
  </si>
  <si>
    <t>Taxi: *</t>
  </si>
  <si>
    <t xml:space="preserve">Taxi : </t>
  </si>
  <si>
    <t xml:space="preserve">Achat boissons </t>
  </si>
  <si>
    <t xml:space="preserve">T73-CONGO Ration </t>
  </si>
  <si>
    <t>Taxi :</t>
  </si>
  <si>
    <t xml:space="preserve">Achat billet : </t>
  </si>
  <si>
    <t xml:space="preserve">taxi moto : </t>
  </si>
  <si>
    <t xml:space="preserve">IT87-CONGO Ration </t>
  </si>
  <si>
    <t>Achat billet IT87</t>
  </si>
  <si>
    <t xml:space="preserve">Taxi moto : </t>
  </si>
  <si>
    <t xml:space="preserve">P29 -CONGO Frais d'hotel </t>
  </si>
  <si>
    <t>Achat billet /P29</t>
  </si>
  <si>
    <t>Taxi</t>
  </si>
  <si>
    <t>Taxi moto :</t>
  </si>
  <si>
    <t xml:space="preserve">Taxi </t>
  </si>
  <si>
    <t xml:space="preserve">Achat billet </t>
  </si>
  <si>
    <t>taxi moto :</t>
  </si>
  <si>
    <t xml:space="preserve">IT87-CONGO Frais d'hôtel  </t>
  </si>
  <si>
    <t>Achat billet/ IT87</t>
  </si>
  <si>
    <t>P29 -CONGO Frais d'hotel</t>
  </si>
  <si>
    <t xml:space="preserve">T73 - CONGO Frais d'hotel </t>
  </si>
  <si>
    <t>Achat billet:</t>
  </si>
  <si>
    <t>Achat billet / IT87</t>
  </si>
  <si>
    <t xml:space="preserve">achat billet : </t>
  </si>
  <si>
    <t>Achat boissons</t>
  </si>
  <si>
    <t xml:space="preserve">Taxi tricycle : </t>
  </si>
  <si>
    <t>Achat repas et boissons</t>
  </si>
  <si>
    <t xml:space="preserve">P29 - CONGO Ration </t>
  </si>
  <si>
    <t xml:space="preserve">Taxi moto </t>
  </si>
  <si>
    <t xml:space="preserve">Taxi tricycle </t>
  </si>
  <si>
    <t>Taxi moto</t>
  </si>
  <si>
    <t>Taxi tricycle</t>
  </si>
  <si>
    <t>Taxi moto hotel</t>
  </si>
  <si>
    <t>Taxi tricycle :</t>
  </si>
  <si>
    <t xml:space="preserve">IT87-CONGO Frais d'hôtel </t>
  </si>
  <si>
    <t>Taxi tricycle hotel</t>
  </si>
  <si>
    <t xml:space="preserve">Taxi  moto </t>
  </si>
  <si>
    <t xml:space="preserve">Location véhicule </t>
  </si>
  <si>
    <t xml:space="preserve">Taxi moto: </t>
  </si>
  <si>
    <t>Taxi:</t>
  </si>
  <si>
    <t>Achat bilet:</t>
  </si>
  <si>
    <t>taxi :</t>
  </si>
  <si>
    <t xml:space="preserve">taxi : </t>
  </si>
  <si>
    <t xml:space="preserve">Taxi  </t>
  </si>
  <si>
    <t>Achat billet :</t>
  </si>
  <si>
    <t xml:space="preserve">Achat </t>
  </si>
  <si>
    <t xml:space="preserve">Achat  billet </t>
  </si>
  <si>
    <t>Achat billet</t>
  </si>
  <si>
    <t>Location véhicule</t>
  </si>
  <si>
    <t>Achat billet : /T73</t>
  </si>
  <si>
    <t xml:space="preserve">taxi moto :  </t>
  </si>
  <si>
    <t>T73 - CONGO Frais d'hotel</t>
  </si>
  <si>
    <t>Taxi moto:</t>
  </si>
  <si>
    <t xml:space="preserve">Achat bilet: </t>
  </si>
  <si>
    <t>T73-CONGO Ration</t>
  </si>
  <si>
    <t>IT87-CONGO Ration</t>
  </si>
  <si>
    <t xml:space="preserve">IT87- CONGO Frais d'hôtel </t>
  </si>
  <si>
    <t xml:space="preserve">Achat boissons et repas </t>
  </si>
  <si>
    <t xml:space="preserve">Frais d'hôtel </t>
  </si>
  <si>
    <t>Achat boissons repas</t>
  </si>
  <si>
    <t>Achat boissons et repas</t>
  </si>
  <si>
    <t xml:space="preserve">IT87- CONGO Frais d'hôtel  </t>
  </si>
  <si>
    <t>Taxi  moto</t>
  </si>
  <si>
    <t>Taxi:)</t>
  </si>
  <si>
    <t xml:space="preserve">Taxi:  </t>
  </si>
  <si>
    <t xml:space="preserve">Achat billet :  </t>
  </si>
  <si>
    <t>Achat boisson et nourriture</t>
  </si>
  <si>
    <t xml:space="preserve">Pirrogue </t>
  </si>
  <si>
    <t>Achat billet /T73</t>
  </si>
  <si>
    <t>Traverser rivière</t>
  </si>
  <si>
    <t xml:space="preserve">Taxi :  </t>
  </si>
  <si>
    <t>Taxi hotel-marché</t>
  </si>
  <si>
    <t>Achat billet : e/T73</t>
  </si>
  <si>
    <t xml:space="preserve">P29 - CONGO Ration   </t>
  </si>
  <si>
    <t>Achat boisons</t>
  </si>
  <si>
    <t>Achat</t>
  </si>
  <si>
    <t>Taxi : )</t>
  </si>
  <si>
    <t xml:space="preserve">achat boisons </t>
  </si>
  <si>
    <t xml:space="preserve">T73 CONGO Ration </t>
  </si>
  <si>
    <t xml:space="preserve">achat boisson: </t>
  </si>
  <si>
    <t xml:space="preserve">T73 CONGO Ration  </t>
  </si>
  <si>
    <t>achat boisson :</t>
  </si>
  <si>
    <t>T73 CONGO Ration</t>
  </si>
  <si>
    <t xml:space="preserve">achat boisson : </t>
  </si>
  <si>
    <t>Taxi tricicle :</t>
  </si>
  <si>
    <t>Achat billlet</t>
  </si>
  <si>
    <t xml:space="preserve">Achat billet: </t>
  </si>
  <si>
    <t>T73- CONGO Ration</t>
  </si>
  <si>
    <t xml:space="preserve">IT87- CONGO Ration </t>
  </si>
  <si>
    <t>Achat  boissons</t>
  </si>
  <si>
    <t>IT87- CONGO Frais d'hôtel</t>
  </si>
  <si>
    <t>IT87- CONGO Ration</t>
  </si>
  <si>
    <t xml:space="preserve">T73- CONGO Ration </t>
  </si>
  <si>
    <t xml:space="preserve">Achat boisons </t>
  </si>
  <si>
    <t>achat boisson</t>
  </si>
  <si>
    <t>achat boissons :</t>
  </si>
  <si>
    <t xml:space="preserve">Pirroque </t>
  </si>
  <si>
    <t xml:space="preserve">location moto : </t>
  </si>
  <si>
    <t xml:space="preserve">Achat repas et boisons </t>
  </si>
  <si>
    <t xml:space="preserve">Taxi moto : Hôtel - </t>
  </si>
  <si>
    <t>Achat boissons et nourriture</t>
  </si>
  <si>
    <t>location moto :</t>
  </si>
  <si>
    <t>Pirroque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</si>
</sst>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1" formatCode="_-* #,##0_-;\-* #,##0_-;_-* &quot;-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.00_ ;[Red]\-#,##0.00\ "/>
    <numFmt numFmtId="167" formatCode="#,##0.0000"/>
    <numFmt numFmtId="168" formatCode="_-* #,##0\ _€_-;\-* #,##0\ _€_-;_-* &quot;-&quot;??\ _€_-;_-@_-"/>
    <numFmt numFmtId="169" formatCode="#,##0.00;[Red]#,##0.00"/>
    <numFmt numFmtId="170" formatCode="[$-409]mmmmm;@"/>
    <numFmt numFmtId="171" formatCode="[$-40C]d\-mmm;@"/>
    <numFmt numFmtId="172" formatCode="_-* #,##0\ _€_-;\-* #,##0\ _€_-;_-* &quot;-&quot;??\ _€_-;_-@"/>
    <numFmt numFmtId="173" formatCode="0.000"/>
    <numFmt numFmtId="174" formatCode="[$-40C]d\-mmm\-yy;@"/>
    <numFmt numFmtId="175" formatCode="#,##0_ ;[Red]\-#,##0\ "/>
    <numFmt numFmtId="176" formatCode="[$-40C]General"/>
    <numFmt numFmtId="177" formatCode="[$-409]d\-mmm\-yy;@"/>
    <numFmt numFmtId="178" formatCode="[$-40C]0"/>
    <numFmt numFmtId="179" formatCode="0.0000"/>
    <numFmt numFmtId="180" formatCode="dd/mm/yyyy;@"/>
  </numFmts>
  <fonts count="101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b/>
      <sz val="11"/>
      <name val="Calibri"/>
      <family val="2"/>
      <charset val="238"/>
    </font>
    <font>
      <sz val="10"/>
      <name val="Arial"/>
      <family val="2"/>
    </font>
    <font>
      <b/>
      <sz val="10"/>
      <name val="Calibri"/>
      <family val="2"/>
    </font>
    <font>
      <b/>
      <sz val="10"/>
      <name val="Calibri"/>
      <family val="2"/>
      <charset val="238"/>
    </font>
    <font>
      <sz val="1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charset val="238"/>
    </font>
    <font>
      <b/>
      <sz val="10"/>
      <color indexed="8"/>
      <name val="Calibri"/>
      <family val="2"/>
    </font>
    <font>
      <b/>
      <sz val="10"/>
      <color indexed="8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1"/>
      <name val="Aptos Narrow"/>
      <family val="2"/>
      <charset val="238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238"/>
    </font>
    <font>
      <b/>
      <sz val="10"/>
      <color theme="1"/>
      <name val="Calibri"/>
      <family val="2"/>
    </font>
    <font>
      <sz val="8"/>
      <color theme="1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10"/>
      <color rgb="FFFF0000"/>
      <name val="Calibri"/>
      <family val="2"/>
    </font>
    <font>
      <b/>
      <sz val="8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2"/>
      <color theme="1"/>
      <name val="Aptos Narrow"/>
      <family val="2"/>
      <charset val="238"/>
      <scheme val="minor"/>
    </font>
    <font>
      <sz val="10"/>
      <color theme="1"/>
      <name val="Aptos Narrow"/>
      <family val="2"/>
      <scheme val="minor"/>
    </font>
    <font>
      <sz val="8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b/>
      <sz val="10"/>
      <name val="Times New Roman"/>
      <family val="1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Times New Roman"/>
      <family val="1"/>
      <charset val="238"/>
    </font>
    <font>
      <sz val="9"/>
      <color theme="1"/>
      <name val="Arial Narrow"/>
      <family val="2"/>
    </font>
    <font>
      <sz val="9"/>
      <name val="Arial Narrow"/>
      <family val="2"/>
    </font>
    <font>
      <sz val="11"/>
      <color indexed="8"/>
      <name val="Calibri"/>
      <family val="2"/>
    </font>
    <font>
      <sz val="9"/>
      <color indexed="8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name val="Arial Narrow"/>
      <family val="2"/>
    </font>
    <font>
      <b/>
      <sz val="12"/>
      <name val="Arial Narrow"/>
      <family val="2"/>
    </font>
    <font>
      <sz val="11"/>
      <color rgb="FF000000"/>
      <name val="Calibri"/>
      <family val="2"/>
    </font>
    <font>
      <sz val="12"/>
      <color theme="1"/>
      <name val="Arial Narrow"/>
      <family val="2"/>
      <charset val="238"/>
    </font>
    <font>
      <sz val="12"/>
      <color theme="1"/>
      <name val="Arial Narrow"/>
      <family val="2"/>
    </font>
    <font>
      <sz val="11"/>
      <color theme="1"/>
      <name val="Times New Roman"/>
      <family val="1"/>
    </font>
    <font>
      <sz val="12"/>
      <color rgb="FF000000"/>
      <name val="Calibri"/>
      <family val="2"/>
    </font>
    <font>
      <b/>
      <sz val="12"/>
      <color theme="1"/>
      <name val="Arial Narrow"/>
      <family val="2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2"/>
      <color theme="1"/>
      <name val="Arial Narrow"/>
      <family val="2"/>
      <charset val="238"/>
    </font>
    <font>
      <sz val="10"/>
      <color rgb="FF000000"/>
      <name val="Times New Roman"/>
      <family val="1"/>
    </font>
    <font>
      <sz val="12"/>
      <color rgb="FF000000"/>
      <name val="Arial"/>
      <family val="2"/>
    </font>
    <font>
      <sz val="12"/>
      <color rgb="FF000000"/>
      <name val="Arial Narrow"/>
      <family val="2"/>
    </font>
    <font>
      <sz val="12"/>
      <color rgb="FF000000"/>
      <name val="Times New Roman"/>
      <family val="1"/>
    </font>
    <font>
      <b/>
      <sz val="12"/>
      <color theme="1"/>
      <name val="Aptos Narrow"/>
      <family val="2"/>
      <scheme val="minor"/>
    </font>
    <font>
      <sz val="12"/>
      <name val="Aptos Narrow"/>
      <family val="2"/>
      <scheme val="minor"/>
    </font>
    <font>
      <sz val="11"/>
      <color theme="1"/>
      <name val="Calibri"/>
      <family val="2"/>
      <charset val="238"/>
    </font>
    <font>
      <sz val="12"/>
      <color indexed="8"/>
      <name val="Arial Narrow"/>
      <family val="2"/>
    </font>
    <font>
      <sz val="12"/>
      <color theme="1"/>
      <name val="Aptos Narrow"/>
      <family val="2"/>
      <charset val="238"/>
      <scheme val="minor"/>
    </font>
    <font>
      <b/>
      <sz val="12"/>
      <name val="Calibri"/>
      <family val="2"/>
      <charset val="238"/>
    </font>
    <font>
      <sz val="14"/>
      <name val="Arial Narrow"/>
      <family val="2"/>
    </font>
    <font>
      <sz val="14"/>
      <color theme="1"/>
      <name val="Aptos Narrow"/>
      <family val="2"/>
      <charset val="238"/>
      <scheme val="minor"/>
    </font>
    <font>
      <sz val="12"/>
      <color theme="1"/>
      <name val="Arial"/>
      <family val="2"/>
    </font>
    <font>
      <sz val="12"/>
      <name val="Arial"/>
      <family val="2"/>
    </font>
    <font>
      <b/>
      <sz val="12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theme="1"/>
      <name val="Arial"/>
      <family val="2"/>
    </font>
    <font>
      <sz val="12"/>
      <color theme="1"/>
      <name val="Aptos Narrow"/>
      <family val="2"/>
      <charset val="1"/>
      <scheme val="minor"/>
    </font>
    <font>
      <sz val="12"/>
      <color rgb="FF000000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0"/>
      <color theme="1"/>
      <name val="Times New Roman"/>
      <family val="1"/>
      <charset val="238"/>
    </font>
    <font>
      <sz val="12"/>
      <name val="Calibri"/>
      <family val="2"/>
    </font>
    <font>
      <sz val="11"/>
      <color theme="1"/>
      <name val="Arial Narrow"/>
      <family val="2"/>
    </font>
    <font>
      <sz val="12"/>
      <color theme="1"/>
      <name val="Calibri"/>
      <family val="2"/>
    </font>
    <font>
      <sz val="11"/>
      <color theme="1"/>
      <name val="Aptos Narrow"/>
      <scheme val="minor"/>
    </font>
    <font>
      <sz val="12"/>
      <color theme="1"/>
      <name val="Times New Roman"/>
      <family val="1"/>
    </font>
    <font>
      <sz val="11"/>
      <color rgb="FF000000"/>
      <name val="Arial"/>
      <family val="2"/>
    </font>
    <font>
      <sz val="11"/>
      <color rgb="FF000000"/>
      <name val="Arial Narrow"/>
      <family val="2"/>
    </font>
    <font>
      <sz val="11"/>
      <name val="Arial Narrow"/>
      <family val="2"/>
    </font>
    <font>
      <b/>
      <sz val="14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4"/>
      <color indexed="8"/>
      <name val="Arial Narrow"/>
      <family val="2"/>
    </font>
    <font>
      <sz val="14"/>
      <color theme="1"/>
      <name val="Arial Narrow"/>
      <family val="2"/>
    </font>
    <font>
      <sz val="14"/>
      <name val="Aptos Narrow"/>
      <family val="2"/>
      <scheme val="minor"/>
    </font>
    <font>
      <sz val="14"/>
      <color theme="1"/>
      <name val="Aptos Narrow"/>
      <family val="2"/>
      <scheme val="minor"/>
    </font>
    <font>
      <i/>
      <sz val="14"/>
      <color indexed="10"/>
      <name val="Aptos Narrow"/>
      <family val="2"/>
      <scheme val="minor"/>
    </font>
    <font>
      <b/>
      <i/>
      <sz val="14"/>
      <name val="Aptos Narrow"/>
      <family val="2"/>
      <scheme val="minor"/>
    </font>
    <font>
      <i/>
      <sz val="14"/>
      <name val="Aptos Narrow"/>
      <family val="2"/>
      <scheme val="minor"/>
    </font>
    <font>
      <b/>
      <sz val="14"/>
      <color theme="3" tint="-0.499984740745262"/>
      <name val="Aptos Narrow"/>
      <family val="2"/>
      <scheme val="minor"/>
    </font>
    <font>
      <sz val="14"/>
      <color theme="3" tint="-0.499984740745262"/>
      <name val="Aptos Narrow"/>
      <family val="2"/>
      <scheme val="minor"/>
    </font>
    <font>
      <sz val="14"/>
      <color indexed="8"/>
      <name val="Aptos Narrow"/>
      <family val="2"/>
      <scheme val="minor"/>
    </font>
    <font>
      <b/>
      <sz val="14"/>
      <color rgb="FFFF0000"/>
      <name val="Aptos Narrow"/>
      <family val="2"/>
      <scheme val="minor"/>
    </font>
    <font>
      <sz val="12"/>
      <color indexed="8"/>
      <name val="Aptos Narrow"/>
      <scheme val="minor"/>
    </font>
    <font>
      <sz val="12"/>
      <name val="Aptos Narrow"/>
      <scheme val="minor"/>
    </font>
    <font>
      <sz val="12"/>
      <color theme="1"/>
      <name val="Aptos Narrow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EF4"/>
        <bgColor rgb="FFDBEEF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EF4"/>
      </patternFill>
    </fill>
    <fill>
      <patternFill patternType="solid">
        <fgColor rgb="FFFFFFFF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12">
    <xf numFmtId="0" fontId="0" fillId="0" borderId="0"/>
    <xf numFmtId="43" fontId="6" fillId="0" borderId="0" applyFont="0" applyFill="0" applyBorder="0" applyAlignment="0" applyProtection="0"/>
    <xf numFmtId="0" fontId="9" fillId="0" borderId="0"/>
    <xf numFmtId="0" fontId="37" fillId="0" borderId="0"/>
    <xf numFmtId="177" fontId="45" fillId="0" borderId="0" applyBorder="0" applyProtection="0"/>
    <xf numFmtId="165" fontId="49" fillId="0" borderId="0">
      <protection locked="0"/>
    </xf>
    <xf numFmtId="165" fontId="5" fillId="0" borderId="0" applyFont="0" applyFill="0" applyBorder="0" applyAlignment="0" applyProtection="0"/>
    <xf numFmtId="0" fontId="9" fillId="0" borderId="0"/>
    <xf numFmtId="165" fontId="42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4" fillId="0" borderId="0" applyFont="0" applyFill="0" applyBorder="0" applyAlignment="0" applyProtection="0"/>
    <xf numFmtId="41" fontId="6" fillId="0" borderId="0" applyFont="0" applyFill="0" applyBorder="0" applyAlignment="0" applyProtection="0"/>
  </cellStyleXfs>
  <cellXfs count="564">
    <xf numFmtId="0" fontId="0" fillId="0" borderId="0" xfId="0"/>
    <xf numFmtId="0" fontId="8" fillId="2" borderId="1" xfId="0" applyFont="1" applyFill="1" applyBorder="1" applyAlignment="1">
      <alignment horizontal="left" vertical="center" wrapText="1"/>
    </xf>
    <xf numFmtId="167" fontId="8" fillId="2" borderId="1" xfId="0" applyNumberFormat="1" applyFont="1" applyFill="1" applyBorder="1" applyAlignment="1">
      <alignment horizontal="right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right" vertical="center" wrapText="1"/>
    </xf>
    <xf numFmtId="166" fontId="11" fillId="3" borderId="1" xfId="2" applyNumberFormat="1" applyFont="1" applyFill="1" applyBorder="1" applyAlignment="1">
      <alignment horizontal="center" vertical="center"/>
    </xf>
    <xf numFmtId="4" fontId="12" fillId="0" borderId="1" xfId="0" applyNumberFormat="1" applyFont="1" applyBorder="1" applyAlignment="1">
      <alignment horizontal="center" vertical="center"/>
    </xf>
    <xf numFmtId="166" fontId="12" fillId="0" borderId="1" xfId="1" applyNumberFormat="1" applyFont="1" applyBorder="1"/>
    <xf numFmtId="166" fontId="13" fillId="0" borderId="1" xfId="0" applyNumberFormat="1" applyFont="1" applyBorder="1" applyAlignment="1">
      <alignment vertical="top" wrapText="1"/>
    </xf>
    <xf numFmtId="166" fontId="14" fillId="0" borderId="1" xfId="1" applyNumberFormat="1" applyFont="1" applyBorder="1"/>
    <xf numFmtId="166" fontId="14" fillId="0" borderId="2" xfId="1" applyNumberFormat="1" applyFont="1" applyBorder="1"/>
    <xf numFmtId="166" fontId="11" fillId="3" borderId="1" xfId="1" applyNumberFormat="1" applyFont="1" applyFill="1" applyBorder="1"/>
    <xf numFmtId="166" fontId="10" fillId="0" borderId="1" xfId="1" applyNumberFormat="1" applyFont="1" applyBorder="1"/>
    <xf numFmtId="166" fontId="15" fillId="0" borderId="1" xfId="0" applyNumberFormat="1" applyFont="1" applyBorder="1" applyAlignment="1">
      <alignment vertical="top" wrapText="1"/>
    </xf>
    <xf numFmtId="14" fontId="16" fillId="4" borderId="1" xfId="0" applyNumberFormat="1" applyFont="1" applyFill="1" applyBorder="1"/>
    <xf numFmtId="166" fontId="17" fillId="4" borderId="1" xfId="1" applyNumberFormat="1" applyFont="1" applyFill="1" applyBorder="1"/>
    <xf numFmtId="166" fontId="18" fillId="4" borderId="1" xfId="0" applyNumberFormat="1" applyFont="1" applyFill="1" applyBorder="1"/>
    <xf numFmtId="166" fontId="11" fillId="4" borderId="1" xfId="1" applyNumberFormat="1" applyFont="1" applyFill="1" applyBorder="1"/>
    <xf numFmtId="14" fontId="13" fillId="0" borderId="1" xfId="0" applyNumberFormat="1" applyFont="1" applyBorder="1"/>
    <xf numFmtId="166" fontId="13" fillId="0" borderId="1" xfId="0" applyNumberFormat="1" applyFont="1" applyBorder="1"/>
    <xf numFmtId="166" fontId="12" fillId="0" borderId="1" xfId="1" applyNumberFormat="1" applyFont="1" applyBorder="1" applyAlignment="1">
      <alignment horizontal="center"/>
    </xf>
    <xf numFmtId="166" fontId="19" fillId="0" borderId="1" xfId="1" applyNumberFormat="1" applyFont="1" applyBorder="1"/>
    <xf numFmtId="166" fontId="13" fillId="0" borderId="2" xfId="0" applyNumberFormat="1" applyFont="1" applyBorder="1"/>
    <xf numFmtId="0" fontId="20" fillId="0" borderId="1" xfId="0" applyFont="1" applyBorder="1"/>
    <xf numFmtId="166" fontId="20" fillId="0" borderId="1" xfId="0" applyNumberFormat="1" applyFont="1" applyBorder="1"/>
    <xf numFmtId="166" fontId="20" fillId="0" borderId="1" xfId="1" applyNumberFormat="1" applyFont="1" applyBorder="1"/>
    <xf numFmtId="166" fontId="20" fillId="5" borderId="1" xfId="1" applyNumberFormat="1" applyFont="1" applyFill="1" applyBorder="1"/>
    <xf numFmtId="166" fontId="20" fillId="0" borderId="2" xfId="1" applyNumberFormat="1" applyFont="1" applyBorder="1"/>
    <xf numFmtId="0" fontId="22" fillId="0" borderId="3" xfId="0" applyFont="1" applyBorder="1"/>
    <xf numFmtId="166" fontId="23" fillId="0" borderId="3" xfId="0" applyNumberFormat="1" applyFont="1" applyBorder="1"/>
    <xf numFmtId="166" fontId="24" fillId="0" borderId="3" xfId="0" applyNumberFormat="1" applyFont="1" applyBorder="1"/>
    <xf numFmtId="166" fontId="23" fillId="5" borderId="3" xfId="0" applyNumberFormat="1" applyFont="1" applyFill="1" applyBorder="1"/>
    <xf numFmtId="166" fontId="23" fillId="0" borderId="5" xfId="0" applyNumberFormat="1" applyFont="1" applyBorder="1"/>
    <xf numFmtId="166" fontId="25" fillId="3" borderId="1" xfId="1" applyNumberFormat="1" applyFont="1" applyFill="1" applyBorder="1"/>
    <xf numFmtId="0" fontId="21" fillId="0" borderId="3" xfId="0" applyFont="1" applyBorder="1"/>
    <xf numFmtId="166" fontId="15" fillId="0" borderId="3" xfId="0" applyNumberFormat="1" applyFont="1" applyBorder="1"/>
    <xf numFmtId="166" fontId="15" fillId="0" borderId="5" xfId="0" applyNumberFormat="1" applyFont="1" applyBorder="1"/>
    <xf numFmtId="0" fontId="21" fillId="7" borderId="6" xfId="0" applyFont="1" applyFill="1" applyBorder="1"/>
    <xf numFmtId="166" fontId="15" fillId="7" borderId="7" xfId="0" applyNumberFormat="1" applyFont="1" applyFill="1" applyBorder="1"/>
    <xf numFmtId="166" fontId="15" fillId="7" borderId="8" xfId="0" applyNumberFormat="1" applyFont="1" applyFill="1" applyBorder="1"/>
    <xf numFmtId="166" fontId="11" fillId="7" borderId="1" xfId="1" applyNumberFormat="1" applyFont="1" applyFill="1" applyBorder="1"/>
    <xf numFmtId="0" fontId="13" fillId="0" borderId="9" xfId="0" applyFont="1" applyBorder="1"/>
    <xf numFmtId="166" fontId="13" fillId="0" borderId="9" xfId="0" applyNumberFormat="1" applyFont="1" applyBorder="1"/>
    <xf numFmtId="166" fontId="13" fillId="0" borderId="10" xfId="0" applyNumberFormat="1" applyFont="1" applyBorder="1"/>
    <xf numFmtId="0" fontId="21" fillId="0" borderId="1" xfId="0" applyFont="1" applyBorder="1"/>
    <xf numFmtId="166" fontId="21" fillId="0" borderId="1" xfId="0" applyNumberFormat="1" applyFont="1" applyBorder="1"/>
    <xf numFmtId="166" fontId="15" fillId="0" borderId="1" xfId="0" applyNumberFormat="1" applyFont="1" applyBorder="1"/>
    <xf numFmtId="166" fontId="21" fillId="0" borderId="1" xfId="1" applyNumberFormat="1" applyFont="1" applyBorder="1"/>
    <xf numFmtId="166" fontId="21" fillId="0" borderId="2" xfId="1" applyNumberFormat="1" applyFont="1" applyBorder="1"/>
    <xf numFmtId="0" fontId="13" fillId="0" borderId="0" xfId="0" applyFont="1"/>
    <xf numFmtId="166" fontId="13" fillId="0" borderId="0" xfId="0" applyNumberFormat="1" applyFont="1"/>
    <xf numFmtId="0" fontId="18" fillId="0" borderId="4" xfId="0" applyFont="1" applyBorder="1"/>
    <xf numFmtId="0" fontId="26" fillId="8" borderId="11" xfId="0" applyFont="1" applyFill="1" applyBorder="1"/>
    <xf numFmtId="166" fontId="26" fillId="8" borderId="12" xfId="0" applyNumberFormat="1" applyFont="1" applyFill="1" applyBorder="1"/>
    <xf numFmtId="166" fontId="26" fillId="8" borderId="13" xfId="0" applyNumberFormat="1" applyFont="1" applyFill="1" applyBorder="1"/>
    <xf numFmtId="166" fontId="26" fillId="8" borderId="14" xfId="0" applyNumberFormat="1" applyFont="1" applyFill="1" applyBorder="1"/>
    <xf numFmtId="0" fontId="27" fillId="3" borderId="15" xfId="0" applyFont="1" applyFill="1" applyBorder="1"/>
    <xf numFmtId="0" fontId="27" fillId="8" borderId="16" xfId="0" applyFont="1" applyFill="1" applyBorder="1" applyAlignment="1">
      <alignment wrapText="1"/>
    </xf>
    <xf numFmtId="166" fontId="26" fillId="8" borderId="17" xfId="0" applyNumberFormat="1" applyFont="1" applyFill="1" applyBorder="1" applyAlignment="1">
      <alignment wrapText="1"/>
    </xf>
    <xf numFmtId="166" fontId="26" fillId="8" borderId="1" xfId="0" applyNumberFormat="1" applyFont="1" applyFill="1" applyBorder="1" applyAlignment="1">
      <alignment wrapText="1"/>
    </xf>
    <xf numFmtId="0" fontId="27" fillId="3" borderId="18" xfId="0" applyFont="1" applyFill="1" applyBorder="1" applyAlignment="1">
      <alignment wrapText="1"/>
    </xf>
    <xf numFmtId="0" fontId="26" fillId="9" borderId="19" xfId="0" applyFont="1" applyFill="1" applyBorder="1" applyAlignment="1">
      <alignment wrapText="1"/>
    </xf>
    <xf numFmtId="166" fontId="26" fillId="9" borderId="20" xfId="0" applyNumberFormat="1" applyFont="1" applyFill="1" applyBorder="1"/>
    <xf numFmtId="166" fontId="26" fillId="9" borderId="21" xfId="0" applyNumberFormat="1" applyFont="1" applyFill="1" applyBorder="1"/>
    <xf numFmtId="4" fontId="28" fillId="9" borderId="22" xfId="0" applyNumberFormat="1" applyFont="1" applyFill="1" applyBorder="1" applyAlignment="1">
      <alignment horizontal="center" vertical="center"/>
    </xf>
    <xf numFmtId="166" fontId="27" fillId="3" borderId="23" xfId="0" applyNumberFormat="1" applyFont="1" applyFill="1" applyBorder="1"/>
    <xf numFmtId="14" fontId="8" fillId="4" borderId="1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>
      <alignment horizontal="center" vertical="center" wrapText="1"/>
    </xf>
    <xf numFmtId="14" fontId="0" fillId="0" borderId="0" xfId="0" applyNumberFormat="1"/>
    <xf numFmtId="3" fontId="8" fillId="2" borderId="1" xfId="0" applyNumberFormat="1" applyFont="1" applyFill="1" applyBorder="1" applyAlignment="1">
      <alignment vertical="center" wrapText="1"/>
    </xf>
    <xf numFmtId="3" fontId="0" fillId="0" borderId="0" xfId="0" applyNumberFormat="1"/>
    <xf numFmtId="14" fontId="8" fillId="10" borderId="1" xfId="0" applyNumberFormat="1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left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0" fillId="0" borderId="1" xfId="0" applyBorder="1"/>
    <xf numFmtId="166" fontId="15" fillId="2" borderId="1" xfId="0" applyNumberFormat="1" applyFont="1" applyFill="1" applyBorder="1" applyAlignment="1">
      <alignment vertical="top" wrapText="1"/>
    </xf>
    <xf numFmtId="166" fontId="10" fillId="2" borderId="1" xfId="1" applyNumberFormat="1" applyFont="1" applyFill="1" applyBorder="1"/>
    <xf numFmtId="14" fontId="10" fillId="2" borderId="1" xfId="2" applyNumberFormat="1" applyFont="1" applyFill="1" applyBorder="1" applyAlignment="1">
      <alignment horizontal="center" vertical="center"/>
    </xf>
    <xf numFmtId="166" fontId="10" fillId="2" borderId="1" xfId="2" applyNumberFormat="1" applyFont="1" applyFill="1" applyBorder="1" applyAlignment="1">
      <alignment horizontal="center" vertical="center" wrapText="1"/>
    </xf>
    <xf numFmtId="166" fontId="10" fillId="2" borderId="1" xfId="2" applyNumberFormat="1" applyFont="1" applyFill="1" applyBorder="1" applyAlignment="1">
      <alignment horizontal="center" vertical="center"/>
    </xf>
    <xf numFmtId="166" fontId="10" fillId="2" borderId="2" xfId="2" applyNumberFormat="1" applyFont="1" applyFill="1" applyBorder="1" applyAlignment="1">
      <alignment horizontal="center" vertical="center" wrapText="1"/>
    </xf>
    <xf numFmtId="0" fontId="21" fillId="4" borderId="1" xfId="0" applyFont="1" applyFill="1" applyBorder="1"/>
    <xf numFmtId="166" fontId="15" fillId="4" borderId="1" xfId="0" applyNumberFormat="1" applyFont="1" applyFill="1" applyBorder="1"/>
    <xf numFmtId="166" fontId="15" fillId="4" borderId="2" xfId="0" applyNumberFormat="1" applyFont="1" applyFill="1" applyBorder="1"/>
    <xf numFmtId="3" fontId="8" fillId="10" borderId="1" xfId="0" applyNumberFormat="1" applyFont="1" applyFill="1" applyBorder="1" applyAlignment="1">
      <alignment vertical="center" wrapText="1"/>
    </xf>
    <xf numFmtId="3" fontId="8" fillId="10" borderId="1" xfId="0" applyNumberFormat="1" applyFont="1" applyFill="1" applyBorder="1" applyAlignment="1">
      <alignment horizontal="right" vertical="center" wrapText="1"/>
    </xf>
    <xf numFmtId="3" fontId="8" fillId="4" borderId="1" xfId="0" applyNumberFormat="1" applyFont="1" applyFill="1" applyBorder="1" applyAlignment="1">
      <alignment vertical="center" wrapText="1"/>
    </xf>
    <xf numFmtId="3" fontId="8" fillId="4" borderId="1" xfId="0" applyNumberFormat="1" applyFont="1" applyFill="1" applyBorder="1" applyAlignment="1">
      <alignment horizontal="right" vertical="center" wrapText="1"/>
    </xf>
    <xf numFmtId="0" fontId="30" fillId="0" borderId="0" xfId="0" applyFont="1"/>
    <xf numFmtId="0" fontId="30" fillId="0" borderId="1" xfId="0" applyFont="1" applyBorder="1"/>
    <xf numFmtId="4" fontId="0" fillId="0" borderId="1" xfId="0" applyNumberFormat="1" applyBorder="1"/>
    <xf numFmtId="0" fontId="7" fillId="0" borderId="1" xfId="0" applyFont="1" applyBorder="1"/>
    <xf numFmtId="4" fontId="30" fillId="0" borderId="1" xfId="0" applyNumberFormat="1" applyFont="1" applyBorder="1"/>
    <xf numFmtId="3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4" borderId="1" xfId="0" applyFill="1" applyBorder="1"/>
    <xf numFmtId="0" fontId="0" fillId="10" borderId="1" xfId="0" applyFill="1" applyBorder="1"/>
    <xf numFmtId="170" fontId="31" fillId="12" borderId="1" xfId="0" applyNumberFormat="1" applyFont="1" applyFill="1" applyBorder="1" applyAlignment="1">
      <alignment horizontal="center" vertical="center" wrapText="1"/>
    </xf>
    <xf numFmtId="166" fontId="31" fillId="12" borderId="1" xfId="0" applyNumberFormat="1" applyFont="1" applyFill="1" applyBorder="1" applyAlignment="1">
      <alignment horizontal="center" vertical="center" wrapText="1"/>
    </xf>
    <xf numFmtId="49" fontId="32" fillId="13" borderId="1" xfId="0" applyNumberFormat="1" applyFont="1" applyFill="1" applyBorder="1" applyAlignment="1">
      <alignment vertical="top" wrapText="1"/>
    </xf>
    <xf numFmtId="166" fontId="32" fillId="13" borderId="1" xfId="0" applyNumberFormat="1" applyFont="1" applyFill="1" applyBorder="1" applyAlignment="1">
      <alignment vertical="top" wrapText="1"/>
    </xf>
    <xf numFmtId="166" fontId="32" fillId="13" borderId="1" xfId="0" applyNumberFormat="1" applyFont="1" applyFill="1" applyBorder="1" applyAlignment="1">
      <alignment vertical="center" wrapText="1"/>
    </xf>
    <xf numFmtId="0" fontId="33" fillId="0" borderId="1" xfId="0" applyFont="1" applyBorder="1" applyAlignment="1">
      <alignment vertical="top" wrapText="1"/>
    </xf>
    <xf numFmtId="166" fontId="33" fillId="0" borderId="1" xfId="0" applyNumberFormat="1" applyFont="1" applyBorder="1" applyAlignment="1">
      <alignment vertical="top" wrapText="1"/>
    </xf>
    <xf numFmtId="166" fontId="33" fillId="0" borderId="1" xfId="1" applyNumberFormat="1" applyFont="1" applyBorder="1" applyAlignment="1">
      <alignment vertical="top" wrapText="1"/>
    </xf>
    <xf numFmtId="17" fontId="33" fillId="0" borderId="1" xfId="0" applyNumberFormat="1" applyFont="1" applyBorder="1" applyAlignment="1">
      <alignment vertical="top" wrapText="1"/>
    </xf>
    <xf numFmtId="166" fontId="32" fillId="0" borderId="1" xfId="0" applyNumberFormat="1" applyFont="1" applyBorder="1" applyAlignment="1">
      <alignment vertical="top" wrapText="1"/>
    </xf>
    <xf numFmtId="166" fontId="32" fillId="0" borderId="1" xfId="0" applyNumberFormat="1" applyFont="1" applyBorder="1" applyAlignment="1">
      <alignment vertical="center" wrapText="1"/>
    </xf>
    <xf numFmtId="166" fontId="32" fillId="0" borderId="1" xfId="1" applyNumberFormat="1" applyFont="1" applyFill="1" applyBorder="1" applyAlignment="1">
      <alignment vertical="top" wrapText="1"/>
    </xf>
    <xf numFmtId="166" fontId="34" fillId="0" borderId="1" xfId="0" applyNumberFormat="1" applyFont="1" applyBorder="1" applyAlignment="1">
      <alignment vertical="center" wrapText="1"/>
    </xf>
    <xf numFmtId="49" fontId="34" fillId="0" borderId="1" xfId="0" applyNumberFormat="1" applyFont="1" applyBorder="1" applyAlignment="1">
      <alignment vertical="top" wrapText="1"/>
    </xf>
    <xf numFmtId="0" fontId="34" fillId="0" borderId="1" xfId="0" applyFont="1" applyBorder="1" applyAlignment="1">
      <alignment vertical="top" wrapText="1"/>
    </xf>
    <xf numFmtId="0" fontId="33" fillId="0" borderId="3" xfId="0" applyFont="1" applyBorder="1" applyAlignment="1">
      <alignment vertical="top" wrapText="1"/>
    </xf>
    <xf numFmtId="166" fontId="33" fillId="0" borderId="3" xfId="0" applyNumberFormat="1" applyFont="1" applyBorder="1" applyAlignment="1">
      <alignment vertical="top" wrapText="1"/>
    </xf>
    <xf numFmtId="166" fontId="33" fillId="0" borderId="3" xfId="1" applyNumberFormat="1" applyFont="1" applyBorder="1" applyAlignment="1">
      <alignment vertical="top" wrapText="1"/>
    </xf>
    <xf numFmtId="0" fontId="35" fillId="0" borderId="1" xfId="0" applyFont="1" applyBorder="1"/>
    <xf numFmtId="0" fontId="36" fillId="0" borderId="1" xfId="0" applyFont="1" applyBorder="1"/>
    <xf numFmtId="168" fontId="35" fillId="0" borderId="1" xfId="1" applyNumberFormat="1" applyFont="1" applyBorder="1"/>
    <xf numFmtId="168" fontId="36" fillId="0" borderId="1" xfId="1" applyNumberFormat="1" applyFont="1" applyFill="1" applyBorder="1"/>
    <xf numFmtId="0" fontId="0" fillId="0" borderId="3" xfId="0" applyBorder="1"/>
    <xf numFmtId="166" fontId="10" fillId="0" borderId="4" xfId="1" applyNumberFormat="1" applyFont="1" applyBorder="1"/>
    <xf numFmtId="172" fontId="40" fillId="5" borderId="1" xfId="0" applyNumberFormat="1" applyFont="1" applyFill="1" applyBorder="1"/>
    <xf numFmtId="0" fontId="0" fillId="5" borderId="1" xfId="0" applyFill="1" applyBorder="1"/>
    <xf numFmtId="14" fontId="30" fillId="5" borderId="1" xfId="0" applyNumberFormat="1" applyFont="1" applyFill="1" applyBorder="1"/>
    <xf numFmtId="0" fontId="30" fillId="5" borderId="1" xfId="0" applyFont="1" applyFill="1" applyBorder="1"/>
    <xf numFmtId="0" fontId="0" fillId="0" borderId="1" xfId="0" applyBorder="1" applyAlignment="1">
      <alignment vertical="center"/>
    </xf>
    <xf numFmtId="0" fontId="42" fillId="0" borderId="1" xfId="0" applyFont="1" applyBorder="1" applyAlignment="1">
      <alignment vertical="center"/>
    </xf>
    <xf numFmtId="0" fontId="0" fillId="3" borderId="1" xfId="0" applyFill="1" applyBorder="1" applyAlignment="1">
      <alignment vertical="center"/>
    </xf>
    <xf numFmtId="4" fontId="12" fillId="3" borderId="1" xfId="0" applyNumberFormat="1" applyFont="1" applyFill="1" applyBorder="1" applyAlignment="1">
      <alignment horizontal="center" vertical="center"/>
    </xf>
    <xf numFmtId="174" fontId="43" fillId="0" borderId="0" xfId="0" applyNumberFormat="1" applyFont="1"/>
    <xf numFmtId="0" fontId="43" fillId="0" borderId="0" xfId="0" applyFont="1"/>
    <xf numFmtId="0" fontId="44" fillId="0" borderId="0" xfId="0" applyFont="1"/>
    <xf numFmtId="3" fontId="43" fillId="0" borderId="0" xfId="0" applyNumberFormat="1" applyFont="1"/>
    <xf numFmtId="175" fontId="44" fillId="0" borderId="0" xfId="0" applyNumberFormat="1" applyFont="1"/>
    <xf numFmtId="174" fontId="44" fillId="14" borderId="27" xfId="3" applyNumberFormat="1" applyFont="1" applyFill="1" applyBorder="1"/>
    <xf numFmtId="176" fontId="44" fillId="14" borderId="27" xfId="3" applyNumberFormat="1" applyFont="1" applyFill="1" applyBorder="1"/>
    <xf numFmtId="3" fontId="44" fillId="14" borderId="27" xfId="4" applyNumberFormat="1" applyFont="1" applyFill="1" applyBorder="1"/>
    <xf numFmtId="176" fontId="43" fillId="0" borderId="0" xfId="3" applyNumberFormat="1" applyFont="1"/>
    <xf numFmtId="174" fontId="47" fillId="5" borderId="1" xfId="3" applyNumberFormat="1" applyFont="1" applyFill="1" applyBorder="1" applyAlignment="1">
      <alignment vertical="top" wrapText="1"/>
    </xf>
    <xf numFmtId="0" fontId="0" fillId="0" borderId="0" xfId="0" applyAlignment="1">
      <alignment horizontal="left"/>
    </xf>
    <xf numFmtId="164" fontId="0" fillId="0" borderId="0" xfId="0" applyNumberFormat="1"/>
    <xf numFmtId="168" fontId="7" fillId="5" borderId="0" xfId="1" applyNumberFormat="1" applyFont="1" applyFill="1" applyBorder="1"/>
    <xf numFmtId="0" fontId="51" fillId="0" borderId="0" xfId="0" applyFont="1"/>
    <xf numFmtId="3" fontId="51" fillId="0" borderId="0" xfId="0" applyNumberFormat="1" applyFont="1"/>
    <xf numFmtId="0" fontId="51" fillId="0" borderId="0" xfId="0" applyFont="1" applyAlignment="1">
      <alignment horizontal="center"/>
    </xf>
    <xf numFmtId="0" fontId="51" fillId="0" borderId="0" xfId="0" applyFont="1" applyAlignment="1">
      <alignment horizontal="right"/>
    </xf>
    <xf numFmtId="166" fontId="12" fillId="3" borderId="1" xfId="1" applyNumberFormat="1" applyFont="1" applyFill="1" applyBorder="1"/>
    <xf numFmtId="166" fontId="13" fillId="3" borderId="1" xfId="0" applyNumberFormat="1" applyFont="1" applyFill="1" applyBorder="1" applyAlignment="1">
      <alignment vertical="top" wrapText="1"/>
    </xf>
    <xf numFmtId="166" fontId="14" fillId="3" borderId="1" xfId="1" applyNumberFormat="1" applyFont="1" applyFill="1" applyBorder="1"/>
    <xf numFmtId="166" fontId="14" fillId="3" borderId="2" xfId="1" applyNumberFormat="1" applyFont="1" applyFill="1" applyBorder="1"/>
    <xf numFmtId="175" fontId="0" fillId="0" borderId="0" xfId="0" applyNumberFormat="1"/>
    <xf numFmtId="168" fontId="36" fillId="0" borderId="0" xfId="1" applyNumberFormat="1" applyFont="1" applyFill="1" applyBorder="1"/>
    <xf numFmtId="168" fontId="0" fillId="0" borderId="0" xfId="0" applyNumberFormat="1"/>
    <xf numFmtId="166" fontId="0" fillId="0" borderId="0" xfId="0" applyNumberFormat="1"/>
    <xf numFmtId="179" fontId="31" fillId="12" borderId="4" xfId="0" applyNumberFormat="1" applyFont="1" applyFill="1" applyBorder="1" applyAlignment="1">
      <alignment horizontal="center" vertical="center" wrapText="1"/>
    </xf>
    <xf numFmtId="179" fontId="0" fillId="0" borderId="0" xfId="0" applyNumberFormat="1"/>
    <xf numFmtId="168" fontId="40" fillId="5" borderId="1" xfId="1" applyNumberFormat="1" applyFont="1" applyFill="1" applyBorder="1"/>
    <xf numFmtId="0" fontId="39" fillId="5" borderId="1" xfId="0" applyFont="1" applyFill="1" applyBorder="1" applyAlignment="1">
      <alignment horizontal="left"/>
    </xf>
    <xf numFmtId="173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174" fontId="46" fillId="5" borderId="1" xfId="3" applyNumberFormat="1" applyFont="1" applyFill="1" applyBorder="1" applyAlignment="1">
      <alignment vertical="top" wrapText="1"/>
    </xf>
    <xf numFmtId="174" fontId="46" fillId="5" borderId="2" xfId="3" applyNumberFormat="1" applyFont="1" applyFill="1" applyBorder="1" applyAlignment="1">
      <alignment vertical="top" wrapText="1"/>
    </xf>
    <xf numFmtId="0" fontId="47" fillId="5" borderId="1" xfId="0" applyFont="1" applyFill="1" applyBorder="1" applyAlignment="1">
      <alignment vertical="center"/>
    </xf>
    <xf numFmtId="3" fontId="47" fillId="5" borderId="1" xfId="0" applyNumberFormat="1" applyFont="1" applyFill="1" applyBorder="1" applyAlignment="1">
      <alignment vertical="center"/>
    </xf>
    <xf numFmtId="0" fontId="47" fillId="5" borderId="0" xfId="0" applyFont="1" applyFill="1" applyAlignment="1">
      <alignment vertical="center"/>
    </xf>
    <xf numFmtId="174" fontId="47" fillId="5" borderId="0" xfId="3" applyNumberFormat="1" applyFont="1" applyFill="1" applyAlignment="1">
      <alignment vertical="top" wrapText="1"/>
    </xf>
    <xf numFmtId="175" fontId="50" fillId="5" borderId="29" xfId="4" applyNumberFormat="1" applyFont="1" applyFill="1" applyBorder="1" applyAlignment="1">
      <alignment horizontal="center" vertical="center"/>
    </xf>
    <xf numFmtId="0" fontId="47" fillId="5" borderId="1" xfId="0" applyFont="1" applyFill="1" applyBorder="1"/>
    <xf numFmtId="14" fontId="30" fillId="5" borderId="0" xfId="0" applyNumberFormat="1" applyFont="1" applyFill="1"/>
    <xf numFmtId="0" fontId="42" fillId="5" borderId="1" xfId="0" applyFont="1" applyFill="1" applyBorder="1"/>
    <xf numFmtId="3" fontId="47" fillId="5" borderId="1" xfId="0" applyNumberFormat="1" applyFont="1" applyFill="1" applyBorder="1"/>
    <xf numFmtId="175" fontId="50" fillId="5" borderId="1" xfId="4" applyNumberFormat="1" applyFont="1" applyFill="1" applyBorder="1"/>
    <xf numFmtId="178" fontId="47" fillId="5" borderId="1" xfId="3" applyNumberFormat="1" applyFont="1" applyFill="1" applyBorder="1" applyAlignment="1">
      <alignment vertical="top" wrapText="1"/>
    </xf>
    <xf numFmtId="0" fontId="47" fillId="5" borderId="0" xfId="0" applyFont="1" applyFill="1"/>
    <xf numFmtId="0" fontId="6" fillId="5" borderId="1" xfId="0" applyFont="1" applyFill="1" applyBorder="1"/>
    <xf numFmtId="174" fontId="47" fillId="5" borderId="0" xfId="0" applyNumberFormat="1" applyFont="1" applyFill="1"/>
    <xf numFmtId="0" fontId="50" fillId="5" borderId="0" xfId="0" applyFont="1" applyFill="1"/>
    <xf numFmtId="3" fontId="47" fillId="5" borderId="0" xfId="0" applyNumberFormat="1" applyFont="1" applyFill="1"/>
    <xf numFmtId="175" fontId="50" fillId="5" borderId="0" xfId="0" applyNumberFormat="1" applyFont="1" applyFill="1"/>
    <xf numFmtId="174" fontId="50" fillId="16" borderId="27" xfId="3" applyNumberFormat="1" applyFont="1" applyFill="1" applyBorder="1"/>
    <xf numFmtId="176" fontId="50" fillId="16" borderId="27" xfId="3" applyNumberFormat="1" applyFont="1" applyFill="1" applyBorder="1"/>
    <xf numFmtId="3" fontId="50" fillId="16" borderId="27" xfId="4" applyNumberFormat="1" applyFont="1" applyFill="1" applyBorder="1"/>
    <xf numFmtId="175" fontId="50" fillId="16" borderId="27" xfId="4" applyNumberFormat="1" applyFont="1" applyFill="1" applyBorder="1"/>
    <xf numFmtId="176" fontId="47" fillId="5" borderId="0" xfId="3" applyNumberFormat="1" applyFont="1" applyFill="1"/>
    <xf numFmtId="174" fontId="46" fillId="5" borderId="0" xfId="0" applyNumberFormat="1" applyFont="1" applyFill="1"/>
    <xf numFmtId="3" fontId="50" fillId="5" borderId="0" xfId="0" applyNumberFormat="1" applyFont="1" applyFill="1"/>
    <xf numFmtId="174" fontId="53" fillId="16" borderId="27" xfId="3" applyNumberFormat="1" applyFont="1" applyFill="1" applyBorder="1"/>
    <xf numFmtId="175" fontId="50" fillId="16" borderId="28" xfId="4" applyNumberFormat="1" applyFont="1" applyFill="1" applyBorder="1"/>
    <xf numFmtId="168" fontId="6" fillId="5" borderId="1" xfId="0" applyNumberFormat="1" applyFont="1" applyFill="1" applyBorder="1"/>
    <xf numFmtId="168" fontId="6" fillId="5" borderId="1" xfId="1" applyNumberFormat="1" applyFont="1" applyFill="1" applyBorder="1"/>
    <xf numFmtId="0" fontId="3" fillId="5" borderId="1" xfId="0" applyFont="1" applyFill="1" applyBorder="1"/>
    <xf numFmtId="175" fontId="47" fillId="5" borderId="1" xfId="5" applyNumberFormat="1" applyFont="1" applyFill="1" applyBorder="1" applyProtection="1"/>
    <xf numFmtId="0" fontId="6" fillId="5" borderId="0" xfId="0" applyFont="1" applyFill="1"/>
    <xf numFmtId="175" fontId="50" fillId="5" borderId="0" xfId="4" applyNumberFormat="1" applyFont="1" applyFill="1" applyBorder="1"/>
    <xf numFmtId="175" fontId="6" fillId="5" borderId="1" xfId="1" applyNumberFormat="1" applyFont="1" applyFill="1" applyBorder="1"/>
    <xf numFmtId="175" fontId="50" fillId="5" borderId="0" xfId="4" applyNumberFormat="1" applyFont="1" applyFill="1" applyBorder="1" applyAlignment="1">
      <alignment horizontal="center" vertical="center"/>
    </xf>
    <xf numFmtId="174" fontId="6" fillId="5" borderId="0" xfId="0" applyNumberFormat="1" applyFont="1" applyFill="1"/>
    <xf numFmtId="3" fontId="6" fillId="5" borderId="0" xfId="0" applyNumberFormat="1" applyFont="1" applyFill="1"/>
    <xf numFmtId="175" fontId="50" fillId="5" borderId="1" xfId="4" applyNumberFormat="1" applyFont="1" applyFill="1" applyBorder="1" applyAlignment="1">
      <alignment horizontal="center" vertical="center"/>
    </xf>
    <xf numFmtId="168" fontId="6" fillId="5" borderId="0" xfId="1" applyNumberFormat="1" applyFont="1" applyFill="1" applyBorder="1"/>
    <xf numFmtId="168" fontId="30" fillId="5" borderId="0" xfId="1" applyNumberFormat="1" applyFont="1" applyFill="1" applyBorder="1"/>
    <xf numFmtId="166" fontId="34" fillId="0" borderId="1" xfId="1" applyNumberFormat="1" applyFont="1" applyFill="1" applyBorder="1" applyAlignment="1">
      <alignment vertical="top" wrapText="1"/>
    </xf>
    <xf numFmtId="166" fontId="34" fillId="0" borderId="1" xfId="0" applyNumberFormat="1" applyFont="1" applyBorder="1" applyAlignment="1">
      <alignment vertical="top" wrapText="1"/>
    </xf>
    <xf numFmtId="175" fontId="44" fillId="14" borderId="27" xfId="4" applyNumberFormat="1" applyFont="1" applyFill="1" applyBorder="1"/>
    <xf numFmtId="168" fontId="41" fillId="5" borderId="1" xfId="1" applyNumberFormat="1" applyFont="1" applyFill="1" applyBorder="1"/>
    <xf numFmtId="168" fontId="41" fillId="5" borderId="9" xfId="1" applyNumberFormat="1" applyFont="1" applyFill="1" applyBorder="1"/>
    <xf numFmtId="168" fontId="0" fillId="0" borderId="1" xfId="1" applyNumberFormat="1" applyFont="1" applyFill="1" applyBorder="1"/>
    <xf numFmtId="168" fontId="41" fillId="0" borderId="1" xfId="1" applyNumberFormat="1" applyFont="1" applyFill="1" applyBorder="1"/>
    <xf numFmtId="0" fontId="42" fillId="0" borderId="1" xfId="0" applyFont="1" applyBorder="1"/>
    <xf numFmtId="14" fontId="0" fillId="0" borderId="1" xfId="0" applyNumberFormat="1" applyBorder="1"/>
    <xf numFmtId="168" fontId="52" fillId="5" borderId="1" xfId="1" applyNumberFormat="1" applyFont="1" applyFill="1" applyBorder="1"/>
    <xf numFmtId="168" fontId="30" fillId="5" borderId="1" xfId="1" applyNumberFormat="1" applyFont="1" applyFill="1" applyBorder="1"/>
    <xf numFmtId="0" fontId="43" fillId="0" borderId="1" xfId="0" applyFont="1" applyBorder="1" applyAlignment="1">
      <alignment horizontal="left" vertical="center"/>
    </xf>
    <xf numFmtId="0" fontId="47" fillId="5" borderId="2" xfId="0" applyFont="1" applyFill="1" applyBorder="1"/>
    <xf numFmtId="4" fontId="12" fillId="5" borderId="1" xfId="0" applyNumberFormat="1" applyFont="1" applyFill="1" applyBorder="1" applyAlignment="1">
      <alignment horizontal="center" vertical="center"/>
    </xf>
    <xf numFmtId="166" fontId="12" fillId="5" borderId="1" xfId="1" applyNumberFormat="1" applyFont="1" applyFill="1" applyBorder="1"/>
    <xf numFmtId="166" fontId="13" fillId="5" borderId="1" xfId="0" applyNumberFormat="1" applyFont="1" applyFill="1" applyBorder="1" applyAlignment="1">
      <alignment vertical="top" wrapText="1"/>
    </xf>
    <xf numFmtId="166" fontId="14" fillId="5" borderId="1" xfId="1" applyNumberFormat="1" applyFont="1" applyFill="1" applyBorder="1"/>
    <xf numFmtId="166" fontId="14" fillId="5" borderId="2" xfId="1" applyNumberFormat="1" applyFont="1" applyFill="1" applyBorder="1"/>
    <xf numFmtId="0" fontId="0" fillId="5" borderId="1" xfId="0" applyFill="1" applyBorder="1" applyAlignment="1">
      <alignment vertical="center"/>
    </xf>
    <xf numFmtId="166" fontId="10" fillId="5" borderId="1" xfId="1" applyNumberFormat="1" applyFont="1" applyFill="1" applyBorder="1"/>
    <xf numFmtId="166" fontId="15" fillId="5" borderId="1" xfId="0" applyNumberFormat="1" applyFont="1" applyFill="1" applyBorder="1" applyAlignment="1">
      <alignment vertical="top" wrapText="1"/>
    </xf>
    <xf numFmtId="175" fontId="48" fillId="15" borderId="0" xfId="4" applyNumberFormat="1" applyFont="1" applyFill="1" applyBorder="1" applyAlignment="1">
      <alignment horizontal="right" vertical="center"/>
    </xf>
    <xf numFmtId="178" fontId="54" fillId="0" borderId="0" xfId="3" applyNumberFormat="1" applyFont="1" applyAlignment="1">
      <alignment vertical="top" wrapText="1"/>
    </xf>
    <xf numFmtId="3" fontId="47" fillId="5" borderId="9" xfId="0" applyNumberFormat="1" applyFont="1" applyFill="1" applyBorder="1"/>
    <xf numFmtId="180" fontId="8" fillId="2" borderId="1" xfId="0" applyNumberFormat="1" applyFont="1" applyFill="1" applyBorder="1" applyAlignment="1">
      <alignment horizontal="center" vertical="center" wrapText="1"/>
    </xf>
    <xf numFmtId="0" fontId="60" fillId="0" borderId="0" xfId="0" applyFont="1"/>
    <xf numFmtId="0" fontId="33" fillId="13" borderId="25" xfId="0" applyFont="1" applyFill="1" applyBorder="1" applyAlignment="1">
      <alignment vertical="top" wrapText="1"/>
    </xf>
    <xf numFmtId="0" fontId="55" fillId="5" borderId="1" xfId="0" applyFont="1" applyFill="1" applyBorder="1"/>
    <xf numFmtId="0" fontId="56" fillId="5" borderId="1" xfId="3" applyFont="1" applyFill="1" applyBorder="1"/>
    <xf numFmtId="0" fontId="57" fillId="5" borderId="1" xfId="3" applyFont="1" applyFill="1" applyBorder="1"/>
    <xf numFmtId="175" fontId="44" fillId="5" borderId="1" xfId="4" applyNumberFormat="1" applyFont="1" applyFill="1" applyBorder="1"/>
    <xf numFmtId="175" fontId="44" fillId="5" borderId="0" xfId="4" applyNumberFormat="1" applyFont="1" applyFill="1" applyBorder="1"/>
    <xf numFmtId="3" fontId="50" fillId="16" borderId="30" xfId="4" applyNumberFormat="1" applyFont="1" applyFill="1" applyBorder="1"/>
    <xf numFmtId="175" fontId="50" fillId="16" borderId="31" xfId="4" applyNumberFormat="1" applyFont="1" applyFill="1" applyBorder="1"/>
    <xf numFmtId="3" fontId="50" fillId="16" borderId="1" xfId="4" applyNumberFormat="1" applyFont="1" applyFill="1" applyBorder="1"/>
    <xf numFmtId="173" fontId="47" fillId="5" borderId="1" xfId="0" applyNumberFormat="1" applyFont="1" applyFill="1" applyBorder="1" applyAlignment="1">
      <alignment vertical="center"/>
    </xf>
    <xf numFmtId="171" fontId="38" fillId="0" borderId="1" xfId="3" applyNumberFormat="1" applyFont="1" applyBorder="1"/>
    <xf numFmtId="3" fontId="0" fillId="3" borderId="1" xfId="0" applyNumberFormat="1" applyFill="1" applyBorder="1"/>
    <xf numFmtId="0" fontId="47" fillId="0" borderId="1" xfId="0" applyFont="1" applyBorder="1"/>
    <xf numFmtId="0" fontId="43" fillId="5" borderId="1" xfId="0" applyFont="1" applyFill="1" applyBorder="1" applyAlignment="1">
      <alignment horizontal="left"/>
    </xf>
    <xf numFmtId="0" fontId="62" fillId="0" borderId="0" xfId="0" applyFont="1"/>
    <xf numFmtId="168" fontId="43" fillId="5" borderId="1" xfId="1" applyNumberFormat="1" applyFont="1" applyFill="1" applyBorder="1"/>
    <xf numFmtId="0" fontId="0" fillId="5" borderId="0" xfId="0" applyFill="1"/>
    <xf numFmtId="0" fontId="62" fillId="5" borderId="1" xfId="0" applyFont="1" applyFill="1" applyBorder="1"/>
    <xf numFmtId="172" fontId="47" fillId="5" borderId="1" xfId="0" applyNumberFormat="1" applyFont="1" applyFill="1" applyBorder="1"/>
    <xf numFmtId="172" fontId="43" fillId="5" borderId="1" xfId="0" applyNumberFormat="1" applyFont="1" applyFill="1" applyBorder="1"/>
    <xf numFmtId="14" fontId="44" fillId="2" borderId="3" xfId="0" applyNumberFormat="1" applyFont="1" applyFill="1" applyBorder="1" applyAlignment="1">
      <alignment horizontal="center" vertical="center" wrapText="1"/>
    </xf>
    <xf numFmtId="14" fontId="47" fillId="0" borderId="0" xfId="0" applyNumberFormat="1" applyFont="1"/>
    <xf numFmtId="0" fontId="63" fillId="2" borderId="3" xfId="0" applyFont="1" applyFill="1" applyBorder="1" applyAlignment="1">
      <alignment horizontal="left" vertical="center" wrapText="1"/>
    </xf>
    <xf numFmtId="0" fontId="62" fillId="0" borderId="1" xfId="0" applyFont="1" applyBorder="1"/>
    <xf numFmtId="4" fontId="63" fillId="2" borderId="3" xfId="0" applyNumberFormat="1" applyFont="1" applyFill="1" applyBorder="1" applyAlignment="1">
      <alignment horizontal="right" vertical="center" wrapText="1"/>
    </xf>
    <xf numFmtId="0" fontId="63" fillId="2" borderId="3" xfId="0" applyFont="1" applyFill="1" applyBorder="1" applyAlignment="1">
      <alignment horizontal="center" vertical="center" wrapText="1"/>
    </xf>
    <xf numFmtId="3" fontId="63" fillId="2" borderId="3" xfId="0" applyNumberFormat="1" applyFont="1" applyFill="1" applyBorder="1" applyAlignment="1">
      <alignment vertical="center" wrapText="1"/>
    </xf>
    <xf numFmtId="0" fontId="62" fillId="5" borderId="0" xfId="0" applyFont="1" applyFill="1"/>
    <xf numFmtId="0" fontId="65" fillId="0" borderId="0" xfId="0" applyFont="1"/>
    <xf numFmtId="168" fontId="64" fillId="0" borderId="0" xfId="1" applyNumberFormat="1" applyFont="1" applyFill="1" applyBorder="1"/>
    <xf numFmtId="3" fontId="0" fillId="5" borderId="0" xfId="0" applyNumberFormat="1" applyFill="1"/>
    <xf numFmtId="0" fontId="63" fillId="5" borderId="3" xfId="0" applyFont="1" applyFill="1" applyBorder="1" applyAlignment="1">
      <alignment horizontal="center" vertical="center" wrapText="1"/>
    </xf>
    <xf numFmtId="14" fontId="42" fillId="5" borderId="1" xfId="0" applyNumberFormat="1" applyFont="1" applyFill="1" applyBorder="1" applyAlignment="1">
      <alignment horizontal="right"/>
    </xf>
    <xf numFmtId="0" fontId="55" fillId="0" borderId="1" xfId="0" applyFont="1" applyBorder="1"/>
    <xf numFmtId="0" fontId="57" fillId="0" borderId="1" xfId="3" applyFont="1" applyBorder="1"/>
    <xf numFmtId="178" fontId="57" fillId="0" borderId="1" xfId="3" applyNumberFormat="1" applyFont="1" applyBorder="1" applyAlignment="1">
      <alignment vertical="top" wrapText="1"/>
    </xf>
    <xf numFmtId="14" fontId="55" fillId="0" borderId="1" xfId="0" applyNumberFormat="1" applyFont="1" applyBorder="1"/>
    <xf numFmtId="0" fontId="55" fillId="0" borderId="1" xfId="3" applyFont="1" applyBorder="1"/>
    <xf numFmtId="178" fontId="55" fillId="0" borderId="1" xfId="3" applyNumberFormat="1" applyFont="1" applyBorder="1" applyAlignment="1">
      <alignment vertical="top" wrapText="1"/>
    </xf>
    <xf numFmtId="0" fontId="66" fillId="5" borderId="1" xfId="0" applyFont="1" applyFill="1" applyBorder="1"/>
    <xf numFmtId="0" fontId="66" fillId="5" borderId="1" xfId="0" applyFont="1" applyFill="1" applyBorder="1" applyAlignment="1">
      <alignment vertical="center"/>
    </xf>
    <xf numFmtId="0" fontId="67" fillId="0" borderId="1" xfId="0" applyFont="1" applyBorder="1" applyAlignment="1">
      <alignment vertical="center"/>
    </xf>
    <xf numFmtId="0" fontId="67" fillId="5" borderId="1" xfId="0" applyFont="1" applyFill="1" applyBorder="1"/>
    <xf numFmtId="14" fontId="66" fillId="5" borderId="1" xfId="0" applyNumberFormat="1" applyFont="1" applyFill="1" applyBorder="1"/>
    <xf numFmtId="14" fontId="66" fillId="5" borderId="1" xfId="0" applyNumberFormat="1" applyFont="1" applyFill="1" applyBorder="1" applyAlignment="1">
      <alignment horizontal="right"/>
    </xf>
    <xf numFmtId="168" fontId="67" fillId="5" borderId="1" xfId="1" applyNumberFormat="1" applyFont="1" applyFill="1" applyBorder="1"/>
    <xf numFmtId="0" fontId="66" fillId="0" borderId="1" xfId="0" applyFont="1" applyBorder="1"/>
    <xf numFmtId="168" fontId="67" fillId="0" borderId="1" xfId="1" applyNumberFormat="1" applyFont="1" applyFill="1" applyBorder="1"/>
    <xf numFmtId="0" fontId="58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17" fontId="68" fillId="0" borderId="0" xfId="0" applyNumberFormat="1" applyFont="1" applyAlignment="1">
      <alignment vertical="center"/>
    </xf>
    <xf numFmtId="17" fontId="68" fillId="0" borderId="0" xfId="0" applyNumberFormat="1" applyFont="1" applyAlignment="1">
      <alignment horizontal="left" vertical="center"/>
    </xf>
    <xf numFmtId="168" fontId="43" fillId="0" borderId="1" xfId="1" applyNumberFormat="1" applyFont="1" applyFill="1" applyBorder="1"/>
    <xf numFmtId="168" fontId="47" fillId="0" borderId="1" xfId="1" applyNumberFormat="1" applyFont="1" applyBorder="1"/>
    <xf numFmtId="0" fontId="43" fillId="0" borderId="1" xfId="0" applyFont="1" applyBorder="1" applyAlignment="1">
      <alignment horizontal="left"/>
    </xf>
    <xf numFmtId="0" fontId="42" fillId="0" borderId="0" xfId="0" applyFont="1"/>
    <xf numFmtId="0" fontId="58" fillId="0" borderId="0" xfId="0" applyFont="1"/>
    <xf numFmtId="0" fontId="39" fillId="0" borderId="1" xfId="0" applyFont="1" applyBorder="1" applyAlignment="1">
      <alignment horizontal="left"/>
    </xf>
    <xf numFmtId="172" fontId="39" fillId="0" borderId="1" xfId="0" applyNumberFormat="1" applyFont="1" applyBorder="1"/>
    <xf numFmtId="0" fontId="55" fillId="0" borderId="0" xfId="0" applyFont="1"/>
    <xf numFmtId="0" fontId="0" fillId="5" borderId="9" xfId="0" applyFill="1" applyBorder="1"/>
    <xf numFmtId="168" fontId="59" fillId="0" borderId="1" xfId="1" applyNumberFormat="1" applyFont="1" applyFill="1" applyBorder="1"/>
    <xf numFmtId="0" fontId="70" fillId="0" borderId="1" xfId="0" applyFont="1" applyBorder="1"/>
    <xf numFmtId="0" fontId="35" fillId="5" borderId="1" xfId="0" applyFont="1" applyFill="1" applyBorder="1"/>
    <xf numFmtId="172" fontId="39" fillId="5" borderId="1" xfId="0" applyNumberFormat="1" applyFont="1" applyFill="1" applyBorder="1"/>
    <xf numFmtId="0" fontId="43" fillId="5" borderId="1" xfId="0" applyFont="1" applyFill="1" applyBorder="1" applyAlignment="1">
      <alignment horizontal="left" vertical="center"/>
    </xf>
    <xf numFmtId="14" fontId="42" fillId="5" borderId="1" xfId="0" applyNumberFormat="1" applyFont="1" applyFill="1" applyBorder="1"/>
    <xf numFmtId="0" fontId="71" fillId="0" borderId="1" xfId="0" applyFont="1" applyBorder="1"/>
    <xf numFmtId="14" fontId="38" fillId="0" borderId="1" xfId="3" applyNumberFormat="1" applyFont="1" applyBorder="1"/>
    <xf numFmtId="0" fontId="72" fillId="5" borderId="1" xfId="3" applyFont="1" applyFill="1" applyBorder="1"/>
    <xf numFmtId="178" fontId="72" fillId="5" borderId="1" xfId="3" applyNumberFormat="1" applyFont="1" applyFill="1" applyBorder="1" applyAlignment="1">
      <alignment vertical="top" wrapText="1"/>
    </xf>
    <xf numFmtId="0" fontId="73" fillId="5" borderId="1" xfId="0" applyFont="1" applyFill="1" applyBorder="1"/>
    <xf numFmtId="168" fontId="73" fillId="5" borderId="1" xfId="1" applyNumberFormat="1" applyFont="1" applyFill="1" applyBorder="1"/>
    <xf numFmtId="0" fontId="72" fillId="5" borderId="1" xfId="0" applyFont="1" applyFill="1" applyBorder="1"/>
    <xf numFmtId="0" fontId="73" fillId="0" borderId="1" xfId="0" applyFont="1" applyBorder="1"/>
    <xf numFmtId="0" fontId="72" fillId="5" borderId="9" xfId="3" applyFont="1" applyFill="1" applyBorder="1"/>
    <xf numFmtId="41" fontId="73" fillId="0" borderId="1" xfId="11" applyFont="1" applyBorder="1"/>
    <xf numFmtId="168" fontId="47" fillId="5" borderId="1" xfId="1" applyNumberFormat="1" applyFont="1" applyFill="1" applyBorder="1"/>
    <xf numFmtId="168" fontId="43" fillId="5" borderId="9" xfId="1" applyNumberFormat="1" applyFont="1" applyFill="1" applyBorder="1"/>
    <xf numFmtId="168" fontId="43" fillId="0" borderId="9" xfId="1" applyNumberFormat="1" applyFont="1" applyFill="1" applyBorder="1"/>
    <xf numFmtId="166" fontId="34" fillId="0" borderId="1" xfId="1" applyNumberFormat="1" applyFont="1" applyBorder="1" applyAlignment="1">
      <alignment vertical="top" wrapText="1"/>
    </xf>
    <xf numFmtId="166" fontId="34" fillId="0" borderId="3" xfId="0" applyNumberFormat="1" applyFont="1" applyBorder="1" applyAlignment="1">
      <alignment vertical="top" wrapText="1"/>
    </xf>
    <xf numFmtId="166" fontId="34" fillId="0" borderId="3" xfId="1" applyNumberFormat="1" applyFont="1" applyBorder="1" applyAlignment="1">
      <alignment vertical="top" wrapText="1"/>
    </xf>
    <xf numFmtId="166" fontId="34" fillId="0" borderId="3" xfId="0" applyNumberFormat="1" applyFont="1" applyBorder="1" applyAlignment="1">
      <alignment vertical="center" wrapText="1"/>
    </xf>
    <xf numFmtId="166" fontId="32" fillId="13" borderId="9" xfId="0" applyNumberFormat="1" applyFont="1" applyFill="1" applyBorder="1" applyAlignment="1">
      <alignment vertical="top" wrapText="1"/>
    </xf>
    <xf numFmtId="166" fontId="8" fillId="2" borderId="1" xfId="0" applyNumberFormat="1" applyFont="1" applyFill="1" applyBorder="1" applyAlignment="1">
      <alignment horizontal="right" vertical="center" wrapText="1"/>
    </xf>
    <xf numFmtId="166" fontId="47" fillId="5" borderId="1" xfId="0" applyNumberFormat="1" applyFont="1" applyFill="1" applyBorder="1" applyAlignment="1">
      <alignment vertical="center"/>
    </xf>
    <xf numFmtId="166" fontId="66" fillId="5" borderId="1" xfId="0" applyNumberFormat="1" applyFont="1" applyFill="1" applyBorder="1" applyAlignment="1">
      <alignment vertical="center"/>
    </xf>
    <xf numFmtId="166" fontId="60" fillId="0" borderId="0" xfId="0" applyNumberFormat="1" applyFont="1"/>
    <xf numFmtId="0" fontId="32" fillId="13" borderId="3" xfId="0" applyFont="1" applyFill="1" applyBorder="1" applyAlignment="1">
      <alignment vertical="top" wrapText="1"/>
    </xf>
    <xf numFmtId="166" fontId="32" fillId="13" borderId="3" xfId="0" applyNumberFormat="1" applyFont="1" applyFill="1" applyBorder="1" applyAlignment="1">
      <alignment vertical="top" wrapText="1"/>
    </xf>
    <xf numFmtId="3" fontId="31" fillId="12" borderId="1" xfId="0" applyNumberFormat="1" applyFont="1" applyFill="1" applyBorder="1" applyAlignment="1">
      <alignment horizontal="center" vertical="center" wrapText="1"/>
    </xf>
    <xf numFmtId="3" fontId="32" fillId="13" borderId="1" xfId="0" applyNumberFormat="1" applyFont="1" applyFill="1" applyBorder="1" applyAlignment="1">
      <alignment vertical="center" wrapText="1"/>
    </xf>
    <xf numFmtId="3" fontId="34" fillId="0" borderId="1" xfId="0" applyNumberFormat="1" applyFont="1" applyBorder="1" applyAlignment="1">
      <alignment vertical="center" wrapText="1"/>
    </xf>
    <xf numFmtId="3" fontId="33" fillId="0" borderId="1" xfId="0" applyNumberFormat="1" applyFont="1" applyBorder="1" applyAlignment="1">
      <alignment vertical="top" wrapText="1"/>
    </xf>
    <xf numFmtId="3" fontId="34" fillId="0" borderId="1" xfId="0" applyNumberFormat="1" applyFont="1" applyBorder="1" applyAlignment="1">
      <alignment vertical="top" wrapText="1"/>
    </xf>
    <xf numFmtId="3" fontId="34" fillId="0" borderId="3" xfId="0" applyNumberFormat="1" applyFont="1" applyBorder="1" applyAlignment="1">
      <alignment vertical="top" wrapText="1"/>
    </xf>
    <xf numFmtId="3" fontId="33" fillId="0" borderId="3" xfId="0" applyNumberFormat="1" applyFont="1" applyBorder="1" applyAlignment="1">
      <alignment vertical="top" wrapText="1"/>
    </xf>
    <xf numFmtId="3" fontId="32" fillId="0" borderId="1" xfId="0" applyNumberFormat="1" applyFont="1" applyBorder="1" applyAlignment="1">
      <alignment vertical="center" wrapText="1"/>
    </xf>
    <xf numFmtId="3" fontId="32" fillId="13" borderId="3" xfId="0" applyNumberFormat="1" applyFont="1" applyFill="1" applyBorder="1" applyAlignment="1">
      <alignment vertical="top" wrapText="1"/>
    </xf>
    <xf numFmtId="3" fontId="32" fillId="13" borderId="9" xfId="0" applyNumberFormat="1" applyFont="1" applyFill="1" applyBorder="1" applyAlignment="1">
      <alignment vertical="top" wrapText="1"/>
    </xf>
    <xf numFmtId="3" fontId="74" fillId="0" borderId="0" xfId="0" applyNumberFormat="1" applyFont="1"/>
    <xf numFmtId="174" fontId="46" fillId="5" borderId="5" xfId="3" applyNumberFormat="1" applyFont="1" applyFill="1" applyBorder="1" applyAlignment="1">
      <alignment vertical="top" wrapText="1"/>
    </xf>
    <xf numFmtId="0" fontId="47" fillId="5" borderId="3" xfId="0" applyFont="1" applyFill="1" applyBorder="1"/>
    <xf numFmtId="3" fontId="47" fillId="5" borderId="3" xfId="0" applyNumberFormat="1" applyFont="1" applyFill="1" applyBorder="1"/>
    <xf numFmtId="175" fontId="50" fillId="5" borderId="3" xfId="4" applyNumberFormat="1" applyFont="1" applyFill="1" applyBorder="1"/>
    <xf numFmtId="0" fontId="47" fillId="5" borderId="3" xfId="0" applyFont="1" applyFill="1" applyBorder="1" applyAlignment="1">
      <alignment vertical="center"/>
    </xf>
    <xf numFmtId="14" fontId="75" fillId="0" borderId="1" xfId="0" applyNumberFormat="1" applyFont="1" applyBorder="1" applyAlignment="1">
      <alignment vertical="center"/>
    </xf>
    <xf numFmtId="0" fontId="59" fillId="5" borderId="1" xfId="0" applyFont="1" applyFill="1" applyBorder="1"/>
    <xf numFmtId="0" fontId="75" fillId="5" borderId="1" xfId="0" applyFont="1" applyFill="1" applyBorder="1"/>
    <xf numFmtId="0" fontId="75" fillId="5" borderId="1" xfId="0" applyFont="1" applyFill="1" applyBorder="1" applyAlignment="1">
      <alignment vertical="center"/>
    </xf>
    <xf numFmtId="0" fontId="75" fillId="0" borderId="1" xfId="0" applyFont="1" applyBorder="1" applyAlignment="1">
      <alignment vertical="center"/>
    </xf>
    <xf numFmtId="0" fontId="78" fillId="0" borderId="1" xfId="0" applyFont="1" applyBorder="1"/>
    <xf numFmtId="174" fontId="47" fillId="5" borderId="3" xfId="3" applyNumberFormat="1" applyFont="1" applyFill="1" applyBorder="1" applyAlignment="1">
      <alignment vertical="top" wrapText="1"/>
    </xf>
    <xf numFmtId="14" fontId="47" fillId="0" borderId="1" xfId="0" applyNumberFormat="1" applyFont="1" applyBorder="1" applyAlignment="1">
      <alignment vertical="center"/>
    </xf>
    <xf numFmtId="0" fontId="47" fillId="0" borderId="1" xfId="0" applyFont="1" applyBorder="1" applyAlignment="1">
      <alignment vertical="center"/>
    </xf>
    <xf numFmtId="0" fontId="79" fillId="5" borderId="1" xfId="0" applyFont="1" applyFill="1" applyBorder="1"/>
    <xf numFmtId="14" fontId="49" fillId="5" borderId="1" xfId="0" applyNumberFormat="1" applyFont="1" applyFill="1" applyBorder="1" applyAlignment="1">
      <alignment horizontal="right" vertical="center"/>
    </xf>
    <xf numFmtId="0" fontId="49" fillId="5" borderId="1" xfId="0" applyFont="1" applyFill="1" applyBorder="1"/>
    <xf numFmtId="168" fontId="42" fillId="5" borderId="1" xfId="1" applyNumberFormat="1" applyFont="1" applyFill="1" applyBorder="1"/>
    <xf numFmtId="168" fontId="0" fillId="5" borderId="1" xfId="1" applyNumberFormat="1" applyFont="1" applyFill="1" applyBorder="1"/>
    <xf numFmtId="0" fontId="77" fillId="5" borderId="1" xfId="0" applyFont="1" applyFill="1" applyBorder="1"/>
    <xf numFmtId="0" fontId="59" fillId="0" borderId="1" xfId="0" applyFont="1" applyBorder="1"/>
    <xf numFmtId="0" fontId="41" fillId="0" borderId="1" xfId="0" applyFont="1" applyBorder="1"/>
    <xf numFmtId="175" fontId="50" fillId="5" borderId="9" xfId="4" applyNumberFormat="1" applyFont="1" applyFill="1" applyBorder="1" applyAlignment="1">
      <alignment horizontal="center" vertical="center"/>
    </xf>
    <xf numFmtId="168" fontId="78" fillId="5" borderId="9" xfId="1" applyNumberFormat="1" applyFont="1" applyFill="1" applyBorder="1"/>
    <xf numFmtId="3" fontId="0" fillId="5" borderId="1" xfId="0" applyNumberFormat="1" applyFill="1" applyBorder="1"/>
    <xf numFmtId="0" fontId="2" fillId="0" borderId="1" xfId="0" applyFont="1" applyBorder="1"/>
    <xf numFmtId="0" fontId="78" fillId="5" borderId="1" xfId="0" applyFont="1" applyFill="1" applyBorder="1"/>
    <xf numFmtId="0" fontId="76" fillId="0" borderId="1" xfId="0" applyFont="1" applyBorder="1"/>
    <xf numFmtId="0" fontId="47" fillId="0" borderId="1" xfId="0" applyFont="1" applyBorder="1" applyAlignment="1">
      <alignment horizontal="left" vertical="center"/>
    </xf>
    <xf numFmtId="14" fontId="61" fillId="0" borderId="1" xfId="3" applyNumberFormat="1" applyFont="1" applyBorder="1"/>
    <xf numFmtId="0" fontId="47" fillId="5" borderId="9" xfId="0" applyFont="1" applyFill="1" applyBorder="1"/>
    <xf numFmtId="172" fontId="43" fillId="0" borderId="1" xfId="0" applyNumberFormat="1" applyFont="1" applyBorder="1"/>
    <xf numFmtId="14" fontId="47" fillId="5" borderId="1" xfId="0" applyNumberFormat="1" applyFont="1" applyFill="1" applyBorder="1"/>
    <xf numFmtId="1" fontId="47" fillId="5" borderId="1" xfId="0" applyNumberFormat="1" applyFont="1" applyFill="1" applyBorder="1" applyAlignment="1">
      <alignment vertical="center"/>
    </xf>
    <xf numFmtId="178" fontId="56" fillId="5" borderId="1" xfId="3" applyNumberFormat="1" applyFont="1" applyFill="1" applyBorder="1" applyAlignment="1">
      <alignment vertical="top" wrapText="1"/>
    </xf>
    <xf numFmtId="0" fontId="56" fillId="5" borderId="1" xfId="0" applyFont="1" applyFill="1" applyBorder="1"/>
    <xf numFmtId="14" fontId="47" fillId="0" borderId="1" xfId="0" applyNumberFormat="1" applyFont="1" applyBorder="1"/>
    <xf numFmtId="0" fontId="56" fillId="0" borderId="1" xfId="3" applyFont="1" applyBorder="1"/>
    <xf numFmtId="178" fontId="56" fillId="0" borderId="1" xfId="3" applyNumberFormat="1" applyFont="1" applyBorder="1" applyAlignment="1">
      <alignment vertical="top" wrapText="1"/>
    </xf>
    <xf numFmtId="3" fontId="47" fillId="0" borderId="1" xfId="0" applyNumberFormat="1" applyFont="1" applyBorder="1"/>
    <xf numFmtId="14" fontId="43" fillId="0" borderId="1" xfId="0" applyNumberFormat="1" applyFont="1" applyBorder="1" applyAlignment="1">
      <alignment vertical="center"/>
    </xf>
    <xf numFmtId="0" fontId="43" fillId="5" borderId="1" xfId="0" applyFont="1" applyFill="1" applyBorder="1"/>
    <xf numFmtId="0" fontId="43" fillId="5" borderId="1" xfId="0" applyFont="1" applyFill="1" applyBorder="1" applyAlignment="1">
      <alignment vertical="center"/>
    </xf>
    <xf numFmtId="0" fontId="43" fillId="0" borderId="1" xfId="0" applyFont="1" applyBorder="1" applyAlignment="1">
      <alignment vertical="center"/>
    </xf>
    <xf numFmtId="0" fontId="43" fillId="0" borderId="9" xfId="0" applyFont="1" applyBorder="1" applyAlignment="1">
      <alignment vertical="center"/>
    </xf>
    <xf numFmtId="14" fontId="43" fillId="0" borderId="1" xfId="0" applyNumberFormat="1" applyFont="1" applyBorder="1" applyAlignment="1">
      <alignment horizontal="right" vertical="center"/>
    </xf>
    <xf numFmtId="14" fontId="47" fillId="5" borderId="1" xfId="0" applyNumberFormat="1" applyFont="1" applyFill="1" applyBorder="1" applyAlignment="1">
      <alignment horizontal="right"/>
    </xf>
    <xf numFmtId="14" fontId="56" fillId="5" borderId="1" xfId="0" applyNumberFormat="1" applyFont="1" applyFill="1" applyBorder="1" applyAlignment="1">
      <alignment horizontal="right" vertical="center"/>
    </xf>
    <xf numFmtId="0" fontId="43" fillId="0" borderId="1" xfId="0" applyFont="1" applyBorder="1"/>
    <xf numFmtId="14" fontId="47" fillId="0" borderId="9" xfId="0" applyNumberFormat="1" applyFont="1" applyBorder="1"/>
    <xf numFmtId="14" fontId="47" fillId="0" borderId="9" xfId="0" applyNumberFormat="1" applyFont="1" applyBorder="1" applyAlignment="1">
      <alignment vertical="center"/>
    </xf>
    <xf numFmtId="0" fontId="47" fillId="0" borderId="9" xfId="0" applyFont="1" applyBorder="1"/>
    <xf numFmtId="0" fontId="47" fillId="0" borderId="9" xfId="0" applyFont="1" applyBorder="1" applyAlignment="1">
      <alignment vertical="center"/>
    </xf>
    <xf numFmtId="0" fontId="56" fillId="0" borderId="9" xfId="3" applyFont="1" applyBorder="1"/>
    <xf numFmtId="0" fontId="43" fillId="0" borderId="9" xfId="0" applyFont="1" applyBorder="1"/>
    <xf numFmtId="168" fontId="47" fillId="5" borderId="9" xfId="1" applyNumberFormat="1" applyFont="1" applyFill="1" applyBorder="1"/>
    <xf numFmtId="168" fontId="47" fillId="0" borderId="9" xfId="1" applyNumberFormat="1" applyFont="1" applyBorder="1"/>
    <xf numFmtId="178" fontId="56" fillId="0" borderId="9" xfId="3" applyNumberFormat="1" applyFont="1" applyBorder="1" applyAlignment="1">
      <alignment vertical="top" wrapText="1"/>
    </xf>
    <xf numFmtId="41" fontId="0" fillId="0" borderId="1" xfId="11" applyFont="1" applyBorder="1"/>
    <xf numFmtId="14" fontId="47" fillId="5" borderId="1" xfId="0" applyNumberFormat="1" applyFont="1" applyFill="1" applyBorder="1" applyAlignment="1">
      <alignment vertical="center"/>
    </xf>
    <xf numFmtId="173" fontId="42" fillId="5" borderId="1" xfId="0" applyNumberFormat="1" applyFont="1" applyFill="1" applyBorder="1" applyAlignment="1">
      <alignment vertical="center"/>
    </xf>
    <xf numFmtId="166" fontId="42" fillId="5" borderId="1" xfId="0" applyNumberFormat="1" applyFont="1" applyFill="1" applyBorder="1" applyAlignment="1">
      <alignment vertical="center"/>
    </xf>
    <xf numFmtId="168" fontId="59" fillId="5" borderId="1" xfId="1" applyNumberFormat="1" applyFont="1" applyFill="1" applyBorder="1"/>
    <xf numFmtId="14" fontId="69" fillId="0" borderId="1" xfId="3" applyNumberFormat="1" applyFont="1" applyBorder="1"/>
    <xf numFmtId="0" fontId="59" fillId="5" borderId="1" xfId="0" applyFont="1" applyFill="1" applyBorder="1" applyAlignment="1">
      <alignment horizontal="left"/>
    </xf>
    <xf numFmtId="172" fontId="42" fillId="5" borderId="1" xfId="0" applyNumberFormat="1" applyFont="1" applyFill="1" applyBorder="1"/>
    <xf numFmtId="41" fontId="42" fillId="0" borderId="1" xfId="11" applyFont="1" applyBorder="1"/>
    <xf numFmtId="0" fontId="42" fillId="3" borderId="1" xfId="0" applyFont="1" applyFill="1" applyBorder="1"/>
    <xf numFmtId="172" fontId="59" fillId="5" borderId="1" xfId="0" applyNumberFormat="1" applyFont="1" applyFill="1" applyBorder="1"/>
    <xf numFmtId="0" fontId="59" fillId="0" borderId="1" xfId="0" applyFont="1" applyBorder="1" applyAlignment="1">
      <alignment horizontal="left"/>
    </xf>
    <xf numFmtId="0" fontId="59" fillId="5" borderId="1" xfId="0" applyFont="1" applyFill="1" applyBorder="1" applyAlignment="1">
      <alignment horizontal="left" vertical="center"/>
    </xf>
    <xf numFmtId="0" fontId="59" fillId="0" borderId="1" xfId="0" applyFont="1" applyBorder="1" applyAlignment="1">
      <alignment horizontal="left" vertical="center"/>
    </xf>
    <xf numFmtId="0" fontId="42" fillId="5" borderId="0" xfId="0" applyFont="1" applyFill="1"/>
    <xf numFmtId="0" fontId="42" fillId="5" borderId="9" xfId="0" applyFont="1" applyFill="1" applyBorder="1"/>
    <xf numFmtId="168" fontId="42" fillId="5" borderId="0" xfId="1" applyNumberFormat="1" applyFont="1" applyFill="1" applyBorder="1"/>
    <xf numFmtId="168" fontId="59" fillId="5" borderId="9" xfId="1" applyNumberFormat="1" applyFont="1" applyFill="1" applyBorder="1"/>
    <xf numFmtId="168" fontId="59" fillId="0" borderId="9" xfId="1" applyNumberFormat="1" applyFont="1" applyFill="1" applyBorder="1"/>
    <xf numFmtId="41" fontId="42" fillId="0" borderId="0" xfId="11" applyFont="1"/>
    <xf numFmtId="0" fontId="60" fillId="5" borderId="0" xfId="0" applyFont="1" applyFill="1"/>
    <xf numFmtId="14" fontId="43" fillId="5" borderId="1" xfId="0" applyNumberFormat="1" applyFont="1" applyFill="1" applyBorder="1" applyAlignment="1">
      <alignment vertical="center"/>
    </xf>
    <xf numFmtId="0" fontId="0" fillId="0" borderId="0" xfId="0" applyNumberFormat="1"/>
    <xf numFmtId="0" fontId="47" fillId="5" borderId="9" xfId="0" applyFont="1" applyFill="1" applyBorder="1" applyAlignment="1">
      <alignment vertical="center"/>
    </xf>
    <xf numFmtId="0" fontId="80" fillId="0" borderId="1" xfId="0" applyFont="1" applyBorder="1"/>
    <xf numFmtId="168" fontId="41" fillId="0" borderId="1" xfId="1" applyNumberFormat="1" applyFont="1" applyBorder="1"/>
    <xf numFmtId="3" fontId="0" fillId="0" borderId="0" xfId="0" applyNumberFormat="1" applyAlignment="1">
      <alignment horizontal="center"/>
    </xf>
    <xf numFmtId="41" fontId="0" fillId="5" borderId="1" xfId="11" applyFont="1" applyFill="1" applyBorder="1"/>
    <xf numFmtId="14" fontId="38" fillId="5" borderId="1" xfId="3" applyNumberFormat="1" applyFont="1" applyFill="1" applyBorder="1"/>
    <xf numFmtId="14" fontId="78" fillId="5" borderId="1" xfId="0" applyNumberFormat="1" applyFont="1" applyFill="1" applyBorder="1"/>
    <xf numFmtId="0" fontId="76" fillId="5" borderId="1" xfId="0" applyFont="1" applyFill="1" applyBorder="1" applyAlignment="1">
      <alignment horizontal="left" vertical="center"/>
    </xf>
    <xf numFmtId="14" fontId="76" fillId="0" borderId="1" xfId="0" applyNumberFormat="1" applyFont="1" applyBorder="1"/>
    <xf numFmtId="0" fontId="81" fillId="0" borderId="1" xfId="0" applyFont="1" applyBorder="1"/>
    <xf numFmtId="0" fontId="76" fillId="5" borderId="1" xfId="0" applyFont="1" applyFill="1" applyBorder="1"/>
    <xf numFmtId="14" fontId="43" fillId="5" borderId="1" xfId="0" applyNumberFormat="1" applyFont="1" applyFill="1" applyBorder="1" applyAlignment="1">
      <alignment horizontal="right" vertical="center"/>
    </xf>
    <xf numFmtId="14" fontId="47" fillId="0" borderId="1" xfId="0" applyNumberFormat="1" applyFont="1" applyBorder="1" applyAlignment="1">
      <alignment horizontal="right" vertical="center"/>
    </xf>
    <xf numFmtId="168" fontId="76" fillId="5" borderId="1" xfId="1" applyNumberFormat="1" applyFont="1" applyFill="1" applyBorder="1" applyAlignment="1"/>
    <xf numFmtId="168" fontId="82" fillId="5" borderId="1" xfId="1" applyNumberFormat="1" applyFont="1" applyFill="1" applyBorder="1"/>
    <xf numFmtId="168" fontId="76" fillId="0" borderId="1" xfId="1" applyNumberFormat="1" applyFont="1" applyBorder="1" applyAlignment="1"/>
    <xf numFmtId="168" fontId="82" fillId="0" borderId="1" xfId="1" applyNumberFormat="1" applyFont="1" applyFill="1" applyBorder="1"/>
    <xf numFmtId="14" fontId="76" fillId="5" borderId="1" xfId="0" applyNumberFormat="1" applyFont="1" applyFill="1" applyBorder="1"/>
    <xf numFmtId="3" fontId="76" fillId="5" borderId="1" xfId="0" applyNumberFormat="1" applyFont="1" applyFill="1" applyBorder="1"/>
    <xf numFmtId="3" fontId="76" fillId="0" borderId="1" xfId="0" applyNumberFormat="1" applyFont="1" applyBorder="1"/>
    <xf numFmtId="168" fontId="82" fillId="0" borderId="9" xfId="1" applyNumberFormat="1" applyFont="1" applyFill="1" applyBorder="1"/>
    <xf numFmtId="0" fontId="76" fillId="0" borderId="9" xfId="0" applyFont="1" applyBorder="1"/>
    <xf numFmtId="168" fontId="76" fillId="5" borderId="1" xfId="1" applyNumberFormat="1" applyFont="1" applyFill="1" applyBorder="1"/>
    <xf numFmtId="14" fontId="82" fillId="0" borderId="1" xfId="0" applyNumberFormat="1" applyFont="1" applyBorder="1"/>
    <xf numFmtId="168" fontId="82" fillId="0" borderId="1" xfId="1" applyNumberFormat="1" applyFont="1" applyBorder="1"/>
    <xf numFmtId="0" fontId="82" fillId="0" borderId="1" xfId="0" applyFont="1" applyBorder="1"/>
    <xf numFmtId="14" fontId="76" fillId="0" borderId="9" xfId="0" applyNumberFormat="1" applyFont="1" applyBorder="1"/>
    <xf numFmtId="0" fontId="82" fillId="0" borderId="9" xfId="0" applyFont="1" applyBorder="1"/>
    <xf numFmtId="168" fontId="36" fillId="5" borderId="1" xfId="1" applyNumberFormat="1" applyFont="1" applyFill="1" applyBorder="1"/>
    <xf numFmtId="0" fontId="0" fillId="5" borderId="0" xfId="0" applyFill="1" applyBorder="1"/>
    <xf numFmtId="0" fontId="0" fillId="0" borderId="0" xfId="0" applyBorder="1"/>
    <xf numFmtId="41" fontId="73" fillId="0" borderId="0" xfId="11" applyFont="1" applyBorder="1"/>
    <xf numFmtId="0" fontId="73" fillId="0" borderId="0" xfId="0" applyFont="1" applyBorder="1"/>
    <xf numFmtId="0" fontId="73" fillId="5" borderId="0" xfId="0" applyFont="1" applyFill="1" applyBorder="1"/>
    <xf numFmtId="0" fontId="66" fillId="0" borderId="0" xfId="0" applyFont="1" applyBorder="1"/>
    <xf numFmtId="0" fontId="66" fillId="5" borderId="0" xfId="0" applyFont="1" applyFill="1" applyBorder="1"/>
    <xf numFmtId="0" fontId="68" fillId="0" borderId="0" xfId="0" applyFont="1" applyBorder="1" applyAlignment="1">
      <alignment vertical="center"/>
    </xf>
    <xf numFmtId="0" fontId="84" fillId="11" borderId="1" xfId="0" applyFont="1" applyFill="1" applyBorder="1" applyAlignment="1">
      <alignment vertical="center"/>
    </xf>
    <xf numFmtId="0" fontId="83" fillId="11" borderId="1" xfId="0" applyFont="1" applyFill="1" applyBorder="1" applyAlignment="1">
      <alignment horizontal="center" vertical="center"/>
    </xf>
    <xf numFmtId="171" fontId="85" fillId="0" borderId="1" xfId="3" applyNumberFormat="1" applyFont="1" applyBorder="1"/>
    <xf numFmtId="0" fontId="64" fillId="0" borderId="1" xfId="0" applyFont="1" applyBorder="1" applyAlignment="1">
      <alignment horizontal="left" vertical="center"/>
    </xf>
    <xf numFmtId="166" fontId="84" fillId="0" borderId="1" xfId="0" applyNumberFormat="1" applyFont="1" applyBorder="1"/>
    <xf numFmtId="168" fontId="64" fillId="0" borderId="1" xfId="1" applyNumberFormat="1" applyFont="1" applyFill="1" applyBorder="1"/>
    <xf numFmtId="168" fontId="86" fillId="0" borderId="1" xfId="1" applyNumberFormat="1" applyFont="1" applyBorder="1"/>
    <xf numFmtId="0" fontId="64" fillId="5" borderId="1" xfId="0" applyFont="1" applyFill="1" applyBorder="1" applyAlignment="1">
      <alignment horizontal="left" vertical="center"/>
    </xf>
    <xf numFmtId="168" fontId="86" fillId="5" borderId="1" xfId="1" applyNumberFormat="1" applyFont="1" applyFill="1" applyBorder="1"/>
    <xf numFmtId="0" fontId="64" fillId="5" borderId="1" xfId="0" applyFont="1" applyFill="1" applyBorder="1" applyAlignment="1">
      <alignment horizontal="left"/>
    </xf>
    <xf numFmtId="14" fontId="83" fillId="6" borderId="1" xfId="0" applyNumberFormat="1" applyFont="1" applyFill="1" applyBorder="1" applyAlignment="1">
      <alignment horizontal="left" vertical="center"/>
    </xf>
    <xf numFmtId="0" fontId="87" fillId="6" borderId="1" xfId="0" applyFont="1" applyFill="1" applyBorder="1" applyAlignment="1">
      <alignment vertical="center"/>
    </xf>
    <xf numFmtId="0" fontId="83" fillId="6" borderId="1" xfId="0" applyFont="1" applyFill="1" applyBorder="1" applyAlignment="1">
      <alignment vertical="center"/>
    </xf>
    <xf numFmtId="165" fontId="87" fillId="6" borderId="1" xfId="0" applyNumberFormat="1" applyFont="1" applyFill="1" applyBorder="1" applyAlignment="1">
      <alignment vertical="center"/>
    </xf>
    <xf numFmtId="0" fontId="88" fillId="0" borderId="1" xfId="0" applyFont="1" applyBorder="1" applyAlignment="1">
      <alignment vertical="center"/>
    </xf>
    <xf numFmtId="3" fontId="87" fillId="0" borderId="1" xfId="0" applyNumberFormat="1" applyFont="1" applyBorder="1" applyAlignment="1">
      <alignment vertical="center"/>
    </xf>
    <xf numFmtId="0" fontId="87" fillId="0" borderId="1" xfId="0" applyFont="1" applyBorder="1" applyAlignment="1">
      <alignment vertical="center"/>
    </xf>
    <xf numFmtId="0" fontId="83" fillId="0" borderId="1" xfId="0" applyFont="1" applyBorder="1" applyAlignment="1">
      <alignment vertical="center"/>
    </xf>
    <xf numFmtId="0" fontId="89" fillId="0" borderId="1" xfId="0" applyFont="1" applyBorder="1" applyAlignment="1">
      <alignment vertical="center"/>
    </xf>
    <xf numFmtId="0" fontId="90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vertical="center"/>
    </xf>
    <xf numFmtId="0" fontId="88" fillId="0" borderId="1" xfId="0" applyFont="1" applyBorder="1"/>
    <xf numFmtId="0" fontId="84" fillId="0" borderId="1" xfId="0" applyFont="1" applyBorder="1"/>
    <xf numFmtId="166" fontId="88" fillId="0" borderId="1" xfId="0" applyNumberFormat="1" applyFont="1" applyBorder="1"/>
    <xf numFmtId="17" fontId="84" fillId="0" borderId="1" xfId="0" applyNumberFormat="1" applyFont="1" applyBorder="1" applyAlignment="1">
      <alignment horizontal="center"/>
    </xf>
    <xf numFmtId="0" fontId="93" fillId="0" borderId="1" xfId="0" applyFont="1" applyBorder="1" applyAlignment="1">
      <alignment vertical="center"/>
    </xf>
    <xf numFmtId="14" fontId="88" fillId="0" borderId="1" xfId="0" applyNumberFormat="1" applyFont="1" applyBorder="1"/>
    <xf numFmtId="0" fontId="86" fillId="5" borderId="1" xfId="0" applyFont="1" applyFill="1" applyBorder="1" applyAlignment="1">
      <alignment horizontal="left" vertical="center"/>
    </xf>
    <xf numFmtId="0" fontId="86" fillId="0" borderId="1" xfId="0" applyFont="1" applyBorder="1" applyAlignment="1">
      <alignment horizontal="left" vertical="center"/>
    </xf>
    <xf numFmtId="168" fontId="86" fillId="0" borderId="1" xfId="1" applyNumberFormat="1" applyFont="1" applyFill="1" applyBorder="1"/>
    <xf numFmtId="0" fontId="88" fillId="0" borderId="1" xfId="0" applyFont="1" applyBorder="1" applyAlignment="1">
      <alignment horizontal="center"/>
    </xf>
    <xf numFmtId="14" fontId="84" fillId="0" borderId="1" xfId="0" applyNumberFormat="1" applyFont="1" applyBorder="1"/>
    <xf numFmtId="169" fontId="84" fillId="0" borderId="1" xfId="0" applyNumberFormat="1" applyFont="1" applyBorder="1"/>
    <xf numFmtId="166" fontId="84" fillId="0" borderId="1" xfId="0" applyNumberFormat="1" applyFont="1" applyBorder="1" applyAlignment="1">
      <alignment horizontal="right" wrapText="1"/>
    </xf>
    <xf numFmtId="14" fontId="96" fillId="0" borderId="1" xfId="3" applyNumberFormat="1" applyFont="1" applyBorder="1"/>
    <xf numFmtId="0" fontId="97" fillId="5" borderId="1" xfId="0" applyFont="1" applyFill="1" applyBorder="1" applyAlignment="1">
      <alignment horizontal="left"/>
    </xf>
    <xf numFmtId="0" fontId="98" fillId="5" borderId="1" xfId="0" applyFont="1" applyFill="1" applyBorder="1"/>
    <xf numFmtId="168" fontId="97" fillId="0" borderId="1" xfId="1" applyNumberFormat="1" applyFont="1" applyFill="1" applyBorder="1"/>
    <xf numFmtId="166" fontId="98" fillId="5" borderId="1" xfId="0" applyNumberFormat="1" applyFont="1" applyFill="1" applyBorder="1" applyAlignment="1">
      <alignment vertical="center"/>
    </xf>
    <xf numFmtId="173" fontId="98" fillId="5" borderId="1" xfId="0" applyNumberFormat="1" applyFont="1" applyFill="1" applyBorder="1" applyAlignment="1">
      <alignment vertical="center"/>
    </xf>
    <xf numFmtId="0" fontId="98" fillId="0" borderId="1" xfId="0" applyFont="1" applyBorder="1"/>
    <xf numFmtId="172" fontId="98" fillId="5" borderId="1" xfId="0" applyNumberFormat="1" applyFont="1" applyFill="1" applyBorder="1" applyAlignment="1">
      <alignment vertical="top"/>
    </xf>
    <xf numFmtId="168" fontId="97" fillId="5" borderId="1" xfId="1" applyNumberFormat="1" applyFont="1" applyFill="1" applyBorder="1"/>
    <xf numFmtId="14" fontId="96" fillId="5" borderId="1" xfId="3" applyNumberFormat="1" applyFont="1" applyFill="1" applyBorder="1"/>
    <xf numFmtId="0" fontId="97" fillId="0" borderId="1" xfId="0" applyFont="1" applyBorder="1" applyAlignment="1">
      <alignment horizontal="left"/>
    </xf>
    <xf numFmtId="172" fontId="98" fillId="5" borderId="1" xfId="0" applyNumberFormat="1" applyFont="1" applyFill="1" applyBorder="1"/>
    <xf numFmtId="172" fontId="97" fillId="0" borderId="1" xfId="0" applyNumberFormat="1" applyFont="1" applyBorder="1"/>
    <xf numFmtId="172" fontId="97" fillId="5" borderId="1" xfId="0" applyNumberFormat="1" applyFont="1" applyFill="1" applyBorder="1"/>
    <xf numFmtId="0" fontId="97" fillId="5" borderId="1" xfId="0" applyFont="1" applyFill="1" applyBorder="1" applyAlignment="1">
      <alignment horizontal="left" vertical="center"/>
    </xf>
    <xf numFmtId="0" fontId="97" fillId="0" borderId="1" xfId="0" applyFont="1" applyBorder="1" applyAlignment="1">
      <alignment horizontal="left" vertical="center"/>
    </xf>
    <xf numFmtId="166" fontId="33" fillId="5" borderId="1" xfId="1" applyNumberFormat="1" applyFont="1" applyFill="1" applyBorder="1" applyAlignment="1">
      <alignment vertical="top" wrapText="1"/>
    </xf>
    <xf numFmtId="1" fontId="47" fillId="5" borderId="1" xfId="0" applyNumberFormat="1" applyFont="1" applyFill="1" applyBorder="1" applyAlignment="1">
      <alignment horizontal="left" vertical="center"/>
    </xf>
    <xf numFmtId="173" fontId="47" fillId="5" borderId="1" xfId="0" applyNumberFormat="1" applyFont="1" applyFill="1" applyBorder="1" applyAlignment="1">
      <alignment horizontal="left" vertical="center"/>
    </xf>
    <xf numFmtId="0" fontId="47" fillId="5" borderId="1" xfId="0" applyFont="1" applyFill="1" applyBorder="1" applyAlignment="1">
      <alignment horizontal="left"/>
    </xf>
    <xf numFmtId="0" fontId="75" fillId="0" borderId="1" xfId="0" applyFont="1" applyBorder="1" applyAlignment="1">
      <alignment vertical="center" wrapText="1"/>
    </xf>
    <xf numFmtId="14" fontId="59" fillId="5" borderId="1" xfId="0" applyNumberFormat="1" applyFont="1" applyFill="1" applyBorder="1" applyAlignment="1">
      <alignment horizontal="right"/>
    </xf>
    <xf numFmtId="14" fontId="41" fillId="5" borderId="1" xfId="0" applyNumberFormat="1" applyFont="1" applyFill="1" applyBorder="1"/>
    <xf numFmtId="0" fontId="41" fillId="5" borderId="1" xfId="0" applyFont="1" applyFill="1" applyBorder="1"/>
    <xf numFmtId="3" fontId="41" fillId="5" borderId="1" xfId="0" applyNumberFormat="1" applyFont="1" applyFill="1" applyBorder="1"/>
    <xf numFmtId="168" fontId="41" fillId="0" borderId="1" xfId="1" applyNumberFormat="1" applyFont="1" applyBorder="1" applyAlignment="1"/>
    <xf numFmtId="3" fontId="41" fillId="0" borderId="1" xfId="0" applyNumberFormat="1" applyFont="1" applyBorder="1"/>
    <xf numFmtId="0" fontId="1" fillId="0" borderId="1" xfId="0" applyFont="1" applyBorder="1"/>
    <xf numFmtId="0" fontId="1" fillId="5" borderId="1" xfId="0" applyFont="1" applyFill="1" applyBorder="1"/>
    <xf numFmtId="14" fontId="42" fillId="0" borderId="1" xfId="0" applyNumberFormat="1" applyFont="1" applyBorder="1"/>
    <xf numFmtId="14" fontId="71" fillId="0" borderId="1" xfId="0" applyNumberFormat="1" applyFont="1" applyBorder="1"/>
    <xf numFmtId="0" fontId="79" fillId="0" borderId="1" xfId="0" applyFont="1" applyBorder="1"/>
    <xf numFmtId="0" fontId="49" fillId="0" borderId="1" xfId="0" applyFont="1" applyBorder="1"/>
    <xf numFmtId="168" fontId="42" fillId="0" borderId="1" xfId="1" applyNumberFormat="1" applyFont="1" applyBorder="1"/>
    <xf numFmtId="168" fontId="1" fillId="0" borderId="1" xfId="1" applyNumberFormat="1" applyFont="1" applyBorder="1"/>
    <xf numFmtId="168" fontId="1" fillId="5" borderId="1" xfId="1" applyNumberFormat="1" applyFont="1" applyFill="1" applyBorder="1"/>
    <xf numFmtId="168" fontId="0" fillId="0" borderId="1" xfId="1" applyNumberFormat="1" applyFont="1" applyBorder="1"/>
    <xf numFmtId="0" fontId="49" fillId="17" borderId="1" xfId="0" applyFont="1" applyFill="1" applyBorder="1"/>
    <xf numFmtId="14" fontId="59" fillId="5" borderId="1" xfId="0" applyNumberFormat="1" applyFont="1" applyFill="1" applyBorder="1"/>
    <xf numFmtId="3" fontId="59" fillId="5" borderId="1" xfId="0" applyNumberFormat="1" applyFont="1" applyFill="1" applyBorder="1"/>
    <xf numFmtId="14" fontId="1" fillId="5" borderId="1" xfId="0" applyNumberFormat="1" applyFont="1" applyFill="1" applyBorder="1"/>
    <xf numFmtId="171" fontId="61" fillId="0" borderId="1" xfId="3" applyNumberFormat="1" applyFont="1" applyBorder="1"/>
    <xf numFmtId="14" fontId="61" fillId="5" borderId="1" xfId="3" applyNumberFormat="1" applyFont="1" applyFill="1" applyBorder="1"/>
    <xf numFmtId="0" fontId="62" fillId="0" borderId="0" xfId="0" applyFont="1" applyBorder="1"/>
    <xf numFmtId="0" fontId="56" fillId="0" borderId="1" xfId="0" applyFont="1" applyBorder="1"/>
    <xf numFmtId="41" fontId="47" fillId="5" borderId="1" xfId="11" applyFont="1" applyFill="1" applyBorder="1"/>
    <xf numFmtId="0" fontId="43" fillId="0" borderId="1" xfId="0" applyFont="1" applyBorder="1" applyAlignment="1">
      <alignment vertical="center" wrapText="1"/>
    </xf>
    <xf numFmtId="14" fontId="43" fillId="5" borderId="1" xfId="0" applyNumberFormat="1" applyFont="1" applyFill="1" applyBorder="1" applyAlignment="1">
      <alignment horizontal="right"/>
    </xf>
    <xf numFmtId="168" fontId="43" fillId="5" borderId="1" xfId="1" applyNumberFormat="1" applyFont="1" applyFill="1" applyBorder="1" applyAlignment="1"/>
    <xf numFmtId="168" fontId="43" fillId="0" borderId="1" xfId="1" applyNumberFormat="1" applyFont="1" applyBorder="1" applyAlignment="1"/>
    <xf numFmtId="14" fontId="43" fillId="5" borderId="1" xfId="0" applyNumberFormat="1" applyFont="1" applyFill="1" applyBorder="1"/>
    <xf numFmtId="3" fontId="43" fillId="5" borderId="1" xfId="0" applyNumberFormat="1" applyFont="1" applyFill="1" applyBorder="1"/>
    <xf numFmtId="3" fontId="43" fillId="0" borderId="1" xfId="0" applyNumberFormat="1" applyFont="1" applyBorder="1"/>
    <xf numFmtId="41" fontId="47" fillId="0" borderId="1" xfId="11" applyFont="1" applyBorder="1"/>
    <xf numFmtId="0" fontId="56" fillId="17" borderId="1" xfId="0" applyFont="1" applyFill="1" applyBorder="1"/>
    <xf numFmtId="0" fontId="47" fillId="0" borderId="0" xfId="0" applyFont="1" applyBorder="1"/>
    <xf numFmtId="0" fontId="47" fillId="5" borderId="0" xfId="0" applyFont="1" applyFill="1" applyBorder="1"/>
    <xf numFmtId="0" fontId="47" fillId="0" borderId="0" xfId="0" applyFont="1"/>
    <xf numFmtId="168" fontId="47" fillId="5" borderId="0" xfId="1" applyNumberFormat="1" applyFont="1" applyFill="1" applyBorder="1"/>
    <xf numFmtId="0" fontId="43" fillId="4" borderId="1" xfId="0" applyFont="1" applyFill="1" applyBorder="1" applyAlignment="1">
      <alignment horizontal="left"/>
    </xf>
    <xf numFmtId="171" fontId="61" fillId="4" borderId="1" xfId="3" applyNumberFormat="1" applyFont="1" applyFill="1" applyBorder="1"/>
    <xf numFmtId="168" fontId="43" fillId="4" borderId="9" xfId="1" applyNumberFormat="1" applyFont="1" applyFill="1" applyBorder="1"/>
    <xf numFmtId="0" fontId="33" fillId="5" borderId="1" xfId="0" applyFont="1" applyFill="1" applyBorder="1" applyAlignment="1">
      <alignment vertical="top" wrapText="1"/>
    </xf>
    <xf numFmtId="166" fontId="33" fillId="5" borderId="1" xfId="0" applyNumberFormat="1" applyFont="1" applyFill="1" applyBorder="1" applyAlignment="1">
      <alignment vertical="top" wrapText="1"/>
    </xf>
    <xf numFmtId="3" fontId="33" fillId="5" borderId="1" xfId="0" applyNumberFormat="1" applyFont="1" applyFill="1" applyBorder="1" applyAlignment="1">
      <alignment vertical="top" wrapText="1"/>
    </xf>
    <xf numFmtId="166" fontId="34" fillId="5" borderId="1" xfId="0" applyNumberFormat="1" applyFont="1" applyFill="1" applyBorder="1" applyAlignment="1">
      <alignment vertical="center" wrapText="1"/>
    </xf>
    <xf numFmtId="179" fontId="0" fillId="5" borderId="0" xfId="0" applyNumberFormat="1" applyFill="1"/>
    <xf numFmtId="166" fontId="26" fillId="8" borderId="13" xfId="0" applyNumberFormat="1" applyFont="1" applyFill="1" applyBorder="1" applyAlignment="1">
      <alignment horizontal="center"/>
    </xf>
    <xf numFmtId="174" fontId="47" fillId="5" borderId="2" xfId="3" applyNumberFormat="1" applyFont="1" applyFill="1" applyBorder="1" applyAlignment="1">
      <alignment horizontal="center" vertical="top" wrapText="1"/>
    </xf>
    <xf numFmtId="174" fontId="47" fillId="5" borderId="26" xfId="3" applyNumberFormat="1" applyFont="1" applyFill="1" applyBorder="1" applyAlignment="1">
      <alignment horizontal="center" vertical="top" wrapText="1"/>
    </xf>
    <xf numFmtId="174" fontId="47" fillId="5" borderId="24" xfId="3" applyNumberFormat="1" applyFont="1" applyFill="1" applyBorder="1" applyAlignment="1">
      <alignment horizontal="center" vertical="top" wrapText="1"/>
    </xf>
    <xf numFmtId="0" fontId="50" fillId="5" borderId="0" xfId="0" applyFont="1" applyFill="1" applyAlignment="1">
      <alignment horizontal="center"/>
    </xf>
    <xf numFmtId="0" fontId="83" fillId="11" borderId="1" xfId="0" applyFont="1" applyFill="1" applyBorder="1" applyAlignment="1">
      <alignment horizontal="center" vertical="center"/>
    </xf>
    <xf numFmtId="0" fontId="92" fillId="0" borderId="1" xfId="0" applyFont="1" applyBorder="1" applyAlignment="1">
      <alignment horizontal="center" vertical="center"/>
    </xf>
    <xf numFmtId="166" fontId="93" fillId="0" borderId="1" xfId="0" applyNumberFormat="1" applyFont="1" applyBorder="1" applyAlignment="1">
      <alignment horizontal="left" vertical="center"/>
    </xf>
    <xf numFmtId="49" fontId="94" fillId="0" borderId="1" xfId="0" applyNumberFormat="1" applyFont="1" applyBorder="1" applyAlignment="1">
      <alignment horizontal="left" vertical="center"/>
    </xf>
    <xf numFmtId="166" fontId="93" fillId="0" borderId="1" xfId="0" applyNumberFormat="1" applyFont="1" applyBorder="1" applyAlignment="1">
      <alignment horizontal="center" vertical="center" wrapText="1"/>
    </xf>
    <xf numFmtId="0" fontId="81" fillId="5" borderId="1" xfId="0" applyFont="1" applyFill="1" applyBorder="1"/>
  </cellXfs>
  <cellStyles count="12">
    <cellStyle name="Comma 2" xfId="8" xr:uid="{00000000-0005-0000-0000-000000000000}"/>
    <cellStyle name="Excel Built-in Comma" xfId="4" xr:uid="{00000000-0005-0000-0000-000001000000}"/>
    <cellStyle name="Excel Built-in Normal" xfId="3" xr:uid="{00000000-0005-0000-0000-000002000000}"/>
    <cellStyle name="Milliers" xfId="1" builtinId="3"/>
    <cellStyle name="Milliers [0]" xfId="11" builtinId="6"/>
    <cellStyle name="Milliers 2" xfId="5" xr:uid="{00000000-0005-0000-0000-000005000000}"/>
    <cellStyle name="Milliers 3" xfId="9" xr:uid="{00000000-0005-0000-0000-000006000000}"/>
    <cellStyle name="Milliers 4" xfId="6" xr:uid="{00000000-0005-0000-0000-000007000000}"/>
    <cellStyle name="Milliers 4 2" xfId="10" xr:uid="{00000000-0005-0000-0000-000008000000}"/>
    <cellStyle name="Normal" xfId="0" builtinId="0"/>
    <cellStyle name="Normal 2" xfId="7" xr:uid="{00000000-0005-0000-0000-00000A000000}"/>
    <cellStyle name="Normal_Total expenses by date" xfId="2" xr:uid="{00000000-0005-0000-0000-00000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167640</xdr:colOff>
      <xdr:row>5</xdr:row>
      <xdr:rowOff>129540</xdr:rowOff>
    </xdr:from>
    <xdr:to>
      <xdr:col>16</xdr:col>
      <xdr:colOff>177973</xdr:colOff>
      <xdr:row>50</xdr:row>
      <xdr:rowOff>22860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54F6245-7E3F-4068-A5D6-63D711C34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100" y="1120140"/>
          <a:ext cx="7302673" cy="10058400"/>
        </a:xfrm>
        <a:prstGeom prst="rect">
          <a:avLst/>
        </a:prstGeom>
      </xdr:spPr>
    </xdr:pic>
    <xdr:clientData/>
  </xdr:twoCellAnchor>
  <xdr:twoCellAnchor editAs="oneCell">
    <xdr:from>
      <xdr:col>16</xdr:col>
      <xdr:colOff>434340</xdr:colOff>
      <xdr:row>4</xdr:row>
      <xdr:rowOff>190500</xdr:rowOff>
    </xdr:from>
    <xdr:to>
      <xdr:col>27</xdr:col>
      <xdr:colOff>444673</xdr:colOff>
      <xdr:row>49</xdr:row>
      <xdr:rowOff>106680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7A8892E-6EBF-41DC-BE8C-89A811498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6140" y="982980"/>
          <a:ext cx="7302673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205740</xdr:colOff>
      <xdr:row>0</xdr:row>
      <xdr:rowOff>0</xdr:rowOff>
    </xdr:from>
    <xdr:to>
      <xdr:col>17</xdr:col>
      <xdr:colOff>216073</xdr:colOff>
      <xdr:row>57</xdr:row>
      <xdr:rowOff>68580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DE22855-20E5-4D12-A171-ABA6EAE24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0"/>
          <a:ext cx="7302673" cy="100584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ana Hajduchová" id="{98584D5A-8469-40CB-92DE-DDEA7199F951}" userId="05fcd02066e7ea79" providerId="Windows Liv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178.782833680554" createdVersion="7" refreshedVersion="7" minRefreshableVersion="3" recordCount="39" xr:uid="{00000000-000A-0000-FFFF-FFFF01000000}">
  <cacheSource type="worksheet">
    <worksheetSource ref="A1:E40" sheet="phone credit "/>
  </cacheSource>
  <cacheFields count="5">
    <cacheField name="Date+A1:E38" numFmtId="14">
      <sharedItems containsSemiMixedTypes="0" containsNonDate="0" containsDate="1" containsString="0" minDate="2026-05-05T00:00:00" maxDate="2026-05-27T00:00:00"/>
    </cacheField>
    <cacheField name="phone credit bought" numFmtId="0">
      <sharedItems containsString="0" containsBlank="1" containsNumber="1" containsInteger="1" minValue="57500" maxValue="65000"/>
    </cacheField>
    <cacheField name="distributed" numFmtId="0">
      <sharedItems containsString="0" containsBlank="1" containsNumber="1" containsInteger="1" minValue="5000" maxValue="10000"/>
    </cacheField>
    <cacheField name="balance" numFmtId="3">
      <sharedItems containsSemiMixedTypes="0" containsString="0" containsNumber="1" containsInteger="1" minValue="0" maxValue="65000"/>
    </cacheField>
    <cacheField name="name" numFmtId="0">
      <sharedItems containsBlank="1" count="10">
        <m/>
        <s v="Dovi"/>
        <s v="Parfaite"/>
        <s v="Crepin"/>
        <s v="Donald-Romeo"/>
        <s v="Romain"/>
        <s v="Evariste"/>
        <s v="P29"/>
        <s v="T73"/>
        <s v="IT8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178.784539236112" createdVersion="7" refreshedVersion="7" minRefreshableVersion="3" recordCount="143" xr:uid="{00000000-000A-0000-FFFF-FFFF02000000}">
  <cacheSource type="worksheet">
    <worksheetSource ref="A1:J144" sheet="Cash journal   "/>
  </cacheSource>
  <cacheFields count="10">
    <cacheField name="Date" numFmtId="14">
      <sharedItems containsSemiMixedTypes="0" containsNonDate="0" containsDate="1" containsString="0" minDate="2026-05-01T00:00:00" maxDate="2026-05-30T00:00:00"/>
    </cacheField>
    <cacheField name="Details" numFmtId="0">
      <sharedItems/>
    </cacheField>
    <cacheField name="Type of expenses" numFmtId="0">
      <sharedItems containsBlank="1"/>
    </cacheField>
    <cacheField name="Department " numFmtId="0">
      <sharedItems containsBlank="1"/>
    </cacheField>
    <cacheField name="Spent " numFmtId="0">
      <sharedItems containsString="0" containsBlank="1" containsNumber="1" containsInteger="1" minValue="350" maxValue="2000000"/>
    </cacheField>
    <cacheField name="Received" numFmtId="0">
      <sharedItems containsString="0" containsBlank="1" containsNumber="1" containsInteger="1" minValue="50000" maxValue="4000000"/>
    </cacheField>
    <cacheField name="Balance" numFmtId="168">
      <sharedItems containsSemiMixedTypes="0" containsString="0" containsNumber="1" containsInteger="1" minValue="8082" maxValue="4309458"/>
    </cacheField>
    <cacheField name="Name" numFmtId="0">
      <sharedItems containsBlank="1" count="13">
        <m/>
        <s v="Crépin"/>
        <s v="Evariste"/>
        <s v="P29"/>
        <s v="Parfaite"/>
        <s v="BCI"/>
        <s v="Donald-Roméo"/>
        <s v="Phone Credit"/>
        <s v="T73"/>
        <s v="IT87"/>
        <s v="Romain"/>
        <s v="DOVI"/>
        <s v="Aspinall"/>
      </sharedItems>
    </cacheField>
    <cacheField name="Receipt" numFmtId="0">
      <sharedItems containsBlank="1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erveille Raison" refreshedDate="46180.717560879631" createdVersion="6" refreshedVersion="6" minRefreshableVersion="3" recordCount="2577" xr:uid="{00000000-000A-0000-FFFF-FFFF08000000}">
  <cacheSource type="worksheet">
    <worksheetSource ref="A1:O2578" sheet="Global data "/>
  </cacheSource>
  <cacheFields count="16">
    <cacheField name="Date" numFmtId="14">
      <sharedItems containsSemiMixedTypes="0" containsNonDate="0" containsDate="1" containsString="0" minDate="2026-01-05T00:00:00" maxDate="2026-06-01T00:00:00" count="127">
        <d v="2026-01-05T00:00:00"/>
        <d v="2026-01-07T00:00:00"/>
        <d v="2026-01-08T00:00:00"/>
        <d v="2026-01-09T00:00:00"/>
        <d v="2026-01-12T00:00:00"/>
        <d v="2026-01-13T00:00:00"/>
        <d v="2026-01-14T00:00:00"/>
        <d v="2026-01-19T00:00:00"/>
        <d v="2026-01-20T00:00:00"/>
        <d v="2026-01-21T00:00:00"/>
        <d v="2026-01-22T00:00:00"/>
        <d v="2026-01-23T00:00:00"/>
        <d v="2026-01-26T00:00:00"/>
        <d v="2026-01-27T00:00:00"/>
        <d v="2026-01-28T00:00:00"/>
        <d v="2026-01-30T00:00:00"/>
        <d v="2026-02-02T00:00:00"/>
        <d v="2026-02-03T00:00:00"/>
        <d v="2026-02-04T00:00:00"/>
        <d v="2026-02-05T00:00:00"/>
        <d v="2026-02-06T00:00:00"/>
        <d v="2026-02-09T00:00:00"/>
        <d v="2026-02-10T00:00:00"/>
        <d v="2026-02-11T00:00:00"/>
        <d v="2026-02-12T00:00:00"/>
        <d v="2026-02-13T00:00:00"/>
        <d v="2026-02-16T00:00:00"/>
        <d v="2026-02-17T00:00:00"/>
        <d v="2026-02-18T00:00:00"/>
        <d v="2026-02-19T00:00:00"/>
        <d v="2026-02-20T00:00:00"/>
        <d v="2026-02-23T00:00:00"/>
        <d v="2026-02-24T00:00:00"/>
        <d v="2026-02-25T00:00:00"/>
        <d v="2026-02-26T00:00:00"/>
        <d v="2026-02-27T00:00:00"/>
        <d v="2026-03-02T00:00:00"/>
        <d v="2026-03-03T00:00:00"/>
        <d v="2026-03-04T00:00:00"/>
        <d v="2026-03-05T00:00:00"/>
        <d v="2026-03-06T00:00:00"/>
        <d v="2026-03-07T00:00:00"/>
        <d v="2026-03-08T00:00:00"/>
        <d v="2026-03-09T00:00:00"/>
        <d v="2026-03-10T00:00:00"/>
        <d v="2026-03-11T00:00:00"/>
        <d v="2026-03-12T00:00:00"/>
        <d v="2026-03-13T00:00:00"/>
        <d v="2026-03-14T00:00:00"/>
        <d v="2026-03-15T00:00:00"/>
        <d v="2026-03-16T00:00:00"/>
        <d v="2026-03-17T00:00:00"/>
        <d v="2026-03-18T00:00:00"/>
        <d v="2026-03-19T00:00:00"/>
        <d v="2026-03-20T00:00:00"/>
        <d v="2026-03-21T00:00:00"/>
        <d v="2026-03-22T00:00:00"/>
        <d v="2026-03-23T00:00:00"/>
        <d v="2026-03-24T00:00:00"/>
        <d v="2026-03-25T00:00:00"/>
        <d v="2026-03-26T00:00:00"/>
        <d v="2026-03-27T00:00:00"/>
        <d v="2026-03-28T00:00:00"/>
        <d v="2026-03-29T00:00:00"/>
        <d v="2026-03-30T00:00:00"/>
        <d v="2026-03-31T00:00:00"/>
        <d v="2026-04-01T00:00:00"/>
        <d v="2026-04-02T00:00:00"/>
        <d v="2026-04-03T00:00:00"/>
        <d v="2026-04-04T00:00:00"/>
        <d v="2026-04-05T00:00:00"/>
        <d v="2026-04-06T00:00:00"/>
        <d v="2026-04-07T00:00:00"/>
        <d v="2026-04-08T00:00:00"/>
        <d v="2026-04-09T00:00:00"/>
        <d v="2026-04-10T00:00:00"/>
        <d v="2026-04-11T00:00:00"/>
        <d v="2026-04-12T00:00:00"/>
        <d v="2026-04-13T00:00:00"/>
        <d v="2026-04-14T00:00:00"/>
        <d v="2026-04-15T00:00:00"/>
        <d v="2026-04-16T00:00:00"/>
        <d v="2026-04-17T00:00:00"/>
        <d v="2026-04-18T00:00:00"/>
        <d v="2026-04-19T00:00:00"/>
        <d v="2026-04-20T00:00:00"/>
        <d v="2026-04-21T00:00:00"/>
        <d v="2026-04-22T00:00:00"/>
        <d v="2026-04-23T00:00:00"/>
        <d v="2026-04-24T00:00:00"/>
        <d v="2026-04-25T00:00:00"/>
        <d v="2026-04-26T00:00:00"/>
        <d v="2026-04-27T00:00:00"/>
        <d v="2026-04-28T00:00:00"/>
        <d v="2026-04-29T00:00:00"/>
        <d v="2026-04-30T00:00:00"/>
        <d v="2026-05-01T00:00:00"/>
        <d v="2026-05-02T00:00:00"/>
        <d v="2026-05-03T00:00:00"/>
        <d v="2026-05-04T00:00:00"/>
        <d v="2026-05-05T00:00:00"/>
        <d v="2026-05-06T00:00:00"/>
        <d v="2026-05-07T00:00:00"/>
        <d v="2026-05-08T00:00:00"/>
        <d v="2026-05-09T00:00:00"/>
        <d v="2026-05-10T00:00:00"/>
        <d v="2026-05-11T00:00:00"/>
        <d v="2026-05-12T00:00:00"/>
        <d v="2026-05-13T00:00:00"/>
        <d v="2026-05-14T00:00:00"/>
        <d v="2026-05-15T00:00:00"/>
        <d v="2026-05-16T00:00:00"/>
        <d v="2026-05-17T00:00:00"/>
        <d v="2026-05-18T00:00:00"/>
        <d v="2026-05-19T00:00:00"/>
        <d v="2026-05-20T00:00:00"/>
        <d v="2026-05-21T00:00:00"/>
        <d v="2026-05-22T00:00:00"/>
        <d v="2026-05-23T00:00:00"/>
        <d v="2026-05-24T00:00:00"/>
        <d v="2026-05-25T00:00:00"/>
        <d v="2026-05-26T00:00:00"/>
        <d v="2026-05-27T00:00:00"/>
        <d v="2026-05-28T00:00:00"/>
        <d v="2026-05-29T00:00:00"/>
        <d v="2026-05-30T00:00:00"/>
        <d v="2026-05-31T00:00:00"/>
      </sharedItems>
      <fieldGroup par="15" base="0">
        <rangePr groupBy="days" startDate="2026-01-05T00:00:00" endDate="2026-06-01T00:00:00"/>
        <groupItems count="368">
          <s v="&lt;05/01/2026"/>
          <s v="01-janv"/>
          <s v="02-janv"/>
          <s v="03-janv"/>
          <s v="04-janv"/>
          <s v="05-janv"/>
          <s v="06-janv"/>
          <s v="07-janv"/>
          <s v="08-janv"/>
          <s v="09-janv"/>
          <s v="10-janv"/>
          <s v="11-janv"/>
          <s v="12-janv"/>
          <s v="13-janv"/>
          <s v="14-janv"/>
          <s v="15-janv"/>
          <s v="16-janv"/>
          <s v="17-janv"/>
          <s v="18-janv"/>
          <s v="19-janv"/>
          <s v="20-janv"/>
          <s v="21-janv"/>
          <s v="22-janv"/>
          <s v="23-janv"/>
          <s v="24-janv"/>
          <s v="25-janv"/>
          <s v="26-janv"/>
          <s v="27-janv"/>
          <s v="28-janv"/>
          <s v="29-janv"/>
          <s v="30-janv"/>
          <s v="31-janv"/>
          <s v="01-févr"/>
          <s v="02-févr"/>
          <s v="03-févr"/>
          <s v="04-févr"/>
          <s v="05-févr"/>
          <s v="06-févr"/>
          <s v="07-févr"/>
          <s v="08-févr"/>
          <s v="09-févr"/>
          <s v="10-févr"/>
          <s v="11-févr"/>
          <s v="12-févr"/>
          <s v="13-févr"/>
          <s v="14-févr"/>
          <s v="15-févr"/>
          <s v="16-févr"/>
          <s v="17-févr"/>
          <s v="18-févr"/>
          <s v="19-févr"/>
          <s v="20-févr"/>
          <s v="21-févr"/>
          <s v="22-févr"/>
          <s v="23-févr"/>
          <s v="24-févr"/>
          <s v="25-févr"/>
          <s v="26-févr"/>
          <s v="27-févr"/>
          <s v="28-févr"/>
          <s v="29-févr"/>
          <s v="01-mars"/>
          <s v="02-mars"/>
          <s v="03-mars"/>
          <s v="04-mars"/>
          <s v="05-mars"/>
          <s v="06-mars"/>
          <s v="07-mars"/>
          <s v="08-mars"/>
          <s v="09-mars"/>
          <s v="10-mars"/>
          <s v="11-mars"/>
          <s v="12-mars"/>
          <s v="13-mars"/>
          <s v="14-mars"/>
          <s v="15-mars"/>
          <s v="16-mars"/>
          <s v="17-mars"/>
          <s v="18-mars"/>
          <s v="19-mars"/>
          <s v="20-mars"/>
          <s v="21-mars"/>
          <s v="22-mars"/>
          <s v="23-mars"/>
          <s v="24-mars"/>
          <s v="25-mars"/>
          <s v="26-mars"/>
          <s v="27-mars"/>
          <s v="28-mars"/>
          <s v="29-mars"/>
          <s v="30-mars"/>
          <s v="31-mars"/>
          <s v="01-avr"/>
          <s v="02-avr"/>
          <s v="03-avr"/>
          <s v="04-avr"/>
          <s v="05-avr"/>
          <s v="06-avr"/>
          <s v="07-avr"/>
          <s v="08-avr"/>
          <s v="09-avr"/>
          <s v="10-avr"/>
          <s v="11-avr"/>
          <s v="12-avr"/>
          <s v="13-avr"/>
          <s v="14-avr"/>
          <s v="15-avr"/>
          <s v="16-avr"/>
          <s v="17-avr"/>
          <s v="18-avr"/>
          <s v="19-avr"/>
          <s v="20-avr"/>
          <s v="21-avr"/>
          <s v="22-avr"/>
          <s v="23-avr"/>
          <s v="24-avr"/>
          <s v="25-avr"/>
          <s v="26-avr"/>
          <s v="27-avr"/>
          <s v="28-avr"/>
          <s v="29-avr"/>
          <s v="30-avr"/>
          <s v="01-mai"/>
          <s v="02-mai"/>
          <s v="03-mai"/>
          <s v="04-mai"/>
          <s v="05-mai"/>
          <s v="06-mai"/>
          <s v="07-mai"/>
          <s v="08-mai"/>
          <s v="09-mai"/>
          <s v="10-mai"/>
          <s v="11-mai"/>
          <s v="12-mai"/>
          <s v="13-mai"/>
          <s v="14-mai"/>
          <s v="15-mai"/>
          <s v="16-mai"/>
          <s v="17-mai"/>
          <s v="18-mai"/>
          <s v="19-mai"/>
          <s v="20-mai"/>
          <s v="21-mai"/>
          <s v="22-mai"/>
          <s v="23-mai"/>
          <s v="24-mai"/>
          <s v="25-mai"/>
          <s v="26-mai"/>
          <s v="27-mai"/>
          <s v="28-mai"/>
          <s v="29-mai"/>
          <s v="30-mai"/>
          <s v="31-mai"/>
          <s v="01-juin"/>
          <s v="02-juin"/>
          <s v="03-juin"/>
          <s v="04-juin"/>
          <s v="05-juin"/>
          <s v="06-juin"/>
          <s v="07-juin"/>
          <s v="08-juin"/>
          <s v="09-juin"/>
          <s v="10-juin"/>
          <s v="11-juin"/>
          <s v="12-juin"/>
          <s v="13-juin"/>
          <s v="14-juin"/>
          <s v="15-juin"/>
          <s v="16-juin"/>
          <s v="17-juin"/>
          <s v="18-juin"/>
          <s v="19-juin"/>
          <s v="20-juin"/>
          <s v="21-juin"/>
          <s v="22-juin"/>
          <s v="23-juin"/>
          <s v="24-juin"/>
          <s v="25-juin"/>
          <s v="26-juin"/>
          <s v="27-juin"/>
          <s v="28-juin"/>
          <s v="29-juin"/>
          <s v="30-juin"/>
          <s v="01-juil"/>
          <s v="02-juil"/>
          <s v="03-juil"/>
          <s v="04-juil"/>
          <s v="05-juil"/>
          <s v="06-juil"/>
          <s v="07-juil"/>
          <s v="08-juil"/>
          <s v="09-juil"/>
          <s v="10-juil"/>
          <s v="11-juil"/>
          <s v="12-juil"/>
          <s v="13-juil"/>
          <s v="14-juil"/>
          <s v="15-juil"/>
          <s v="16-juil"/>
          <s v="17-juil"/>
          <s v="18-juil"/>
          <s v="19-juil"/>
          <s v="20-juil"/>
          <s v="21-juil"/>
          <s v="22-juil"/>
          <s v="23-juil"/>
          <s v="24-juil"/>
          <s v="25-juil"/>
          <s v="26-juil"/>
          <s v="27-juil"/>
          <s v="28-juil"/>
          <s v="29-juil"/>
          <s v="30-juil"/>
          <s v="31-juil"/>
          <s v="01-août"/>
          <s v="02-août"/>
          <s v="03-août"/>
          <s v="04-août"/>
          <s v="05-août"/>
          <s v="06-août"/>
          <s v="07-août"/>
          <s v="08-août"/>
          <s v="09-août"/>
          <s v="10-août"/>
          <s v="11-août"/>
          <s v="12-août"/>
          <s v="13-août"/>
          <s v="14-août"/>
          <s v="15-août"/>
          <s v="16-août"/>
          <s v="17-août"/>
          <s v="18-août"/>
          <s v="19-août"/>
          <s v="20-août"/>
          <s v="21-août"/>
          <s v="22-août"/>
          <s v="23-août"/>
          <s v="24-août"/>
          <s v="25-août"/>
          <s v="26-août"/>
          <s v="27-août"/>
          <s v="28-août"/>
          <s v="29-août"/>
          <s v="30-août"/>
          <s v="31-août"/>
          <s v="01-sept"/>
          <s v="02-sept"/>
          <s v="03-sept"/>
          <s v="04-sept"/>
          <s v="05-sept"/>
          <s v="06-sept"/>
          <s v="07-sept"/>
          <s v="08-sept"/>
          <s v="09-sept"/>
          <s v="10-sept"/>
          <s v="11-sept"/>
          <s v="12-sept"/>
          <s v="13-sept"/>
          <s v="14-sept"/>
          <s v="15-sept"/>
          <s v="16-sept"/>
          <s v="17-sept"/>
          <s v="18-sept"/>
          <s v="19-sept"/>
          <s v="20-sept"/>
          <s v="21-sept"/>
          <s v="22-sept"/>
          <s v="23-sept"/>
          <s v="24-sept"/>
          <s v="25-sept"/>
          <s v="26-sept"/>
          <s v="27-sept"/>
          <s v="28-sept"/>
          <s v="29-sept"/>
          <s v="30-sep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éc"/>
          <s v="02-déc"/>
          <s v="03-déc"/>
          <s v="04-déc"/>
          <s v="05-déc"/>
          <s v="06-déc"/>
          <s v="07-déc"/>
          <s v="08-déc"/>
          <s v="09-déc"/>
          <s v="10-déc"/>
          <s v="11-déc"/>
          <s v="12-déc"/>
          <s v="13-déc"/>
          <s v="14-déc"/>
          <s v="15-déc"/>
          <s v="16-déc"/>
          <s v="17-déc"/>
          <s v="18-déc"/>
          <s v="19-déc"/>
          <s v="20-déc"/>
          <s v="21-déc"/>
          <s v="22-déc"/>
          <s v="23-déc"/>
          <s v="24-déc"/>
          <s v="25-déc"/>
          <s v="26-déc"/>
          <s v="27-déc"/>
          <s v="28-déc"/>
          <s v="29-déc"/>
          <s v="30-déc"/>
          <s v="31-déc"/>
          <s v="&gt;01/06/2026"/>
        </groupItems>
      </fieldGroup>
    </cacheField>
    <cacheField name="Details" numFmtId="0">
      <sharedItems/>
    </cacheField>
    <cacheField name="Type of expenses" numFmtId="0">
      <sharedItems/>
    </cacheField>
    <cacheField name="Department " numFmtId="0">
      <sharedItems containsBlank="1"/>
    </cacheField>
    <cacheField name="Spent  in XAF" numFmtId="0">
      <sharedItems containsString="0" containsBlank="1" containsNumber="1" containsInteger="1" minValue="16" maxValue="1311000"/>
    </cacheField>
    <cacheField name="Spent in $" numFmtId="0">
      <sharedItems containsSemiMixedTypes="0" containsString="0" containsNumber="1" minValue="0" maxValue="2524.3048582374649"/>
    </cacheField>
    <cacheField name="Exchange Rate $" numFmtId="173">
      <sharedItems containsSemiMixedTypes="0" containsString="0" containsNumber="1" minValue="516.70699999999999" maxValue="535.41"/>
    </cacheField>
    <cacheField name="Name" numFmtId="0">
      <sharedItems/>
    </cacheField>
    <cacheField name="Receipt" numFmtId="0">
      <sharedItems/>
    </cacheField>
    <cacheField name="Project" numFmtId="0">
      <sharedItems/>
    </cacheField>
    <cacheField name="Donor" numFmtId="0">
      <sharedItems count="5">
        <s v="AWI 2025"/>
        <s v="Dahan"/>
        <s v="Amis"/>
        <s v="Aspinall"/>
        <s v="Fondation Wilcat"/>
      </sharedItems>
    </cacheField>
    <cacheField name="Country" numFmtId="0">
      <sharedItems/>
    </cacheField>
    <cacheField name="Receved in XAF" numFmtId="0">
      <sharedItems containsString="0" containsBlank="1" containsNumber="1" containsInteger="1" minValue="1549972" maxValue="36254743"/>
    </cacheField>
    <cacheField name="Receved  $" numFmtId="0">
      <sharedItems containsString="0" containsBlank="1" containsNumber="1" containsInteger="1" minValue="3000" maxValue="70165"/>
    </cacheField>
    <cacheField name="Comments" numFmtId="0">
      <sharedItems containsNonDate="0" containsString="0" containsBlank="1"/>
    </cacheField>
    <cacheField name="Mois" numFmtId="0" databaseField="0">
      <fieldGroup base="0">
        <rangePr groupBy="months" startDate="2026-01-05T00:00:00" endDate="2026-06-01T00:00:00"/>
        <groupItems count="14">
          <s v="&lt;05/01/2026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1/06/2026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6181.489275694446" createdVersion="7" refreshedVersion="7" minRefreshableVersion="3" recordCount="813" xr:uid="{00000000-000A-0000-FFFF-FFFF03000000}">
  <cacheSource type="worksheet">
    <worksheetSource ref="A1:O814" sheet="DATA "/>
  </cacheSource>
  <cacheFields count="15">
    <cacheField name="Date" numFmtId="14">
      <sharedItems containsSemiMixedTypes="0" containsNonDate="0" containsDate="1" containsString="0" minDate="2026-05-01T00:00:00" maxDate="2026-06-01T00:00:00"/>
    </cacheField>
    <cacheField name="Details" numFmtId="0">
      <sharedItems/>
    </cacheField>
    <cacheField name="Type of expenses" numFmtId="0">
      <sharedItems count="18">
        <s v="Transport local"/>
        <s v="Telephone"/>
        <s v="Travel Subsistence"/>
        <s v="Jail visit"/>
        <s v="Transfert fees"/>
        <s v="Trust building"/>
        <s v="Personnel"/>
        <s v="Bank fees"/>
        <s v="Transport Interurbain"/>
        <s v="Rent &amp; Utilities"/>
        <s v="Services"/>
        <s v="Office Materiels"/>
        <s v="Court Fees"/>
        <s v="Internet"/>
        <s v="Grant"/>
        <s v="Bonus"/>
        <s v="Bonus to media officer"/>
        <s v="Lawyer Fees" u="1"/>
      </sharedItems>
    </cacheField>
    <cacheField name="Department " numFmtId="0">
      <sharedItems containsBlank="1" count="9">
        <s v="Management"/>
        <s v="Investigation"/>
        <s v="Legal"/>
        <s v="Media"/>
        <s v="Office"/>
        <s v="Opération"/>
        <m/>
        <s v=" Office" u="1"/>
        <s v="Operation" u="1"/>
      </sharedItems>
    </cacheField>
    <cacheField name="Spent  in XAF" numFmtId="0">
      <sharedItems containsString="0" containsBlank="1" containsNumber="1" containsInteger="1" minValue="250" maxValue="370000"/>
    </cacheField>
    <cacheField name="Spent in $" numFmtId="1">
      <sharedItems containsSemiMixedTypes="0" containsString="0" containsNumber="1" minValue="0" maxValue="716.07313235547417"/>
    </cacheField>
    <cacheField name="Exchange Rate $" numFmtId="173">
      <sharedItems containsSemiMixedTypes="0" containsString="0" containsNumber="1" minValue="516.70699999999999" maxValue="535.41"/>
    </cacheField>
    <cacheField name="Name" numFmtId="0">
      <sharedItems count="10">
        <s v="DOVI"/>
        <s v="P29"/>
        <s v="Donald-Romeo"/>
        <s v="Evariste"/>
        <s v="Parfaite"/>
        <s v="T73"/>
        <s v="IT87"/>
        <s v="BCI"/>
        <s v="Crépin"/>
        <s v="Romain"/>
      </sharedItems>
    </cacheField>
    <cacheField name="Receipt" numFmtId="0">
      <sharedItems/>
    </cacheField>
    <cacheField name="Project" numFmtId="0">
      <sharedItems/>
    </cacheField>
    <cacheField name="Donor" numFmtId="0">
      <sharedItems/>
    </cacheField>
    <cacheField name="Country" numFmtId="0">
      <sharedItems/>
    </cacheField>
    <cacheField name="Received in XAF" numFmtId="0">
      <sharedItems containsString="0" containsBlank="1" containsNumber="1" containsInteger="1" minValue="36254743" maxValue="36254743"/>
    </cacheField>
    <cacheField name="Received in $" numFmtId="0">
      <sharedItems containsString="0" containsBlank="1" containsNumber="1" containsInteger="1" minValue="70165" maxValue="70165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">
  <r>
    <d v="2026-05-05T00:00:00"/>
    <n v="65000"/>
    <m/>
    <n v="65000"/>
    <x v="0"/>
  </r>
  <r>
    <d v="2026-05-05T00:00:00"/>
    <m/>
    <n v="10000"/>
    <n v="55000"/>
    <x v="1"/>
  </r>
  <r>
    <d v="2026-05-05T00:00:00"/>
    <m/>
    <n v="5000"/>
    <n v="50000"/>
    <x v="2"/>
  </r>
  <r>
    <d v="2026-05-05T00:00:00"/>
    <m/>
    <n v="7500"/>
    <n v="42500"/>
    <x v="3"/>
  </r>
  <r>
    <d v="2026-05-05T00:00:00"/>
    <m/>
    <n v="7500"/>
    <n v="35000"/>
    <x v="4"/>
  </r>
  <r>
    <d v="2026-05-05T00:00:00"/>
    <m/>
    <n v="5000"/>
    <n v="30000"/>
    <x v="5"/>
  </r>
  <r>
    <d v="2026-05-05T00:00:00"/>
    <m/>
    <n v="7500"/>
    <n v="22500"/>
    <x v="6"/>
  </r>
  <r>
    <d v="2026-05-05T00:00:00"/>
    <m/>
    <n v="7500"/>
    <n v="15000"/>
    <x v="7"/>
  </r>
  <r>
    <d v="2026-05-05T00:00:00"/>
    <m/>
    <n v="7500"/>
    <n v="7500"/>
    <x v="8"/>
  </r>
  <r>
    <d v="2026-05-05T00:00:00"/>
    <m/>
    <n v="7500"/>
    <n v="0"/>
    <x v="9"/>
  </r>
  <r>
    <d v="2026-05-12T00:00:00"/>
    <n v="65000"/>
    <m/>
    <n v="65000"/>
    <x v="0"/>
  </r>
  <r>
    <d v="2026-05-12T00:00:00"/>
    <m/>
    <n v="10000"/>
    <n v="55000"/>
    <x v="1"/>
  </r>
  <r>
    <d v="2026-05-12T00:00:00"/>
    <m/>
    <n v="5000"/>
    <n v="50000"/>
    <x v="2"/>
  </r>
  <r>
    <d v="2026-05-12T00:00:00"/>
    <m/>
    <n v="7500"/>
    <n v="42500"/>
    <x v="3"/>
  </r>
  <r>
    <d v="2026-05-12T00:00:00"/>
    <m/>
    <n v="7500"/>
    <n v="35000"/>
    <x v="4"/>
  </r>
  <r>
    <d v="2026-05-12T00:00:00"/>
    <m/>
    <n v="5000"/>
    <n v="30000"/>
    <x v="5"/>
  </r>
  <r>
    <d v="2026-05-12T00:00:00"/>
    <m/>
    <n v="7500"/>
    <n v="22500"/>
    <x v="6"/>
  </r>
  <r>
    <d v="2026-05-12T00:00:00"/>
    <m/>
    <n v="7500"/>
    <n v="15000"/>
    <x v="7"/>
  </r>
  <r>
    <d v="2026-05-12T00:00:00"/>
    <m/>
    <n v="7500"/>
    <n v="7500"/>
    <x v="8"/>
  </r>
  <r>
    <d v="2026-05-12T00:00:00"/>
    <m/>
    <n v="7500"/>
    <n v="0"/>
    <x v="9"/>
  </r>
  <r>
    <d v="2026-05-19T00:00:00"/>
    <n v="65000"/>
    <m/>
    <n v="65000"/>
    <x v="0"/>
  </r>
  <r>
    <d v="2026-05-19T00:00:00"/>
    <m/>
    <n v="10000"/>
    <n v="55000"/>
    <x v="1"/>
  </r>
  <r>
    <d v="2026-05-19T00:00:00"/>
    <m/>
    <n v="5000"/>
    <n v="50000"/>
    <x v="2"/>
  </r>
  <r>
    <d v="2026-05-19T00:00:00"/>
    <m/>
    <n v="7500"/>
    <n v="42500"/>
    <x v="3"/>
  </r>
  <r>
    <d v="2026-05-19T00:00:00"/>
    <m/>
    <n v="7500"/>
    <n v="35000"/>
    <x v="4"/>
  </r>
  <r>
    <d v="2026-05-19T00:00:00"/>
    <m/>
    <n v="5000"/>
    <n v="30000"/>
    <x v="5"/>
  </r>
  <r>
    <d v="2026-05-19T00:00:00"/>
    <m/>
    <n v="7500"/>
    <n v="22500"/>
    <x v="6"/>
  </r>
  <r>
    <d v="2026-05-19T00:00:00"/>
    <m/>
    <n v="7500"/>
    <n v="15000"/>
    <x v="7"/>
  </r>
  <r>
    <d v="2026-05-19T00:00:00"/>
    <m/>
    <n v="7500"/>
    <n v="7500"/>
    <x v="8"/>
  </r>
  <r>
    <d v="2026-05-19T00:00:00"/>
    <m/>
    <n v="7500"/>
    <n v="0"/>
    <x v="9"/>
  </r>
  <r>
    <d v="2026-05-26T00:00:00"/>
    <n v="57500"/>
    <m/>
    <n v="57500"/>
    <x v="0"/>
  </r>
  <r>
    <d v="2026-05-26T00:00:00"/>
    <m/>
    <n v="10000"/>
    <n v="47500"/>
    <x v="1"/>
  </r>
  <r>
    <d v="2026-05-26T00:00:00"/>
    <m/>
    <n v="5000"/>
    <n v="42500"/>
    <x v="2"/>
  </r>
  <r>
    <d v="2026-05-26T00:00:00"/>
    <m/>
    <n v="7500"/>
    <n v="35000"/>
    <x v="3"/>
  </r>
  <r>
    <d v="2026-05-26T00:00:00"/>
    <m/>
    <n v="7500"/>
    <n v="27500"/>
    <x v="4"/>
  </r>
  <r>
    <d v="2026-05-26T00:00:00"/>
    <m/>
    <n v="5000"/>
    <n v="22500"/>
    <x v="5"/>
  </r>
  <r>
    <d v="2026-05-26T00:00:00"/>
    <m/>
    <n v="7500"/>
    <n v="15000"/>
    <x v="6"/>
  </r>
  <r>
    <d v="2026-05-26T00:00:00"/>
    <m/>
    <n v="7500"/>
    <n v="7500"/>
    <x v="7"/>
  </r>
  <r>
    <d v="2026-05-26T00:00:00"/>
    <m/>
    <n v="7500"/>
    <n v="0"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">
  <r>
    <d v="2026-05-01T00:00:00"/>
    <s v="Report au 01/05/2026"/>
    <m/>
    <m/>
    <m/>
    <m/>
    <n v="275775"/>
    <x v="0"/>
    <m/>
    <m/>
  </r>
  <r>
    <d v="2026-05-02T00:00:00"/>
    <s v="Crépin"/>
    <m/>
    <s v="Versement"/>
    <n v="80000"/>
    <m/>
    <n v="195775"/>
    <x v="1"/>
    <s v="CA-MA-V2"/>
    <m/>
  </r>
  <r>
    <d v="2026-05-02T00:00:00"/>
    <s v="Evariste"/>
    <m/>
    <s v="Versement"/>
    <n v="60000"/>
    <m/>
    <n v="135775"/>
    <x v="2"/>
    <s v="CA-MA-V3"/>
    <m/>
  </r>
  <r>
    <d v="2026-05-02T00:00:00"/>
    <s v="P29"/>
    <m/>
    <s v="Versement"/>
    <n v="58500"/>
    <m/>
    <n v="77275"/>
    <x v="3"/>
    <s v="CA-MA-V4"/>
    <m/>
  </r>
  <r>
    <d v="2026-05-02T00:00:00"/>
    <s v="Frais de transfert d'argent  à crépin,Evariste et P29 par momo"/>
    <s v="Office"/>
    <s v="Transfert fees"/>
    <n v="6948"/>
    <m/>
    <n v="70327"/>
    <x v="4"/>
    <s v="CA-MA-R1"/>
    <m/>
  </r>
  <r>
    <d v="2026-05-04T00:00:00"/>
    <s v="Retrait espèces/3655267"/>
    <m/>
    <s v="Versement"/>
    <m/>
    <n v="1000000"/>
    <n v="1070327"/>
    <x v="5"/>
    <s v="CA-MA-V5"/>
    <m/>
  </r>
  <r>
    <d v="2026-05-04T00:00:00"/>
    <s v="Crépin"/>
    <m/>
    <s v="Versement"/>
    <n v="120000"/>
    <m/>
    <n v="950327"/>
    <x v="1"/>
    <s v="CA-MA-V6"/>
    <m/>
  </r>
  <r>
    <d v="2026-05-04T00:00:00"/>
    <s v="Evariste"/>
    <m/>
    <s v="Versement"/>
    <n v="60000"/>
    <m/>
    <n v="890327"/>
    <x v="2"/>
    <s v="CA-MA-V7"/>
    <m/>
  </r>
  <r>
    <d v="2026-05-04T00:00:00"/>
    <s v="P29"/>
    <m/>
    <s v="Versement"/>
    <n v="60000"/>
    <m/>
    <n v="830327"/>
    <x v="3"/>
    <s v="CA-MA-V8"/>
    <m/>
  </r>
  <r>
    <d v="2026-05-04T00:00:00"/>
    <s v="Donald-Roméo"/>
    <m/>
    <s v="Versement"/>
    <n v="84000"/>
    <m/>
    <n v="746327"/>
    <x v="6"/>
    <s v="CA-MA-V9"/>
    <m/>
  </r>
  <r>
    <d v="2026-05-04T00:00:00"/>
    <s v="Frais de transfert d'argent  à crépin,Evariste et P29 par momo"/>
    <s v="Office"/>
    <s v="Transfert fees"/>
    <n v="11340"/>
    <m/>
    <n v="734987"/>
    <x v="4"/>
    <s v="CA-MA-R2"/>
    <m/>
  </r>
  <r>
    <d v="2026-05-05T00:00:00"/>
    <s v="Achat credit  teléphonique MTN/PALF/Du 05 au 11/05/2026 "/>
    <s v="Office"/>
    <s v="Telephone"/>
    <n v="50000"/>
    <m/>
    <n v="684987"/>
    <x v="7"/>
    <s v="Oui"/>
    <m/>
  </r>
  <r>
    <d v="2026-05-05T00:00:00"/>
    <s v="Achat credit  teléphonique Airtel /PALF/Du 05 au 11/05/2026 "/>
    <s v="Office"/>
    <s v="Telephone"/>
    <n v="15000"/>
    <m/>
    <n v="669987"/>
    <x v="7"/>
    <s v="Oui"/>
    <m/>
  </r>
  <r>
    <d v="2026-05-05T00:00:00"/>
    <s v="T73"/>
    <m/>
    <s v="Versement"/>
    <n v="52000"/>
    <m/>
    <n v="617987"/>
    <x v="8"/>
    <s v="CA-MA-V10"/>
    <m/>
  </r>
  <r>
    <d v="2026-05-05T00:00:00"/>
    <s v="IT87"/>
    <m/>
    <s v="Versement"/>
    <n v="20000"/>
    <m/>
    <n v="597987"/>
    <x v="9"/>
    <s v="CA-MA-V11"/>
    <m/>
  </r>
  <r>
    <d v="2026-05-05T00:00:00"/>
    <s v="IT87"/>
    <m/>
    <s v="Versement"/>
    <n v="56000"/>
    <m/>
    <n v="541987"/>
    <x v="9"/>
    <s v="CA-MA-V12"/>
    <m/>
  </r>
  <r>
    <d v="2026-05-05T00:00:00"/>
    <s v="Règlement facture d'eau du mois de Mars et Avril 2026 bureau PALF"/>
    <s v="Office"/>
    <s v="Rent &amp; Utilities"/>
    <n v="12700"/>
    <m/>
    <n v="529287"/>
    <x v="10"/>
    <s v="CA-MA-R3"/>
    <m/>
  </r>
  <r>
    <d v="2026-05-05T00:00:00"/>
    <s v="DOVI"/>
    <m/>
    <s v="Versement"/>
    <n v="30000"/>
    <m/>
    <n v="499287"/>
    <x v="11"/>
    <s v="CA-MA-V13"/>
    <m/>
  </r>
  <r>
    <d v="2026-05-07T00:00:00"/>
    <s v="Donald-Roméo"/>
    <m/>
    <s v="Versement"/>
    <n v="20000"/>
    <m/>
    <n v="479287"/>
    <x v="6"/>
    <s v="CA-MA-V14"/>
    <m/>
  </r>
  <r>
    <d v="2026-05-07T00:00:00"/>
    <s v="Crépin"/>
    <m/>
    <s v="Versement"/>
    <n v="20000"/>
    <m/>
    <n v="459287"/>
    <x v="1"/>
    <s v="CA-MA-V15"/>
    <m/>
  </r>
  <r>
    <d v="2026-05-07T00:00:00"/>
    <s v="Evariste"/>
    <m/>
    <s v="Versement"/>
    <n v="20000"/>
    <m/>
    <n v="439287"/>
    <x v="2"/>
    <s v="CA-MA-V16"/>
    <m/>
  </r>
  <r>
    <d v="2026-05-07T00:00:00"/>
    <s v="P29"/>
    <m/>
    <s v="Versement"/>
    <n v="20000"/>
    <m/>
    <n v="419287"/>
    <x v="3"/>
    <s v="CA-MA-V17"/>
    <m/>
  </r>
  <r>
    <d v="2026-05-07T00:00:00"/>
    <s v="T73"/>
    <m/>
    <s v="Versement"/>
    <n v="70000"/>
    <m/>
    <n v="349287"/>
    <x v="8"/>
    <s v="CA-MA-V18"/>
    <m/>
  </r>
  <r>
    <d v="2026-05-07T00:00:00"/>
    <s v="Frais de transfert d'argent  à crépin,Evariste, T73 et P29 par CF"/>
    <s v="Office"/>
    <s v="Transfert fees"/>
    <n v="2600"/>
    <m/>
    <n v="346687"/>
    <x v="10"/>
    <s v="CA-MA-R4"/>
    <m/>
  </r>
  <r>
    <d v="2026-05-07T00:00:00"/>
    <s v="Achat de 10 bonbonne d'eau mineral 10 LITRES/Bureau"/>
    <s v="Office"/>
    <s v="Office Materiels"/>
    <n v="24000"/>
    <m/>
    <n v="322687"/>
    <x v="10"/>
    <s v="CA-MA-R5"/>
    <m/>
  </r>
  <r>
    <d v="2026-05-08T00:00:00"/>
    <s v="IT87"/>
    <m/>
    <s v="Versement"/>
    <n v="53000"/>
    <m/>
    <n v="269687"/>
    <x v="9"/>
    <s v="CA-MA-V19"/>
    <m/>
  </r>
  <r>
    <d v="2026-05-11T00:00:00"/>
    <s v="IT87"/>
    <m/>
    <s v="Versement"/>
    <n v="50000"/>
    <m/>
    <n v="219687"/>
    <x v="9"/>
    <s v="CA-MA-V20"/>
    <m/>
  </r>
  <r>
    <d v="2026-05-11T00:00:00"/>
    <s v="Frais de transfert d'argent  à IT87 par CF"/>
    <s v="Office"/>
    <s v="Transfert fees"/>
    <n v="1000"/>
    <m/>
    <n v="218687"/>
    <x v="10"/>
    <s v="CA-MA-R6"/>
    <m/>
  </r>
  <r>
    <d v="2026-05-11T00:00:00"/>
    <s v="Achat carburant 100 littres groupe electrogène Bureau "/>
    <s v="Office"/>
    <s v="Office Materiels"/>
    <n v="62500"/>
    <m/>
    <n v="156187"/>
    <x v="10"/>
    <s v="CA-MA-R7"/>
    <m/>
  </r>
  <r>
    <d v="2026-05-11T00:00:00"/>
    <s v="P29"/>
    <m/>
    <s v="Versement"/>
    <n v="50000"/>
    <m/>
    <n v="106187"/>
    <x v="3"/>
    <s v="CA-MA-V21"/>
    <m/>
  </r>
  <r>
    <d v="2026-05-11T00:00:00"/>
    <s v="IT87"/>
    <m/>
    <s v="Versement"/>
    <n v="15000"/>
    <m/>
    <n v="91187"/>
    <x v="9"/>
    <s v="CA-MA-V22"/>
    <m/>
  </r>
  <r>
    <d v="2026-05-11T00:00:00"/>
    <s v="Frais de transfert d'argent  à IT87 par momo"/>
    <s v="Office"/>
    <s v="Transfert fees"/>
    <n v="525"/>
    <m/>
    <n v="90662"/>
    <x v="4"/>
    <s v="CA-MA-R8"/>
    <m/>
  </r>
  <r>
    <d v="2026-05-11T00:00:00"/>
    <s v="P29"/>
    <m/>
    <s v="Versement"/>
    <m/>
    <n v="60000"/>
    <n v="150662"/>
    <x v="3"/>
    <s v="CA-MA-V23"/>
    <m/>
  </r>
  <r>
    <d v="2026-05-11T00:00:00"/>
    <s v="Frais de transport mission Maitre Helene à Madingou du 12 au 14/05/2026"/>
    <s v="Legal"/>
    <s v="Transport Interurbain"/>
    <n v="22000"/>
    <m/>
    <n v="128662"/>
    <x v="10"/>
    <s v="CA-MA-R9"/>
    <m/>
  </r>
  <r>
    <d v="2026-05-11T00:00:00"/>
    <s v="Ration et frais d'hotel mission maitre Helène à Madingou du 12 au 14/05/2026"/>
    <s v="Legal"/>
    <s v="Travel Subsistence"/>
    <n v="40000"/>
    <m/>
    <n v="88662"/>
    <x v="10"/>
    <s v="CA-MA-R10"/>
    <m/>
  </r>
  <r>
    <d v="2026-05-12T00:00:00"/>
    <s v="IT87"/>
    <m/>
    <s v="Versement"/>
    <n v="79000"/>
    <m/>
    <n v="9662"/>
    <x v="9"/>
    <s v="CA-MA-V24"/>
    <m/>
  </r>
  <r>
    <d v="2026-05-12T00:00:00"/>
    <s v="Frais de transfert d'argent  à IT87 par CF"/>
    <s v="Office"/>
    <s v="Transfert fees"/>
    <n v="1580"/>
    <m/>
    <n v="8082"/>
    <x v="10"/>
    <s v="CA-MA-R11"/>
    <m/>
  </r>
  <r>
    <d v="2026-05-12T00:00:00"/>
    <s v="Retrait espèces/3655277"/>
    <m/>
    <s v="Versement"/>
    <m/>
    <n v="700000"/>
    <n v="708082"/>
    <x v="5"/>
    <s v="CA-MA-V25"/>
    <m/>
  </r>
  <r>
    <d v="2026-05-12T00:00:00"/>
    <s v="Achat credit  teléphonique MTN/PALF/Du 12 au 19/05/2026 "/>
    <s v="Office"/>
    <s v="Telephone"/>
    <n v="65000"/>
    <m/>
    <n v="643082"/>
    <x v="7"/>
    <s v="Oui"/>
    <m/>
  </r>
  <r>
    <d v="2026-05-12T00:00:00"/>
    <s v="DOVI"/>
    <m/>
    <s v="Versement"/>
    <n v="50000"/>
    <m/>
    <n v="593082"/>
    <x v="11"/>
    <s v="CA-MA-V26"/>
    <m/>
  </r>
  <r>
    <d v="2026-05-12T00:00:00"/>
    <s v="Crépin"/>
    <m/>
    <s v="Versement"/>
    <n v="60000"/>
    <m/>
    <n v="533082"/>
    <x v="1"/>
    <s v="CA-MA-V27"/>
    <m/>
  </r>
  <r>
    <d v="2026-05-12T00:00:00"/>
    <s v="Evariste"/>
    <m/>
    <s v="Versement"/>
    <n v="50000"/>
    <m/>
    <n v="483082"/>
    <x v="2"/>
    <s v="CA-MA-V28"/>
    <m/>
  </r>
  <r>
    <d v="2026-05-12T00:00:00"/>
    <s v="Donald-Roméo"/>
    <m/>
    <s v="Versement"/>
    <n v="50000"/>
    <m/>
    <n v="433082"/>
    <x v="6"/>
    <s v="CA-MA-V29"/>
    <m/>
  </r>
  <r>
    <d v="2026-05-13T00:00:00"/>
    <s v="P29"/>
    <m/>
    <s v="Versement"/>
    <n v="56000"/>
    <m/>
    <n v="377082"/>
    <x v="3"/>
    <s v="CA-MA-V30"/>
    <m/>
  </r>
  <r>
    <d v="2026-05-13T00:00:00"/>
    <s v="P29"/>
    <m/>
    <s v="Versement"/>
    <n v="130000"/>
    <m/>
    <n v="247082"/>
    <x v="3"/>
    <s v="CA-MA-V31"/>
    <m/>
  </r>
  <r>
    <d v="2026-05-13T00:00:00"/>
    <s v="Frais de transfert d'argent  à P29 par cf"/>
    <s v="Office"/>
    <s v="Transfert fees"/>
    <n v="5020"/>
    <m/>
    <n v="242062"/>
    <x v="10"/>
    <s v="CA-MA-R12"/>
    <m/>
  </r>
  <r>
    <d v="2026-05-13T00:00:00"/>
    <s v="Réglement facture électricité periode Mars  et Avril  2026/bureau PALF"/>
    <s v="Office"/>
    <s v="Rent &amp; Utilities"/>
    <n v="54234"/>
    <m/>
    <n v="187828"/>
    <x v="10"/>
    <s v="CA-MA-R13"/>
    <m/>
  </r>
  <r>
    <d v="2026-05-13T00:00:00"/>
    <s v="Prêt reçu Aspinall"/>
    <m/>
    <s v="Versement"/>
    <m/>
    <n v="1000000"/>
    <n v="1187828"/>
    <x v="12"/>
    <s v="CA-MA-V32"/>
    <m/>
  </r>
  <r>
    <d v="2026-05-15T00:00:00"/>
    <s v="DOVI"/>
    <m/>
    <s v="Versement"/>
    <n v="53000"/>
    <m/>
    <n v="1134828"/>
    <x v="11"/>
    <s v="CA-MA-V33"/>
    <m/>
  </r>
  <r>
    <d v="2026-05-15T00:00:00"/>
    <s v="Crépin"/>
    <m/>
    <s v="Versement"/>
    <n v="343000"/>
    <m/>
    <n v="791828"/>
    <x v="1"/>
    <s v="CA-MA-V34"/>
    <m/>
  </r>
  <r>
    <d v="2026-05-15T00:00:00"/>
    <s v="Evariste"/>
    <m/>
    <s v="Versement"/>
    <n v="50000"/>
    <m/>
    <n v="741828"/>
    <x v="2"/>
    <s v="CA-MA-V35"/>
    <m/>
  </r>
  <r>
    <d v="2026-05-15T00:00:00"/>
    <s v="Donald-Roméo"/>
    <m/>
    <s v="Versement"/>
    <n v="113000"/>
    <m/>
    <n v="628828"/>
    <x v="6"/>
    <s v="CA-MA-V36"/>
    <m/>
  </r>
  <r>
    <d v="2026-05-15T00:00:00"/>
    <s v="P29"/>
    <m/>
    <s v="Versement"/>
    <n v="100000"/>
    <m/>
    <n v="528828"/>
    <x v="3"/>
    <s v="CA-MA-V37"/>
    <m/>
  </r>
  <r>
    <d v="2026-05-15T00:00:00"/>
    <s v="IT87"/>
    <m/>
    <s v="Versement"/>
    <n v="36000"/>
    <m/>
    <n v="492828"/>
    <x v="9"/>
    <s v="CA-MA-V38"/>
    <m/>
  </r>
  <r>
    <d v="2026-05-15T00:00:00"/>
    <s v="Frais de transfert d'argent  à dovi,crépin,Evariste,IT87 et P29 par CF"/>
    <s v="Office"/>
    <s v="Transfert fees"/>
    <n v="19490"/>
    <m/>
    <n v="473338"/>
    <x v="4"/>
    <s v="CA-MA-R14"/>
    <m/>
  </r>
  <r>
    <d v="2026-05-16T00:00:00"/>
    <s v="DOVI"/>
    <m/>
    <s v="Versement"/>
    <n v="60000"/>
    <m/>
    <n v="413338"/>
    <x v="11"/>
    <s v="CA-MA-V39"/>
    <m/>
  </r>
  <r>
    <d v="2026-05-16T00:00:00"/>
    <s v="Crépin"/>
    <m/>
    <s v="Versement"/>
    <n v="30000"/>
    <m/>
    <n v="383338"/>
    <x v="1"/>
    <s v="CA-MA-V40"/>
    <m/>
  </r>
  <r>
    <d v="2026-05-16T00:00:00"/>
    <s v="Evariste"/>
    <m/>
    <s v="Versement"/>
    <n v="60000"/>
    <m/>
    <n v="323338"/>
    <x v="2"/>
    <s v="CA-MA-V41"/>
    <m/>
  </r>
  <r>
    <d v="2026-05-16T00:00:00"/>
    <s v="P29"/>
    <m/>
    <s v="Versement"/>
    <n v="80000"/>
    <m/>
    <n v="243338"/>
    <x v="3"/>
    <s v="CA-MA-V42"/>
    <m/>
  </r>
  <r>
    <d v="2026-05-16T00:00:00"/>
    <s v="Donald-Roméo"/>
    <m/>
    <s v="Versement"/>
    <n v="60000"/>
    <m/>
    <n v="183338"/>
    <x v="6"/>
    <s v="CA-MA-V43"/>
    <m/>
  </r>
  <r>
    <d v="2026-05-16T00:00:00"/>
    <s v="IT87"/>
    <m/>
    <s v="Versement"/>
    <n v="20000"/>
    <m/>
    <n v="163338"/>
    <x v="9"/>
    <s v="CA-MA-V44"/>
    <m/>
  </r>
  <r>
    <d v="2026-05-16T00:00:00"/>
    <s v="Frais de transfert d'argent  à dovi,crépin,Evariste,IT87 et P29 par momo"/>
    <s v="Office"/>
    <s v="Transfert fees"/>
    <n v="10850"/>
    <m/>
    <n v="152488"/>
    <x v="4"/>
    <s v="CA-MA-R15"/>
    <m/>
  </r>
  <r>
    <d v="2026-05-18T00:00:00"/>
    <s v="Prêt reçu Aspinall"/>
    <m/>
    <s v="Versement"/>
    <m/>
    <n v="1000000"/>
    <n v="1152488"/>
    <x v="12"/>
    <s v="CA-MA-V45"/>
    <m/>
  </r>
  <r>
    <d v="2026-05-18T00:00:00"/>
    <s v="Reglement facture internet periode du 18/05 au 17/06/2026 bureau PALF"/>
    <s v="Office"/>
    <s v="Internet"/>
    <n v="45000"/>
    <m/>
    <n v="1107488"/>
    <x v="4"/>
    <s v="CA-MA-R16"/>
    <m/>
  </r>
  <r>
    <d v="2026-05-18T00:00:00"/>
    <s v="P29"/>
    <m/>
    <s v="Versement"/>
    <n v="130000"/>
    <m/>
    <n v="977488"/>
    <x v="3"/>
    <s v="CA-MA-V46"/>
    <m/>
  </r>
  <r>
    <d v="2026-05-18T00:00:00"/>
    <s v="Frais de transfert d'argent  à  P29 par momo"/>
    <s v="Office"/>
    <s v="Transfert fees"/>
    <n v="4550"/>
    <m/>
    <n v="972938"/>
    <x v="4"/>
    <s v="CA-MA-R17"/>
    <m/>
  </r>
  <r>
    <d v="2026-05-18T00:00:00"/>
    <s v="Parfaite"/>
    <m/>
    <s v="Versement"/>
    <n v="35000"/>
    <m/>
    <n v="937938"/>
    <x v="4"/>
    <s v="CA-MA-V47"/>
    <m/>
  </r>
  <r>
    <d v="2026-05-19T00:00:00"/>
    <s v="Achat credit  teléphonique MTN/PALF/Du 20 au 26/05/2026 "/>
    <s v="Office"/>
    <s v="Telephone"/>
    <n v="65000"/>
    <m/>
    <n v="872938"/>
    <x v="7"/>
    <s v="Oui"/>
    <m/>
  </r>
  <r>
    <d v="2026-05-19T00:00:00"/>
    <s v="DOVI"/>
    <m/>
    <s v="Versement"/>
    <n v="20000"/>
    <m/>
    <n v="852938"/>
    <x v="11"/>
    <s v="CA-MA-V48"/>
    <m/>
  </r>
  <r>
    <d v="2026-05-19T00:00:00"/>
    <s v="Crépin"/>
    <m/>
    <s v="Versement"/>
    <n v="50000"/>
    <m/>
    <n v="802938"/>
    <x v="1"/>
    <s v="CA-MA-V49"/>
    <m/>
  </r>
  <r>
    <d v="2026-05-19T00:00:00"/>
    <s v="Evariste"/>
    <m/>
    <s v="Versement"/>
    <n v="40000"/>
    <m/>
    <n v="762938"/>
    <x v="2"/>
    <s v="CA-MA-V50"/>
    <m/>
  </r>
  <r>
    <d v="2026-05-19T00:00:00"/>
    <s v="Donald-Roméo"/>
    <m/>
    <s v="Versement"/>
    <n v="96000"/>
    <m/>
    <n v="666938"/>
    <x v="6"/>
    <s v="CA-MA-V51"/>
    <m/>
  </r>
  <r>
    <d v="2026-05-19T00:00:00"/>
    <s v="P29"/>
    <m/>
    <s v="Versement"/>
    <n v="20000"/>
    <m/>
    <n v="646938"/>
    <x v="3"/>
    <s v="CA-MA-V52"/>
    <m/>
  </r>
  <r>
    <d v="2026-05-19T00:00:00"/>
    <s v="IT87"/>
    <m/>
    <s v="Versement"/>
    <n v="20000"/>
    <m/>
    <n v="626938"/>
    <x v="9"/>
    <s v="CA-MA-V53"/>
    <m/>
  </r>
  <r>
    <d v="2026-05-19T00:00:00"/>
    <s v="Frais de transfert d'argent  à dovi,crépin,Evariste,IT87 et P29 par CF"/>
    <s v="Office"/>
    <s v="Transfert fees"/>
    <n v="6980"/>
    <m/>
    <n v="619958"/>
    <x v="4"/>
    <s v="CA-MA-R18"/>
    <m/>
  </r>
  <r>
    <d v="2026-05-20T00:00:00"/>
    <s v="T73"/>
    <m/>
    <s v="Versement"/>
    <m/>
    <n v="50000"/>
    <n v="669958"/>
    <x v="8"/>
    <s v="CA-MA-V54"/>
    <m/>
  </r>
  <r>
    <d v="2026-05-20T00:00:00"/>
    <s v="T73"/>
    <m/>
    <s v="Versement"/>
    <n v="50000"/>
    <m/>
    <n v="619958"/>
    <x v="8"/>
    <s v="CA-MA-V55"/>
    <m/>
  </r>
  <r>
    <d v="2026-05-21T00:00:00"/>
    <s v="Crépin"/>
    <m/>
    <s v="Versement"/>
    <n v="300000"/>
    <m/>
    <n v="319958"/>
    <x v="1"/>
    <s v="CA-MA-V56"/>
    <m/>
  </r>
  <r>
    <d v="2026-05-21T00:00:00"/>
    <s v="Frais de transfert d'argent  à ,crépin, par Momo"/>
    <s v="Office"/>
    <s v="Transfert fees"/>
    <n v="10500"/>
    <m/>
    <n v="309458"/>
    <x v="4"/>
    <s v="CA-MA-R19"/>
    <m/>
  </r>
  <r>
    <d v="2026-05-21T00:00:00"/>
    <s v="Retrait espèces/3655279"/>
    <m/>
    <s v="Versement"/>
    <m/>
    <n v="4000000"/>
    <n v="4309458"/>
    <x v="5"/>
    <s v="CA-MA-V57"/>
    <m/>
  </r>
  <r>
    <d v="2026-05-21T00:00:00"/>
    <s v="Remboursement de prêt à la fondation aspinall"/>
    <m/>
    <s v="Versement"/>
    <n v="2000000"/>
    <m/>
    <n v="2309458"/>
    <x v="12"/>
    <s v="CA-MA-V58"/>
    <m/>
  </r>
  <r>
    <d v="2026-05-21T00:00:00"/>
    <s v="P29"/>
    <m/>
    <s v="Versement"/>
    <n v="50000"/>
    <m/>
    <n v="2259458"/>
    <x v="3"/>
    <s v="CA-MA-V59"/>
    <m/>
  </r>
  <r>
    <d v="2026-05-21T00:00:00"/>
    <s v="DOVI"/>
    <m/>
    <s v="Versement"/>
    <n v="250000"/>
    <m/>
    <n v="2009458"/>
    <x v="11"/>
    <s v="CA-MA-V60"/>
    <m/>
  </r>
  <r>
    <d v="2026-05-22T00:00:00"/>
    <s v="Frais de ramassage Ordure Mai 2026"/>
    <s v="Office"/>
    <s v="Rent &amp; Utilities"/>
    <n v="6000"/>
    <m/>
    <n v="2003458"/>
    <x v="4"/>
    <s v="CA-MA-R20"/>
    <m/>
  </r>
  <r>
    <d v="2026-05-22T00:00:00"/>
    <s v="Crépin"/>
    <m/>
    <s v="Versement"/>
    <n v="60000"/>
    <m/>
    <n v="1943458"/>
    <x v="1"/>
    <s v="CA-MA-V61"/>
    <m/>
  </r>
  <r>
    <d v="2026-05-22T00:00:00"/>
    <s v="Evariste"/>
    <m/>
    <s v="Versement"/>
    <n v="60000"/>
    <m/>
    <n v="1883458"/>
    <x v="2"/>
    <s v="CA-MA-V62"/>
    <m/>
  </r>
  <r>
    <d v="2026-05-22T00:00:00"/>
    <s v="Donald-Roméo"/>
    <m/>
    <s v="Versement"/>
    <n v="123000"/>
    <m/>
    <n v="1760458"/>
    <x v="6"/>
    <s v="CA-MA-V63"/>
    <m/>
  </r>
  <r>
    <d v="2026-05-22T00:00:00"/>
    <s v="T73"/>
    <m/>
    <s v="Versement"/>
    <n v="174000"/>
    <m/>
    <n v="1586458"/>
    <x v="8"/>
    <s v="CA-MA-V64"/>
    <m/>
  </r>
  <r>
    <d v="2026-05-22T00:00:00"/>
    <s v="Frais de transfert d'argent  à Donald-Roméo,crépin,Evariste, et T73 par CF"/>
    <s v="Office"/>
    <s v="Transfert fees"/>
    <n v="12510"/>
    <m/>
    <n v="1573948"/>
    <x v="4"/>
    <s v="CA-MA-R21"/>
    <m/>
  </r>
  <r>
    <d v="2026-05-22T00:00:00"/>
    <s v="Achat carburant 50 littres groupe electrogène Bureau "/>
    <s v="Office"/>
    <s v="Office Materiels"/>
    <n v="31250"/>
    <m/>
    <n v="1542698"/>
    <x v="10"/>
    <s v="CA-MA-R22"/>
    <m/>
  </r>
  <r>
    <d v="2026-05-22T00:00:00"/>
    <s v="Ration et frais d'hotel mission maitre Alain à Ewo du 25 Mai au 02 Juin 2026"/>
    <s v="Legal"/>
    <s v="Travel Subsistence"/>
    <n v="160000"/>
    <m/>
    <n v="1382698"/>
    <x v="10"/>
    <s v="CA-MA-R23"/>
    <m/>
  </r>
  <r>
    <d v="2026-05-22T00:00:00"/>
    <s v="Frais de transport mission Maitre Alain à Ewo du 25 Mai au 02 Juin 2026"/>
    <s v="Legal"/>
    <s v="Transport Interurbain"/>
    <n v="36000"/>
    <m/>
    <n v="1346698"/>
    <x v="10"/>
    <s v="CA-MA-R24"/>
    <m/>
  </r>
  <r>
    <d v="2026-05-25T00:00:00"/>
    <s v="Crépin"/>
    <m/>
    <s v="Versement"/>
    <n v="60000"/>
    <m/>
    <n v="1286698"/>
    <x v="1"/>
    <s v="CA-MA-V65"/>
    <m/>
  </r>
  <r>
    <d v="2026-05-25T00:00:00"/>
    <s v="Donald-Roméo"/>
    <m/>
    <s v="Versement"/>
    <n v="91500"/>
    <m/>
    <n v="1195198"/>
    <x v="6"/>
    <s v="CA-MA-V66"/>
    <m/>
  </r>
  <r>
    <d v="2026-05-25T00:00:00"/>
    <s v="P29"/>
    <m/>
    <s v="Versement"/>
    <n v="105000"/>
    <m/>
    <n v="1090198"/>
    <x v="3"/>
    <s v="CA-MA-V67"/>
    <m/>
  </r>
  <r>
    <d v="2026-05-25T00:00:00"/>
    <s v="Frais de transfert d'argent  à ,crépin, Donald-Roméo et P29par Momo"/>
    <s v="Office"/>
    <s v="Transfert fees"/>
    <n v="8977"/>
    <m/>
    <n v="1081221"/>
    <x v="4"/>
    <s v="CA-MA-R25"/>
    <m/>
  </r>
  <r>
    <d v="2026-05-25T00:00:00"/>
    <s v="Bonus media portant sur l'interpellation de 07 trafiquants des trophére de panthére le 18 et le 21 à Ewo (Fancais)"/>
    <s v="Media"/>
    <s v="Bonus to media officer"/>
    <n v="50000"/>
    <m/>
    <n v="1031221"/>
    <x v="2"/>
    <s v="CA-MA-D1"/>
    <m/>
  </r>
  <r>
    <d v="2026-05-25T00:00:00"/>
    <s v="Bonus media portant sur l'interpellation de 07 trafiquants des trophére de panthére le 18 et le 21 à Ewo ( Kituba)"/>
    <s v="Media"/>
    <s v="Bonus to media officer"/>
    <n v="50000"/>
    <m/>
    <n v="981221"/>
    <x v="2"/>
    <s v="CA-MA-D1"/>
    <m/>
  </r>
  <r>
    <d v="2026-05-25T00:00:00"/>
    <s v="Bonus media portant sur l'interpellation de 07 trafiquants des trophére de panthére le 18 et le 21 à Ewo ( Lingala )"/>
    <s v="Media"/>
    <s v="Bonus to media officer"/>
    <n v="50000"/>
    <m/>
    <n v="931221"/>
    <x v="2"/>
    <s v="CA-MA-D1"/>
    <m/>
  </r>
  <r>
    <d v="2026-05-25T00:00:00"/>
    <s v="Bonus media portant sur l'interpellation de 07 trafiquants des trophére de panthére le 18 et le 21 à Ewo ( Mantages)"/>
    <s v="Media"/>
    <s v="Bonus to media officer"/>
    <n v="50000"/>
    <m/>
    <n v="881221"/>
    <x v="2"/>
    <s v="CA-MA-D1"/>
    <m/>
  </r>
  <r>
    <d v="2026-05-26T00:00:00"/>
    <s v="Evariste"/>
    <m/>
    <s v="Versement"/>
    <n v="20000"/>
    <m/>
    <n v="861221"/>
    <x v="2"/>
    <s v="CA-MA-V68"/>
    <m/>
  </r>
  <r>
    <d v="2026-05-26T00:00:00"/>
    <s v="Evariste"/>
    <m/>
    <s v="Versement"/>
    <n v="54000"/>
    <m/>
    <n v="807221"/>
    <x v="2"/>
    <s v="CA-MA-V69"/>
    <m/>
  </r>
  <r>
    <d v="2026-05-26T00:00:00"/>
    <s v="Romain"/>
    <m/>
    <s v="Versement"/>
    <n v="54000"/>
    <m/>
    <n v="753221"/>
    <x v="10"/>
    <s v="CA-MA-V70"/>
    <m/>
  </r>
  <r>
    <d v="2026-05-26T00:00:00"/>
    <s v="Donald-Roméo"/>
    <m/>
    <s v="Versement"/>
    <n v="10000"/>
    <m/>
    <n v="743221"/>
    <x v="6"/>
    <s v="CA-MA-V71"/>
    <m/>
  </r>
  <r>
    <d v="2026-05-26T00:00:00"/>
    <s v="Frais de transfert d'argent  à  Donald-Roméo par Momo"/>
    <s v="Office"/>
    <s v="Transfert fees"/>
    <n v="350"/>
    <m/>
    <n v="742871"/>
    <x v="4"/>
    <s v="CA-MA-R26"/>
    <m/>
  </r>
  <r>
    <d v="2026-05-26T00:00:00"/>
    <s v="Achat credit  teléphonique MTN/PALF/Du 27/05 au 02/06/2026 "/>
    <s v="Office"/>
    <s v="Telephone"/>
    <n v="57500"/>
    <m/>
    <n v="685371"/>
    <x v="7"/>
    <s v="Oui"/>
    <m/>
  </r>
  <r>
    <d v="2026-05-26T00:00:00"/>
    <s v="Parfaite"/>
    <m/>
    <s v="Versement"/>
    <n v="20000"/>
    <m/>
    <n v="665371"/>
    <x v="4"/>
    <s v="CA-MA-V72"/>
    <m/>
  </r>
  <r>
    <d v="2026-05-26T00:00:00"/>
    <s v="Achat carburant 50 littres groupe electrogène Bureau "/>
    <s v="Office"/>
    <s v="Office Materiels"/>
    <n v="31250"/>
    <m/>
    <n v="634121"/>
    <x v="10"/>
    <s v="CA-MA-R27"/>
    <m/>
  </r>
  <r>
    <d v="2026-05-27T00:00:00"/>
    <s v="Reglement prestation de nettoyage  bureau PALF du mois de mai 2026"/>
    <s v="Office"/>
    <s v="Services"/>
    <n v="80000"/>
    <m/>
    <n v="554121"/>
    <x v="4"/>
    <s v="CA-MA-R28"/>
    <m/>
  </r>
  <r>
    <d v="2026-05-27T00:00:00"/>
    <s v=" Frais de prestation de nettoyage jardin PALF de mai 2026"/>
    <s v="Office"/>
    <s v="Services"/>
    <n v="40000"/>
    <m/>
    <n v="514121"/>
    <x v="4"/>
    <s v="CA-MA-R29"/>
    <m/>
  </r>
  <r>
    <d v="2026-05-28T00:00:00"/>
    <s v="P29"/>
    <m/>
    <s v="Versement"/>
    <n v="23000"/>
    <m/>
    <n v="491121"/>
    <x v="3"/>
    <s v="CA-MA-V73"/>
    <m/>
  </r>
  <r>
    <d v="2026-05-28T00:00:00"/>
    <s v="Crépin"/>
    <m/>
    <s v="Versement"/>
    <n v="142000"/>
    <m/>
    <n v="349121"/>
    <x v="1"/>
    <s v="CA-MA-V74"/>
    <m/>
  </r>
  <r>
    <d v="2026-05-28T00:00:00"/>
    <s v="Frais de transfert d'argent  à crépin, et P29 par CF"/>
    <s v="Office"/>
    <s v="Transfert fees"/>
    <n v="8500"/>
    <m/>
    <n v="340621"/>
    <x v="4"/>
    <s v="CA-MA-R30"/>
    <m/>
  </r>
  <r>
    <d v="2026-05-28T00:00:00"/>
    <s v="Donald-Roméo"/>
    <m/>
    <s v="Versement"/>
    <n v="80000"/>
    <m/>
    <n v="260621"/>
    <x v="6"/>
    <s v="CA-MA-V75"/>
    <m/>
  </r>
  <r>
    <d v="2026-05-28T00:00:00"/>
    <s v="Frais de transfert d'argent  à  Donald-Roméo par Momo"/>
    <s v="Office"/>
    <s v="Transfert fees"/>
    <n v="2800"/>
    <m/>
    <n v="257821"/>
    <x v="4"/>
    <s v="CA-MA-R31"/>
    <m/>
  </r>
  <r>
    <d v="2026-05-29T00:00:00"/>
    <s v="Retrait espèces/3655281"/>
    <m/>
    <s v="Versement"/>
    <m/>
    <n v="2000000"/>
    <n v="2257821"/>
    <x v="5"/>
    <s v="CA-MA-V76"/>
    <m/>
  </r>
  <r>
    <d v="2026-05-29T00:00:00"/>
    <s v="Romain"/>
    <m/>
    <s v="Versement"/>
    <n v="78000"/>
    <m/>
    <n v="2179821"/>
    <x v="10"/>
    <s v="CA-MA-V77"/>
    <m/>
  </r>
  <r>
    <d v="2026-05-29T00:00:00"/>
    <s v="Evariste"/>
    <m/>
    <s v="Versement"/>
    <n v="60000"/>
    <m/>
    <n v="2119821"/>
    <x v="2"/>
    <s v="CA-MA-V78"/>
    <m/>
  </r>
  <r>
    <d v="2026-05-29T00:00:00"/>
    <s v="Bonus media portant sur l'interpellation de 04 trafiquants des trophére de panthére le 18 mai 2026 à Ewo  pièces presse Internet (https://www.panoramik-actu.com)"/>
    <s v="Media"/>
    <s v="Bonus to media officer"/>
    <n v="6000"/>
    <m/>
    <n v="2113821"/>
    <x v="2"/>
    <s v="CA-MA-D2"/>
    <m/>
  </r>
  <r>
    <d v="2026-05-29T00:00:00"/>
    <s v="Bonus media portant sur l'interpellation de 04 trafiquants des trophére de panthére le 18 mai 2026 à Ewo pièces presse Internet (https://www.tribune-eco.cg)"/>
    <s v="Media"/>
    <s v="Bonus to media officer"/>
    <n v="6000"/>
    <m/>
    <n v="2107821"/>
    <x v="2"/>
    <s v="CA-MA-D2"/>
    <m/>
  </r>
  <r>
    <d v="2026-05-29T00:00:00"/>
    <s v="Bonus media portant sur l'interpellation de 04 trafiquants des trophére de panthére le 18 mai 2026 à Ewo pièces presse Internet (https://www.groupecongomedias.com)"/>
    <s v="Media"/>
    <s v="Bonus to media officer"/>
    <n v="6000"/>
    <m/>
    <n v="2101821"/>
    <x v="2"/>
    <s v="CA-MA-D2"/>
    <m/>
  </r>
  <r>
    <d v="2026-05-29T00:00:00"/>
    <s v="Bonus media portant sur l'interpellation de 04 trafiquants des trophére de panthére le 18 mai 2026 à Ewo pièces presse Internet (https://www.labreveonline.com)"/>
    <s v="Media"/>
    <s v="Bonus to media officer"/>
    <n v="6000"/>
    <m/>
    <n v="2095821"/>
    <x v="2"/>
    <s v="CA-MA-D2"/>
    <m/>
  </r>
  <r>
    <d v="2026-05-29T00:00:00"/>
    <s v="Bonus media portant sur l'interpellation de 04 trafiquants des trophére de panthére le 18 mai 2026 à Ewo pièces presse Internet (https://www.adiac-congo.com)"/>
    <s v="Media"/>
    <s v="Bonus to media officer"/>
    <n v="6000"/>
    <m/>
    <n v="2089821"/>
    <x v="2"/>
    <s v="CA-MA-D2"/>
    <m/>
  </r>
  <r>
    <d v="2026-05-29T00:00:00"/>
    <s v="Bonus media portant sur l'interpellation de 04 trafiquants des trophére de panthére le 18 mai 2026 à Ewo pièces presse Internet (https://www.lasemaineafricaine.info)"/>
    <s v="Media"/>
    <s v="Bonus to media officer"/>
    <n v="6000"/>
    <m/>
    <n v="2083821"/>
    <x v="2"/>
    <s v="CA-MA-D2"/>
    <m/>
  </r>
  <r>
    <d v="2026-05-29T00:00:00"/>
    <s v="Bonus media portant sur l'interpellation de 04 trafiquants des trophére de panthére le 18 mai 2026 à Ewo pièces presse Internet (https://www.matinlibre.cg)"/>
    <s v="Media"/>
    <s v="Bonus to media officer"/>
    <n v="6000"/>
    <m/>
    <n v="2077821"/>
    <x v="2"/>
    <s v="CA-MA-D2"/>
    <m/>
  </r>
  <r>
    <d v="2026-05-29T00:00:00"/>
    <s v="Bonus media portant sur l'interpellation de 04 trafiquants des trophére de panthére le 18 mai 2026 à Ewo pièces presse Internet (https://www.firstmediac.com)"/>
    <s v="Media"/>
    <s v="Bonus to media officer"/>
    <n v="6000"/>
    <m/>
    <n v="2071821"/>
    <x v="2"/>
    <s v="CA-MA-D2"/>
    <m/>
  </r>
  <r>
    <d v="2026-05-29T00:00:00"/>
    <s v="Bonus media portant sur l'interpellation de 04 trafiquants des trophére de panthére le 18 mai 2026 à Ewo pièces presse Internet (https://www.journaldebrazza.com)"/>
    <s v="Media"/>
    <s v="Bonus to media officer"/>
    <n v="6000"/>
    <m/>
    <n v="2065821"/>
    <x v="2"/>
    <s v="CA-MA-D2"/>
    <m/>
  </r>
  <r>
    <d v="2026-05-29T00:00:00"/>
    <s v="Bonus media portant sur l'interpellation de 04 trafiquants des trophére de panthére le 18 mai 2026 à Ewo pièces presse Internet (https://vmmedias.info)"/>
    <s v="Media"/>
    <s v="Bonus to media officer"/>
    <n v="6000"/>
    <m/>
    <n v="2059821"/>
    <x v="2"/>
    <s v="CA-MA-D2"/>
    <m/>
  </r>
  <r>
    <d v="2026-05-29T00:00:00"/>
    <s v="Bonus media portant sur l'interpellation de 04 trafiquants des trophére de panthére le 18 mai 2026 à Ewo pièces presse Internet (https://aci.cg)"/>
    <s v="Media"/>
    <s v="Bonus to media officer"/>
    <n v="6000"/>
    <m/>
    <n v="2053821"/>
    <x v="2"/>
    <s v="CA-MA-D2"/>
    <m/>
  </r>
  <r>
    <d v="2026-05-29T00:00:00"/>
    <s v="Bonus media portant sur l'interpellation de 04 trafiquants des trophére de panthére le 18 mai 2026 à Ewo pièces presse Internet (https://lesechos-congobrazza.com/)"/>
    <s v="Media"/>
    <s v="Bonus to media officer"/>
    <n v="6000"/>
    <m/>
    <n v="2047821"/>
    <x v="2"/>
    <s v="CA-MA-D2"/>
    <m/>
  </r>
  <r>
    <d v="2026-05-29T00:00:00"/>
    <s v="Bonus media portant sur l'interpellation de 04 trafiquants des trophére de panthére le 18 mai 2026 à Ewo pièces presse Internet (https://opinionpublique.cg)"/>
    <s v="Media"/>
    <s v="Bonus to media officer"/>
    <n v="6000"/>
    <m/>
    <n v="2041821"/>
    <x v="2"/>
    <s v="CA-MA-D2"/>
    <m/>
  </r>
  <r>
    <d v="2026-05-29T00:00:00"/>
    <s v="Bonus media portant sur l'interpellation de 04 trafiquants des trophére de panthére le 18 mai 2026 à Ewo pièces presse Internet (https://www.lhorizonafricain.com)"/>
    <s v="Media"/>
    <s v="Bonus to media officer"/>
    <n v="6000"/>
    <m/>
    <n v="2035821"/>
    <x v="2"/>
    <s v="CA-MA-D2"/>
    <m/>
  </r>
  <r>
    <d v="2026-05-29T00:00:00"/>
    <s v="Bonus media portant sur l'interpellation de 04 trafiquants des trophére de panthére le 18 mai 2026 à Ewo; pieces presse papier(les depêches de brazzaville)"/>
    <s v="Media"/>
    <s v="Bonus to media officer"/>
    <n v="10000"/>
    <m/>
    <n v="2025821"/>
    <x v="2"/>
    <s v="CA-MA-D3"/>
    <m/>
  </r>
  <r>
    <d v="2026-05-29T00:00:00"/>
    <s v="Bonus media portant sur l'interpellation de 04 trafiquants des trophére de panthére le 18 mai 2026 à Ewo, pieces presse papier(l l'horizion africain)"/>
    <s v="Media"/>
    <s v="Bonus to media officer"/>
    <n v="10000"/>
    <m/>
    <n v="2015821"/>
    <x v="2"/>
    <s v="CA-MA-D3"/>
    <m/>
  </r>
  <r>
    <d v="2026-05-29T00:00:00"/>
    <s v="Bonus media portant sur l'interpellation de 04 trafiquants des trophére de panthére le 18 mai 2026 à Ewo, pieces presse papier(l'agence congolaise de l'information)"/>
    <s v="Media"/>
    <s v="Bonus to media officer"/>
    <n v="10000"/>
    <m/>
    <n v="2005821"/>
    <x v="2"/>
    <s v="CA-MA-D3"/>
    <m/>
  </r>
  <r>
    <d v="2026-05-29T00:00:00"/>
    <s v="Bonus media portant sur l'interpellation de 04 trafiquants des trophére de panthére le 18 mai 2026 à Ewo, pieces presse papier( la semaine Africaine)"/>
    <s v="Media"/>
    <s v="Bonus to media officer"/>
    <n v="10000"/>
    <m/>
    <n v="1995821"/>
    <x v="2"/>
    <s v="CA-MA-D3"/>
    <m/>
  </r>
  <r>
    <d v="2026-05-29T00:00:00"/>
    <s v="Bonus media portant sur l'interpellation de 04 trafiquants des trophére de panthére le 18 mai 2026 à Ewo  presse Radio citoyenne des jeunes( Français)"/>
    <s v="Media"/>
    <s v="Bonus to media officer"/>
    <n v="6000"/>
    <m/>
    <n v="1989821"/>
    <x v="2"/>
    <s v="CA-MA-D4"/>
    <m/>
  </r>
  <r>
    <d v="2026-05-29T00:00:00"/>
    <s v="Bonus media portant sur l'interpellation de 04 trafiquants des trophére de panthére le 18 mai 2026 à Ewo  presse Radio Liberté (Français, Kituba et Lingala)"/>
    <s v="Media"/>
    <s v="Bonus to media officer"/>
    <n v="18000"/>
    <m/>
    <n v="1971821"/>
    <x v="2"/>
    <s v="CA-MA-D4"/>
    <m/>
  </r>
  <r>
    <d v="2026-05-29T00:00:00"/>
    <s v="Frais de transfert d'argent  à Romain, et Evariste par CF"/>
    <s v="Office"/>
    <s v="Transfert fees"/>
    <n v="8580"/>
    <m/>
    <n v="1963241"/>
    <x v="4"/>
    <s v="CA-MA-R32"/>
    <m/>
  </r>
  <r>
    <d v="2026-05-29T00:00:00"/>
    <s v="T73"/>
    <m/>
    <s v="Versement"/>
    <n v="70000"/>
    <m/>
    <n v="1893241"/>
    <x v="8"/>
    <s v="CA-MA-V79"/>
    <m/>
  </r>
  <r>
    <d v="2026-05-29T00:00:00"/>
    <s v="Achat carburant 100 littres groupe electrogène Bureau "/>
    <s v="Office"/>
    <s v="Office Materiels"/>
    <n v="62500"/>
    <m/>
    <n v="1830741"/>
    <x v="4"/>
    <s v="CA-MA-R33"/>
    <m/>
  </r>
  <r>
    <d v="2026-05-29T00:00:00"/>
    <s v="DOVI"/>
    <m/>
    <s v="Versement"/>
    <n v="76000"/>
    <m/>
    <n v="1754741"/>
    <x v="11"/>
    <s v="CA-MA-V80"/>
    <m/>
  </r>
  <r>
    <d v="2026-05-29T00:00:00"/>
    <s v="DOVI"/>
    <m/>
    <s v="Versement"/>
    <n v="20000"/>
    <m/>
    <n v="1734741"/>
    <x v="11"/>
    <s v="CA-MA-V81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577">
  <r>
    <x v="0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0"/>
    <s v="Bureau- Aspinall"/>
    <s v="Transport"/>
    <s v="Management"/>
    <n v="1000"/>
    <n v="1.9254803020356539"/>
    <n v="519.35093749999999"/>
    <s v="DOVI"/>
    <s v="DH-J-D1"/>
    <s v="PALF"/>
    <x v="0"/>
    <s v="CONGO"/>
    <m/>
    <m/>
    <m/>
  </r>
  <r>
    <x v="0"/>
    <s v="Aspinall 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0"/>
    <s v="Taxi: Bureau -Banque BCI/ Demande d'information sur les fonds reçu "/>
    <s v="Transport"/>
    <s v="Office"/>
    <n v="1000"/>
    <n v="1.9254803020356539"/>
    <n v="519.35093749999999"/>
    <s v="Parfaite"/>
    <s v="P-J-D1"/>
    <s v="PALF"/>
    <x v="0"/>
    <s v="CONGO"/>
    <m/>
    <m/>
    <m/>
  </r>
  <r>
    <x v="0"/>
    <s v="Taxi: Banque BCI-Bureau"/>
    <s v="Transport"/>
    <s v="Office"/>
    <n v="1000"/>
    <n v="1.9254803020356539"/>
    <n v="519.35093749999999"/>
    <s v="Parfaite"/>
    <s v="P-J-D1"/>
    <s v="PALF"/>
    <x v="0"/>
    <s v="CONGO"/>
    <m/>
    <m/>
    <m/>
  </r>
  <r>
    <x v="0"/>
    <s v="Taxi: Bureau -Banque BCI/ Retrait Réleve du mois de Décembre 2025"/>
    <s v="Transport"/>
    <s v="Office"/>
    <n v="1000"/>
    <n v="1.9254803020356539"/>
    <n v="519.35093749999999"/>
    <s v="Parfaite"/>
    <s v="P-J-D1"/>
    <s v="PALF"/>
    <x v="0"/>
    <s v="CONGO"/>
    <m/>
    <m/>
    <m/>
  </r>
  <r>
    <x v="0"/>
    <s v=" Frais de prestation de nettoyage jardin PALF décembre 2025"/>
    <s v="Services"/>
    <s v="Office"/>
    <n v="40000"/>
    <n v="77.019212081426161"/>
    <n v="519.35093749999999"/>
    <s v="Parfaite"/>
    <s v="CA-J-R1"/>
    <s v="PALF"/>
    <x v="0"/>
    <s v="CONGO"/>
    <m/>
    <m/>
    <m/>
  </r>
  <r>
    <x v="0"/>
    <s v="Reglement prestation de nettoyage  PALF du mois de décembre 2025"/>
    <s v="Services"/>
    <s v="Office"/>
    <n v="80000"/>
    <n v="154.03842416285232"/>
    <n v="519.35093749999999"/>
    <s v="Parfaite"/>
    <s v="CA-J-R2"/>
    <s v="PALF"/>
    <x v="0"/>
    <s v="CONGO"/>
    <m/>
    <m/>
    <m/>
  </r>
  <r>
    <x v="0"/>
    <s v="Taxi: Banque BCI-Bureau"/>
    <s v="Transport"/>
    <s v="Office"/>
    <n v="1000"/>
    <n v="1.9254803020356539"/>
    <n v="519.35093749999999"/>
    <s v="Parfaite"/>
    <s v="P-J-D1"/>
    <s v="PALF"/>
    <x v="0"/>
    <s v="CONGO"/>
    <m/>
    <m/>
    <m/>
  </r>
  <r>
    <x v="0"/>
    <s v="Paiement salaire du mois de Novembre 2025/Homéfa DOVI/3655371"/>
    <s v="Personnel"/>
    <s v="Management"/>
    <n v="1311000"/>
    <n v="2460.9613713023914"/>
    <n v="532.71864210781655"/>
    <s v="BCI"/>
    <s v="BQ-J-R1"/>
    <s v="PALF"/>
    <x v="1"/>
    <s v="CONGO"/>
    <m/>
    <m/>
    <m/>
  </r>
  <r>
    <x v="0"/>
    <s v="Paiement salaire du mois de Novembre 2025/BAVOUMINA NZOUSSI Dina Parfaite/3655372"/>
    <s v="Personnel"/>
    <s v="Office"/>
    <n v="258800"/>
    <n v="498.31430216682725"/>
    <n v="519.35093749999999"/>
    <s v="BCI"/>
    <s v="BQ-J-R2"/>
    <s v="PALF"/>
    <x v="0"/>
    <s v="CONGO"/>
    <m/>
    <m/>
    <m/>
  </r>
  <r>
    <x v="1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"/>
    <s v="Taxi: Bureau -TGI Brazzaviille/ Faire signer les documents à maître Hélène"/>
    <s v="Transport"/>
    <s v="Office"/>
    <n v="1000"/>
    <n v="1.9254803020356539"/>
    <n v="519.35093749999999"/>
    <s v="Parfaite"/>
    <s v="P-J-D1"/>
    <s v="PALF"/>
    <x v="0"/>
    <s v="CONGO"/>
    <m/>
    <m/>
    <m/>
  </r>
  <r>
    <x v="1"/>
    <s v="Taxi:TGI Brazzaviille- Bureau"/>
    <s v="Transport"/>
    <s v="Office"/>
    <n v="1000"/>
    <n v="1.9254803020356539"/>
    <n v="519.35093749999999"/>
    <s v="Parfaite"/>
    <s v="P-J-D1"/>
    <s v="PALF"/>
    <x v="0"/>
    <s v="CONGO"/>
    <m/>
    <m/>
    <m/>
  </r>
  <r>
    <x v="1"/>
    <s v="Taxi: Bureau- Mairi de moungalie/ Faire signer les pièces comptables à P29"/>
    <s v="Transport"/>
    <s v="Office"/>
    <n v="1000"/>
    <n v="1.9254803020356539"/>
    <n v="519.35093749999999"/>
    <s v="Parfaite"/>
    <s v="P-J-D1"/>
    <s v="PALF"/>
    <x v="0"/>
    <s v="CONGO"/>
    <m/>
    <m/>
    <m/>
  </r>
  <r>
    <x v="1"/>
    <s v="Taxi: Mairie Moungalie- Marché Total/ Faire signer les pièces comptables à G12"/>
    <s v="Transport"/>
    <s v="Office"/>
    <n v="1000"/>
    <n v="1.9254803020356539"/>
    <n v="519.35093749999999"/>
    <s v="Parfaite"/>
    <s v="P-J-D1"/>
    <s v="PALF"/>
    <x v="0"/>
    <s v="CONGO"/>
    <m/>
    <m/>
    <m/>
  </r>
  <r>
    <x v="1"/>
    <s v="Taxi: Mairie  Marché Total- Domicile"/>
    <s v="Transport"/>
    <s v="Office"/>
    <n v="1000"/>
    <n v="1.9254803020356539"/>
    <n v="519.35093749999999"/>
    <s v="Parfaite"/>
    <s v="P-J-D1"/>
    <s v="PALF"/>
    <x v="0"/>
    <s v="CONGO"/>
    <m/>
    <m/>
    <m/>
  </r>
  <r>
    <x v="2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2"/>
    <s v="Bureau- DUE"/>
    <s v="Transport"/>
    <s v="Management"/>
    <n v="1000"/>
    <n v="1.9254803020356539"/>
    <n v="519.35093749999999"/>
    <s v="DOVI"/>
    <s v="DH-J-D1"/>
    <s v="PALF"/>
    <x v="0"/>
    <s v="CONGO"/>
    <m/>
    <m/>
    <m/>
  </r>
  <r>
    <x v="2"/>
    <s v="DUE - 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2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3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3"/>
    <s v="Credit telephonique MTN/PALF/ du 09 Janvier 2026/ DOVI"/>
    <s v="Telephone"/>
    <s v="Management"/>
    <n v="10000"/>
    <n v="19.25480302035654"/>
    <n v="519.35093749999999"/>
    <s v="DOVI"/>
    <s v="DH-J-R1"/>
    <s v="PALF"/>
    <x v="0"/>
    <s v="CONGO"/>
    <m/>
    <m/>
    <m/>
  </r>
  <r>
    <x v="3"/>
    <s v="Taxi:Bureau-Direction MB2 Services/Achat crédit Coordinateur PALF"/>
    <s v="Transport"/>
    <s v="Office"/>
    <n v="1000"/>
    <n v="1.9254803020356539"/>
    <n v="519.35093749999999"/>
    <s v="Parfaite"/>
    <s v="P-J-D1"/>
    <s v="PALF"/>
    <x v="0"/>
    <s v="CONGO"/>
    <m/>
    <m/>
    <m/>
  </r>
  <r>
    <x v="3"/>
    <s v="Taxi:   Direction MB2 Services- Bureau"/>
    <s v="Transport"/>
    <s v="Office"/>
    <n v="1000"/>
    <n v="1.9254803020356539"/>
    <n v="519.35093749999999"/>
    <s v="Parfaite"/>
    <s v="P-J-D1"/>
    <s v="PALF"/>
    <x v="0"/>
    <s v="CONGO"/>
    <m/>
    <m/>
    <m/>
  </r>
  <r>
    <x v="4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4"/>
    <s v="Bureau 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5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5"/>
    <s v="Bureau 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5"/>
    <s v="Réglement facture électricité periode Novembre et Décembre  2025/bureau PALF"/>
    <s v="Rent &amp; Utilities"/>
    <s v="Office"/>
    <n v="60967"/>
    <n v="117.39075757420771"/>
    <n v="519.35093749999999"/>
    <s v="Parfaite"/>
    <s v="CA-J-R3"/>
    <s v="PALF"/>
    <x v="0"/>
    <s v="CONGO"/>
    <m/>
    <m/>
    <m/>
  </r>
  <r>
    <x v="5"/>
    <s v="Règlement facture d'eau du mois de Novembre et Décembre  2025 bureau PALF"/>
    <s v="Rent &amp; Utilities"/>
    <s v="Office"/>
    <n v="12750"/>
    <n v="24.549873850954587"/>
    <n v="519.35093749999999"/>
    <s v="Parfaite"/>
    <s v="CA-J-R4"/>
    <s v="PALF"/>
    <x v="0"/>
    <s v="CONGO"/>
    <m/>
    <m/>
    <m/>
  </r>
  <r>
    <x v="5"/>
    <s v="Taxi: Bureau -Banque BCI/ Retrait espece "/>
    <s v="Transport"/>
    <s v="Office"/>
    <n v="1000"/>
    <n v="1.9254803020356539"/>
    <n v="519.35093749999999"/>
    <s v="Parfaite"/>
    <s v="P-J-D1"/>
    <s v="PALF"/>
    <x v="0"/>
    <s v="CONGO"/>
    <m/>
    <m/>
    <m/>
  </r>
  <r>
    <x v="5"/>
    <s v="Taxi: Banque BCI-Direction Energie electrique du congo/ Reglement facture d'electricité"/>
    <s v="Transport"/>
    <s v="Office"/>
    <n v="1000"/>
    <n v="1.9254803020356539"/>
    <n v="519.35093749999999"/>
    <s v="Parfaite"/>
    <s v="P-J-D1"/>
    <s v="PALF"/>
    <x v="0"/>
    <s v="CONGO"/>
    <m/>
    <m/>
    <m/>
  </r>
  <r>
    <x v="5"/>
    <s v="Taxi: Direction Energie electrique du congo- Direction LCDE/ Reglement facture d'eau"/>
    <s v="Transport"/>
    <s v="Office"/>
    <n v="1000"/>
    <n v="1.9254803020356539"/>
    <n v="519.35093749999999"/>
    <s v="Parfaite"/>
    <s v="P-J-D1"/>
    <s v="PALF"/>
    <x v="0"/>
    <s v="CONGO"/>
    <m/>
    <m/>
    <m/>
  </r>
  <r>
    <x v="5"/>
    <s v="Taxi: Direction LCDE- Bureau/ Reglement facture d'eau"/>
    <s v="Transport"/>
    <s v="Office"/>
    <n v="1000"/>
    <n v="1.9254803020356539"/>
    <n v="519.35093749999999"/>
    <s v="Parfaite"/>
    <s v="P-J-D1"/>
    <s v="PALF"/>
    <x v="0"/>
    <s v="CONGO"/>
    <m/>
    <m/>
    <m/>
  </r>
  <r>
    <x v="6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6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6"/>
    <s v="Taxi: Bureau -CNSS/ Depot du corrier à la cnss"/>
    <s v="Transport"/>
    <s v="Office"/>
    <n v="1000"/>
    <n v="1.9254803020356539"/>
    <n v="519.35093749999999"/>
    <s v="Parfaite"/>
    <s v="P-J-D1"/>
    <s v="PALF"/>
    <x v="0"/>
    <s v="CONGO"/>
    <m/>
    <m/>
    <m/>
  </r>
  <r>
    <x v="6"/>
    <s v="Taxi: CNSS -Direction Energie Electrique du Congo/Retrait du reçu de paiement du mois de nov dec 2025"/>
    <s v="Transport"/>
    <s v="Office"/>
    <n v="1000"/>
    <n v="1.9254803020356539"/>
    <n v="519.35093749999999"/>
    <s v="Parfaite"/>
    <s v="P-J-D1"/>
    <s v="PALF"/>
    <x v="0"/>
    <s v="CONGO"/>
    <m/>
    <m/>
    <m/>
  </r>
  <r>
    <x v="6"/>
    <s v="Taxi: Direction Energie Electrique du Congo-Domicile"/>
    <s v="Transport"/>
    <s v="Office"/>
    <n v="1000"/>
    <n v="1.9254803020356539"/>
    <n v="519.35093749999999"/>
    <s v="Parfaite"/>
    <s v="P-J-D1"/>
    <s v="PALF"/>
    <x v="0"/>
    <s v="CONGO"/>
    <m/>
    <m/>
    <m/>
  </r>
  <r>
    <x v="7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7"/>
    <s v="Bureau-Aspinall"/>
    <s v="Transport"/>
    <s v="Management"/>
    <n v="1000"/>
    <n v="1.9254803020356539"/>
    <n v="519.35093749999999"/>
    <s v="DOVI"/>
    <s v="DH-J-D1"/>
    <s v="PALF"/>
    <x v="0"/>
    <s v="CONGO"/>
    <m/>
    <m/>
    <m/>
  </r>
  <r>
    <x v="7"/>
    <s v="Aspinall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8"/>
    <s v="Maison- 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8"/>
    <s v="Bureau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9"/>
    <s v="Maison- Chez Paul (rendez -vous douane)"/>
    <s v="Transport"/>
    <s v="Management"/>
    <n v="1000"/>
    <n v="1.9254803020356539"/>
    <n v="519.35093749999999"/>
    <s v="DOVI"/>
    <s v="DH-J-D1"/>
    <s v="PALF"/>
    <x v="0"/>
    <s v="CONGO"/>
    <m/>
    <m/>
    <m/>
  </r>
  <r>
    <x v="9"/>
    <s v="Chez Paul 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9"/>
    <s v="Achat de 04 ampoule à crochet bureau PALF"/>
    <s v="Office Materiels"/>
    <s v="Office"/>
    <n v="10000"/>
    <n v="19.25480302035654"/>
    <n v="519.35093749999999"/>
    <s v="Parfaite"/>
    <s v="CA-J-R5"/>
    <s v="PALF"/>
    <x v="0"/>
    <s v="CONGO"/>
    <m/>
    <m/>
    <m/>
  </r>
  <r>
    <x v="10"/>
    <s v="Maison-Bureau (Rendez vous avec DGACFAP)"/>
    <s v="Transport"/>
    <s v="Management"/>
    <n v="1000"/>
    <n v="1.9254803020356539"/>
    <n v="519.35093749999999"/>
    <s v="DOVI"/>
    <s v="DH-J-D1"/>
    <s v="PALF"/>
    <x v="0"/>
    <s v="CONGO"/>
    <m/>
    <m/>
    <m/>
  </r>
  <r>
    <x v="10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0"/>
    <s v="Credit telephonique MTN PALF/du 22 Janvier 2026/Legal/ crepin"/>
    <s v="Telephone"/>
    <s v="Legal"/>
    <n v="5000"/>
    <n v="9.6274015101782702"/>
    <n v="519.35093749999999"/>
    <s v="Crépin"/>
    <s v="CR-D-R1"/>
    <s v="PALF"/>
    <x v="0"/>
    <s v="CONGO"/>
    <m/>
    <m/>
    <m/>
  </r>
  <r>
    <x v="10"/>
    <s v="Taxi:Bureau-Direction MB2 Services/Achat crédit Crepin"/>
    <s v="Transport"/>
    <s v="Office"/>
    <n v="1000"/>
    <n v="1.9254803020356539"/>
    <n v="519.35093749999999"/>
    <s v="Parfaite"/>
    <s v="P-J-D1"/>
    <s v="PALF"/>
    <x v="0"/>
    <s v="CONGO"/>
    <m/>
    <m/>
    <m/>
  </r>
  <r>
    <x v="10"/>
    <s v="Taxi:   Direction MB2 Services- Bureau"/>
    <s v="Transport"/>
    <s v="Office"/>
    <n v="1000"/>
    <n v="1.9254803020356539"/>
    <n v="519.35093749999999"/>
    <s v="Parfaite"/>
    <s v="P-J-D1"/>
    <s v="PALF"/>
    <x v="0"/>
    <s v="CONGO"/>
    <m/>
    <m/>
    <m/>
  </r>
  <r>
    <x v="11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1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2"/>
    <s v="Maison- Chez Paul (rendez -vous)"/>
    <s v="Transport"/>
    <s v="Management"/>
    <n v="1000"/>
    <n v="1.9254803020356539"/>
    <n v="519.35093749999999"/>
    <s v="DOVI"/>
    <s v="DH-J-D1"/>
    <s v="PALF"/>
    <x v="0"/>
    <s v="CONGO"/>
    <m/>
    <m/>
    <m/>
  </r>
  <r>
    <x v="12"/>
    <s v="Chez Paul - 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3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3"/>
    <s v="Bureau - Ambassade de France"/>
    <s v="Transport"/>
    <s v="Management"/>
    <n v="1000"/>
    <n v="1.9254803020356539"/>
    <n v="519.35093749999999"/>
    <s v="DOVI"/>
    <s v="DH-J-D1"/>
    <s v="PALF"/>
    <x v="0"/>
    <s v="CONGO"/>
    <m/>
    <m/>
    <m/>
  </r>
  <r>
    <x v="13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4"/>
    <s v="Maison-Bureau cheffe douane Aéroport"/>
    <s v="Transport"/>
    <s v="Management"/>
    <n v="1000"/>
    <n v="1.9254803020356539"/>
    <n v="519.35093749999999"/>
    <s v="DOVI"/>
    <s v="DH-J-D1"/>
    <s v="PALF"/>
    <x v="0"/>
    <s v="CONGO"/>
    <m/>
    <m/>
    <m/>
  </r>
  <r>
    <x v="14"/>
    <s v="Aéroport - 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4"/>
    <s v="Bureau 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5"/>
    <s v="Maison-Bureau"/>
    <s v="Transport"/>
    <s v="Management"/>
    <n v="1000"/>
    <n v="1.9254803020356539"/>
    <n v="519.35093749999999"/>
    <s v="DOVI"/>
    <s v="DH-J-D1"/>
    <s v="PALF"/>
    <x v="0"/>
    <s v="CONGO"/>
    <m/>
    <m/>
    <m/>
  </r>
  <r>
    <x v="15"/>
    <s v="Bureau- DGEF"/>
    <s v="Transport"/>
    <s v="Management"/>
    <n v="1000"/>
    <n v="1.9254803020356539"/>
    <n v="519.35093749999999"/>
    <s v="DOVI"/>
    <s v="DH-J-D1"/>
    <s v="PALF"/>
    <x v="0"/>
    <s v="CONGO"/>
    <m/>
    <m/>
    <m/>
  </r>
  <r>
    <x v="15"/>
    <s v="Bureau-Maison"/>
    <s v="Transport"/>
    <s v="Management"/>
    <n v="1000"/>
    <n v="1.9254803020356539"/>
    <n v="519.35093749999999"/>
    <s v="DOVI"/>
    <s v="DH-J-D1"/>
    <s v="PALF"/>
    <x v="0"/>
    <s v="CONGO"/>
    <m/>
    <m/>
    <m/>
  </r>
  <r>
    <x v="16"/>
    <s v="Maison 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6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7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7"/>
    <s v="Bureau - Aspinall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7"/>
    <s v="Aspinall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7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8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8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9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19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0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0"/>
    <s v="Bureau- Interpol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0"/>
    <s v="Interpol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0"/>
    <s v="Taxi: Bureau -Banque BCI/ Retrait Réleve du mois de Janvier 2026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0"/>
    <s v="Taxi: Banque BCI-Bureau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1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1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1"/>
    <s v="Credit telephonique MTN/PALF/ du 09 Février 2026/ DOVI"/>
    <s v="Telephone"/>
    <s v="Management"/>
    <n v="10000"/>
    <n v="19.25480302035654"/>
    <n v="519.35093749999999"/>
    <s v="DOVI"/>
    <s v="DH-F-R1"/>
    <s v="PALF"/>
    <x v="0"/>
    <s v="CONGO"/>
    <m/>
    <m/>
    <m/>
  </r>
  <r>
    <x v="22"/>
    <s v="Maison-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2"/>
    <s v="Bureau-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3"/>
    <s v="Maison-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3"/>
    <s v="Bureau- 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4"/>
    <s v="Maison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4"/>
    <s v="Bureau - Aspinall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4"/>
    <s v="Aspinall 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4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5"/>
    <s v="Maison - 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5"/>
    <s v="Bureau- 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5"/>
    <s v="Taxi: Bureau -Banque BCI/ Demande d'information sur les fonds reçu 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5"/>
    <s v="Taxi: Banque BCI-Bureau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5"/>
    <s v="RAPATRIEME01100 RAO00011023/30 Millions d'Amis"/>
    <s v="Grant"/>
    <m/>
    <m/>
    <n v="0"/>
    <n v="524.80372990353703"/>
    <s v="BCI"/>
    <s v="BQ-F-G1"/>
    <s v="PALF"/>
    <x v="2"/>
    <s v="CONGO"/>
    <n v="6610726"/>
    <n v="12550"/>
    <m/>
  </r>
  <r>
    <x v="26"/>
    <s v="Maison-Bureau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6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6"/>
    <s v="Bureau-Maison"/>
    <s v="Transport local"/>
    <s v="Management"/>
    <n v="1000"/>
    <n v="1.8771635173931283"/>
    <n v="532.71864210781655"/>
    <s v="DOVI"/>
    <s v="DH-F-D1"/>
    <s v="PALF"/>
    <x v="1"/>
    <s v="CONGO"/>
    <m/>
    <m/>
    <m/>
  </r>
  <r>
    <x v="26"/>
    <s v="Règlement loyer Janvier 2026/ Coordinateur"/>
    <s v="Personnel"/>
    <s v="Management"/>
    <n v="250000"/>
    <n v="469.29087934828209"/>
    <n v="532.71864210781655"/>
    <s v="DOVI"/>
    <s v="DH-F-R2"/>
    <s v="PALF"/>
    <x v="1"/>
    <s v="CONGO"/>
    <m/>
    <m/>
    <m/>
  </r>
  <r>
    <x v="26"/>
    <s v="Taxi: Bureau -Banque BCI/ Retrait cheque pour le paiement de la cnss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6"/>
    <s v="Taxi: Banque BCI-Bureau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6"/>
    <s v="Taxi:  Bureau - CNSS/Paiement CNSS quatrième  trimestre de l'année 2025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6"/>
    <s v="Taxi: CNSS-BCI /depot de l'ordre de virement salaire du mois de decembre 2025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6"/>
    <s v="Taxi: BCI- Bureau"/>
    <s v="Transport local"/>
    <s v="Office"/>
    <n v="1000"/>
    <n v="1.8771635173931283"/>
    <n v="532.71864210781655"/>
    <s v="Parfaite"/>
    <s v="P-F-D1"/>
    <s v="PALF"/>
    <x v="1"/>
    <s v="CONGO"/>
    <m/>
    <m/>
    <m/>
  </r>
  <r>
    <x v="26"/>
    <s v="Reglement facture internet periode du 16/02 au 16/03/2026 bureau PALF"/>
    <s v="Internet"/>
    <s v="Office"/>
    <n v="45050"/>
    <n v="84.566216458560433"/>
    <n v="532.71864210781655"/>
    <s v="Parfaite"/>
    <s v="CA-F-R1"/>
    <s v="PALF"/>
    <x v="1"/>
    <s v="CONGO"/>
    <m/>
    <m/>
    <m/>
  </r>
  <r>
    <x v="26"/>
    <s v="Paiement salaire du mois de décembre 2025/LOUNDOU Jean Romain/3655376"/>
    <s v="Personnel"/>
    <s v="Legal"/>
    <n v="200000"/>
    <n v="373.54564671771044"/>
    <n v="535.40980000000002"/>
    <s v="BCI"/>
    <s v="BQ-F-R1"/>
    <s v="PALF"/>
    <x v="3"/>
    <s v="CONGO"/>
    <m/>
    <m/>
    <m/>
  </r>
  <r>
    <x v="26"/>
    <s v="Paiement salaire du mois de décembre et congé 2025/FOUMBA Roderlin/3655375"/>
    <s v="Personnel"/>
    <s v="Legal"/>
    <n v="365200"/>
    <n v="682.09435090653926"/>
    <n v="535.40980000000002"/>
    <s v="BCI"/>
    <s v="BQ-F-R2"/>
    <s v="PALF"/>
    <x v="3"/>
    <s v="CONGO"/>
    <m/>
    <m/>
    <m/>
  </r>
  <r>
    <x v="26"/>
    <s v="Paiement salaire du mois de Décembre et congés  2025/BOUNGOU MAKOSSO Abraham/3655374"/>
    <s v="Personnel"/>
    <s v="Legal"/>
    <n v="365200"/>
    <n v="685.54011655197041"/>
    <n v="532.71864210781655"/>
    <s v="BCI"/>
    <s v="BQ-F-R3"/>
    <s v="PALF"/>
    <x v="1"/>
    <s v="CONGO"/>
    <m/>
    <m/>
    <m/>
  </r>
  <r>
    <x v="26"/>
    <s v="Reglement honoraire du mois de décembre 2025/T73/3655379"/>
    <s v="Personnel"/>
    <s v="Investigation"/>
    <n v="225000"/>
    <n v="422.36179141345389"/>
    <n v="532.71864210781655"/>
    <s v="BCI"/>
    <s v="BQ-F-R4"/>
    <s v="PALF"/>
    <x v="1"/>
    <s v="CONGO"/>
    <m/>
    <m/>
    <m/>
  </r>
  <r>
    <x v="26"/>
    <s v="Reglement honoraire du mois de décembre 2025/IT87/3655381"/>
    <s v="Personnel"/>
    <s v="Investigation"/>
    <n v="225000"/>
    <n v="422.36179141345389"/>
    <n v="532.71864210781655"/>
    <s v="BCI"/>
    <s v="BQ-F-R5"/>
    <s v="PALF"/>
    <x v="1"/>
    <s v="CONGO"/>
    <m/>
    <m/>
    <m/>
  </r>
  <r>
    <x v="26"/>
    <s v="Reglement honoraire du mois de décembre  2025/G12/3655378"/>
    <s v="Personnel"/>
    <s v="Investigation"/>
    <n v="225000"/>
    <n v="422.36179141345389"/>
    <n v="532.71864210781655"/>
    <s v="BCI"/>
    <s v="BQ-F-R6"/>
    <s v="PALF"/>
    <x v="1"/>
    <s v="CONGO"/>
    <m/>
    <m/>
    <m/>
  </r>
  <r>
    <x v="26"/>
    <s v="Reglement honoraire du mois de decembre 2025/P29/3655377"/>
    <s v="Personnel"/>
    <s v="Investigation"/>
    <n v="370000"/>
    <n v="691.05944642776433"/>
    <n v="535.40980000000002"/>
    <s v="BCI"/>
    <s v="BQ-F-R7"/>
    <s v="PALF"/>
    <x v="3"/>
    <s v="CONGO"/>
    <m/>
    <m/>
    <m/>
  </r>
  <r>
    <x v="26"/>
    <s v="Paiement salaire du mois de décembre 2025/Crepin IBOUILI-IBOUILI"/>
    <s v="Personnel"/>
    <s v="Legal"/>
    <n v="552964"/>
    <n v="1032.7864749580601"/>
    <n v="535.40980000000002"/>
    <s v="BCI"/>
    <s v="BQ-F-R8"/>
    <s v="PALF"/>
    <x v="3"/>
    <s v="CONGO"/>
    <m/>
    <m/>
    <m/>
  </r>
  <r>
    <x v="26"/>
    <s v="Paiement salaire du mois de décembre 2025/PINDI BINGA Donald- Roméo"/>
    <s v="Personnel"/>
    <s v="Legal"/>
    <n v="300000"/>
    <n v="560.31847007656563"/>
    <n v="535.40980000000002"/>
    <s v="BCI"/>
    <s v="BQ-F-R9"/>
    <s v="PALF"/>
    <x v="3"/>
    <s v="CONGO"/>
    <m/>
    <m/>
    <m/>
  </r>
  <r>
    <x v="26"/>
    <s v="Paiement salaire du mois de décembre 2025/Evariste LELOUSSI"/>
    <s v="Personnel"/>
    <s v="Media"/>
    <n v="239410"/>
    <n v="447.15281640343528"/>
    <n v="535.40980000000002"/>
    <s v="BCI"/>
    <s v="BQ-F-R10"/>
    <s v="PALF"/>
    <x v="3"/>
    <s v="CONGO"/>
    <m/>
    <m/>
    <m/>
  </r>
  <r>
    <x v="26"/>
    <s v="Avance sur  salaire du mois de décembre 2025/Homéfa DOVI/3655237"/>
    <s v="Personnel"/>
    <s v="Management"/>
    <n v="611000"/>
    <n v="1141.1819507226053"/>
    <n v="535.40980000000002"/>
    <s v="BCI"/>
    <s v="BQ-F-R11"/>
    <s v="PALF"/>
    <x v="3"/>
    <s v="CONGO"/>
    <m/>
    <m/>
    <m/>
  </r>
  <r>
    <x v="26"/>
    <s v="Paiement salaire du mois de décembre 2025/BAVOUMINA NZOUSSI Dina Parfaite/3655382"/>
    <s v="Personnel"/>
    <s v="Office"/>
    <n v="230000"/>
    <n v="429.57749372536699"/>
    <n v="535.40980000000002"/>
    <s v="BCI"/>
    <s v="BQ-F-R12"/>
    <s v="PALF"/>
    <x v="3"/>
    <s v="CONGO"/>
    <m/>
    <m/>
    <m/>
  </r>
  <r>
    <x v="26"/>
    <s v="Paiement CNSS quatrième trimestre/Octobre, Novembre et Décembre 2025/Crepin /3655380"/>
    <s v="Personnel"/>
    <s v="Legal"/>
    <n v="384019"/>
    <n v="717.24312853444223"/>
    <n v="535.40980000000002"/>
    <s v="BCI"/>
    <s v="BQ-F-R13"/>
    <s v="PALF"/>
    <x v="3"/>
    <s v="CONGO"/>
    <m/>
    <m/>
    <m/>
  </r>
  <r>
    <x v="26"/>
    <s v="Paiement CNSS quatrième trimestre/Octobre, Novembre et Décembre 2025/Donald-Roméo/3655380"/>
    <s v="Personnel"/>
    <s v="Legal"/>
    <n v="192360"/>
    <n v="359.27620301309389"/>
    <n v="535.40980000000002"/>
    <s v="BCI"/>
    <s v="BQ-F-R14"/>
    <s v="PALF"/>
    <x v="3"/>
    <s v="CONGO"/>
    <m/>
    <m/>
    <m/>
  </r>
  <r>
    <x v="26"/>
    <s v="Paiement CNSS quatrième trimestre/Octobre, Novembre et Décembre 2025/Romain/3655380"/>
    <s v="Personnel"/>
    <s v="Legal"/>
    <n v="118067"/>
    <n v="221.63106500805449"/>
    <n v="532.71864210781655"/>
    <s v="BCI"/>
    <s v="BQ-F-R15"/>
    <s v="PALF"/>
    <x v="1"/>
    <s v="CONGO"/>
    <m/>
    <m/>
    <m/>
  </r>
  <r>
    <x v="26"/>
    <s v="Paiement CNSS quatrième trimestre/Octobre, Novembre et Décembre 2025/Roderlin/3655380"/>
    <s v="Personnel"/>
    <s v="Legal"/>
    <n v="159830"/>
    <n v="298.51900357445828"/>
    <n v="535.40980000000002"/>
    <s v="BCI"/>
    <s v="BQ-F-R16"/>
    <s v="PALF"/>
    <x v="3"/>
    <s v="CONGO"/>
    <m/>
    <m/>
    <m/>
  </r>
  <r>
    <x v="26"/>
    <s v="Paiement CNSS quatrième trimestre/Octobre, Novembre et Décembre 2025/Abraham/3655380"/>
    <s v="Personnel"/>
    <s v="Legal"/>
    <n v="159830"/>
    <n v="300.0270449849437"/>
    <n v="532.71864210781655"/>
    <s v="BCI"/>
    <s v="BQ-F-R17"/>
    <s v="PALF"/>
    <x v="1"/>
    <s v="CONGO"/>
    <m/>
    <m/>
    <m/>
  </r>
  <r>
    <x v="26"/>
    <s v="Paiement CNSS quatrième trimestre/Octobre, Novembre et Décembre 2025/Parfaite/3655380"/>
    <s v="Personnel"/>
    <s v="Office"/>
    <n v="139005"/>
    <n v="260.93511473523182"/>
    <n v="532.71864210781655"/>
    <s v="BCI"/>
    <s v="BQ-F-R18"/>
    <s v="PALF"/>
    <x v="1"/>
    <s v="CONGO"/>
    <m/>
    <m/>
    <m/>
  </r>
  <r>
    <x v="26"/>
    <s v="Paiement CNSS quatrième trimestre/Octobre, Novembre et Décembre 2025/Evariste/3655380"/>
    <s v="Personnel"/>
    <s v="Media"/>
    <n v="142789"/>
    <n v="266.69104674587578"/>
    <n v="535.40980000000002"/>
    <s v="BCI"/>
    <s v="BQ-F-R19"/>
    <s v="PALF"/>
    <x v="3"/>
    <s v="CONGO"/>
    <m/>
    <m/>
    <m/>
  </r>
  <r>
    <x v="26"/>
    <s v="Reglement Facture Gardiennage Mois de décembre 2025/3655236"/>
    <s v="Services"/>
    <s v="Office"/>
    <n v="260000"/>
    <n v="500.62487852927001"/>
    <n v="519.35093749999999"/>
    <s v="BCI"/>
    <s v="BQ-F-R20"/>
    <s v="PALF"/>
    <x v="0"/>
    <s v="CONGO"/>
    <m/>
    <m/>
    <m/>
  </r>
  <r>
    <x v="26"/>
    <s v="Reglement loyer du mois de décembre 2025/3655383"/>
    <s v="Rent &amp; Utilities"/>
    <s v="Office"/>
    <n v="500000"/>
    <n v="962.74015101782697"/>
    <n v="519.35093749999999"/>
    <s v="BCI"/>
    <s v="BQ-F-R21"/>
    <s v="PALF"/>
    <x v="0"/>
    <s v="CONGO"/>
    <m/>
    <m/>
    <m/>
  </r>
  <r>
    <x v="26"/>
    <s v="Frais de virement salaire du mois de decembre 2025"/>
    <s v="Bank fees"/>
    <s v="Office"/>
    <n v="10665"/>
    <n v="20.019948912997712"/>
    <n v="532.71864210781655"/>
    <s v="BCI"/>
    <s v="BQ-F-R22"/>
    <s v="PALF"/>
    <x v="1"/>
    <s v="CONGO"/>
    <m/>
    <m/>
    <m/>
  </r>
  <r>
    <x v="27"/>
    <s v="Maison-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7"/>
    <s v="Bureau- 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7"/>
    <s v="Taxi:  Bureau- Société de gardiennage (PGS) /remis de chèque du mois de Décembre 2025"/>
    <s v="Transport local"/>
    <s v="Office"/>
    <n v="1000"/>
    <n v="1.9254803020356539"/>
    <n v="519.35093749999999"/>
    <s v="Parfaite"/>
    <s v="P-F-D1"/>
    <s v="PALF"/>
    <x v="0"/>
    <s v="CONGO"/>
    <m/>
    <m/>
    <m/>
  </r>
  <r>
    <x v="27"/>
    <s v="Taxi:  Societé de gardiennage  - Bureau"/>
    <s v="Transport local"/>
    <s v="Office"/>
    <n v="1000"/>
    <n v="1.9254803020356539"/>
    <n v="519.35093749999999"/>
    <s v="Parfaite"/>
    <s v="P-F-D1"/>
    <s v="PALF"/>
    <x v="0"/>
    <s v="CONGO"/>
    <m/>
    <m/>
    <m/>
  </r>
  <r>
    <x v="27"/>
    <s v="Taxi:Bureau-Station Energie total/ Achat carburant groupe electrogène bureau"/>
    <s v="Transport local"/>
    <s v="Office"/>
    <n v="1000"/>
    <n v="1.9254803020356539"/>
    <n v="519.35093749999999"/>
    <s v="Parfaite"/>
    <s v="P-F-D1"/>
    <s v="PALF"/>
    <x v="0"/>
    <s v="CONGO"/>
    <m/>
    <m/>
    <m/>
  </r>
  <r>
    <x v="27"/>
    <s v="Taxi:   Station Energie total- Bureau"/>
    <s v="Transport local"/>
    <s v="Office"/>
    <n v="1000"/>
    <n v="1.9254803020356539"/>
    <n v="519.35093749999999"/>
    <s v="Parfaite"/>
    <s v="P-F-D1"/>
    <s v="PALF"/>
    <x v="0"/>
    <s v="CONGO"/>
    <m/>
    <m/>
    <m/>
  </r>
  <r>
    <x v="27"/>
    <s v="Achat carburant groupe electrogène Bureau ( 100 litres)"/>
    <s v="Office Materiels"/>
    <s v="Office"/>
    <n v="62500"/>
    <n v="117.32271983707052"/>
    <n v="532.71864210781655"/>
    <s v="Parfaite"/>
    <s v="CA-F-R2"/>
    <s v="PALF"/>
    <x v="1"/>
    <s v="CONGO"/>
    <m/>
    <m/>
    <m/>
  </r>
  <r>
    <x v="28"/>
    <s v="Maison-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8"/>
    <s v="Maison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9"/>
    <s v="Bureau-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9"/>
    <s v="Maison 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29"/>
    <s v="Taxi: Bureau -Societé SDF/ Achat encre de l'imprimante HP jet laser"/>
    <s v="Transport local"/>
    <s v="Office"/>
    <n v="1000"/>
    <n v="1.9254803020356539"/>
    <n v="519.35093749999999"/>
    <s v="Parfaite"/>
    <s v="P-F-D1"/>
    <s v="PALF"/>
    <x v="0"/>
    <s v="CONGO"/>
    <m/>
    <m/>
    <m/>
  </r>
  <r>
    <x v="29"/>
    <s v="Taxi: Societé SDF-Bureau"/>
    <s v="Transport local"/>
    <s v="Office"/>
    <n v="1000"/>
    <n v="1.9254803020356539"/>
    <n v="519.35093749999999"/>
    <s v="Parfaite"/>
    <s v="P-F-D1"/>
    <s v="PALF"/>
    <x v="0"/>
    <s v="CONGO"/>
    <m/>
    <m/>
    <m/>
  </r>
  <r>
    <x v="29"/>
    <s v="Achat encre HP Laser  02 noir et  03 couleur 216A"/>
    <s v="Office Materiels"/>
    <s v="Office"/>
    <n v="300000"/>
    <n v="577.64409061069614"/>
    <n v="519.35093749999999"/>
    <s v="Parfaite"/>
    <s v="CA-F-R3"/>
    <s v="PALF"/>
    <x v="0"/>
    <s v="CONGO"/>
    <m/>
    <m/>
    <m/>
  </r>
  <r>
    <x v="30"/>
    <s v="Maison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0"/>
    <s v="Bureau - Aspinall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0"/>
    <s v="Aspinall 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0"/>
    <s v="Bureau -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0"/>
    <s v="Taxi:  Bureau - CNSS/Depot de la DAS (Declaration annuel des salaires) de l'année 2025"/>
    <s v="Transport local"/>
    <s v="Office"/>
    <n v="1000"/>
    <n v="1.9254803020356539"/>
    <n v="519.35093749999999"/>
    <s v="Parfaite"/>
    <s v="P-F-D1"/>
    <s v="PALF"/>
    <x v="0"/>
    <s v="CONGO"/>
    <m/>
    <m/>
    <m/>
  </r>
  <r>
    <x v="30"/>
    <s v="Taxi: CNSS-Bureau"/>
    <s v="Transport local"/>
    <s v="Office"/>
    <n v="1000"/>
    <n v="1.9254803020356539"/>
    <n v="519.35093749999999"/>
    <s v="Parfaite"/>
    <s v="P-F-D1"/>
    <s v="PALF"/>
    <x v="0"/>
    <s v="CONGO"/>
    <m/>
    <m/>
    <m/>
  </r>
  <r>
    <x v="31"/>
    <s v="Maison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1"/>
    <s v="Bureau-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2"/>
    <s v="Maison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2"/>
    <s v="Bureau-Aspinall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2"/>
    <s v="Aspinall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2"/>
    <s v="Bureau- 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2"/>
    <s v="Achat de 04 bonbonne d'eau mineral 10 LITRES/Bureau"/>
    <s v="Office Materiels"/>
    <s v="Office"/>
    <n v="12000"/>
    <n v="23.105763624427848"/>
    <n v="519.35093749999999"/>
    <s v="Romain"/>
    <s v="CA-F-R4"/>
    <s v="PALF"/>
    <x v="0"/>
    <s v="CONGO"/>
    <m/>
    <m/>
    <m/>
  </r>
  <r>
    <x v="33"/>
    <s v="Maison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3"/>
    <s v="Bureau- 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3"/>
    <s v="Taxi:  Bureau- Cabinet d'avocat/remis  du chèque du mois de novembre 2025 Me LOCKO"/>
    <s v="Transport local"/>
    <s v="Office"/>
    <n v="1000"/>
    <n v="1.9254803020356539"/>
    <n v="519.35093749999999"/>
    <s v="Parfaite"/>
    <s v="P-F-D1"/>
    <s v="PALF"/>
    <x v="0"/>
    <s v="CONGO"/>
    <m/>
    <m/>
    <m/>
  </r>
  <r>
    <x v="33"/>
    <s v="Taxi:  Cabinet d'Avocat - Domicile"/>
    <s v="Transport local"/>
    <s v="Office"/>
    <n v="1000"/>
    <n v="1.9254803020356539"/>
    <n v="519.35093749999999"/>
    <s v="Parfaite"/>
    <s v="P-F-D1"/>
    <s v="PALF"/>
    <x v="0"/>
    <s v="CONGO"/>
    <m/>
    <m/>
    <m/>
  </r>
  <r>
    <x v="33"/>
    <s v=" Frais de prestation de nettoyage jardin PALF Janvier 2026"/>
    <s v="Services"/>
    <s v="Office"/>
    <n v="40000"/>
    <n v="75.086540695725134"/>
    <n v="532.71864210781655"/>
    <s v="Parfaite"/>
    <s v="CA-F-R5"/>
    <s v="PALF"/>
    <x v="1"/>
    <s v="CONGO"/>
    <m/>
    <m/>
    <m/>
  </r>
  <r>
    <x v="34"/>
    <s v="Maison - 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4"/>
    <s v="Bureau - 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4"/>
    <s v="RAPATRIEME01100 RAO00011034/30 Millions d'Amis"/>
    <s v="Grant"/>
    <m/>
    <m/>
    <n v="0"/>
    <n v="524.80372990353703"/>
    <s v="BCI"/>
    <s v="BQ-F-G2"/>
    <s v="PALF"/>
    <x v="2"/>
    <s v="CONGO"/>
    <n v="1549972"/>
    <n v="3000"/>
    <m/>
  </r>
  <r>
    <x v="35"/>
    <s v="Maison- Aéroport(commissariat spécial)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5"/>
    <s v="Aéroport -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5"/>
    <s v="Bureau- Aspinall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5"/>
    <s v="Aspinall-Bureau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5"/>
    <s v="Bureau- Maison"/>
    <s v="Transport local"/>
    <s v="Management"/>
    <n v="1000"/>
    <n v="1.9254803020356539"/>
    <n v="519.35093749999999"/>
    <s v="DOVI"/>
    <s v="DH-F-D1"/>
    <s v="PALF"/>
    <x v="0"/>
    <s v="CONGO"/>
    <m/>
    <m/>
    <m/>
  </r>
  <r>
    <x v="35"/>
    <s v="Taxi: Bureau -Banque BCI/ Demande d'information sur les fonds reçu "/>
    <s v="Transport local"/>
    <s v="Office"/>
    <n v="1000"/>
    <n v="1.9254803020356539"/>
    <n v="519.35093749999999"/>
    <s v="Parfaite"/>
    <s v="P-F-D1"/>
    <s v="PALF"/>
    <x v="0"/>
    <s v="CONGO"/>
    <m/>
    <m/>
    <m/>
  </r>
  <r>
    <x v="35"/>
    <s v="Taxi: Banque BCI-Bureau"/>
    <s v="Transport local"/>
    <s v="Office"/>
    <n v="1000"/>
    <n v="1.9254803020356539"/>
    <n v="519.35093749999999"/>
    <s v="Parfaite"/>
    <s v="P-F-D1"/>
    <s v="PALF"/>
    <x v="0"/>
    <s v="CONGO"/>
    <m/>
    <m/>
    <m/>
  </r>
  <r>
    <x v="35"/>
    <s v="Frais de ramassage Ordure Février 2026"/>
    <s v="Rent &amp; Utilities"/>
    <s v="Office"/>
    <n v="4000"/>
    <n v="7.7019212081426156"/>
    <n v="519.35093749999999"/>
    <s v="Parfaite"/>
    <s v="CA-F-R6"/>
    <s v="PALF"/>
    <x v="0"/>
    <s v="CONGO"/>
    <m/>
    <m/>
    <m/>
  </r>
  <r>
    <x v="36"/>
    <s v="Maison-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6"/>
    <s v="Credit telephonique MTN/PALF/ du 02 au 07 Mars  2026/ DOVI"/>
    <s v="Telephone"/>
    <s v="Management"/>
    <n v="10000"/>
    <n v="18.771635173931283"/>
    <n v="532.71864210781655"/>
    <s v="DOVI"/>
    <s v="DH-M-R1"/>
    <s v="PALF"/>
    <x v="3"/>
    <s v="CONGO"/>
    <m/>
    <m/>
    <m/>
  </r>
  <r>
    <x v="36"/>
    <s v="Règlement loyer Février/Coordinateur"/>
    <s v="Personnel"/>
    <s v="Management"/>
    <n v="250000"/>
    <n v="469.29087934828209"/>
    <n v="532.71864210781655"/>
    <s v="DOVI"/>
    <s v="DH-M-R2"/>
    <s v="PALF"/>
    <x v="3"/>
    <s v="CONGO"/>
    <m/>
    <m/>
    <m/>
  </r>
  <r>
    <x v="36"/>
    <s v="Bureau- 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6"/>
    <s v="Credit telephonique MTN PALF/du 02   au 09 Mars 2026/Legal/ crepin"/>
    <s v="Telephone"/>
    <s v="Legal"/>
    <n v="7500"/>
    <n v="14.441102265267405"/>
    <n v="519.35093749999999"/>
    <s v="Crépin"/>
    <s v="CR-M-R1"/>
    <s v="PALF"/>
    <x v="3"/>
    <s v="CONGO"/>
    <m/>
    <m/>
    <m/>
  </r>
  <r>
    <x v="36"/>
    <s v="Taxi: Bureau -Banque BCI/ Retrait espece "/>
    <s v="Transport local"/>
    <s v="Office"/>
    <n v="1000"/>
    <n v="1.867727535907062"/>
    <n v="535.41"/>
    <s v="Parfaite"/>
    <s v="P-M-D1"/>
    <s v="PALF"/>
    <x v="3"/>
    <s v="CONGO"/>
    <m/>
    <m/>
    <m/>
  </r>
  <r>
    <x v="36"/>
    <s v="Taxi: Banque BCI-Direction MTN Congo/Achat Crédit"/>
    <s v="Transport local"/>
    <s v="Office"/>
    <n v="1000"/>
    <n v="1.867727535907062"/>
    <n v="535.41"/>
    <s v="Parfaite"/>
    <s v="P-M-D1"/>
    <s v="PALF"/>
    <x v="3"/>
    <s v="CONGO"/>
    <m/>
    <m/>
    <m/>
  </r>
  <r>
    <x v="36"/>
    <s v="Taxi:   Direction MTN Congo- Bureau"/>
    <s v="Transport local"/>
    <s v="Office"/>
    <n v="1000"/>
    <n v="1.867727535907062"/>
    <n v="535.41"/>
    <s v="Parfaite"/>
    <s v="P-M-D1"/>
    <s v="PALF"/>
    <x v="3"/>
    <s v="CONGO"/>
    <m/>
    <m/>
    <m/>
  </r>
  <r>
    <x v="36"/>
    <s v="Credit teléphonique MTN PALF/ du 02 au 09 Mars 2026/Management/ Parfaite"/>
    <s v="Telephone"/>
    <s v="Management"/>
    <n v="5000"/>
    <n v="9.3386376795353101"/>
    <n v="535.41"/>
    <s v="Parfaite"/>
    <s v="P-M-R1"/>
    <s v="PALF"/>
    <x v="3"/>
    <s v="CONGO"/>
    <m/>
    <m/>
    <m/>
  </r>
  <r>
    <x v="36"/>
    <s v="Taxi : bureau - agence transbony "/>
    <s v="Transport local"/>
    <s v="Investigation"/>
    <n v="1000"/>
    <n v="1.867727535907062"/>
    <n v="535.41"/>
    <s v="T73"/>
    <s v="T73-M-D1"/>
    <s v="PALF"/>
    <x v="3"/>
    <s v="CONGO"/>
    <m/>
    <m/>
    <m/>
  </r>
  <r>
    <x v="36"/>
    <s v="Credit telephonique MTN PALF/ du 02 au 09 Mars 2026/ Investigation/T73"/>
    <s v="Telephone"/>
    <s v="Investigation"/>
    <n v="7500"/>
    <n v="14.007956519302965"/>
    <n v="535.41"/>
    <s v="T73"/>
    <s v="T73-M-R1"/>
    <s v="PALF"/>
    <x v="3"/>
    <s v="CONGO"/>
    <m/>
    <m/>
    <m/>
  </r>
  <r>
    <x v="36"/>
    <s v="Taxi : agence transbony - marché mikalou"/>
    <s v="Transport local"/>
    <s v="Investigation"/>
    <n v="1000"/>
    <n v="1.867727535907062"/>
    <n v="535.41"/>
    <s v="T73"/>
    <s v="T73-M-D1"/>
    <s v="PALF"/>
    <x v="3"/>
    <s v="CONGO"/>
    <m/>
    <m/>
    <m/>
  </r>
  <r>
    <x v="36"/>
    <s v="Taxi : marché mikalou - zone libanga ya talo"/>
    <s v="Transport local"/>
    <s v="Investigation"/>
    <n v="1000"/>
    <n v="1.867727535907062"/>
    <n v="535.41"/>
    <s v="T73"/>
    <s v="T73-M-D1"/>
    <s v="PALF"/>
    <x v="3"/>
    <s v="CONGO"/>
    <m/>
    <m/>
    <m/>
  </r>
  <r>
    <x v="36"/>
    <s v="Taxi : zone libanga ya talo - domicile"/>
    <s v="Transport local"/>
    <s v="Investigation"/>
    <n v="1000"/>
    <n v="1.867727535907062"/>
    <n v="535.41"/>
    <s v="T73"/>
    <s v="T73-M-D1"/>
    <s v="PALF"/>
    <x v="3"/>
    <s v="CONGO"/>
    <m/>
    <m/>
    <m/>
  </r>
  <r>
    <x v="36"/>
    <s v="Achat boissons/ une cible"/>
    <s v="Trust building"/>
    <s v="Investigation"/>
    <n v="2000"/>
    <n v="3.735455071814124"/>
    <n v="535.41"/>
    <s v="T73"/>
    <s v="T73-M-D2"/>
    <s v="PALF"/>
    <x v="3"/>
    <s v="CONGO"/>
    <m/>
    <m/>
    <m/>
  </r>
  <r>
    <x v="36"/>
    <s v="Achat billet: Brazzaville - Owando/T73"/>
    <s v="Transport Interurbain"/>
    <s v="Investigation"/>
    <n v="8000"/>
    <n v="14.941820287256496"/>
    <n v="535.41"/>
    <s v="T73"/>
    <s v="T73-M-R2"/>
    <s v="PALF"/>
    <x v="3"/>
    <s v="CONGO"/>
    <m/>
    <m/>
    <m/>
  </r>
  <r>
    <x v="36"/>
    <s v="T73- CONGO Ration du 03 au 08/03/2026 à Owando et Ewo (05 Nuitées)"/>
    <s v="Travel subsistence"/>
    <s v="Investigation"/>
    <n v="50000"/>
    <n v="93.386376795353101"/>
    <n v="535.41"/>
    <s v="T73"/>
    <s v="T73-M-D4"/>
    <s v="PALF"/>
    <x v="3"/>
    <s v="CONGO"/>
    <m/>
    <m/>
    <m/>
  </r>
  <r>
    <x v="36"/>
    <s v="Taxi : domicile - agence transbony"/>
    <s v="Transport local"/>
    <s v="Investigation"/>
    <n v="1000"/>
    <n v="1.867727535907062"/>
    <n v="535.41"/>
    <s v="T73"/>
    <s v="T73-M-D1"/>
    <s v="PALF"/>
    <x v="3"/>
    <s v="CONGO"/>
    <m/>
    <m/>
    <m/>
  </r>
  <r>
    <x v="36"/>
    <s v="Taxi moto : agence transbony - centre ville ( recherche hotel)"/>
    <s v="Transport local"/>
    <s v="Investigation"/>
    <n v="500"/>
    <n v="0.93386376795353099"/>
    <n v="535.41"/>
    <s v="T73"/>
    <s v="T73-M-D1"/>
    <s v="PALF"/>
    <x v="3"/>
    <s v="CONGO"/>
    <m/>
    <m/>
    <m/>
  </r>
  <r>
    <x v="36"/>
    <s v="Taxi moto : centre ville - zone hopital ( recherche hotel)"/>
    <s v="Transport local"/>
    <s v="Investigation"/>
    <n v="500"/>
    <n v="0.93386376795353099"/>
    <n v="535.41"/>
    <s v="T73"/>
    <s v="T73-M-D1"/>
    <s v="PALF"/>
    <x v="3"/>
    <s v="CONGO"/>
    <m/>
    <m/>
    <m/>
  </r>
  <r>
    <x v="36"/>
    <s v="Taxi moto : zone hopital - quartier aloko (fin de journée)"/>
    <s v="Transport local"/>
    <s v="Investigation"/>
    <n v="500"/>
    <n v="0.93386376795353099"/>
    <n v="535.41"/>
    <s v="T73"/>
    <s v="T73-M-D1"/>
    <s v="PALF"/>
    <x v="3"/>
    <s v="CONGO"/>
    <m/>
    <m/>
    <m/>
  </r>
  <r>
    <x v="36"/>
    <s v="Taxi : Bureau - Agence trans bony/ Achat billet Brazzaville - Makoua"/>
    <s v="Transport local"/>
    <s v="Investigation"/>
    <n v="1000"/>
    <n v="1.867727535907062"/>
    <n v="535.41"/>
    <s v="IT87"/>
    <s v="IT87-M-D1"/>
    <s v="PALF"/>
    <x v="3"/>
    <s v="CONGO"/>
    <m/>
    <m/>
    <m/>
  </r>
  <r>
    <x v="36"/>
    <s v="Achat billet Brazzaville - Makoua/ IT87"/>
    <s v="Transport Interurbain"/>
    <s v="Investigation"/>
    <n v="9000"/>
    <n v="16.809547823163559"/>
    <n v="535.41"/>
    <s v="IT87"/>
    <s v="IT87-M-R1"/>
    <s v="PALF"/>
    <x v="3"/>
    <s v="CONGO"/>
    <m/>
    <m/>
    <m/>
  </r>
  <r>
    <x v="36"/>
    <s v="Taxi : Agence trans bony - PK/ Prospection"/>
    <s v="Transport local"/>
    <s v="Investigation"/>
    <n v="1000"/>
    <n v="1.867727535907062"/>
    <n v="535.41"/>
    <s v="IT87"/>
    <s v="IT87-M-D1"/>
    <s v="PALF"/>
    <x v="3"/>
    <s v="CONGO"/>
    <m/>
    <m/>
    <m/>
  </r>
  <r>
    <x v="36"/>
    <s v="Taxi : PK - Mouhoumi/ Prospection"/>
    <s v="Transport local"/>
    <s v="Investigation"/>
    <n v="1000"/>
    <n v="1.867727535907062"/>
    <n v="535.41"/>
    <s v="IT87"/>
    <s v="IT87-M-D1"/>
    <s v="PALF"/>
    <x v="3"/>
    <s v="CONGO"/>
    <m/>
    <m/>
    <m/>
  </r>
  <r>
    <x v="36"/>
    <s v="Taxi : Mouhoumi - Domicile/ Retour de Prospection"/>
    <s v="Transport local"/>
    <s v="Investigation"/>
    <n v="1500"/>
    <n v="2.8015913038605929"/>
    <n v="535.41"/>
    <s v="IT87"/>
    <s v="IT87-M-D1"/>
    <s v="PALF"/>
    <x v="3"/>
    <s v="CONGO"/>
    <m/>
    <m/>
    <m/>
  </r>
  <r>
    <x v="36"/>
    <s v="Credit telephonique MTN PALF/du 02 au 09 Mars 2026/Investigation /IT87"/>
    <s v="Telephone"/>
    <s v="Investigation"/>
    <n v="7500"/>
    <n v="14.007956519302965"/>
    <n v="535.41"/>
    <s v="IT87"/>
    <s v="IT87-M-R2"/>
    <s v="PALF"/>
    <x v="3"/>
    <s v="CONGO"/>
    <m/>
    <m/>
    <m/>
  </r>
  <r>
    <x v="36"/>
    <s v="Paiement Honoraire Me LOCKO/Mois de novembre  2025/3655238"/>
    <s v="Lawyer Fees"/>
    <s v="Legal"/>
    <n v="150000"/>
    <n v="280.1591303860593"/>
    <n v="535.41"/>
    <s v="BCI"/>
    <s v="BQ-M-R1"/>
    <s v="PALF"/>
    <x v="3"/>
    <s v="CONGO"/>
    <m/>
    <m/>
    <m/>
  </r>
  <r>
    <x v="36"/>
    <s v="Reglement Loyer du Mois de Janvier 2026/3655240"/>
    <s v="Rent &amp; Utilities"/>
    <s v="Office"/>
    <n v="500000"/>
    <n v="933.86376795353101"/>
    <n v="535.41"/>
    <s v="BCI"/>
    <s v="BQ-M-R2"/>
    <s v="PALF"/>
    <x v="3"/>
    <s v="CONGO"/>
    <m/>
    <m/>
    <m/>
  </r>
  <r>
    <x v="36"/>
    <s v="Reglement Facture Gardiennage du mois de Janvier 2026/3655241"/>
    <s v="Services"/>
    <s v="Office"/>
    <n v="260000"/>
    <n v="485.60915933583613"/>
    <n v="535.41"/>
    <s v="BCI"/>
    <s v="BQ-M-R3"/>
    <s v="PALF"/>
    <x v="3"/>
    <s v="CONGO"/>
    <m/>
    <m/>
    <m/>
  </r>
  <r>
    <x v="37"/>
    <s v="Maison-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7"/>
    <s v="Bureau - Bureau Lussaka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7"/>
    <s v="Bureau lussaka -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7"/>
    <s v="Bureau-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7"/>
    <s v="Taxi:  Domicile- Société de gardiennage (PGS) /remise de chèque du mois de Janvier 2026"/>
    <s v="Transport local"/>
    <s v="Office"/>
    <n v="1000"/>
    <n v="1.867727535907062"/>
    <n v="535.41"/>
    <s v="Parfaite"/>
    <s v="P-M-D1"/>
    <s v="PALF"/>
    <x v="3"/>
    <s v="CONGO"/>
    <m/>
    <m/>
    <m/>
  </r>
  <r>
    <x v="37"/>
    <s v="Taxi:  Societé de gardiennage  - Bureau"/>
    <s v="Transport local"/>
    <s v="Office"/>
    <n v="1000"/>
    <n v="1.867727535907062"/>
    <n v="535.41"/>
    <s v="Parfaite"/>
    <s v="P-M-D1"/>
    <s v="PALF"/>
    <x v="3"/>
    <s v="CONGO"/>
    <m/>
    <m/>
    <m/>
  </r>
  <r>
    <x v="37"/>
    <s v="IT87- CONGO Ration du 03 au 08/03/2026 à Etoumbi et Makoua"/>
    <s v="Travel subsistence"/>
    <s v="Investigation"/>
    <n v="50000"/>
    <n v="93.386376795353101"/>
    <n v="535.41"/>
    <s v="IT87"/>
    <s v="IT87-M-D3"/>
    <s v="PALF"/>
    <x v="3"/>
    <s v="CONGO"/>
    <m/>
    <m/>
    <m/>
  </r>
  <r>
    <x v="37"/>
    <s v="Taxi : Domicile - Agence trans bony/ Départ pour Makoua"/>
    <s v="Transport local"/>
    <s v="Investigation"/>
    <n v="2000"/>
    <n v="3.735455071814124"/>
    <n v="535.41"/>
    <s v="IT87"/>
    <s v="IT87-M-D1"/>
    <s v="PALF"/>
    <x v="3"/>
    <s v="CONGO"/>
    <m/>
    <m/>
    <m/>
  </r>
  <r>
    <x v="37"/>
    <s v="Taxi : Agence trans bony - Parking/ Arrivé à Makoua"/>
    <s v="Transport local"/>
    <s v="Investigation"/>
    <n v="500"/>
    <n v="0.93386376795353099"/>
    <n v="535.41"/>
    <s v="IT87"/>
    <s v="IT87-M-D1"/>
    <s v="PALF"/>
    <x v="3"/>
    <s v="CONGO"/>
    <m/>
    <m/>
    <m/>
  </r>
  <r>
    <x v="37"/>
    <s v="Achat billet Makoua - Etoumbi/ IT87"/>
    <s v="Transport Interurbain"/>
    <s v="Investigation"/>
    <n v="5000"/>
    <n v="9.3386376795353101"/>
    <n v="535.41"/>
    <s v="IT87"/>
    <s v="IT87-M-R3"/>
    <s v="PALF"/>
    <x v="3"/>
    <s v="CONGO"/>
    <m/>
    <m/>
    <m/>
  </r>
  <r>
    <x v="37"/>
    <s v="Taxi moto : Parking - Hôtel Akoua/ Arrivé à Etoumbi"/>
    <s v="Transport local"/>
    <s v="Investigation"/>
    <n v="500"/>
    <n v="0.93386376795353099"/>
    <n v="535.41"/>
    <s v="IT87"/>
    <s v="IT87-M-D1"/>
    <s v="PALF"/>
    <x v="3"/>
    <s v="CONGO"/>
    <m/>
    <m/>
    <m/>
  </r>
  <r>
    <x v="37"/>
    <s v="Taxi moto : Hôtel Akoua - Hôtel Leon/ Recherche de logement"/>
    <s v="Transport local"/>
    <s v="Investigation"/>
    <n v="500"/>
    <n v="0.93386376795353099"/>
    <n v="535.41"/>
    <s v="IT87"/>
    <s v="IT87-M-D1"/>
    <s v="PALF"/>
    <x v="3"/>
    <s v="CONGO"/>
    <m/>
    <m/>
    <m/>
  </r>
  <r>
    <x v="38"/>
    <s v="Maison-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8"/>
    <s v="Bureau- Aspinall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38"/>
    <s v="Aspinall- 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38"/>
    <s v="Bureau- 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38"/>
    <s v="Règlement facture d'eau du mois de Janvier et Février 2026 bureau PALF"/>
    <s v="Rent &amp; Utilities"/>
    <s v="Office"/>
    <n v="12750"/>
    <n v="23.813526082815041"/>
    <n v="535.41"/>
    <s v="Parfaite"/>
    <s v="CA-M-R2"/>
    <s v="PALF"/>
    <x v="3"/>
    <s v="CONGO"/>
    <m/>
    <m/>
    <m/>
  </r>
  <r>
    <x v="38"/>
    <s v="Taxi: Bureau- Direction LCDE/ Reglement facture d'eau du mois de Janvier Février 2026"/>
    <s v="Transport local"/>
    <s v="Office"/>
    <n v="1000"/>
    <n v="1.867727535907062"/>
    <n v="535.41"/>
    <s v="Parfaite"/>
    <s v="P-M-D1"/>
    <s v="PALF"/>
    <x v="3"/>
    <s v="CONGO"/>
    <m/>
    <m/>
    <m/>
  </r>
  <r>
    <x v="38"/>
    <s v="Taxi: Direction LCDE- Direction MTN / Achat crédit télephonique equipe PALF"/>
    <s v="Transport local"/>
    <s v="Office"/>
    <n v="1000"/>
    <n v="1.867727535907062"/>
    <n v="535.41"/>
    <s v="Parfaite"/>
    <s v="P-M-D1"/>
    <s v="PALF"/>
    <x v="3"/>
    <s v="CONGO"/>
    <m/>
    <m/>
    <m/>
  </r>
  <r>
    <x v="38"/>
    <s v="Taxi: Direction MTN - Domicile"/>
    <s v="Transport local"/>
    <s v="Office"/>
    <n v="1000"/>
    <n v="1.867727535907062"/>
    <n v="535.41"/>
    <s v="Parfaite"/>
    <s v="P-M-D1"/>
    <s v="PALF"/>
    <x v="3"/>
    <s v="CONGO"/>
    <m/>
    <m/>
    <m/>
  </r>
  <r>
    <x v="38"/>
    <s v="Credit telephonique MTN PALF/ du 04 au 09 Mars 2026/ Investigation/P29"/>
    <s v="Telephone"/>
    <s v="Investigation"/>
    <n v="7500"/>
    <n v="14.007956519302965"/>
    <n v="535.41"/>
    <s v="P29"/>
    <s v="P29-M-R1"/>
    <s v="PALF"/>
    <x v="3"/>
    <s v="CONGO"/>
    <m/>
    <m/>
    <m/>
  </r>
  <r>
    <x v="38"/>
    <s v="Taxi moto : hotel le plaisir - centre vill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8"/>
    <s v="Taxi moto : centre ville - zone du marché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8"/>
    <s v="Taxi moto : centre ville - gare routièr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8"/>
    <s v="Taxi moto : gare routière - quartier port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8"/>
    <s v="Taxi moto : quartier port - charden farel (recuperation fond)"/>
    <s v="Transport local"/>
    <s v="Investigation"/>
    <n v="500"/>
    <n v="0.93386376795353099"/>
    <n v="535.41"/>
    <s v="T73"/>
    <s v="T73-M-D1"/>
    <s v="PALF"/>
    <x v="3"/>
    <s v="CONGO"/>
    <m/>
    <m/>
    <m/>
  </r>
  <r>
    <x v="38"/>
    <s v="Taxi moto : charden farel - zone eglis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8"/>
    <s v="Taxi moto : zone église - hotel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8"/>
    <s v="Achat  boissons/ une cible"/>
    <s v="Trust building"/>
    <s v="Investigation"/>
    <n v="2000"/>
    <n v="3.735455071814124"/>
    <n v="535.41"/>
    <s v="T73"/>
    <s v="T73-M-D2"/>
    <s v="PALF"/>
    <x v="3"/>
    <s v="CONGO"/>
    <m/>
    <m/>
    <m/>
  </r>
  <r>
    <x v="38"/>
    <s v="Taxi moto : Hôtel - Centre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38"/>
    <s v="Taxi moto : Centre - Quartier Ouenze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38"/>
    <s v="Achat boissons avec la cible"/>
    <s v="Trust building"/>
    <s v="Investigation"/>
    <n v="2000"/>
    <n v="3.735455071814124"/>
    <n v="535.41"/>
    <s v="IT87"/>
    <s v="IT87-M-D2"/>
    <s v="PALF"/>
    <x v="3"/>
    <s v="CONGO"/>
    <m/>
    <m/>
    <m/>
  </r>
  <r>
    <x v="38"/>
    <s v="Taxi moto : Quartier Ouenze - Charden Farell/ Retrait du budget"/>
    <s v="Transport local"/>
    <s v="Investigation"/>
    <n v="500"/>
    <n v="0.93386376795353099"/>
    <n v="535.41"/>
    <s v="IT87"/>
    <s v="IT87-M-D1"/>
    <s v="PALF"/>
    <x v="3"/>
    <s v="CONGO"/>
    <m/>
    <m/>
    <m/>
  </r>
  <r>
    <x v="38"/>
    <s v="Taxi moto : Charden Farell - Quartier Kosoloba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38"/>
    <s v="Taxi moto : Quartier Kosoloba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38"/>
    <s v="Credit telephonique MTN PALF/ du 04 au 09 Mars 2026/Legal//Donald-Roméo"/>
    <s v="Telephone"/>
    <s v="Legal"/>
    <n v="3000"/>
    <n v="5.6031826077211857"/>
    <n v="535.41"/>
    <s v="Donald-Romeo"/>
    <s v="DR-M-R1"/>
    <s v="PALF"/>
    <x v="3"/>
    <s v="CONGO"/>
    <m/>
    <m/>
    <m/>
  </r>
  <r>
    <x v="38"/>
    <s v="Credit telephonique MTN PALF/du 04 au 09 Mars 2026/Média/ Evariste"/>
    <s v="Telephone"/>
    <s v="Media"/>
    <n v="3000"/>
    <n v="5.6031826077211857"/>
    <n v="535.41"/>
    <s v="Evariste"/>
    <s v="EV-M-R1"/>
    <s v="PALF"/>
    <x v="3"/>
    <s v="CONGO"/>
    <m/>
    <m/>
    <m/>
  </r>
  <r>
    <x v="38"/>
    <s v="Taxi: Bureau-Charden Farel(pour le transfert des fonds)"/>
    <s v="Transport local"/>
    <s v="Legal"/>
    <n v="500"/>
    <n v="0.93386376795353099"/>
    <n v="535.41"/>
    <s v="Romain"/>
    <s v="RM-M-D1"/>
    <s v="PALF"/>
    <x v="3"/>
    <s v="CONGO"/>
    <m/>
    <m/>
    <m/>
  </r>
  <r>
    <x v="38"/>
    <s v="Taxi: Charden Farell-Bureau"/>
    <s v="Transport local"/>
    <s v="Legal"/>
    <n v="500"/>
    <n v="0.93386376795353099"/>
    <n v="535.41"/>
    <s v="Romain"/>
    <s v="RM-M-D1"/>
    <s v="PALF"/>
    <x v="3"/>
    <s v="CONGO"/>
    <m/>
    <m/>
    <m/>
  </r>
  <r>
    <x v="38"/>
    <s v="Credit telephonique MTN PALF/du 04 au 09 Mars 2026/Legal/Romain"/>
    <s v="Telephone"/>
    <s v="Legal"/>
    <n v="2500"/>
    <n v="4.669318839767655"/>
    <n v="535.41"/>
    <s v="Romain"/>
    <s v="RM-M-R1"/>
    <s v="PALF"/>
    <x v="3"/>
    <s v="CONGO"/>
    <m/>
    <m/>
    <m/>
  </r>
  <r>
    <x v="38"/>
    <s v="Frais de tansfert d'argent  à T73  et IT87 par cf"/>
    <s v="Transfert fees"/>
    <s v="Office"/>
    <n v="2920"/>
    <n v="5.4537644048486209"/>
    <n v="535.41"/>
    <s v="Romain"/>
    <s v="CA-M-R1"/>
    <s v="PALF"/>
    <x v="3"/>
    <s v="CONGO"/>
    <m/>
    <m/>
    <m/>
  </r>
  <r>
    <x v="39"/>
    <s v="Maison-Bureau"/>
    <s v="Transport local"/>
    <s v="Management"/>
    <n v="1000"/>
    <n v="1.867727535907062"/>
    <n v="535.41"/>
    <s v="DOVI"/>
    <s v="DH-M-D1"/>
    <s v="PALF"/>
    <x v="3"/>
    <s v="CONGO"/>
    <m/>
    <m/>
    <m/>
  </r>
  <r>
    <x v="39"/>
    <s v="Bureau-Aspinall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9"/>
    <s v="Aspinall -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9"/>
    <s v="Bureau- 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39"/>
    <s v="Taxi: Bureau - Domicile/ travaille sur les dépenses du mois de dec 2025 janv et fév 2026 heure 18h20"/>
    <s v="Transport local"/>
    <s v="Office"/>
    <n v="1000"/>
    <n v="1.867727535907062"/>
    <n v="535.41"/>
    <s v="Parfaite"/>
    <s v="P-M-D1"/>
    <s v="PALF"/>
    <x v="3"/>
    <s v="CONGO"/>
    <m/>
    <m/>
    <m/>
  </r>
  <r>
    <x v="39"/>
    <s v="Taxi domicile-aeroport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39"/>
    <s v="Taxi aeroport-kombo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39"/>
    <s v="Taxi kombo-capitaine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39"/>
    <s v="Taxi capitaine-moukondo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39"/>
    <s v="Taxi moukondo-matsoua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39"/>
    <s v="Taxi matsoua-domicile"/>
    <s v="Transport local"/>
    <s v="Investigation"/>
    <n v="1000"/>
    <n v="1.867727535907062"/>
    <n v="535.41"/>
    <s v="P29"/>
    <s v="P29-M-D1"/>
    <s v="PALF"/>
    <x v="3"/>
    <s v="CONGO"/>
    <m/>
    <m/>
    <m/>
  </r>
  <r>
    <x v="39"/>
    <s v="Achat boisson"/>
    <s v="Trust building"/>
    <s v="Investigation"/>
    <n v="1500"/>
    <n v="2.8015913038605929"/>
    <n v="535.41"/>
    <s v="P29"/>
    <s v="P29-M-D5"/>
    <s v="PALF"/>
    <x v="3"/>
    <s v="CONGO"/>
    <m/>
    <m/>
    <m/>
  </r>
  <r>
    <x v="39"/>
    <s v="Taxi moto : hotel le palisir - zone stade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9"/>
    <s v="Taxi moto : zone stade -zone hopital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9"/>
    <s v="Taxi moto : zone hopital - quarier base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9"/>
    <s v="Taxi moto : quarier base - place rouge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39"/>
    <s v="Taxi moto : place rouge - hotel (fin de journée)"/>
    <s v="Transport local"/>
    <s v="Investigation"/>
    <n v="500"/>
    <n v="0.93386376795353099"/>
    <n v="535.41"/>
    <s v="T73"/>
    <s v="T73-M-D1"/>
    <s v="PALF"/>
    <x v="3"/>
    <s v="CONGO"/>
    <m/>
    <m/>
    <m/>
  </r>
  <r>
    <x v="39"/>
    <s v="Achat boisson/ une cible"/>
    <s v="Trust building"/>
    <s v="Investigation"/>
    <n v="1650"/>
    <n v="3.0817504342466524"/>
    <n v="535.41"/>
    <s v="T73"/>
    <s v="T73-M-D2"/>
    <s v="PALF"/>
    <x v="3"/>
    <s v="CONGO"/>
    <m/>
    <m/>
    <m/>
  </r>
  <r>
    <x v="39"/>
    <s v="Taxi moto : hotel le plaisir - gare routière ( départ pour Ewo)"/>
    <s v="Transport local"/>
    <s v="Investigation"/>
    <n v="500"/>
    <n v="0.93386376795353099"/>
    <n v="535.41"/>
    <s v="T73"/>
    <s v="T73-M-D1"/>
    <s v="PALF"/>
    <x v="3"/>
    <s v="CONGO"/>
    <m/>
    <m/>
    <m/>
  </r>
  <r>
    <x v="39"/>
    <s v="T73 - CONGO Frais d'hotel du 03 au 06/03/2026 à Owando (03Nuitées)"/>
    <s v="Travel subsistence"/>
    <s v="Investigation"/>
    <n v="30000"/>
    <n v="56.031826077211861"/>
    <n v="535.41"/>
    <s v="T73"/>
    <s v="T73-M-R4"/>
    <s v="PALF"/>
    <x v="3"/>
    <s v="CONGO"/>
    <m/>
    <m/>
    <m/>
  </r>
  <r>
    <x v="39"/>
    <s v="Achat billet : Owando - Ewo /T73"/>
    <s v="Transport Interurbain"/>
    <s v="Investigation"/>
    <n v="7000"/>
    <n v="13.074092751349434"/>
    <n v="535.41"/>
    <s v="T73"/>
    <s v="T73-M-R5"/>
    <s v="PALF"/>
    <x v="3"/>
    <s v="CONGO"/>
    <m/>
    <m/>
    <m/>
  </r>
  <r>
    <x v="39"/>
    <s v="Taxi moto : Hôtel - Marché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39"/>
    <s v="Achat boisons avec la cible"/>
    <s v="Trust building"/>
    <s v="Investigation"/>
    <n v="2000"/>
    <n v="3.735455071814124"/>
    <n v="535.41"/>
    <s v="IT87"/>
    <s v="IT87-M-D2"/>
    <s v="PALF"/>
    <x v="3"/>
    <s v="CONGO"/>
    <m/>
    <m/>
    <m/>
  </r>
  <r>
    <x v="39"/>
    <s v="Taxi moto : Marché - Quartier Talangai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39"/>
    <s v="Taxi moto : Quartier Talangai - Av. Sassou Nguesso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39"/>
    <s v="Taxi moto : Av. Sassou Nguesso - Marché/ Rencontrer une cible"/>
    <s v="Transport local"/>
    <s v="Investigation"/>
    <n v="500"/>
    <n v="0.93386376795353099"/>
    <n v="535.41"/>
    <s v="IT87"/>
    <s v="IT87-M-D1"/>
    <s v="PALF"/>
    <x v="3"/>
    <s v="CONGO"/>
    <m/>
    <m/>
    <m/>
  </r>
  <r>
    <x v="39"/>
    <s v="Taxi moto : Marché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0"/>
    <s v="Maison-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0"/>
    <s v="Bureau - Tour Nabemba (MEF)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0"/>
    <s v="Tour Nabemba - 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0"/>
    <s v="Bureau- 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0"/>
    <s v="Taxi domicile-poto poto,rencontre avec la cible"/>
    <s v="Transport local"/>
    <s v="Investigation"/>
    <n v="1500"/>
    <n v="2.8015913038605929"/>
    <n v="535.41"/>
    <s v="P29"/>
    <s v="P29-M-D1"/>
    <s v="PALF"/>
    <x v="3"/>
    <s v="CONGO"/>
    <m/>
    <m/>
    <m/>
  </r>
  <r>
    <x v="40"/>
    <s v="Taxi poto poto-mampassi,prospêction"/>
    <s v="Transport local"/>
    <s v="Investigation"/>
    <n v="1000"/>
    <n v="1.867727535907062"/>
    <n v="535.41"/>
    <s v="P29"/>
    <s v="P29-M-D1"/>
    <s v="PALF"/>
    <x v="3"/>
    <s v="CONGO"/>
    <m/>
    <m/>
    <m/>
  </r>
  <r>
    <x v="40"/>
    <s v="Taxi mapassi-ouenze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0"/>
    <s v="Taxi  ouenze-la tsieme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0"/>
    <s v="Taxi la tsieme-domicile"/>
    <s v="Transport local"/>
    <s v="Investigation"/>
    <n v="1500"/>
    <n v="2.8015913038605929"/>
    <n v="535.41"/>
    <s v="P29"/>
    <s v="P29-M-D1"/>
    <s v="PALF"/>
    <x v="3"/>
    <s v="CONGO"/>
    <m/>
    <m/>
    <m/>
  </r>
  <r>
    <x v="40"/>
    <s v="Achat boisson"/>
    <s v="Trust building"/>
    <s v="Investigation"/>
    <n v="1000"/>
    <n v="1.867727535907062"/>
    <n v="535.41"/>
    <s v="P29"/>
    <s v="P29-M-D5"/>
    <s v="PALF"/>
    <x v="3"/>
    <s v="CONGO"/>
    <m/>
    <m/>
    <m/>
  </r>
  <r>
    <x v="40"/>
    <s v="Taxi moto : gare routière - hotel Elonga (recherche hotel)"/>
    <s v="Transport local"/>
    <s v="Investigation"/>
    <n v="500"/>
    <n v="0.93386376795353099"/>
    <n v="535.41"/>
    <s v="T73"/>
    <s v="T73-M-D1"/>
    <s v="PALF"/>
    <x v="3"/>
    <s v="CONGO"/>
    <m/>
    <m/>
    <m/>
  </r>
  <r>
    <x v="40"/>
    <s v="Taxi moto : hotel Elonga - quartier centre (recherche hotel)"/>
    <s v="Transport local"/>
    <s v="Investigation"/>
    <n v="500"/>
    <n v="0.93386376795353099"/>
    <n v="535.41"/>
    <s v="T73"/>
    <s v="T73-M-D1"/>
    <s v="PALF"/>
    <x v="3"/>
    <s v="CONGO"/>
    <m/>
    <m/>
    <m/>
  </r>
  <r>
    <x v="40"/>
    <s v="Taxi moto : quartier centre - quartier bouta (recherche hotel)"/>
    <s v="Transport local"/>
    <s v="Investigation"/>
    <n v="500"/>
    <n v="0.93386376795353099"/>
    <n v="535.41"/>
    <s v="T73"/>
    <s v="T73-M-D1"/>
    <s v="PALF"/>
    <x v="3"/>
    <s v="CONGO"/>
    <m/>
    <m/>
    <m/>
  </r>
  <r>
    <x v="40"/>
    <s v="Taxi moto : quartier bouta - gare routièr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0"/>
    <s v="Taxi moto : gare routière - hotel elonda (fin de journée)"/>
    <s v="Transport local"/>
    <s v="Investigation"/>
    <n v="500"/>
    <n v="0.93386376795353099"/>
    <n v="535.41"/>
    <s v="T73"/>
    <s v="T73-M-D1"/>
    <s v="PALF"/>
    <x v="3"/>
    <s v="CONGO"/>
    <m/>
    <m/>
    <m/>
  </r>
  <r>
    <x v="40"/>
    <s v="IT87- CONGO Frais d'hôtel du 03 au 06/03/2026 à Etoumbi (03 nuitées)"/>
    <s v="Travel subsistence"/>
    <s v="Investigation"/>
    <n v="30000"/>
    <n v="56.031826077211861"/>
    <n v="535.41"/>
    <s v="IT87"/>
    <s v="IT87-M-R4"/>
    <s v="PALF"/>
    <x v="3"/>
    <s v="CONGO"/>
    <m/>
    <m/>
    <m/>
  </r>
  <r>
    <x v="40"/>
    <s v="Taxi moto : Hôtel - Parking/ Départ pour Makoua"/>
    <s v="Transport local"/>
    <s v="Investigation"/>
    <n v="500"/>
    <n v="0.93386376795353099"/>
    <n v="535.41"/>
    <s v="IT87"/>
    <s v="IT87-M-D1"/>
    <s v="PALF"/>
    <x v="3"/>
    <s v="CONGO"/>
    <m/>
    <m/>
    <m/>
  </r>
  <r>
    <x v="40"/>
    <s v="Achat billet Etoumbi - Makoua/ IT87"/>
    <s v="Transport Interurbain"/>
    <s v="Investigation"/>
    <n v="5000"/>
    <n v="9.3386376795353101"/>
    <n v="535.41"/>
    <s v="IT87"/>
    <s v="IT87-M-R5"/>
    <s v="PALF"/>
    <x v="3"/>
    <s v="CONGO"/>
    <m/>
    <m/>
    <m/>
  </r>
  <r>
    <x v="40"/>
    <s v="Taxi moto : Parking - Hôtel Louise/ Recherche d'hôtel"/>
    <s v="Transport local"/>
    <s v="Investigation"/>
    <n v="500"/>
    <n v="0.93386376795353099"/>
    <n v="535.41"/>
    <s v="IT87"/>
    <s v="IT87-M-D1"/>
    <s v="PALF"/>
    <x v="3"/>
    <s v="CONGO"/>
    <m/>
    <m/>
    <m/>
  </r>
  <r>
    <x v="40"/>
    <s v="Taxi moto : Hôtel Louise - Hôtel GESNA/ Recherche d'hôtel"/>
    <s v="Transport local"/>
    <s v="Investigation"/>
    <n v="500"/>
    <n v="0.93386376795353099"/>
    <n v="535.41"/>
    <s v="IT87"/>
    <s v="IT87-M-D1"/>
    <s v="PALF"/>
    <x v="3"/>
    <s v="CONGO"/>
    <m/>
    <m/>
    <m/>
  </r>
  <r>
    <x v="40"/>
    <s v="Taxi moto : Hôtel GESNA - Hôtel Emilienne/ Installation à Makoua"/>
    <s v="Transport local"/>
    <s v="Investigation"/>
    <n v="500"/>
    <n v="0.93386376795353099"/>
    <n v="535.41"/>
    <s v="IT87"/>
    <s v="IT87-M-D1"/>
    <s v="PALF"/>
    <x v="3"/>
    <s v="CONGO"/>
    <m/>
    <m/>
    <m/>
  </r>
  <r>
    <x v="40"/>
    <s v="Taxi moto : Hôtel - Rond point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0"/>
    <s v="Achat boissons avec une cible"/>
    <s v="Trust building"/>
    <s v="Investigation"/>
    <n v="1500"/>
    <n v="2.8015913038605929"/>
    <n v="535.41"/>
    <s v="IT87"/>
    <s v="IT87-M-D2"/>
    <s v="PALF"/>
    <x v="3"/>
    <s v="CONGO"/>
    <m/>
    <m/>
    <m/>
  </r>
  <r>
    <x v="40"/>
    <s v="Taxi moto : Rond point - Marché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0"/>
    <s v="Taxi moto : Marché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1"/>
    <s v="Taxi domicile_moungali,rencontre avec la cible"/>
    <s v="Transport local"/>
    <s v="Investigation"/>
    <n v="1500"/>
    <n v="2.8015913038605929"/>
    <n v="535.41"/>
    <s v="P29"/>
    <s v="P29-M-D1"/>
    <s v="PALF"/>
    <x v="3"/>
    <s v="CONGO"/>
    <m/>
    <m/>
    <m/>
  </r>
  <r>
    <x v="41"/>
    <s v="Taxi moungali-marché,extraction"/>
    <s v="Transport local"/>
    <s v="Investigation"/>
    <n v="1000"/>
    <n v="1.867727535907062"/>
    <n v="535.41"/>
    <s v="P29"/>
    <s v="P29-M-D1"/>
    <s v="PALF"/>
    <x v="3"/>
    <s v="CONGO"/>
    <m/>
    <m/>
    <m/>
  </r>
  <r>
    <x v="41"/>
    <s v="Taxi marchémoukondo,extraction"/>
    <s v="Transport local"/>
    <s v="Investigation"/>
    <n v="1000"/>
    <n v="1.867727535907062"/>
    <n v="535.41"/>
    <s v="P29"/>
    <s v="P29-M-D1"/>
    <s v="PALF"/>
    <x v="3"/>
    <s v="CONGO"/>
    <m/>
    <m/>
    <m/>
  </r>
  <r>
    <x v="41"/>
    <s v="Taxi moukondo-total,extraction"/>
    <s v="Transport local"/>
    <s v="Investigation"/>
    <n v="1000"/>
    <n v="1.867727535907062"/>
    <n v="535.41"/>
    <s v="P29"/>
    <s v="P29-M-D1"/>
    <s v="PALF"/>
    <x v="3"/>
    <s v="CONGO"/>
    <m/>
    <m/>
    <m/>
  </r>
  <r>
    <x v="41"/>
    <s v="Taxi total-domicile"/>
    <s v="Transport local"/>
    <s v="Investigation"/>
    <n v="1000"/>
    <n v="1.867727535907062"/>
    <n v="535.41"/>
    <s v="P29"/>
    <s v="P29-M-D1"/>
    <s v="PALF"/>
    <x v="3"/>
    <s v="CONGO"/>
    <m/>
    <m/>
    <m/>
  </r>
  <r>
    <x v="41"/>
    <s v="Achat boisson"/>
    <s v="Trust building"/>
    <s v="Investigation"/>
    <n v="6000"/>
    <n v="11.206365215442371"/>
    <n v="535.41"/>
    <s v="P29"/>
    <s v="P29-M-D5"/>
    <s v="PALF"/>
    <x v="3"/>
    <s v="CONGO"/>
    <m/>
    <m/>
    <m/>
  </r>
  <r>
    <x v="41"/>
    <s v="Taxi moto : hotel elonda  - marché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1"/>
    <s v="Taxi moto : marché - zone lycé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1"/>
    <s v="Taxi moto : zone lycée - zone hopital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1"/>
    <s v="Taxi moto : zone hopital - quartier ouenz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1"/>
    <s v="Taxi moto : quartier ouenze - agence transbony (réservation billet)"/>
    <s v="Transport local"/>
    <s v="Investigation"/>
    <n v="500"/>
    <n v="0.93386376795353099"/>
    <n v="535.41"/>
    <s v="T73"/>
    <s v="T73-M-D1"/>
    <s v="PALF"/>
    <x v="3"/>
    <s v="CONGO"/>
    <m/>
    <m/>
    <m/>
  </r>
  <r>
    <x v="41"/>
    <s v="Taxi moto : agence transbony - hotel (fin de journée)"/>
    <s v="Transport local"/>
    <s v="Investigation"/>
    <n v="500"/>
    <n v="0.93386376795353099"/>
    <n v="535.41"/>
    <s v="T73"/>
    <s v="T73-M-D1"/>
    <s v="PALF"/>
    <x v="3"/>
    <s v="CONGO"/>
    <m/>
    <m/>
    <m/>
  </r>
  <r>
    <x v="41"/>
    <s v="achat billet : Ewo - brazzaville /T73"/>
    <s v="Transport Interurbain"/>
    <s v="Investigation"/>
    <n v="12000"/>
    <n v="22.412730430884743"/>
    <n v="535.41"/>
    <s v="T73"/>
    <s v="T73-M-R6"/>
    <s v="PALF"/>
    <x v="3"/>
    <s v="CONGO"/>
    <m/>
    <m/>
    <m/>
  </r>
  <r>
    <x v="41"/>
    <s v="Achat boissons/ une cible"/>
    <s v="Trust building"/>
    <s v="Investigation"/>
    <n v="2000"/>
    <n v="3.735455071814124"/>
    <n v="535.41"/>
    <s v="T73"/>
    <s v="T73-M-D2"/>
    <s v="PALF"/>
    <x v="3"/>
    <s v="CONGO"/>
    <m/>
    <m/>
    <m/>
  </r>
  <r>
    <x v="41"/>
    <s v="Taxi moto : Hôtel - Zone E2C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1"/>
    <s v="Taxi moto : Zone E2C - Quartier Moussa Keita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1"/>
    <s v="Achat boissons avec une cible"/>
    <s v="Trust building"/>
    <s v="Investigation"/>
    <n v="2000"/>
    <n v="3.735455071814124"/>
    <n v="535.41"/>
    <s v="IT87"/>
    <s v="IT87-M-D2"/>
    <s v="PALF"/>
    <x v="3"/>
    <s v="CONGO"/>
    <m/>
    <m/>
    <m/>
  </r>
  <r>
    <x v="41"/>
    <s v="Taxi moto : Quartier Moussa Keita - Ohadé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1"/>
    <s v="Taxi moto : Ohadé - Agence Trans Bony/ Achat billet"/>
    <s v="Transport local"/>
    <s v="Investigation"/>
    <n v="500"/>
    <n v="0.93386376795353099"/>
    <n v="535.41"/>
    <s v="IT87"/>
    <s v="IT87-M-D1"/>
    <s v="PALF"/>
    <x v="3"/>
    <s v="CONGO"/>
    <m/>
    <m/>
    <m/>
  </r>
  <r>
    <x v="41"/>
    <s v="Taxi moto : Agence trans bony - Hôtel/ Retour du terrain"/>
    <s v="Transport local"/>
    <s v="Investigation"/>
    <n v="500"/>
    <n v="0.93386376795353099"/>
    <n v="535.41"/>
    <s v="IT87"/>
    <s v="IT87-M-D1"/>
    <s v="PALF"/>
    <x v="3"/>
    <s v="CONGO"/>
    <m/>
    <m/>
    <m/>
  </r>
  <r>
    <x v="42"/>
    <s v="T73 - CONGO Frais d'hotel du 06 au 08/03/2026 à Ewo (02Nuitées)"/>
    <s v="Travel subsistence"/>
    <s v="Investigation"/>
    <n v="20000"/>
    <n v="37.35455071814124"/>
    <n v="535.41"/>
    <s v="T73"/>
    <s v="T73-M-R7"/>
    <s v="PALF"/>
    <x v="3"/>
    <s v="CONGO"/>
    <m/>
    <m/>
    <m/>
  </r>
  <r>
    <x v="42"/>
    <s v="Taxi moto : hotel elonda - agence transbony (retour sur Brazzaville)"/>
    <s v="Transport local"/>
    <s v="Investigation"/>
    <n v="500"/>
    <n v="0.93386376795353099"/>
    <n v="535.41"/>
    <s v="T73"/>
    <s v="T73-M-D1"/>
    <s v="PALF"/>
    <x v="3"/>
    <s v="CONGO"/>
    <m/>
    <m/>
    <m/>
  </r>
  <r>
    <x v="42"/>
    <s v="Taxi moto : agence transbony - domicile (retour sur Brazzaville)"/>
    <s v="Transport local"/>
    <s v="Investigation"/>
    <n v="1000"/>
    <n v="1.867727535907062"/>
    <n v="535.41"/>
    <s v="T73"/>
    <s v="T73-M-D1"/>
    <s v="PALF"/>
    <x v="3"/>
    <s v="CONGO"/>
    <m/>
    <m/>
    <m/>
  </r>
  <r>
    <x v="42"/>
    <s v="IT87- CONGO Frais d'hôtel  du 06 au 08/03/2026 à Makoua (02 nuitées)"/>
    <s v="Travel subsistence"/>
    <s v="Investigation"/>
    <n v="20000"/>
    <n v="37.35455071814124"/>
    <n v="535.41"/>
    <s v="IT87"/>
    <s v="IT87-M-R6"/>
    <s v="PALF"/>
    <x v="3"/>
    <s v="CONGO"/>
    <m/>
    <m/>
    <m/>
  </r>
  <r>
    <x v="42"/>
    <s v="Taxi moto : Hôtel - Agence trans bony/ Départ pour Brazzaville"/>
    <s v="Transport local"/>
    <s v="Investigation"/>
    <n v="500"/>
    <n v="0.93386376795353099"/>
    <n v="535.41"/>
    <s v="IT87"/>
    <s v="IT87-M-D1"/>
    <s v="PALF"/>
    <x v="3"/>
    <s v="CONGO"/>
    <m/>
    <m/>
    <m/>
  </r>
  <r>
    <x v="42"/>
    <s v="Achat billet Makoua - Brazzaville/ IT87"/>
    <s v="Transport Interurbain"/>
    <s v="Investigation"/>
    <n v="8000"/>
    <n v="14.941820287256496"/>
    <n v="535.41"/>
    <s v="IT87"/>
    <s v="IT87-M-R7"/>
    <s v="PALF"/>
    <x v="3"/>
    <s v="CONGO"/>
    <m/>
    <m/>
    <m/>
  </r>
  <r>
    <x v="42"/>
    <s v="Taxi : Agence Trans bony - Domicile/ Arrivée à Brazzaville"/>
    <s v="Transport local"/>
    <s v="Investigation"/>
    <n v="2000"/>
    <n v="3.735455071814124"/>
    <n v="535.41"/>
    <s v="IT87"/>
    <s v="IT87-M-D1"/>
    <s v="PALF"/>
    <x v="3"/>
    <s v="CONGO"/>
    <m/>
    <m/>
    <m/>
  </r>
  <r>
    <x v="43"/>
    <s v="Maison- 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3"/>
    <s v="Maison-Bureau"/>
    <s v="Transport local"/>
    <s v="Management"/>
    <n v="1000"/>
    <n v="1.9054742621280678"/>
    <n v="524.80372990353703"/>
    <s v="DOVI"/>
    <s v="DH-M-D1"/>
    <s v="PALF"/>
    <x v="3"/>
    <s v="CONGO"/>
    <m/>
    <m/>
    <m/>
  </r>
  <r>
    <x v="43"/>
    <s v="Bureau - Ministere de la justice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3"/>
    <s v="Ministere de la Justice - 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3"/>
    <s v="Bureau- 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3"/>
    <s v="Paiement prime de fin d'année 2025/ Crépin"/>
    <s v="Personnel"/>
    <s v="Legal"/>
    <n v="154370"/>
    <n v="297.23639422524388"/>
    <n v="519.35093749999999"/>
    <s v="Crépin"/>
    <s v="CA-M-D3"/>
    <s v="PALF"/>
    <x v="3"/>
    <s v="CONGO"/>
    <m/>
    <m/>
    <m/>
  </r>
  <r>
    <x v="43"/>
    <s v="Paiement prime de fin d'année 2025/ Pafaite"/>
    <s v="Personnel"/>
    <s v="Office"/>
    <n v="68800"/>
    <n v="128.49965447040586"/>
    <n v="535.41"/>
    <s v="Parfaite"/>
    <s v="CA-M-D6"/>
    <s v="PALF"/>
    <x v="3"/>
    <s v="CONGO"/>
    <m/>
    <m/>
    <m/>
  </r>
  <r>
    <x v="43"/>
    <s v="Taxi:  Bureau-Banque BCI/Appro caisse et deport ordre de virement du mois de janvier et février 2026"/>
    <s v="Transport local"/>
    <s v="Office"/>
    <n v="1000"/>
    <n v="1.867727535907062"/>
    <n v="535.41"/>
    <s v="Parfaite"/>
    <s v="P-M-D1"/>
    <s v="PALF"/>
    <x v="3"/>
    <s v="CONGO"/>
    <m/>
    <m/>
    <m/>
  </r>
  <r>
    <x v="43"/>
    <s v="Taxi:  Banque BCI - Direction MTN/ Achat credit telephonique deuxième partie du mois de Mai 2025"/>
    <s v="Transport local"/>
    <s v="Office"/>
    <n v="1000"/>
    <n v="1.867727535907062"/>
    <n v="535.41"/>
    <s v="Parfaite"/>
    <s v="P-M-D1"/>
    <s v="PALF"/>
    <x v="3"/>
    <s v="CONGO"/>
    <m/>
    <m/>
    <m/>
  </r>
  <r>
    <x v="43"/>
    <s v="Taxi: Direction MTN- Bureau"/>
    <s v="Transport local"/>
    <s v="Office"/>
    <n v="1000"/>
    <n v="1.867727535907062"/>
    <n v="535.41"/>
    <s v="Parfaite"/>
    <s v="P-M-D1"/>
    <s v="PALF"/>
    <x v="3"/>
    <s v="CONGO"/>
    <m/>
    <m/>
    <m/>
  </r>
  <r>
    <x v="43"/>
    <s v="Credit teléphonique MTN PALF/ du 10 au 17 Mars 2026/Management/ Parfaite"/>
    <s v="Telephone"/>
    <s v="Management"/>
    <n v="5000"/>
    <n v="9.3386376795353101"/>
    <n v="535.41"/>
    <s v="Parfaite"/>
    <s v="P-M-R2"/>
    <s v="PALF"/>
    <x v="3"/>
    <s v="CONGO"/>
    <m/>
    <m/>
    <m/>
  </r>
  <r>
    <x v="43"/>
    <s v="Achat billet Brazzaville-dolisie"/>
    <s v="Transport Interurbain"/>
    <s v="Investigation"/>
    <n v="9000"/>
    <n v="16.809547823163559"/>
    <n v="535.41"/>
    <s v="P29"/>
    <s v="P29-M-R2"/>
    <s v="PALF"/>
    <x v="3"/>
    <s v="CONGO"/>
    <m/>
    <m/>
    <m/>
  </r>
  <r>
    <x v="43"/>
    <s v="Taxi : Bureau - Agence Ocean du nord/ Achat billet "/>
    <s v="Transport local"/>
    <s v="Investigation"/>
    <n v="1000"/>
    <n v="1.867727535907062"/>
    <n v="535.41"/>
    <s v="IT87"/>
    <s v="IT87-M-D1"/>
    <s v="PALF"/>
    <x v="3"/>
    <s v="CONGO"/>
    <m/>
    <m/>
    <m/>
  </r>
  <r>
    <x v="43"/>
    <s v="Taxi : Agence Ocean du nord - Domicile/ Retour d'achat billet"/>
    <s v="Transport local"/>
    <s v="Investigation"/>
    <n v="2000"/>
    <n v="3.735455071814124"/>
    <n v="535.41"/>
    <s v="IT87"/>
    <s v="IT87-M-D1"/>
    <s v="PALF"/>
    <x v="3"/>
    <s v="CONGO"/>
    <m/>
    <m/>
    <m/>
  </r>
  <r>
    <x v="43"/>
    <s v="Paiement prime de fin d'année 2025/ Abraham"/>
    <s v="Personnel"/>
    <s v="Legal"/>
    <n v="127070"/>
    <n v="237.33213798771035"/>
    <n v="535.41"/>
    <s v="Abraham"/>
    <s v="CA-M-D5"/>
    <s v="PALF"/>
    <x v="3"/>
    <s v="CONGO"/>
    <m/>
    <m/>
    <m/>
  </r>
  <r>
    <x v="43"/>
    <s v="Paiement prime de fin d'année 2025/Roderlin"/>
    <s v="Personnel"/>
    <s v="Legal"/>
    <n v="127070"/>
    <n v="237.33213798771035"/>
    <n v="535.41"/>
    <s v="Roderlin"/>
    <s v="CA-M-D4"/>
    <s v="PALF"/>
    <x v="3"/>
    <s v="CONGO"/>
    <m/>
    <m/>
    <m/>
  </r>
  <r>
    <x v="43"/>
    <s v="Paiement prime de fin d'année 2025/ Donald-Romeo"/>
    <s v="Personnel"/>
    <s v="Legal"/>
    <n v="127070"/>
    <n v="237.33213798771035"/>
    <n v="535.41"/>
    <s v="Donald-Romeo"/>
    <s v="CA-M-D2"/>
    <s v="PALF"/>
    <x v="3"/>
    <s v="CONGO"/>
    <m/>
    <m/>
    <m/>
  </r>
  <r>
    <x v="43"/>
    <s v="Paiement prime de fin d'année 2025/ Evariste"/>
    <s v="Personnel"/>
    <s v="Media"/>
    <n v="132280"/>
    <n v="247.06299844978616"/>
    <n v="535.41"/>
    <s v="Evariste"/>
    <s v="CA-M-D1"/>
    <s v="PALF"/>
    <x v="3"/>
    <s v="CONGO"/>
    <m/>
    <m/>
    <m/>
  </r>
  <r>
    <x v="43"/>
    <s v="Achat carburant groupe electrogène Bureau "/>
    <s v="Office Materiels"/>
    <s v="Office"/>
    <n v="62500"/>
    <n v="116.73297099419138"/>
    <n v="535.41"/>
    <s v="Romain"/>
    <s v="CA-M-R3"/>
    <s v="PALF"/>
    <x v="3"/>
    <s v="CONGO"/>
    <m/>
    <m/>
    <m/>
  </r>
  <r>
    <x v="43"/>
    <s v="Virement des fonds par la fondation Aspinall"/>
    <s v="Grant"/>
    <m/>
    <m/>
    <n v="0"/>
    <n v="535.40981666666664"/>
    <s v="BCI"/>
    <s v="BQ-M-G1"/>
    <s v="PALF"/>
    <x v="3"/>
    <s v="CONGO"/>
    <n v="32124589"/>
    <n v="60000"/>
    <m/>
  </r>
  <r>
    <x v="43"/>
    <s v="Paiement salaire du mois de Janvier 2026/LOUNDOU Jean Romain/3655242"/>
    <s v="Personnel"/>
    <s v="Legal"/>
    <n v="228800"/>
    <n v="427.33606021553578"/>
    <n v="535.41"/>
    <s v="BCI"/>
    <s v="BQ-M-R4"/>
    <s v="PALF"/>
    <x v="3"/>
    <s v="CONGO"/>
    <m/>
    <m/>
    <m/>
  </r>
  <r>
    <x v="43"/>
    <s v="Paiement salaire du mois de Janvier 2026/LOUNDOU Jean Romain/3655242"/>
    <s v="Personnel"/>
    <s v="Legal"/>
    <n v="228800"/>
    <n v="427.33606021553578"/>
    <n v="535.41"/>
    <s v="BCI"/>
    <s v="BQ-M-R5"/>
    <s v="PALF"/>
    <x v="3"/>
    <s v="CONGO"/>
    <m/>
    <m/>
    <m/>
  </r>
  <r>
    <x v="43"/>
    <s v="Paiement salaire du mois de Janvier 2026/Crepin IBOUILI-IBOUILI"/>
    <s v="Personnel"/>
    <s v="Legal"/>
    <n v="581764"/>
    <n v="1086.576642199436"/>
    <n v="535.41"/>
    <s v="BCI"/>
    <s v="BQ-M-R6"/>
    <s v="PALF"/>
    <x v="3"/>
    <s v="CONGO"/>
    <m/>
    <m/>
    <m/>
  </r>
  <r>
    <x v="43"/>
    <s v="Paiement salaire du mois de Janvier 2026/PINDI BINGA Donald- Roméo"/>
    <s v="Personnel"/>
    <s v="Legal"/>
    <n v="328800"/>
    <n v="614.10881380624198"/>
    <n v="535.41"/>
    <s v="BCI"/>
    <s v="BQ-M-R7"/>
    <s v="PALF"/>
    <x v="3"/>
    <s v="CONGO"/>
    <m/>
    <m/>
    <m/>
  </r>
  <r>
    <x v="43"/>
    <s v="Paiement salaire du mois de Janvier 2026/Evariste LELOUSSI"/>
    <s v="Personnel"/>
    <s v="Media"/>
    <n v="268210"/>
    <n v="500.94320240563309"/>
    <n v="535.41"/>
    <s v="BCI"/>
    <s v="BQ-M-R8"/>
    <s v="PALF"/>
    <x v="3"/>
    <s v="CONGO"/>
    <m/>
    <m/>
    <m/>
  </r>
  <r>
    <x v="43"/>
    <s v="Paiement salaire du mois de Février 2026/Crepin IBOUILI-IBOUILI"/>
    <s v="Personnel"/>
    <s v="Legal"/>
    <n v="581764"/>
    <n v="1086.576642199436"/>
    <n v="535.41"/>
    <s v="BCI"/>
    <s v="BQ-M-R9"/>
    <s v="PALF"/>
    <x v="3"/>
    <s v="CONGO"/>
    <m/>
    <m/>
    <m/>
  </r>
  <r>
    <x v="43"/>
    <s v="Paiement salaire du mois de Février 2026/PINDI BINGA Donald- Roméo"/>
    <s v="Personnel"/>
    <s v="Legal"/>
    <n v="328800"/>
    <n v="614.10881380624198"/>
    <n v="535.41"/>
    <s v="BCI"/>
    <s v="BQ-M-R10"/>
    <s v="PALF"/>
    <x v="3"/>
    <s v="CONGO"/>
    <m/>
    <m/>
    <m/>
  </r>
  <r>
    <x v="43"/>
    <s v="Paiement salaire du mois de Février 2026/Evariste LELOUSSI"/>
    <s v="Personnel"/>
    <s v="Media"/>
    <n v="268210"/>
    <n v="500.94320240563309"/>
    <n v="535.41"/>
    <s v="BCI"/>
    <s v="BQ-M-R11"/>
    <s v="PALF"/>
    <x v="3"/>
    <s v="CONGO"/>
    <m/>
    <m/>
    <m/>
  </r>
  <r>
    <x v="43"/>
    <s v="Reglement honoraire du mois de Janvier 2026/T73/3655244"/>
    <s v="Personnel"/>
    <s v="Investigation"/>
    <n v="255000"/>
    <n v="476.27052165630079"/>
    <n v="535.41"/>
    <s v="BCI"/>
    <s v="BQ-M-R12"/>
    <s v="PALF"/>
    <x v="3"/>
    <s v="CONGO"/>
    <m/>
    <m/>
    <m/>
  </r>
  <r>
    <x v="43"/>
    <s v="Reglement honoraire du mois de Février 2026/T73/3655244"/>
    <s v="Personnel"/>
    <s v="Investigation"/>
    <n v="255000"/>
    <n v="476.27052165630079"/>
    <n v="535.41"/>
    <s v="BCI"/>
    <s v="BQ-M-R13"/>
    <s v="PALF"/>
    <x v="3"/>
    <s v="CONGO"/>
    <m/>
    <m/>
    <m/>
  </r>
  <r>
    <x v="43"/>
    <s v="Reglement honoraire du mois de Janvier 2026/IT87/3655245"/>
    <s v="Personnel"/>
    <s v="Investigation"/>
    <n v="255000"/>
    <n v="476.27052165630079"/>
    <n v="535.41"/>
    <s v="BCI"/>
    <s v="BQ-M-R14"/>
    <s v="PALF"/>
    <x v="3"/>
    <s v="CONGO"/>
    <m/>
    <m/>
    <m/>
  </r>
  <r>
    <x v="43"/>
    <s v="Reglement honoraire du mois de Février 2026/IT87/3655245"/>
    <s v="Personnel"/>
    <s v="Investigation"/>
    <n v="255000"/>
    <n v="476.27052165630079"/>
    <n v="535.41"/>
    <s v="BCI"/>
    <s v="BQ-M-R15"/>
    <s v="PALF"/>
    <x v="3"/>
    <s v="CONGO"/>
    <m/>
    <m/>
    <m/>
  </r>
  <r>
    <x v="43"/>
    <s v="Reglement honoraire du mois de Janvier 2026/P29/3655246"/>
    <s v="Personnel"/>
    <s v="Investigation"/>
    <n v="400000"/>
    <n v="747.09101436282481"/>
    <n v="535.41"/>
    <s v="BCI"/>
    <s v="BQ-M-R16"/>
    <s v="PALF"/>
    <x v="3"/>
    <s v="CONGO"/>
    <m/>
    <m/>
    <m/>
  </r>
  <r>
    <x v="43"/>
    <s v="Reglement honoraire du 17 au 28 Février 2026/P29/3655246"/>
    <s v="Personnel"/>
    <s v="Investigation"/>
    <n v="157143"/>
    <n v="293.50030817504341"/>
    <n v="535.41"/>
    <s v="BCI"/>
    <s v="BQ-M-R17"/>
    <s v="PALF"/>
    <x v="3"/>
    <s v="CONGO"/>
    <m/>
    <m/>
    <m/>
  </r>
  <r>
    <x v="44"/>
    <s v="Maison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4"/>
    <s v="Credit telephonique MTN/PALF/ du 10 au 17 Mars 2026/ DOVI"/>
    <s v="Telephone"/>
    <s v="Management"/>
    <n v="10000"/>
    <n v="18.771635173931283"/>
    <n v="532.71864210781655"/>
    <s v="DOVI"/>
    <s v="DH-M-R3"/>
    <s v="PALF"/>
    <x v="3"/>
    <s v="CONGO"/>
    <m/>
    <m/>
    <m/>
  </r>
  <r>
    <x v="44"/>
    <s v="Bureau- 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4"/>
    <s v="Credit telephonique MTN PALF/du 10   au 17 Mars 2026/Legal/ crepin"/>
    <s v="Telephone"/>
    <s v="Legal"/>
    <n v="7500"/>
    <n v="14.007956519302965"/>
    <n v="535.41"/>
    <s v="Crépin"/>
    <s v="CR-M-R2"/>
    <s v="PALF"/>
    <x v="3"/>
    <s v="CONGO"/>
    <m/>
    <m/>
    <m/>
  </r>
  <r>
    <x v="44"/>
    <s v="P29 - CONGO Ration  du 10  au 11/03/2026 à dolisie,kimongo,ditadi(1 Nuitées)"/>
    <s v="Travel subsistence"/>
    <s v="Investigation"/>
    <n v="10000"/>
    <n v="18.67727535907062"/>
    <n v="535.41"/>
    <s v="P29"/>
    <s v="P29-M-D2"/>
    <s v="PALF"/>
    <x v="3"/>
    <s v="CONGO"/>
    <m/>
    <m/>
    <m/>
  </r>
  <r>
    <x v="44"/>
    <s v="Taxi domicile-agence,départ mission"/>
    <s v="Transport local"/>
    <s v="Investigation"/>
    <n v="1500"/>
    <n v="2.8015913038605929"/>
    <n v="535.41"/>
    <s v="P29"/>
    <s v="P29-M-D1"/>
    <s v="PALF"/>
    <x v="3"/>
    <s v="CONGO"/>
    <m/>
    <m/>
    <m/>
  </r>
  <r>
    <x v="44"/>
    <s v="Taxi agence-hotel"/>
    <s v="Transport local"/>
    <s v="Investigation"/>
    <n v="1000"/>
    <n v="1.867727535907062"/>
    <n v="535.41"/>
    <s v="P29"/>
    <s v="P29-M-D1"/>
    <s v="PALF"/>
    <x v="3"/>
    <s v="CONGO"/>
    <m/>
    <m/>
    <m/>
  </r>
  <r>
    <x v="44"/>
    <s v="Credit telephonique MTN PALF/ du 10  au 17 Mars 2026/ Investigation/P29"/>
    <s v="Telephone"/>
    <s v="Investigation"/>
    <n v="7500"/>
    <n v="14.007956519302965"/>
    <n v="535.41"/>
    <s v="P29"/>
    <s v="P29-M-R3"/>
    <s v="PALF"/>
    <x v="3"/>
    <s v="CONGO"/>
    <m/>
    <m/>
    <m/>
  </r>
  <r>
    <x v="44"/>
    <s v="Taxi : domicile - zone PSP"/>
    <s v="Transport local"/>
    <s v="Investigation"/>
    <n v="1000"/>
    <n v="1.867727535907062"/>
    <n v="535.41"/>
    <s v="T73"/>
    <s v="T73-M-D1"/>
    <s v="PALF"/>
    <x v="3"/>
    <s v="CONGO"/>
    <m/>
    <m/>
    <m/>
  </r>
  <r>
    <x v="44"/>
    <s v="Taxi : zone PSP - centre ville"/>
    <s v="Transport local"/>
    <s v="Investigation"/>
    <n v="1000"/>
    <n v="1.867727535907062"/>
    <n v="535.41"/>
    <s v="T73"/>
    <s v="T73-M-D1"/>
    <s v="PALF"/>
    <x v="3"/>
    <s v="CONGO"/>
    <m/>
    <m/>
    <m/>
  </r>
  <r>
    <x v="44"/>
    <s v="Taxi : centre ville - parc zologique"/>
    <s v="Transport local"/>
    <s v="Investigation"/>
    <n v="1000"/>
    <n v="1.867727535907062"/>
    <n v="535.41"/>
    <s v="T73"/>
    <s v="T73-M-D1"/>
    <s v="PALF"/>
    <x v="3"/>
    <s v="CONGO"/>
    <m/>
    <m/>
    <m/>
  </r>
  <r>
    <x v="44"/>
    <s v="Taxi : parc zologique - domicile"/>
    <s v="Transport local"/>
    <s v="Investigation"/>
    <n v="1000"/>
    <n v="1.867727535907062"/>
    <n v="535.41"/>
    <s v="T73"/>
    <s v="T73-M-D1"/>
    <s v="PALF"/>
    <x v="3"/>
    <s v="CONGO"/>
    <m/>
    <m/>
    <m/>
  </r>
  <r>
    <x v="44"/>
    <s v="Credit telephonique MTN PALF/ du 10 au 17 Mars 2026/ Investigation/T73"/>
    <s v="Telephone"/>
    <s v="Investigation"/>
    <n v="7500"/>
    <n v="14.007956519302965"/>
    <n v="535.41"/>
    <s v="T73"/>
    <s v="T73-M-R8"/>
    <s v="PALF"/>
    <x v="3"/>
    <s v="CONGO"/>
    <m/>
    <m/>
    <m/>
  </r>
  <r>
    <x v="44"/>
    <s v="Achat billet: Brazzaville - Ouesso/ T73"/>
    <s v="Transport Interurbain"/>
    <s v="Investigation"/>
    <n v="12000"/>
    <n v="22.412730430884743"/>
    <n v="535.41"/>
    <s v="T73"/>
    <s v="T73-M-R9"/>
    <s v="PALF"/>
    <x v="3"/>
    <s v="CONGO"/>
    <m/>
    <m/>
    <m/>
  </r>
  <r>
    <x v="44"/>
    <s v="Achat boisson /trois cibles"/>
    <s v="Trust building"/>
    <s v="Investigation"/>
    <n v="5500"/>
    <n v="10.272501447488841"/>
    <n v="535.41"/>
    <s v="T73"/>
    <s v="T73-M-D2"/>
    <s v="PALF"/>
    <x v="3"/>
    <s v="CONGO"/>
    <m/>
    <m/>
    <m/>
  </r>
  <r>
    <x v="44"/>
    <s v="IT87- CONGO Ration du 10 au 11/03/2026 à Sibiti, Zanaga et Loudima"/>
    <s v="Travel subsistence"/>
    <s v="Investigation"/>
    <n v="10000"/>
    <n v="18.67727535907062"/>
    <n v="535.41"/>
    <s v="IT87"/>
    <s v="IT87-M-D4"/>
    <s v="PALF"/>
    <x v="3"/>
    <s v="CONGO"/>
    <m/>
    <m/>
    <m/>
  </r>
  <r>
    <x v="44"/>
    <s v="Taxi : Domicile - Agence Ocean du nord Moungali"/>
    <s v="Transport local"/>
    <s v="Investigation"/>
    <n v="2000"/>
    <n v="3.735455071814124"/>
    <n v="535.41"/>
    <s v="IT87"/>
    <s v="IT87-M-D1"/>
    <s v="PALF"/>
    <x v="3"/>
    <s v="CONGO"/>
    <m/>
    <m/>
    <m/>
  </r>
  <r>
    <x v="44"/>
    <s v="Achat billet Brazzaville - Sibiti/ IT87"/>
    <s v="Transport Interurbain"/>
    <s v="Investigation"/>
    <n v="9000"/>
    <n v="16.809547823163559"/>
    <n v="535.41"/>
    <s v="IT87"/>
    <s v="IT87-M-R8"/>
    <s v="PALF"/>
    <x v="3"/>
    <s v="CONGO"/>
    <m/>
    <m/>
    <m/>
  </r>
  <r>
    <x v="44"/>
    <s v="Taxi moto : Agence Ocean du nord - Hôtel Papyrus/ Arrivé à Sibiti"/>
    <s v="Transport local"/>
    <s v="Investigation"/>
    <n v="400"/>
    <n v="0.74709101436282477"/>
    <n v="535.41"/>
    <s v="IT87"/>
    <s v="IT87-M-D1"/>
    <s v="PALF"/>
    <x v="3"/>
    <s v="CONGO"/>
    <m/>
    <m/>
    <m/>
  </r>
  <r>
    <x v="44"/>
    <s v="Credit telephonique MTN PALF/du 10 au 17 Mars 2026/Investigation/IT87"/>
    <s v="Telephone"/>
    <s v="Investigation"/>
    <n v="7500"/>
    <n v="14.007956519302965"/>
    <n v="535.41"/>
    <s v="IT87"/>
    <s v="IT87-M-R9"/>
    <s v="PALF"/>
    <x v="3"/>
    <s v="CONGO"/>
    <m/>
    <m/>
    <m/>
  </r>
  <r>
    <x v="44"/>
    <s v="Taxi Bureau- ACFAP/ Deposer les rapports annuels"/>
    <s v="Transport local"/>
    <s v="Legal"/>
    <n v="1000"/>
    <n v="1.867727535907062"/>
    <n v="535.41"/>
    <s v="Donald-Romeo"/>
    <s v="DR-M-D1"/>
    <s v="PALF"/>
    <x v="3"/>
    <s v="CONGO"/>
    <m/>
    <m/>
    <m/>
  </r>
  <r>
    <x v="44"/>
    <s v="Taxi ACFAP-Bureau"/>
    <s v="Transport local"/>
    <s v="Legal"/>
    <n v="1000"/>
    <n v="1.867727535907062"/>
    <n v="535.41"/>
    <s v="Donald-Romeo"/>
    <s v="DR-M-D1"/>
    <s v="PALF"/>
    <x v="3"/>
    <s v="CONGO"/>
    <m/>
    <m/>
    <m/>
  </r>
  <r>
    <x v="44"/>
    <s v="Taxi Bureau- ACFAP/ Deposer les rapports annuels après les observations"/>
    <s v="Transport local"/>
    <s v="Legal"/>
    <n v="1000"/>
    <n v="1.867727535907062"/>
    <n v="535.41"/>
    <s v="Donald-Romeo"/>
    <s v="DR-M-D1"/>
    <s v="PALF"/>
    <x v="3"/>
    <s v="CONGO"/>
    <m/>
    <m/>
    <m/>
  </r>
  <r>
    <x v="44"/>
    <s v="Taxi ACFAP-Bureau"/>
    <s v="Transport local"/>
    <s v="Legal"/>
    <n v="1000"/>
    <n v="1.867727535907062"/>
    <n v="535.41"/>
    <s v="Donald-Romeo"/>
    <s v="DR-M-D1"/>
    <s v="PALF"/>
    <x v="3"/>
    <s v="CONGO"/>
    <m/>
    <m/>
    <m/>
  </r>
  <r>
    <x v="44"/>
    <s v="Credit telephonique MTN PALF/ du 10 au 17 Mars 2026/Legal//Donald-Roméo"/>
    <s v="Telephone"/>
    <s v="Legal"/>
    <n v="7500"/>
    <n v="14.007956519302965"/>
    <n v="535.41"/>
    <s v="Donald-Romeo"/>
    <s v="DR-M-R2"/>
    <s v="PALF"/>
    <x v="3"/>
    <s v="CONGO"/>
    <m/>
    <m/>
    <m/>
  </r>
  <r>
    <x v="44"/>
    <s v="Credit telephonique MTN PALF/du 10 au 17 Mars 2026/Evariste/ Evariste"/>
    <s v="Telephone"/>
    <s v="Media"/>
    <n v="7500"/>
    <n v="14.007956519302965"/>
    <n v="535.41"/>
    <s v="Evariste"/>
    <s v="EV-M-R2"/>
    <s v="PALF"/>
    <x v="3"/>
    <s v="CONGO"/>
    <m/>
    <m/>
    <m/>
  </r>
  <r>
    <x v="44"/>
    <s v="Credit telephonique MTN PALF/du 10 au 17 Mars 2026/Legal/Romain"/>
    <s v="Telephone"/>
    <s v="Legal"/>
    <n v="5000"/>
    <n v="9.3386376795353101"/>
    <n v="535.41"/>
    <s v="Romain"/>
    <s v="RM-M-R2"/>
    <s v="PALF"/>
    <x v="3"/>
    <s v="CONGO"/>
    <m/>
    <m/>
    <m/>
  </r>
  <r>
    <x v="44"/>
    <s v="Solde du dernier acompte  sur  salaire du mois de décembre 2025/Homéfa DOVI/3655249"/>
    <s v="Personnel"/>
    <s v="Management"/>
    <n v="700000"/>
    <n v="1307.4092751349433"/>
    <n v="535.41"/>
    <s v="BCI"/>
    <s v="BQ-M-R18"/>
    <s v="PALF"/>
    <x v="3"/>
    <s v="CONGO"/>
    <m/>
    <m/>
    <m/>
  </r>
  <r>
    <x v="44"/>
    <s v="Paiement salaire du mois de Janvier 2026/Homéfa DOVI/3655249"/>
    <s v="Personnel"/>
    <s v="Management"/>
    <n v="1311000"/>
    <n v="2448.5907995741582"/>
    <n v="535.41"/>
    <s v="BCI"/>
    <s v="BQ-M-R19"/>
    <s v="PALF"/>
    <x v="3"/>
    <s v="CONGO"/>
    <m/>
    <m/>
    <m/>
  </r>
  <r>
    <x v="44"/>
    <s v="Paiement salaire du mois de Janvier 2026/Homéfa DOVI/3655249"/>
    <s v="Personnel"/>
    <s v="Management"/>
    <n v="1311000"/>
    <n v="2448.5907995741582"/>
    <n v="535.41"/>
    <s v="BCI"/>
    <s v="BQ-M-R20"/>
    <s v="PALF"/>
    <x v="3"/>
    <s v="CONGO"/>
    <m/>
    <m/>
    <m/>
  </r>
  <r>
    <x v="44"/>
    <s v="Paiement salaire du mois de Janvier 2026/BAVOUMINA NZOUSSI Dina Parfaite/3655248"/>
    <s v="Personnel"/>
    <s v="Office"/>
    <n v="258800"/>
    <n v="483.36788629274764"/>
    <n v="535.41"/>
    <s v="BCI"/>
    <s v="BQ-M-R21"/>
    <s v="PALF"/>
    <x v="3"/>
    <s v="CONGO"/>
    <m/>
    <m/>
    <m/>
  </r>
  <r>
    <x v="44"/>
    <s v="Paiement salaire du mois de Février 2026 fin du premier contrat et congé/BAVOUMINA NZOUSSI Dina Parfaite/3655248"/>
    <s v="Personnel"/>
    <s v="Office"/>
    <n v="274914"/>
    <n v="513.46444780635409"/>
    <n v="535.41"/>
    <s v="BCI"/>
    <s v="BQ-M-R22"/>
    <s v="PALF"/>
    <x v="3"/>
    <s v="CONGO"/>
    <m/>
    <m/>
    <m/>
  </r>
  <r>
    <x v="44"/>
    <s v="Paiement salaire du mois de Février 2026 nouveau contrat/BAVOUMINA NZOUSSI Dina Parfaite/3655248"/>
    <s v="Personnel"/>
    <s v="Office"/>
    <n v="187886"/>
    <n v="350.91985581143427"/>
    <n v="535.41"/>
    <s v="BCI"/>
    <s v="BQ-M-R23"/>
    <s v="PALF"/>
    <x v="3"/>
    <s v="CONGO"/>
    <m/>
    <m/>
    <m/>
  </r>
  <r>
    <x v="44"/>
    <s v="Paiement Honoraire Me LOCKO/Mois de décembre 2025 /3655252"/>
    <s v="Lawyer Fees"/>
    <s v="Legal"/>
    <n v="150000"/>
    <n v="280.1591303860593"/>
    <n v="535.41"/>
    <s v="BCI"/>
    <s v="BQ-M-R24"/>
    <s v="PALF"/>
    <x v="3"/>
    <s v="CONGO"/>
    <m/>
    <m/>
    <m/>
  </r>
  <r>
    <x v="44"/>
    <s v="Paiement Honoraire Me LOCKO/Mois de Janvier 2026 /3655252"/>
    <s v="Lawyer Fees"/>
    <s v="Legal"/>
    <n v="150000"/>
    <n v="280.1591303860593"/>
    <n v="535.41"/>
    <s v="BCI"/>
    <s v="BQ-M-R25"/>
    <s v="PALF"/>
    <x v="3"/>
    <s v="CONGO"/>
    <m/>
    <m/>
    <m/>
  </r>
  <r>
    <x v="44"/>
    <s v="Paiement Honoraire Me LOCKO/Mois de Février 2026 /3655252"/>
    <s v="Lawyer Fees"/>
    <s v="Legal"/>
    <n v="150000"/>
    <n v="280.1591303860593"/>
    <n v="535.41"/>
    <s v="BCI"/>
    <s v="BQ-M-R26"/>
    <s v="PALF"/>
    <x v="3"/>
    <s v="CONGO"/>
    <m/>
    <m/>
    <m/>
  </r>
  <r>
    <x v="44"/>
    <s v="Reglement Facture Gardiennage Mois de Février 2026/3655251"/>
    <s v="Services"/>
    <s v="Office"/>
    <n v="260000"/>
    <n v="485.60915933583613"/>
    <n v="535.41"/>
    <s v="BCI"/>
    <s v="BQ-M-R27"/>
    <s v="PALF"/>
    <x v="3"/>
    <s v="CONGO"/>
    <m/>
    <m/>
    <m/>
  </r>
  <r>
    <x v="44"/>
    <s v="Reglement loyer du mois de Février 2026/3655250"/>
    <s v="Rent &amp; Utilities"/>
    <s v="Office"/>
    <n v="500000"/>
    <n v="933.86376795353101"/>
    <n v="535.41"/>
    <s v="BCI"/>
    <s v="BQ-M-R28"/>
    <s v="PALF"/>
    <x v="3"/>
    <s v="CONGO"/>
    <m/>
    <m/>
    <m/>
  </r>
  <r>
    <x v="44"/>
    <s v="Frais de virement salaire du mois de Janvier 2026"/>
    <s v="Bank fees"/>
    <s v="Office"/>
    <n v="10665"/>
    <n v="19.919314170448818"/>
    <n v="535.41"/>
    <s v="BCI"/>
    <s v="BQ-M-R29"/>
    <s v="PALF"/>
    <x v="3"/>
    <s v="CONGO"/>
    <m/>
    <m/>
    <m/>
  </r>
  <r>
    <x v="44"/>
    <s v="Frais de virement salaire du mois de Février 2026"/>
    <s v="Bank fees"/>
    <s v="Office"/>
    <n v="10665"/>
    <n v="19.919314170448818"/>
    <n v="535.41"/>
    <s v="BCI"/>
    <s v="BQ-M-R30"/>
    <s v="PALF"/>
    <x v="3"/>
    <s v="CONGO"/>
    <m/>
    <m/>
    <m/>
  </r>
  <r>
    <x v="45"/>
    <s v="P29 - CONGO Ration  du 11  au 12/03/2026 à dolisie,kimongo,ditadi(1 Nuitées)"/>
    <s v="Travel subsistence"/>
    <s v="Investigation"/>
    <n v="10000"/>
    <n v="18.67727535907062"/>
    <n v="535.41"/>
    <s v="P29"/>
    <s v="P29-M-D2"/>
    <s v="PALF"/>
    <x v="3"/>
    <s v="CONGO"/>
    <m/>
    <m/>
    <m/>
  </r>
  <r>
    <x v="45"/>
    <s v="IT87- CONGO Ration du 11 au 12/03/2026 à Sibiti, Zanaga et Loudima"/>
    <s v="Travel subsistence"/>
    <s v="Investigation"/>
    <n v="10000"/>
    <n v="18.67727535907062"/>
    <n v="535.41"/>
    <s v="IT87"/>
    <s v="IT87-M-D4"/>
    <s v="PALF"/>
    <x v="3"/>
    <s v="CONGO"/>
    <m/>
    <m/>
    <m/>
  </r>
  <r>
    <x v="45"/>
    <s v="Maison-DGEF"/>
    <s v="Transport local"/>
    <s v="Management"/>
    <n v="500"/>
    <n v="0.93858175869656413"/>
    <n v="532.71864210781655"/>
    <s v="DOVI"/>
    <s v="DH-M-D1"/>
    <s v="PALF"/>
    <x v="3"/>
    <s v="CONGO"/>
    <m/>
    <m/>
    <m/>
  </r>
  <r>
    <x v="45"/>
    <s v="Bureau-Ministere de la Justice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5"/>
    <s v="Ministere de la Justice - Bureau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45"/>
    <s v="Bureau - Parc Zoologique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5"/>
    <s v="Parc Zoologique - Maison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5"/>
    <s v="Reglement prestation de nettoyage  PALF du mois de Février 2026"/>
    <s v="Services"/>
    <s v="Office"/>
    <n v="80000"/>
    <n v="149.41820287256496"/>
    <n v="535.41"/>
    <s v="Parfaite"/>
    <s v="CA-M-R5"/>
    <s v="PALF"/>
    <x v="3"/>
    <s v="CONGO"/>
    <m/>
    <m/>
    <m/>
  </r>
  <r>
    <x v="45"/>
    <s v="Taxi hotel-fatima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5"/>
    <s v="Taxi fatima-bounda,prospection"/>
    <s v="Transport local"/>
    <s v="Investigation"/>
    <n v="1500"/>
    <n v="2.8015913038605929"/>
    <n v="535.41"/>
    <s v="P29"/>
    <s v="P29-M-D1"/>
    <s v="PALF"/>
    <x v="3"/>
    <s v="CONGO"/>
    <m/>
    <m/>
    <m/>
  </r>
  <r>
    <x v="45"/>
    <s v="Taxi bounda-cf,retrait des fonds"/>
    <s v="Transport local"/>
    <s v="Investigation"/>
    <n v="1500"/>
    <n v="2.8015913038605929"/>
    <n v="535.41"/>
    <s v="P29"/>
    <s v="P29-M-D1"/>
    <s v="PALF"/>
    <x v="3"/>
    <s v="CONGO"/>
    <m/>
    <m/>
    <m/>
  </r>
  <r>
    <x v="45"/>
    <s v="Taxi cf-sab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5"/>
    <s v="Taxi sab-hotel"/>
    <s v="Transport local"/>
    <s v="Investigation"/>
    <n v="1000"/>
    <n v="1.867727535907062"/>
    <n v="535.41"/>
    <s v="P29"/>
    <s v="P29-M-D1"/>
    <s v="PALF"/>
    <x v="3"/>
    <s v="CONGO"/>
    <m/>
    <m/>
    <m/>
  </r>
  <r>
    <x v="45"/>
    <s v="Achat boisson "/>
    <s v="Trust building"/>
    <s v="Investigation"/>
    <n v="2000"/>
    <n v="3.735455071814124"/>
    <n v="535.41"/>
    <s v="P29"/>
    <s v="P29-M-D5"/>
    <s v="PALF"/>
    <x v="3"/>
    <s v="CONGO"/>
    <m/>
    <m/>
    <m/>
  </r>
  <r>
    <x v="45"/>
    <s v="T73- CONGO Ration du 11 au 12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45"/>
    <s v="Taxi : domicile - agence transbony ( départ pour Ouesso)"/>
    <s v="Transport local"/>
    <s v="Investigation"/>
    <n v="1000"/>
    <n v="1.867727535907062"/>
    <n v="535.41"/>
    <s v="T73"/>
    <s v="T73-M-D1"/>
    <s v="PALF"/>
    <x v="3"/>
    <s v="CONGO"/>
    <m/>
    <m/>
    <m/>
  </r>
  <r>
    <x v="45"/>
    <s v="Taxi : agence transbony  - hotel"/>
    <s v="Transport local"/>
    <s v="Investigation"/>
    <n v="500"/>
    <n v="0.93386376795353099"/>
    <n v="535.41"/>
    <s v="T73"/>
    <s v="T73-M-D1"/>
    <s v="PALF"/>
    <x v="3"/>
    <s v="CONGO"/>
    <m/>
    <m/>
    <m/>
  </r>
  <r>
    <x v="45"/>
    <s v="Taxi moto : Hôtel - Place rouge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5"/>
    <s v="Taxi moto : Place rouge - Charden Farel/ Retrait du budget"/>
    <s v="Transport local"/>
    <s v="Investigation"/>
    <n v="400"/>
    <n v="0.74709101436282477"/>
    <n v="535.41"/>
    <s v="IT87"/>
    <s v="IT87-M-D1"/>
    <s v="PALF"/>
    <x v="3"/>
    <s v="CONGO"/>
    <m/>
    <m/>
    <m/>
  </r>
  <r>
    <x v="45"/>
    <s v="Taxi moto : Charden Farel - Stade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5"/>
    <s v="Taxi moto : Stade - Boulevard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5"/>
    <s v="Taxi moto : Boulevard - Place rouge/ Rendez-vous avec les cibles"/>
    <s v="Transport local"/>
    <s v="Investigation"/>
    <n v="400"/>
    <n v="0.74709101436282477"/>
    <n v="535.41"/>
    <s v="IT87"/>
    <s v="IT87-M-D1"/>
    <s v="PALF"/>
    <x v="3"/>
    <s v="CONGO"/>
    <m/>
    <m/>
    <m/>
  </r>
  <r>
    <x v="45"/>
    <s v="Achat boissons avec 04 cibles"/>
    <s v="Trust building"/>
    <s v="Investigation"/>
    <n v="5500"/>
    <n v="10.272501447488841"/>
    <n v="535.41"/>
    <s v="IT87"/>
    <s v="IT87-M-D2"/>
    <s v="PALF"/>
    <x v="3"/>
    <s v="CONGO"/>
    <m/>
    <m/>
    <m/>
  </r>
  <r>
    <x v="45"/>
    <s v="Taxi moto : Place rouge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5"/>
    <s v="Frais de tansfert d'argent  à P29, et IT87 par cf"/>
    <s v="Transfert fees"/>
    <s v="Office"/>
    <n v="6180"/>
    <n v="11.542556171905643"/>
    <n v="535.41"/>
    <s v="Romain"/>
    <s v="CA-M-R4"/>
    <s v="PALF"/>
    <x v="3"/>
    <s v="CONGO"/>
    <m/>
    <m/>
    <m/>
  </r>
  <r>
    <x v="45"/>
    <s v="Taxi: Burau-Charden Farell"/>
    <s v="Transport local"/>
    <s v="Legal"/>
    <n v="500"/>
    <n v="0.93386376795353099"/>
    <n v="535.41"/>
    <s v="Romain"/>
    <s v="RM-M-D1"/>
    <s v="PALF"/>
    <x v="3"/>
    <s v="CONGO"/>
    <m/>
    <m/>
    <m/>
  </r>
  <r>
    <x v="45"/>
    <s v="Taxi: Charden Farell-Bureau"/>
    <s v="Transport local"/>
    <s v="Legal"/>
    <n v="500"/>
    <n v="0.93386376795353099"/>
    <n v="535.41"/>
    <s v="Romain"/>
    <s v="RM-M-D1"/>
    <s v="PALF"/>
    <x v="3"/>
    <s v="CONGO"/>
    <m/>
    <m/>
    <m/>
  </r>
  <r>
    <x v="46"/>
    <s v="P29 - CONGO Ration  du 12  au 13/03/2026 à dolisie,kimongo,ditadi(1 Nuitées)"/>
    <s v="Travel subsistence"/>
    <s v="Investigation"/>
    <n v="10000"/>
    <n v="18.67727535907062"/>
    <n v="535.41"/>
    <s v="P29"/>
    <s v="P29-M-D2"/>
    <s v="PALF"/>
    <x v="3"/>
    <s v="CONGO"/>
    <m/>
    <m/>
    <m/>
  </r>
  <r>
    <x v="46"/>
    <s v="IT87- CONGO Ration du 12 au 13/03/2026 à Sibiti, Zanaga et Loudima"/>
    <s v="Travel subsistence"/>
    <s v="Investigation"/>
    <n v="10000"/>
    <n v="18.67727535907062"/>
    <n v="535.41"/>
    <s v="IT87"/>
    <s v="IT87-M-D4"/>
    <s v="PALF"/>
    <x v="3"/>
    <s v="CONGO"/>
    <m/>
    <m/>
    <m/>
  </r>
  <r>
    <x v="46"/>
    <s v="T73- CONGO Ration du 12 au 13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46"/>
    <s v="Maison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6"/>
    <s v="Bureau-Parc Zoologique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6"/>
    <s v="Parc Zoologique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6"/>
    <s v="Bureau-Maison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6"/>
    <s v="Taxi:  Domicile- Société de gardiennage (PGS) /remise de chèque du mois de Janvier 2026"/>
    <s v="Transport local"/>
    <s v="Office"/>
    <n v="1000"/>
    <n v="1.867727535907062"/>
    <n v="535.41"/>
    <s v="Parfaite"/>
    <s v="P-M-D1"/>
    <s v="PALF"/>
    <x v="3"/>
    <s v="CONGO"/>
    <m/>
    <m/>
    <m/>
  </r>
  <r>
    <x v="46"/>
    <s v="Taxi:  Societé de gardiennage  - Bureau"/>
    <s v="Transport local"/>
    <s v="Office"/>
    <n v="1000"/>
    <n v="1.867727535907062"/>
    <n v="535.41"/>
    <s v="Parfaite"/>
    <s v="P-M-D1"/>
    <s v="PALF"/>
    <x v="3"/>
    <s v="CONGO"/>
    <m/>
    <m/>
    <m/>
  </r>
  <r>
    <x v="46"/>
    <s v="Taxi: Bureau -Banque BCI/ Rétrait espèces banque, appro caisse"/>
    <s v="Transport local"/>
    <s v="Office"/>
    <n v="1000"/>
    <n v="1.867727535907062"/>
    <n v="535.41"/>
    <s v="Parfaite"/>
    <s v="P-M-D1"/>
    <s v="PALF"/>
    <x v="3"/>
    <s v="CONGO"/>
    <m/>
    <m/>
    <m/>
  </r>
  <r>
    <x v="46"/>
    <s v="Taxi: Banque BCI-Bureau"/>
    <s v="Transport local"/>
    <s v="Office"/>
    <n v="1000"/>
    <n v="1.867727535907062"/>
    <n v="535.41"/>
    <s v="Parfaite"/>
    <s v="P-M-D1"/>
    <s v="PALF"/>
    <x v="3"/>
    <s v="CONGO"/>
    <m/>
    <m/>
    <m/>
  </r>
  <r>
    <x v="46"/>
    <s v="Taxi hotel-grand marché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6"/>
    <s v="Taxi grand marché-4 points cardinaux,prospection"/>
    <s v="Transport local"/>
    <s v="Investigation"/>
    <n v="1500"/>
    <n v="2.8015913038605929"/>
    <n v="535.41"/>
    <s v="P29"/>
    <s v="P29-M-D1"/>
    <s v="PALF"/>
    <x v="3"/>
    <s v="CONGO"/>
    <m/>
    <m/>
    <m/>
  </r>
  <r>
    <x v="46"/>
    <s v="Taxi 4 points cardinaux-mon fleury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6"/>
    <s v="Taxi mon fleury-capable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6"/>
    <s v="Taxi capable-hotel"/>
    <s v="Transport local"/>
    <s v="Investigation"/>
    <n v="1000"/>
    <n v="1.867727535907062"/>
    <n v="535.41"/>
    <s v="P29"/>
    <s v="P29-M-D1"/>
    <s v="PALF"/>
    <x v="3"/>
    <s v="CONGO"/>
    <m/>
    <m/>
    <m/>
  </r>
  <r>
    <x v="46"/>
    <s v="Achat boisson "/>
    <s v="Trust building"/>
    <s v="Investigation"/>
    <n v="2000"/>
    <n v="3.735455071814124"/>
    <n v="535.41"/>
    <s v="P29"/>
    <s v="P29-M-D5"/>
    <s v="PALF"/>
    <x v="3"/>
    <s v="CONGO"/>
    <m/>
    <m/>
    <m/>
  </r>
  <r>
    <x v="46"/>
    <s v="T73 - CONGO Frais d'hotel du 11 au 12/03/2026 à Ouesso (01Nuitée)"/>
    <s v="Travel subsistence"/>
    <s v="Investigation"/>
    <n v="10000"/>
    <n v="18.67727535907062"/>
    <n v="535.41"/>
    <s v="T73"/>
    <s v="T73-M-R10"/>
    <s v="PALF"/>
    <x v="3"/>
    <s v="CONGO"/>
    <m/>
    <m/>
    <m/>
  </r>
  <r>
    <x v="46"/>
    <s v="Taxi : hotel - port (départ pour Pokola)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Achat billet : Ouesso - pokola/T73"/>
    <s v="Transport Interurbain"/>
    <s v="Investigation"/>
    <n v="2000"/>
    <n v="3.735455071814124"/>
    <n v="535.41"/>
    <s v="T73"/>
    <s v="T73-M-R11"/>
    <s v="PALF"/>
    <x v="3"/>
    <s v="CONGO"/>
    <m/>
    <m/>
    <m/>
  </r>
  <r>
    <x v="46"/>
    <s v="Traverser rivière sangha"/>
    <s v="Transport local"/>
    <s v="Investigation"/>
    <n v="1000"/>
    <n v="1.867727535907062"/>
    <n v="535.41"/>
    <s v="T73"/>
    <s v="T73-M-D1"/>
    <s v="PALF"/>
    <x v="3"/>
    <s v="CONGO"/>
    <m/>
    <m/>
    <m/>
  </r>
  <r>
    <x v="46"/>
    <s v="Taxi moto : gare routière - Hotel 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Taxi moto : Hotel - zone CIB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Taxi moto : zone CIB - marché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Taxi moto : marché - quartier centre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Taxi moto : quartier centre - charden farel (recuperer fond)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Taxi moto : charden farel - quartier centre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Taxi moto : quartier centre - hotel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6"/>
    <s v="Achat boissons/ une cible"/>
    <s v="Trust building"/>
    <s v="Investigation"/>
    <n v="2000"/>
    <n v="3.735455071814124"/>
    <n v="535.41"/>
    <s v="T73"/>
    <s v="T73-M-D2"/>
    <s v="PALF"/>
    <x v="3"/>
    <s v="CONGO"/>
    <m/>
    <m/>
    <m/>
  </r>
  <r>
    <x v="46"/>
    <s v="Taxi moto : Hôtel - Quartier la gare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6"/>
    <s v="Taxi moto : La gare - Mabombo/ Prospection"/>
    <s v="Transport local"/>
    <s v="Investigation"/>
    <n v="400"/>
    <n v="0.74709101436282477"/>
    <n v="535.41"/>
    <s v="IT87"/>
    <s v="IT87-M-D1"/>
    <s v="PALF"/>
    <x v="3"/>
    <s v="CONGO"/>
    <m/>
    <m/>
    <m/>
  </r>
  <r>
    <x v="46"/>
    <s v="Achat boissons avec une cible"/>
    <s v="Trust building"/>
    <s v="Investigation"/>
    <n v="1650"/>
    <n v="3.0817504342466524"/>
    <n v="535.41"/>
    <s v="IT87"/>
    <s v="IT87-M-D2"/>
    <s v="PALF"/>
    <x v="3"/>
    <s v="CONGO"/>
    <m/>
    <m/>
    <m/>
  </r>
  <r>
    <x v="46"/>
    <s v="Taxi moto : Mabombo - Quartier 1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6"/>
    <s v="Taxi moto : Quartier Mabombo - Place rouge/ Prospection"/>
    <s v="Transport local"/>
    <s v="Investigation"/>
    <n v="400"/>
    <n v="0.74709101436282477"/>
    <n v="535.41"/>
    <s v="IT87"/>
    <s v="IT87-M-D1"/>
    <s v="PALF"/>
    <x v="3"/>
    <s v="CONGO"/>
    <m/>
    <m/>
    <m/>
  </r>
  <r>
    <x v="46"/>
    <s v="Taxi moto : Place rouge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6"/>
    <s v="Frais de tansfert d'argent  à T73 par cf"/>
    <s v="Transfert fees"/>
    <s v="Office"/>
    <n v="3390"/>
    <n v="6.3315963467249405"/>
    <n v="535.41"/>
    <s v="Romain"/>
    <s v="CA-M-R6"/>
    <s v="PALF"/>
    <x v="3"/>
    <s v="CONGO"/>
    <m/>
    <m/>
    <m/>
  </r>
  <r>
    <x v="46"/>
    <s v="Achat de 10 bonbonne d'eau mineral 10 LITRES/Bureau"/>
    <s v="Office Materiels"/>
    <s v="Office"/>
    <n v="24000"/>
    <n v="44.825460861769486"/>
    <n v="535.41"/>
    <s v="Romain"/>
    <s v="CA-M-R7"/>
    <s v="PALF"/>
    <x v="3"/>
    <s v="CONGO"/>
    <m/>
    <m/>
    <m/>
  </r>
  <r>
    <x v="46"/>
    <s v="Taxi: Bureau-Charden Farel"/>
    <s v="Transport local"/>
    <s v="Legal"/>
    <n v="500"/>
    <n v="0.93386376795353099"/>
    <n v="535.41"/>
    <s v="Romain"/>
    <s v="RM-M-D1"/>
    <s v="PALF"/>
    <x v="3"/>
    <s v="CONGO"/>
    <m/>
    <m/>
    <m/>
  </r>
  <r>
    <x v="46"/>
    <s v="Taxi: Charden Farell-Bureau"/>
    <s v="Transport local"/>
    <s v="Legal"/>
    <n v="500"/>
    <n v="0.93386376795353099"/>
    <n v="535.41"/>
    <s v="Romain"/>
    <s v="RM-M-D1"/>
    <s v="PALF"/>
    <x v="3"/>
    <s v="CONGO"/>
    <m/>
    <m/>
    <m/>
  </r>
  <r>
    <x v="47"/>
    <s v="P29 - CONGO Ration  du 13  au 14/03/2026 à dolisie,kimongo,ditadi(1 Nuitées)"/>
    <s v="Travel subsistence"/>
    <s v="Investigation"/>
    <n v="10000"/>
    <n v="18.67727535907062"/>
    <n v="535.41"/>
    <s v="P29"/>
    <s v="P29-M-D2"/>
    <s v="PALF"/>
    <x v="3"/>
    <s v="CONGO"/>
    <m/>
    <m/>
    <m/>
  </r>
  <r>
    <x v="47"/>
    <s v="IT87- CONGO Ration du 13 au 14/03/2026 à Sibiti, Zanaga et Loudima"/>
    <s v="Travel subsistence"/>
    <s v="Investigation"/>
    <n v="10000"/>
    <n v="18.67727535907062"/>
    <n v="535.41"/>
    <s v="IT87"/>
    <s v="IT87-M-D4"/>
    <s v="PALF"/>
    <x v="3"/>
    <s v="CONGO"/>
    <m/>
    <m/>
    <m/>
  </r>
  <r>
    <x v="47"/>
    <s v="T73- CONGO Ration du 13 au 14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47"/>
    <s v="Maison-DGEF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7"/>
    <s v="DGEF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7"/>
    <s v="Bureau-Maison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7"/>
    <s v="P29 -CONGO Frais d'hotel du 10 au 13/03/2026 à dolisie(3 Nuitées)"/>
    <s v="Travel subsistence"/>
    <s v="Investigation"/>
    <n v="30000"/>
    <n v="56.031826077211861"/>
    <n v="535.41"/>
    <s v="P29"/>
    <s v="P29-M-R4"/>
    <s v="PALF"/>
    <x v="3"/>
    <s v="CONGO"/>
    <m/>
    <m/>
    <m/>
  </r>
  <r>
    <x v="47"/>
    <s v="Achat billet Dolisie-kimongo"/>
    <s v="Transport Interurbain"/>
    <s v="Investigation"/>
    <n v="3500"/>
    <n v="6.5370463756747172"/>
    <n v="535.41"/>
    <s v="P29"/>
    <s v="P29-M-R5"/>
    <s v="PALF"/>
    <x v="3"/>
    <s v="CONGO"/>
    <m/>
    <m/>
    <m/>
  </r>
  <r>
    <x v="47"/>
    <s v="Taxi hotel-parking,départ pour kimongo"/>
    <s v="Transport local"/>
    <s v="Investigation"/>
    <n v="1000"/>
    <n v="1.867727535907062"/>
    <n v="535.41"/>
    <s v="P29"/>
    <s v="P29-M-D1"/>
    <s v="PALF"/>
    <x v="3"/>
    <s v="CONGO"/>
    <m/>
    <m/>
    <m/>
  </r>
  <r>
    <x v="47"/>
    <s v="Taxi moto parking-hotel,arrivé à kimongo"/>
    <s v="Transport local"/>
    <s v="Investigation"/>
    <n v="500"/>
    <n v="0.93386376795353099"/>
    <n v="535.41"/>
    <s v="P29"/>
    <s v="P29-M-D1"/>
    <s v="PALF"/>
    <x v="3"/>
    <s v="CONGO"/>
    <m/>
    <m/>
    <m/>
  </r>
  <r>
    <x v="47"/>
    <s v="Taxi moto hotel-poste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47"/>
    <s v="Taxi moto poste-armée du salut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47"/>
    <s v="Taxi moto armée du salut-hotel"/>
    <s v="Transport local"/>
    <s v="Investigation"/>
    <n v="500"/>
    <n v="0.93386376795353099"/>
    <n v="535.41"/>
    <s v="P29"/>
    <s v="P29-M-D1"/>
    <s v="PALF"/>
    <x v="3"/>
    <s v="CONGO"/>
    <m/>
    <m/>
    <m/>
  </r>
  <r>
    <x v="47"/>
    <s v="Achat boisson"/>
    <s v="Trust building"/>
    <s v="Investigation"/>
    <n v="2000"/>
    <n v="3.735455071814124"/>
    <n v="535.41"/>
    <s v="P29"/>
    <s v="P29-M-D5"/>
    <s v="PALF"/>
    <x v="3"/>
    <s v="CONGO"/>
    <m/>
    <m/>
    <m/>
  </r>
  <r>
    <x v="47"/>
    <s v="Taxi moto : hotel - zone MTN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7"/>
    <s v="Taxi moto : zone MTN - marché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7"/>
    <s v="Taxi moto : marché - gare routière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7"/>
    <s v="Taxi moto : gare routière - hotel (libéré la chambre)"/>
    <s v="Transport local"/>
    <s v="Investigation"/>
    <n v="500"/>
    <n v="0.93386376795353099"/>
    <n v="535.41"/>
    <s v="T73"/>
    <s v="T73-M-D1"/>
    <s v="PALF"/>
    <x v="3"/>
    <s v="CONGO"/>
    <m/>
    <m/>
    <m/>
  </r>
  <r>
    <x v="47"/>
    <s v="Taxi moto : hotel - gare routiàre (libéré la chambre)"/>
    <s v="Transport local"/>
    <s v="Investigation"/>
    <n v="500"/>
    <n v="0.93386376795353099"/>
    <n v="535.41"/>
    <s v="T73"/>
    <s v="T73-M-D1"/>
    <s v="PALF"/>
    <x v="3"/>
    <s v="CONGO"/>
    <m/>
    <m/>
    <m/>
  </r>
  <r>
    <x v="47"/>
    <s v="T73 - CONGO Frais d'hotel du 12 au 13/03/2026 à Pokola (01Nuitée)"/>
    <s v="Travel subsistence"/>
    <s v="Investigation"/>
    <n v="10000"/>
    <n v="18.67727535907062"/>
    <n v="535.41"/>
    <s v="T73"/>
    <s v="T73-M-R12"/>
    <s v="PALF"/>
    <x v="3"/>
    <s v="CONGO"/>
    <m/>
    <m/>
    <m/>
  </r>
  <r>
    <x v="47"/>
    <s v="Achat billet : Pokolo - Mboua/T73"/>
    <s v="Transport Interurbain"/>
    <s v="Investigation"/>
    <n v="10000"/>
    <n v="18.67727535907062"/>
    <n v="535.41"/>
    <s v="T73"/>
    <s v="T73-M-R13"/>
    <s v="PALF"/>
    <x v="3"/>
    <s v="CONGO"/>
    <m/>
    <m/>
    <m/>
  </r>
  <r>
    <x v="47"/>
    <s v="IT87- CONGO Frais d'hôtel  du 10 au 13/03/2026 à Sibiti (03 nuitées)"/>
    <s v="Travel subsistence"/>
    <s v="Investigation"/>
    <n v="30000"/>
    <n v="56.031826077211861"/>
    <n v="535.41"/>
    <s v="IT87"/>
    <s v="IT87-M-R10"/>
    <s v="PALF"/>
    <x v="3"/>
    <s v="CONGO"/>
    <m/>
    <m/>
    <m/>
  </r>
  <r>
    <x v="47"/>
    <s v="Taxi moto : Hôtel - Gare routière/ Départ pour Zanaga"/>
    <s v="Transport local"/>
    <s v="Investigation"/>
    <n v="500"/>
    <n v="0.93386376795353099"/>
    <n v="535.41"/>
    <s v="IT87"/>
    <s v="IT87-M-D1"/>
    <s v="PALF"/>
    <x v="3"/>
    <s v="CONGO"/>
    <m/>
    <m/>
    <m/>
  </r>
  <r>
    <x v="47"/>
    <s v="Achat billet Sibiti - Zanaga/ IT87"/>
    <s v="Transport Interurbain"/>
    <s v="Investigation"/>
    <n v="9000"/>
    <n v="16.809547823163559"/>
    <n v="535.41"/>
    <s v="IT87"/>
    <s v="IT87-M-R11"/>
    <s v="PALF"/>
    <x v="3"/>
    <s v="CONGO"/>
    <m/>
    <m/>
    <m/>
  </r>
  <r>
    <x v="47"/>
    <s v="Taxi moto : Gare routière - Hôtel/ Arrivé à Zanaga"/>
    <s v="Transport local"/>
    <s v="Investigation"/>
    <n v="500"/>
    <n v="0.93386376795353099"/>
    <n v="535.41"/>
    <s v="IT87"/>
    <s v="IT87-M-D1"/>
    <s v="PALF"/>
    <x v="3"/>
    <s v="CONGO"/>
    <m/>
    <m/>
    <m/>
  </r>
  <r>
    <x v="47"/>
    <s v="Bonus media portant sur le bilan des activités PALF de l'année 2025 pieces presse Internet (https://www.panoramik-actu.com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(https://www.tribune-eco.cg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(https://www.groupecongomedias.com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www.labreveonline.com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www.adiac-congo.com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www.lasemaineafricaine.info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www.matinlibre.cg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www.firstmediac.com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www.journaldebrazza.com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vmmedias.info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aci.cg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lesechos-congobrazza.com/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opinionpublique.cg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Internet (https://www.lhorizonafricain.com)"/>
    <s v="Bonus to media officer"/>
    <s v="Media"/>
    <n v="6000"/>
    <n v="11.206365215442371"/>
    <n v="535.41"/>
    <s v="Evariste"/>
    <s v="CA-M-D7"/>
    <s v="PALF"/>
    <x v="3"/>
    <s v="CONGO"/>
    <m/>
    <m/>
    <m/>
  </r>
  <r>
    <x v="47"/>
    <s v="Bonus media portant sur le bilan des activités PALF de l'année 2025 pieces presse papier (les depêches de brazzaville)"/>
    <s v="Bonus to media officer"/>
    <s v="Media"/>
    <n v="10000"/>
    <n v="18.67727535907062"/>
    <n v="535.41"/>
    <s v="Evariste"/>
    <s v="CA-M-D8"/>
    <s v="PALF"/>
    <x v="3"/>
    <s v="CONGO"/>
    <m/>
    <m/>
    <m/>
  </r>
  <r>
    <x v="47"/>
    <s v="Bonus media portant sur le bilan des activités PALF de l'année 2025 pieces presse papier( la Semaine Africaine)"/>
    <s v="Bonus to media officer"/>
    <s v="Media"/>
    <n v="10000"/>
    <n v="18.67727535907062"/>
    <n v="535.41"/>
    <s v="Evariste"/>
    <s v="CA-M-D8"/>
    <s v="PALF"/>
    <x v="3"/>
    <s v="CONGO"/>
    <m/>
    <m/>
    <m/>
  </r>
  <r>
    <x v="47"/>
    <s v="Bonus media portant sur le bilan des activités PALF de l'année 2025 pieces presse papier  l'horizion africain"/>
    <s v="Bonus to media officer"/>
    <s v="Media"/>
    <n v="10000"/>
    <n v="18.67727535907062"/>
    <n v="535.41"/>
    <s v="Evariste"/>
    <s v="CA-M-D8"/>
    <s v="PALF"/>
    <x v="3"/>
    <s v="CONGO"/>
    <m/>
    <m/>
    <m/>
  </r>
  <r>
    <x v="47"/>
    <s v="Bonus media portant sur le bilan des activités PALF de l'année 2025 pieces presse papier l'Agence Congolaise de l'Information"/>
    <s v="Bonus to media officer"/>
    <s v="Media"/>
    <n v="10000"/>
    <n v="18.67727535907062"/>
    <n v="535.41"/>
    <s v="Evariste"/>
    <s v="CA-M-D8"/>
    <s v="PALF"/>
    <x v="3"/>
    <s v="CONGO"/>
    <m/>
    <m/>
    <m/>
  </r>
  <r>
    <x v="47"/>
    <s v="Bonus media portant sur le bilan des activités PALF de l'année 2025 presse Radio citoyenne des jeunes"/>
    <s v="Bonus to media officer"/>
    <s v="Media"/>
    <n v="6000"/>
    <n v="11.206365215442371"/>
    <n v="535.41"/>
    <s v="Evariste"/>
    <s v="CA-M-D9"/>
    <s v="PALF"/>
    <x v="3"/>
    <s v="CONGO"/>
    <m/>
    <m/>
    <m/>
  </r>
  <r>
    <x v="47"/>
    <s v="Bonus media portant sur le bilan des activités PALF de l'année 2025 presse Radio Liberté ( 03 pièces: français, Kituba, et Lingala"/>
    <s v="Bonus to media officer"/>
    <s v="Media"/>
    <n v="18000"/>
    <n v="33.619095646327118"/>
    <n v="535.41"/>
    <s v="Evariste"/>
    <s v="CA-M-D9"/>
    <s v="PALF"/>
    <x v="3"/>
    <s v="CONGO"/>
    <m/>
    <m/>
    <m/>
  </r>
  <r>
    <x v="48"/>
    <s v="P29 - CONGO Ration  du 14  au 15/03/2026 à dolisie,kimongo,ditadi(1 Nuitées)"/>
    <s v="Travel subsistence"/>
    <s v="Investigation"/>
    <n v="10000"/>
    <n v="18.67727535907062"/>
    <n v="535.41"/>
    <s v="P29"/>
    <s v="P29-M-D2"/>
    <s v="PALF"/>
    <x v="3"/>
    <s v="CONGO"/>
    <m/>
    <m/>
    <m/>
  </r>
  <r>
    <x v="48"/>
    <s v="IT87- CONGO Ration du 14 au 15/03/2026 à Sibiti, Zanaga et Loudima"/>
    <s v="Travel subsistence"/>
    <s v="Investigation"/>
    <n v="10000"/>
    <n v="18.67727535907062"/>
    <n v="535.41"/>
    <s v="IT87"/>
    <s v="IT87-M-D4"/>
    <s v="PALF"/>
    <x v="3"/>
    <s v="CONGO"/>
    <m/>
    <m/>
    <m/>
  </r>
  <r>
    <x v="48"/>
    <s v="T73- CONGO Ration du 14 au 15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48"/>
    <s v="Maison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8"/>
    <s v="Bureau-Maison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48"/>
    <s v="P29 -CONGO Frais d'hotel du 13 au 14/03/2026 à kimongo(1 Nuitée)"/>
    <s v="Travel subsistence"/>
    <s v="Investigation"/>
    <n v="10000"/>
    <n v="18.67727535907062"/>
    <n v="535.41"/>
    <s v="P29"/>
    <s v="P29-M-R6"/>
    <s v="PALF"/>
    <x v="3"/>
    <s v="CONGO"/>
    <m/>
    <m/>
    <m/>
  </r>
  <r>
    <x v="48"/>
    <s v="Achat billet kimongo-dolisie"/>
    <s v="Transport Interurbain"/>
    <s v="Investigation"/>
    <n v="3500"/>
    <n v="6.5370463756747172"/>
    <n v="535.41"/>
    <s v="P29"/>
    <s v="P29-M-R7"/>
    <s v="PALF"/>
    <x v="3"/>
    <s v="CONGO"/>
    <m/>
    <m/>
    <m/>
  </r>
  <r>
    <x v="48"/>
    <s v="Taxi moto hotel-parking,départ pour dolisie"/>
    <s v="Transport local"/>
    <s v="Investigation"/>
    <n v="500"/>
    <n v="0.93386376795353099"/>
    <n v="535.41"/>
    <s v="P29"/>
    <s v="P29-M-D1"/>
    <s v="PALF"/>
    <x v="3"/>
    <s v="CONGO"/>
    <m/>
    <m/>
    <m/>
  </r>
  <r>
    <x v="48"/>
    <s v="Taxi parking-hotel,arrivé à dolisie"/>
    <s v="Transport local"/>
    <s v="Investigation"/>
    <n v="1000"/>
    <n v="1.867727535907062"/>
    <n v="535.41"/>
    <s v="P29"/>
    <s v="P29-M-D1"/>
    <s v="PALF"/>
    <x v="3"/>
    <s v="CONGO"/>
    <m/>
    <m/>
    <m/>
  </r>
  <r>
    <x v="48"/>
    <s v="Taxi hotel-bacongo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8"/>
    <s v="Taxi bacongo-tahiti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8"/>
    <s v="Taxi tahiti-capable,prospection"/>
    <s v="Transport local"/>
    <s v="Investigation"/>
    <n v="1000"/>
    <n v="1.867727535907062"/>
    <n v="535.41"/>
    <s v="P29"/>
    <s v="P29-M-D1"/>
    <s v="PALF"/>
    <x v="3"/>
    <s v="CONGO"/>
    <m/>
    <m/>
    <m/>
  </r>
  <r>
    <x v="48"/>
    <s v="Taxi capable-hotel"/>
    <s v="Transport local"/>
    <s v="Investigation"/>
    <n v="1000"/>
    <n v="1.867727535907062"/>
    <n v="535.41"/>
    <s v="P29"/>
    <s v="P29-M-D1"/>
    <s v="PALF"/>
    <x v="3"/>
    <s v="CONGO"/>
    <m/>
    <m/>
    <m/>
  </r>
  <r>
    <x v="48"/>
    <s v="Achat boisson"/>
    <s v="Trust building"/>
    <s v="Investigation"/>
    <n v="2000"/>
    <n v="3.735455071814124"/>
    <n v="535.41"/>
    <s v="P29"/>
    <s v="P29-M-D5"/>
    <s v="PALF"/>
    <x v="3"/>
    <s v="CONGO"/>
    <m/>
    <m/>
    <m/>
  </r>
  <r>
    <x v="48"/>
    <s v="Taxi moto : parking - hotel"/>
    <s v="Transport local"/>
    <s v="Investigation"/>
    <n v="500"/>
    <n v="0.93386376795353099"/>
    <n v="535.41"/>
    <s v="T73"/>
    <s v="T73-M-D1"/>
    <s v="PALF"/>
    <x v="3"/>
    <s v="CONGO"/>
    <m/>
    <m/>
    <m/>
  </r>
  <r>
    <x v="48"/>
    <s v="Taxi moto : hotel - marché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8"/>
    <s v="Taxi moto : marché - port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8"/>
    <s v="Taxi moto : port - centre vill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48"/>
    <s v="Taxi moto : centre ville - hotel (fin de journée)"/>
    <s v="Transport local"/>
    <s v="Investigation"/>
    <n v="500"/>
    <n v="0.93386376795353099"/>
    <n v="535.41"/>
    <s v="T73"/>
    <s v="T73-M-D1"/>
    <s v="PALF"/>
    <x v="3"/>
    <s v="CONGO"/>
    <m/>
    <m/>
    <m/>
  </r>
  <r>
    <x v="48"/>
    <s v="Taxi moto : Hôtel - Avenue principal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8"/>
    <s v="Achat boisons avec la cible"/>
    <s v="Trust building"/>
    <s v="Investigation"/>
    <n v="1600"/>
    <n v="2.9883640574512991"/>
    <n v="535.41"/>
    <s v="IT87"/>
    <s v="IT87-M-D2"/>
    <s v="PALF"/>
    <x v="3"/>
    <s v="CONGO"/>
    <m/>
    <m/>
    <m/>
  </r>
  <r>
    <x v="48"/>
    <s v="Taxi moto : Avenue principal - Avenue Okoyi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8"/>
    <s v="Taxi moto : Avenue Okoyi - Quartier Social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8"/>
    <s v="Achat boisons avec la cible"/>
    <s v="Trust building"/>
    <s v="Investigation"/>
    <n v="2000"/>
    <n v="3.735455071814124"/>
    <n v="535.41"/>
    <s v="IT87"/>
    <s v="IT87-M-D2"/>
    <s v="PALF"/>
    <x v="3"/>
    <s v="CONGO"/>
    <m/>
    <m/>
    <m/>
  </r>
  <r>
    <x v="48"/>
    <s v="Taxi moto : Quartier social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9"/>
    <s v="P29 - CONGO Ration  du 15  au 16/03/2026 à dolisie,kimongo,ditadi(1 Nuitées)"/>
    <s v="Travel subsistence"/>
    <s v="Investigation"/>
    <n v="10000"/>
    <n v="18.67727535907062"/>
    <n v="535.41"/>
    <s v="P29"/>
    <s v="P29-M-D2"/>
    <s v="PALF"/>
    <x v="3"/>
    <s v="CONGO"/>
    <m/>
    <m/>
    <m/>
  </r>
  <r>
    <x v="49"/>
    <s v="IT87- CONGO Ration du 15 au 16/03/2026 à Sibiti, Zanaga et Loudima"/>
    <s v="Travel subsistence"/>
    <s v="Investigation"/>
    <n v="10000"/>
    <n v="18.67727535907062"/>
    <n v="535.41"/>
    <s v="IT87"/>
    <s v="IT87-M-D4"/>
    <s v="PALF"/>
    <x v="3"/>
    <s v="CONGO"/>
    <m/>
    <m/>
    <m/>
  </r>
  <r>
    <x v="49"/>
    <s v="T73- CONGO Ration du 15 au 16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49"/>
    <s v="Taxi moto : Hôtel - Quartier 1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9"/>
    <s v="Taxi moto : Quartier 1 - Quartier Sama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49"/>
    <s v="Achat boisons avec la cible"/>
    <s v="Trust building"/>
    <s v="Investigation"/>
    <n v="2000"/>
    <n v="3.735455071814124"/>
    <n v="535.41"/>
    <s v="IT87"/>
    <s v="IT87-M-D2"/>
    <s v="PALF"/>
    <x v="3"/>
    <s v="CONGO"/>
    <m/>
    <m/>
    <m/>
  </r>
  <r>
    <x v="49"/>
    <s v="Taxi moto : Quartier Sama - Parking/ Réservation de la place dans le véhicule"/>
    <s v="Transport local"/>
    <s v="Investigation"/>
    <n v="500"/>
    <n v="0.93386376795353099"/>
    <n v="535.41"/>
    <s v="IT87"/>
    <s v="IT87-M-D1"/>
    <s v="PALF"/>
    <x v="3"/>
    <s v="CONGO"/>
    <m/>
    <m/>
    <m/>
  </r>
  <r>
    <x v="49"/>
    <s v="Taxi moto : Parking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50"/>
    <s v="P29 - CONGO Ration  du 16 au 17/03/2026 à dolisie,kimongo,ditadi(1 Nuitées)"/>
    <s v="Travel subsistence"/>
    <s v="Investigation"/>
    <n v="10000"/>
    <n v="18.67727535907062"/>
    <n v="535.41"/>
    <s v="P29"/>
    <s v="P29-M-D2"/>
    <s v="PALF"/>
    <x v="3"/>
    <s v="CONGO"/>
    <m/>
    <m/>
    <m/>
  </r>
  <r>
    <x v="50"/>
    <s v="IT87- CONGO Ration du 16 au 17/03/2026 à Sibiti, Zanaga et Loudima"/>
    <s v="Travel subsistence"/>
    <s v="Investigation"/>
    <n v="10000"/>
    <n v="18.67727535907062"/>
    <n v="535.41"/>
    <s v="IT87"/>
    <s v="IT87-M-D4"/>
    <s v="PALF"/>
    <x v="3"/>
    <s v="CONGO"/>
    <m/>
    <m/>
    <m/>
  </r>
  <r>
    <x v="50"/>
    <s v="T73- CONGO Ration du 16 au 17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50"/>
    <s v="Maison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50"/>
    <s v="Bureau-Parc Zoologique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50"/>
    <s v="Parc Zoologique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50"/>
    <s v="Bureau-Maison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50"/>
    <s v="Achat billet dolisie-ditadi"/>
    <s v="Transport Interurbain"/>
    <s v="Investigation"/>
    <n v="2000"/>
    <n v="3.735455071814124"/>
    <n v="535.41"/>
    <s v="P29"/>
    <s v="P29-M-R8"/>
    <s v="PALF"/>
    <x v="3"/>
    <s v="CONGO"/>
    <m/>
    <m/>
    <m/>
  </r>
  <r>
    <x v="50"/>
    <s v="Achat billet ditadi-dolisie"/>
    <s v="Transport Interurbain"/>
    <s v="Investigation"/>
    <n v="2000"/>
    <n v="3.735455071814124"/>
    <n v="535.41"/>
    <s v="P29"/>
    <s v="P29-M-R9"/>
    <s v="PALF"/>
    <x v="3"/>
    <s v="CONGO"/>
    <m/>
    <m/>
    <m/>
  </r>
  <r>
    <x v="50"/>
    <s v="Taxi hotel-gare routière,départ pour ditadi"/>
    <s v="Transport local"/>
    <s v="Investigation"/>
    <n v="500"/>
    <n v="0.93386376795353099"/>
    <n v="535.41"/>
    <s v="P29"/>
    <s v="P29-M-D1"/>
    <s v="PALF"/>
    <x v="3"/>
    <s v="CONGO"/>
    <m/>
    <m/>
    <m/>
  </r>
  <r>
    <x v="50"/>
    <s v="Taxi moto gare routière-marché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50"/>
    <s v="Taxi moto marché-pk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50"/>
    <s v="Taxi moto pk-centre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50"/>
    <s v="Taxi centre-gare routière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50"/>
    <s v="Achat boisson"/>
    <s v="Trust building"/>
    <s v="Investigation"/>
    <n v="1000"/>
    <n v="1.867727535907062"/>
    <n v="535.41"/>
    <s v="P29"/>
    <s v="P29-M-D5"/>
    <s v="PALF"/>
    <x v="3"/>
    <s v="CONGO"/>
    <m/>
    <m/>
    <m/>
  </r>
  <r>
    <x v="50"/>
    <s v="Taxi moto : Mboua - village Mpene (vérifcation produit)"/>
    <s v="Transport Interurbain"/>
    <s v="Investigation"/>
    <n v="6000"/>
    <n v="11.206365215442371"/>
    <n v="535.41"/>
    <s v="T73"/>
    <s v="T73-M-R14"/>
    <s v="PALF"/>
    <x v="3"/>
    <s v="CONGO"/>
    <m/>
    <m/>
    <m/>
  </r>
  <r>
    <x v="50"/>
    <s v="Taxi moto : village Mpene - village béné (vérifcation produit)"/>
    <s v="Transport Interurbain"/>
    <s v="Investigation"/>
    <n v="4000"/>
    <n v="7.4709101436282479"/>
    <n v="535.41"/>
    <s v="T73"/>
    <s v="T73-M-R15"/>
    <s v="PALF"/>
    <x v="3"/>
    <s v="CONGO"/>
    <m/>
    <m/>
    <m/>
  </r>
  <r>
    <x v="50"/>
    <s v="Taxi moto : village béné - Mboua (vérifcation produit)"/>
    <s v="Transport Interurbain"/>
    <s v="Investigation"/>
    <n v="4000"/>
    <n v="7.4709101436282479"/>
    <n v="535.41"/>
    <s v="T73"/>
    <s v="T73-M-R16"/>
    <s v="PALF"/>
    <x v="3"/>
    <s v="CONGO"/>
    <m/>
    <m/>
    <m/>
  </r>
  <r>
    <x v="50"/>
    <s v="achat boisson et nourriture /une cible"/>
    <s v="Trust building"/>
    <s v="Investigation"/>
    <n v="4500"/>
    <n v="8.4047739115817794"/>
    <n v="535.41"/>
    <s v="T73"/>
    <s v="T73-M-D2"/>
    <s v="PALF"/>
    <x v="3"/>
    <s v="CONGO"/>
    <m/>
    <m/>
    <m/>
  </r>
  <r>
    <x v="50"/>
    <s v="Taxi moto : hotel - parking"/>
    <s v="Transport local"/>
    <s v="Investigation"/>
    <n v="500"/>
    <n v="0.93386376795353099"/>
    <n v="535.41"/>
    <s v="T73"/>
    <s v="T73-M-D1"/>
    <s v="PALF"/>
    <x v="3"/>
    <s v="CONGO"/>
    <m/>
    <m/>
    <m/>
  </r>
  <r>
    <x v="50"/>
    <s v="achat billet : Mboua - Pokola/T73"/>
    <s v="Transport Interurbain"/>
    <s v="Investigation"/>
    <n v="10000"/>
    <n v="18.67727535907062"/>
    <n v="535.41"/>
    <s v="T73"/>
    <s v="T73-M-R17"/>
    <s v="PALF"/>
    <x v="3"/>
    <s v="CONGO"/>
    <m/>
    <m/>
    <m/>
  </r>
  <r>
    <x v="50"/>
    <s v="T73 - CONGO Frais d'hotel du 13au 16/03/2026 à Mboua (03Nuitées)"/>
    <s v="Travel subsistence"/>
    <s v="Investigation"/>
    <n v="30000"/>
    <n v="56.031826077211861"/>
    <n v="535.41"/>
    <s v="T73"/>
    <s v="T73-M-R18"/>
    <s v="PALF"/>
    <x v="3"/>
    <s v="CONGO"/>
    <m/>
    <m/>
    <m/>
  </r>
  <r>
    <x v="50"/>
    <s v="IT87- CONGO Frais d'hôtel  du 13 au 16/03/2026 à Zanaga (03 nuitées)"/>
    <s v="Travel subsistence"/>
    <s v="Investigation"/>
    <n v="30000"/>
    <n v="56.031826077211861"/>
    <n v="535.41"/>
    <s v="IT87"/>
    <s v="IT87-M-R12"/>
    <s v="PALF"/>
    <x v="3"/>
    <s v="CONGO"/>
    <m/>
    <m/>
    <m/>
  </r>
  <r>
    <x v="50"/>
    <s v="Taxi moto : Hôtel - Parking/ Départ de Zanaga pour Loudima"/>
    <s v="Transport local"/>
    <s v="Investigation"/>
    <n v="500"/>
    <n v="0.93386376795353099"/>
    <n v="535.41"/>
    <s v="IT87"/>
    <s v="IT87-M-D1"/>
    <s v="PALF"/>
    <x v="3"/>
    <s v="CONGO"/>
    <m/>
    <m/>
    <m/>
  </r>
  <r>
    <x v="50"/>
    <s v="Achat billet Zanaga - Sibiti/ IT87"/>
    <s v="Transport Interurbain"/>
    <s v="Investigation"/>
    <n v="9000"/>
    <n v="16.809547823163559"/>
    <n v="535.41"/>
    <s v="IT87"/>
    <s v="IT87-M-R13"/>
    <s v="PALF"/>
    <x v="3"/>
    <s v="CONGO"/>
    <m/>
    <m/>
    <m/>
  </r>
  <r>
    <x v="50"/>
    <s v="Achat billet Sibiti - Loudima/ IT87"/>
    <s v="Transport Interurbain"/>
    <s v="Investigation"/>
    <n v="4000"/>
    <n v="7.4709101436282479"/>
    <n v="535.41"/>
    <s v="IT87"/>
    <s v="IT87-M-R14"/>
    <s v="PALF"/>
    <x v="3"/>
    <s v="CONGO"/>
    <m/>
    <m/>
    <m/>
  </r>
  <r>
    <x v="50"/>
    <s v="Taxi moto : Gare routière - Hôtel Alino/ Arrivé à Loudima"/>
    <s v="Transport local"/>
    <s v="Investigation"/>
    <n v="1000"/>
    <n v="1.867727535907062"/>
    <n v="535.41"/>
    <s v="IT87"/>
    <s v="IT87-M-D1"/>
    <s v="PALF"/>
    <x v="3"/>
    <s v="CONGO"/>
    <m/>
    <m/>
    <m/>
  </r>
  <r>
    <x v="50"/>
    <s v="Taxi moto : Hôtel - Zone du marché de Loudima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50"/>
    <s v="Taxi moto : Zone du marché de Loudima - Hôtel/ Retour de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50"/>
    <s v="Taxi, Bureau PALF-Les Dépêches de Brazzaville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Les Dépêches de Brazzaville-Radio Liberté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Radio Liberté-groupecongomedias.com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groupecongomedias.com-lesechos-congobrazza.com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lesechos-congobrazza.com-panoramik-actu.com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panoramik-actu.com-tribune-eco.com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tribune-eco.com-La Semaine Africaine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La Semaine Africaine-firstmediac.com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firstmediac.com-opinionpublique.cg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opinionpublique.cg-panoramik-actu.com"/>
    <s v="Transport local"/>
    <s v="Media"/>
    <n v="1000"/>
    <n v="1.867727535907062"/>
    <n v="535.41"/>
    <s v="Evariste"/>
    <s v="EV-M-D1"/>
    <s v="PALF"/>
    <x v="3"/>
    <s v="CONGO"/>
    <m/>
    <m/>
    <m/>
  </r>
  <r>
    <x v="50"/>
    <s v="Taxi, panoramik-actu.com-Bureau PALF"/>
    <s v="Transport local"/>
    <s v="Media"/>
    <n v="1000"/>
    <n v="1.867727535907062"/>
    <n v="535.41"/>
    <s v="Evariste"/>
    <s v="EV-M-D1"/>
    <s v="PALF"/>
    <x v="3"/>
    <s v="CONGO"/>
    <m/>
    <m/>
    <m/>
  </r>
  <r>
    <x v="51"/>
    <s v="T73- CONGO Ration du 17 au 18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51"/>
    <s v="Paiement assurance individuel accident corporel/DOVI"/>
    <s v="Personnel"/>
    <s v="Management"/>
    <n v="80500"/>
    <n v="151.11166315014682"/>
    <n v="532.71864210781655"/>
    <s v="DOVI"/>
    <s v="CA-M-R9"/>
    <s v="PALF"/>
    <x v="3"/>
    <s v="CONGO"/>
    <m/>
    <m/>
    <m/>
  </r>
  <r>
    <x v="51"/>
    <s v="Paiement assurance Assistance Evacuation/DOVI"/>
    <s v="Personnel"/>
    <s v="Management"/>
    <n v="129464"/>
    <n v="243.02509761578398"/>
    <n v="532.71864210781655"/>
    <s v="DOVI"/>
    <s v="CA-M-R10"/>
    <s v="PALF"/>
    <x v="3"/>
    <s v="CONGO"/>
    <m/>
    <m/>
    <m/>
  </r>
  <r>
    <x v="51"/>
    <s v="Maison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51"/>
    <s v="Bureau- Maison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51"/>
    <s v=" Frais de prestation de nettoyage jardin PALF Février 2026"/>
    <s v="Services"/>
    <s v="Office"/>
    <n v="40000"/>
    <n v="74.709101436282481"/>
    <n v="535.41"/>
    <s v="Parfaite"/>
    <s v="CA-M-R8"/>
    <s v="PALF"/>
    <x v="3"/>
    <s v="CONGO"/>
    <m/>
    <m/>
    <m/>
  </r>
  <r>
    <x v="51"/>
    <s v="Réglement facture électricité periode Janvier et Février 2026/bureau PALF"/>
    <s v="Rent &amp; Utilities"/>
    <s v="Office"/>
    <n v="40613"/>
    <n v="75.854018415793504"/>
    <n v="535.41"/>
    <s v="Parfaite"/>
    <s v="CA-M-R11"/>
    <s v="PALF"/>
    <x v="3"/>
    <s v="CONGO"/>
    <m/>
    <m/>
    <m/>
  </r>
  <r>
    <x v="51"/>
    <s v="Taxi: Bureau -Direction Energie Electrique du Congo/Règlement facture janvier et fevrier 2026"/>
    <s v="Transport local"/>
    <s v="Office"/>
    <n v="1000"/>
    <n v="1.867727535907062"/>
    <n v="535.41"/>
    <s v="Parfaite"/>
    <s v="P-M-D1"/>
    <s v="PALF"/>
    <x v="3"/>
    <s v="CONGO"/>
    <m/>
    <m/>
    <m/>
  </r>
  <r>
    <x v="51"/>
    <s v="Taxi: Direction Energie Electrique du Congo-Bureau"/>
    <s v="Transport local"/>
    <s v="Office"/>
    <n v="1000"/>
    <n v="1.867727535907062"/>
    <n v="535.41"/>
    <s v="Parfaite"/>
    <s v="P-M-D1"/>
    <s v="PALF"/>
    <x v="3"/>
    <s v="CONGO"/>
    <m/>
    <m/>
    <m/>
  </r>
  <r>
    <x v="51"/>
    <s v="Taxi: Bureau - Societé d'assurances SUNU/ paiement assurance du coordinateur PALF"/>
    <s v="Transport local"/>
    <s v="Office"/>
    <n v="1000"/>
    <n v="1.867727535907062"/>
    <n v="535.41"/>
    <s v="Parfaite"/>
    <s v="P-M-D1"/>
    <s v="PALF"/>
    <x v="3"/>
    <s v="CONGO"/>
    <m/>
    <m/>
    <m/>
  </r>
  <r>
    <x v="51"/>
    <s v="Taxi:  Societé d'assurances SUNU-Bureau"/>
    <s v="Transport local"/>
    <s v="Office"/>
    <n v="1000"/>
    <n v="1.867727535907062"/>
    <n v="535.41"/>
    <s v="Parfaite"/>
    <s v="P-M-D1"/>
    <s v="PALF"/>
    <x v="3"/>
    <s v="CONGO"/>
    <m/>
    <m/>
    <m/>
  </r>
  <r>
    <x v="51"/>
    <s v="P29 -CONGO Frais d'hotel du 14 au 17/03/2026 à dolisie(4 Nuitées)"/>
    <s v="Travel subsistence"/>
    <s v="Investigation"/>
    <n v="30000"/>
    <n v="56.031826077211861"/>
    <n v="535.41"/>
    <s v="P29"/>
    <s v="P29-M-R10"/>
    <s v="PALF"/>
    <x v="3"/>
    <s v="CONGO"/>
    <m/>
    <m/>
    <m/>
  </r>
  <r>
    <x v="51"/>
    <s v="Achat billet dolisie-brazzaville/P29"/>
    <s v="Transport Interurbain"/>
    <s v="Investigation"/>
    <n v="9000"/>
    <n v="16.809547823163559"/>
    <n v="535.41"/>
    <s v="P29"/>
    <s v="P29-M-R11"/>
    <s v="PALF"/>
    <x v="3"/>
    <s v="CONGO"/>
    <m/>
    <m/>
    <m/>
  </r>
  <r>
    <x v="51"/>
    <s v="Taxi hotel-agence,départ brazzaville"/>
    <s v="Transport local"/>
    <s v="Investigation"/>
    <n v="1000"/>
    <n v="1.867727535907062"/>
    <n v="535.41"/>
    <s v="P29"/>
    <s v="P29-M-D1"/>
    <s v="PALF"/>
    <x v="3"/>
    <s v="CONGO"/>
    <m/>
    <m/>
    <m/>
  </r>
  <r>
    <x v="51"/>
    <s v="Taxi agence-domicile,arrivé à brazzaville"/>
    <s v="Transport local"/>
    <s v="Investigation"/>
    <n v="1500"/>
    <n v="2.8015913038605929"/>
    <n v="535.41"/>
    <s v="P29"/>
    <s v="P29-M-D1"/>
    <s v="PALF"/>
    <x v="3"/>
    <s v="CONGO"/>
    <m/>
    <m/>
    <m/>
  </r>
  <r>
    <x v="51"/>
    <s v="taxi moto :  hotel - marché (prospection )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taxi moto :  marché - zone CIB (rendez - vous avec la cible)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taxi moto :  zone CIB - zone stade 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taxi moto :  zone stade - hotel  (libéré hotel)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taxi moto : hotel - gare routière (départ pour Ouesso)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T73 - CONGO Frais d'hotel du 16au 17/03/2026 à Pokola (01Nuitée)"/>
    <s v="Travel subsistence"/>
    <s v="Investigation"/>
    <n v="10000"/>
    <n v="18.67727535907062"/>
    <n v="535.41"/>
    <s v="T73"/>
    <s v="T73-M-R19"/>
    <s v="PALF"/>
    <x v="3"/>
    <s v="CONGO"/>
    <m/>
    <m/>
    <m/>
  </r>
  <r>
    <x v="51"/>
    <s v="Achat boisson/ une cible"/>
    <s v="Trust building"/>
    <s v="Investigation"/>
    <n v="2000"/>
    <n v="3.735455071814124"/>
    <n v="535.41"/>
    <s v="T73"/>
    <s v="T73-M-D2"/>
    <s v="PALF"/>
    <x v="3"/>
    <s v="CONGO"/>
    <m/>
    <m/>
    <m/>
  </r>
  <r>
    <x v="51"/>
    <s v="Taxi : port - hotel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Taxi :  hotel - agence transbony (reservation billet)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Achat billet : Pokola -Ouesso /T73"/>
    <s v="Transport Interurbain"/>
    <s v="Investigation"/>
    <n v="2000"/>
    <n v="3.735455071814124"/>
    <n v="535.41"/>
    <s v="T73"/>
    <s v="T73-M-R20"/>
    <s v="PALF"/>
    <x v="3"/>
    <s v="CONGO"/>
    <m/>
    <m/>
    <m/>
  </r>
  <r>
    <x v="51"/>
    <s v="Taxi :  agence transbony - hotel (fin de journée)"/>
    <s v="Transport local"/>
    <s v="Investigation"/>
    <n v="500"/>
    <n v="0.93386376795353099"/>
    <n v="535.41"/>
    <s v="T73"/>
    <s v="T73-M-D1"/>
    <s v="PALF"/>
    <x v="3"/>
    <s v="CONGO"/>
    <m/>
    <m/>
    <m/>
  </r>
  <r>
    <x v="51"/>
    <s v="IT87- CONGO Frais d'hôtel  du 16 au 17/03/2026 à Loudima (01 Nuitée)"/>
    <s v="Travel subsistence"/>
    <s v="Investigation"/>
    <n v="10000"/>
    <n v="18.67727535907062"/>
    <n v="535.41"/>
    <s v="IT87"/>
    <s v="IT87-M-R15"/>
    <s v="PALF"/>
    <x v="3"/>
    <s v="CONGO"/>
    <m/>
    <m/>
    <m/>
  </r>
  <r>
    <x v="51"/>
    <s v="Taxi moto : Hôtel - Agence Trans bony/ Départ de Loudima pour Brazzaville"/>
    <s v="Transport local"/>
    <s v="Investigation"/>
    <n v="1000"/>
    <n v="1.867727535907062"/>
    <n v="535.41"/>
    <s v="IT87"/>
    <s v="IT87-M-D1"/>
    <s v="PALF"/>
    <x v="3"/>
    <s v="CONGO"/>
    <m/>
    <m/>
    <m/>
  </r>
  <r>
    <x v="51"/>
    <s v="Achat billet Loudima - Brazzaville/ IT87"/>
    <s v="Transport Interurbain"/>
    <s v="Investigation"/>
    <n v="7000"/>
    <n v="13.074092751349434"/>
    <n v="535.41"/>
    <s v="IT87"/>
    <s v="IT87-M-R16"/>
    <s v="PALF"/>
    <x v="3"/>
    <s v="CONGO"/>
    <m/>
    <m/>
    <m/>
  </r>
  <r>
    <x v="51"/>
    <s v="Taxi : Agence Ocean du nord Moungali - Domicile/ Arrivée à Brazzaville"/>
    <s v="Transport local"/>
    <s v="Investigation"/>
    <n v="2500"/>
    <n v="4.669318839767655"/>
    <n v="535.41"/>
    <s v="IT87"/>
    <s v="IT87-M-D1"/>
    <s v="PALF"/>
    <x v="3"/>
    <s v="CONGO"/>
    <m/>
    <m/>
    <m/>
  </r>
  <r>
    <x v="52"/>
    <s v="T73- CONGO Ration du 18 au 19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52"/>
    <s v="Maison-Bureau"/>
    <s v="Transport local"/>
    <s v="Management"/>
    <n v="1000"/>
    <n v="1.8677282335885521"/>
    <n v="535.40980000000002"/>
    <s v="DOVI"/>
    <s v="DH-M-D1"/>
    <s v="PALF"/>
    <x v="3"/>
    <s v="CONGO"/>
    <m/>
    <m/>
    <m/>
  </r>
  <r>
    <x v="52"/>
    <s v="Parc Zoologique - 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2"/>
    <s v="Bureau-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2"/>
    <s v="Credit telephonique MTN/PALF/ du 19 au 24 Mars 2026/ DOVI"/>
    <s v="Telephone"/>
    <s v="Management"/>
    <n v="10000"/>
    <n v="19.25480302035654"/>
    <n v="519.35093749999999"/>
    <s v="DOVI"/>
    <s v="DH-M-R4"/>
    <s v="PALF"/>
    <x v="3"/>
    <s v="CONGO"/>
    <m/>
    <m/>
    <m/>
  </r>
  <r>
    <x v="52"/>
    <s v="Credit telephonique MTN PALF/du 18   au 24 Mars 2026/Legal/ crepin"/>
    <s v="Telephone"/>
    <s v="Legal"/>
    <n v="7500"/>
    <n v="14.007956519302965"/>
    <n v="535.41"/>
    <s v="Crépin"/>
    <s v="CR-M-R3"/>
    <s v="PALF"/>
    <x v="3"/>
    <s v="CONGO"/>
    <m/>
    <m/>
    <m/>
  </r>
  <r>
    <x v="52"/>
    <s v="Reglement facture internet periode du 18/03 au 18/04/2026 bureau PALF"/>
    <s v="Internet"/>
    <s v="Office"/>
    <n v="45050"/>
    <n v="84.141125492613142"/>
    <n v="535.41"/>
    <s v="Parfaite"/>
    <s v="CA-M-R12"/>
    <s v="PALF"/>
    <x v="3"/>
    <s v="CONGO"/>
    <m/>
    <m/>
    <m/>
  </r>
  <r>
    <x v="52"/>
    <s v="Frais de tansfert d'argent  à T73 par cf"/>
    <s v="Transfert fees"/>
    <s v="Office"/>
    <n v="3150"/>
    <n v="5.8833417381072453"/>
    <n v="535.41"/>
    <s v="Parfaite"/>
    <s v="CA-M-R13"/>
    <s v="PALF"/>
    <x v="3"/>
    <s v="CONGO"/>
    <m/>
    <m/>
    <m/>
  </r>
  <r>
    <x v="52"/>
    <s v="Frais de tansfert d'argent  à P29 et T73 par cf"/>
    <s v="Transfert fees"/>
    <s v="Office"/>
    <n v="7710"/>
    <n v="14.400179301843448"/>
    <n v="535.41"/>
    <s v="Parfaite"/>
    <s v="CA-M-R14"/>
    <s v="PALF"/>
    <x v="3"/>
    <s v="CONGO"/>
    <m/>
    <m/>
    <m/>
  </r>
  <r>
    <x v="52"/>
    <s v="Taxi:  Bureau- Charden farell/ transfert d'argent à  T73"/>
    <s v="Transport local"/>
    <s v="Office"/>
    <n v="500"/>
    <n v="0.93386376795353099"/>
    <n v="535.41"/>
    <s v="Parfaite"/>
    <s v="P-M-D1"/>
    <s v="PALF"/>
    <x v="3"/>
    <s v="CONGO"/>
    <m/>
    <m/>
    <m/>
  </r>
  <r>
    <x v="52"/>
    <s v="Taxi: Charden Farell-Bureau"/>
    <s v="Transport local"/>
    <s v="Office"/>
    <n v="500"/>
    <n v="0.93386376795353099"/>
    <n v="535.41"/>
    <s v="Parfaite"/>
    <s v="P-M-D1"/>
    <s v="PALF"/>
    <x v="3"/>
    <s v="CONGO"/>
    <m/>
    <m/>
    <m/>
  </r>
  <r>
    <x v="52"/>
    <s v="Taxi:Bureau- Direction Canal Box/ Paiement internet du mois de Décembre 2025"/>
    <s v="Transport local"/>
    <s v="Office"/>
    <n v="1000"/>
    <n v="1.867727535907062"/>
    <n v="535.41"/>
    <s v="Parfaite"/>
    <s v="P-M-D1"/>
    <s v="PALF"/>
    <x v="3"/>
    <s v="CONGO"/>
    <m/>
    <m/>
    <m/>
  </r>
  <r>
    <x v="52"/>
    <s v="Taxi: Direction Canal Box-Bureau"/>
    <s v="Transport local"/>
    <s v="Office"/>
    <n v="1000"/>
    <n v="1.867727535907062"/>
    <n v="535.41"/>
    <s v="Parfaite"/>
    <s v="P-M-D1"/>
    <s v="PALF"/>
    <x v="3"/>
    <s v="CONGO"/>
    <m/>
    <m/>
    <m/>
  </r>
  <r>
    <x v="52"/>
    <s v="Taxi: Bureau- Direction MTN / Achat crédit télephonique equipe PALF"/>
    <s v="Transport local"/>
    <s v="Office"/>
    <n v="1000"/>
    <n v="1.867727535907062"/>
    <n v="535.41"/>
    <s v="Parfaite"/>
    <s v="P-M-D1"/>
    <s v="PALF"/>
    <x v="3"/>
    <s v="CONGO"/>
    <m/>
    <m/>
    <m/>
  </r>
  <r>
    <x v="52"/>
    <s v="Taxi: Direction MTN - Bureau"/>
    <s v="Transport local"/>
    <s v="Office"/>
    <n v="1000"/>
    <n v="1.867727535907062"/>
    <n v="535.41"/>
    <s v="Parfaite"/>
    <s v="P-M-D1"/>
    <s v="PALF"/>
    <x v="3"/>
    <s v="CONGO"/>
    <m/>
    <m/>
    <m/>
  </r>
  <r>
    <x v="52"/>
    <s v="Credit teléphonique MTN PALF/ du 18 au 24 Mars 2026/Management/ Parfaite"/>
    <s v="Telephone"/>
    <s v="Management"/>
    <n v="5000"/>
    <n v="9.3386376795353101"/>
    <n v="535.41"/>
    <s v="Parfaite"/>
    <s v="P-M-R3"/>
    <s v="PALF"/>
    <x v="3"/>
    <s v="CONGO"/>
    <m/>
    <m/>
    <m/>
  </r>
  <r>
    <x v="52"/>
    <s v="Taxi:  Bureau- Cabinet d'avocat/remise du chèque du mois déc 2025, janv et fév 2026 Me LOCKO"/>
    <s v="Transport local"/>
    <s v="Office"/>
    <n v="1000"/>
    <n v="1.867727535907062"/>
    <n v="535.41"/>
    <s v="Parfaite"/>
    <s v="P-M-D1"/>
    <s v="PALF"/>
    <x v="3"/>
    <s v="CONGO"/>
    <m/>
    <m/>
    <m/>
  </r>
  <r>
    <x v="52"/>
    <s v="Taxi:  Cabinet d'Avocat - Domicile"/>
    <s v="Transport local"/>
    <s v="Office"/>
    <n v="1000"/>
    <n v="1.867727535907062"/>
    <n v="535.41"/>
    <s v="Parfaite"/>
    <s v="P-M-D1"/>
    <s v="PALF"/>
    <x v="3"/>
    <s v="CONGO"/>
    <m/>
    <m/>
    <m/>
  </r>
  <r>
    <x v="52"/>
    <s v="Achat billet brazzaville-ouesso/P29"/>
    <s v="Transport Interurbain"/>
    <s v="Investigation"/>
    <n v="12000"/>
    <n v="22.412730430884743"/>
    <n v="535.41"/>
    <s v="P29"/>
    <s v="P29-M-R12"/>
    <s v="PALF"/>
    <x v="3"/>
    <s v="CONGO"/>
    <m/>
    <m/>
    <m/>
  </r>
  <r>
    <x v="52"/>
    <s v="Credit telephonique MTN PALF/ du18  au 23 Mars 2026/ Investigation/P29"/>
    <s v="Telephone"/>
    <s v="Investigation"/>
    <n v="7500"/>
    <n v="14.007956519302965"/>
    <n v="535.41"/>
    <s v="P29"/>
    <s v="P29-M-R13"/>
    <s v="PALF"/>
    <x v="3"/>
    <s v="CONGO"/>
    <m/>
    <m/>
    <m/>
  </r>
  <r>
    <x v="52"/>
    <s v="taxi : hotel - agence trans bony ( départ pour Brazzaville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Taxi : agence bony - domicile"/>
    <s v="Transport local"/>
    <s v="Investigation"/>
    <n v="1000"/>
    <n v="1.867727535907062"/>
    <n v="535.41"/>
    <s v="T73"/>
    <s v="T73-M-D1"/>
    <s v="PALF"/>
    <x v="3"/>
    <s v="CONGO"/>
    <m/>
    <m/>
    <m/>
  </r>
  <r>
    <x v="52"/>
    <s v="Taxi : hotel - centre vill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Taxi : hotel - centre vill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Taxi : centre ville - marché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Taxi : marché - charden farel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Taxi : charden  - anciene piste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Taxi : anciene piste - zone aéroport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Taxi : zone aéroport - hotel (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2"/>
    <s v="achat boissons : une cible"/>
    <s v="Trust building"/>
    <s v="Investigation"/>
    <n v="2000"/>
    <n v="3.735455071814124"/>
    <n v="535.41"/>
    <s v="T73"/>
    <s v="T73-M-D2"/>
    <s v="PALF"/>
    <x v="3"/>
    <s v="CONGO"/>
    <m/>
    <m/>
    <m/>
  </r>
  <r>
    <x v="52"/>
    <s v="Credit telephonique MTN PALF/ du 18 au 24 Mars 2026/ Investigation/T73"/>
    <s v="Telephone"/>
    <s v="Investigation"/>
    <n v="7500"/>
    <n v="14.007956519302965"/>
    <n v="535.41"/>
    <s v="T73"/>
    <s v="T73-M-R21"/>
    <s v="PALF"/>
    <x v="3"/>
    <s v="CONGO"/>
    <m/>
    <m/>
    <m/>
  </r>
  <r>
    <x v="52"/>
    <s v="Taxi : Bureau - Agence Trans Bony/ Achat billet de P29"/>
    <s v="Transport local"/>
    <s v="Investigation"/>
    <n v="1000"/>
    <n v="1.867727535907062"/>
    <n v="535.41"/>
    <s v="IT87"/>
    <s v="IT87-M-D1"/>
    <s v="PALF"/>
    <x v="3"/>
    <s v="CONGO"/>
    <m/>
    <m/>
    <m/>
  </r>
  <r>
    <x v="52"/>
    <s v="Taxi : Agence Trans Bony - Bureau/ Retour d'achat du billet de P29"/>
    <s v="Transport local"/>
    <s v="Investigation"/>
    <n v="1000"/>
    <n v="1.867727535907062"/>
    <n v="535.41"/>
    <s v="IT87"/>
    <s v="IT87-M-D1"/>
    <s v="PALF"/>
    <x v="3"/>
    <s v="CONGO"/>
    <m/>
    <m/>
    <m/>
  </r>
  <r>
    <x v="52"/>
    <s v="Credit telephonique MTN PALF/du 18 au 24 Mars 2026/Investigation/IT87"/>
    <s v="Telephone"/>
    <s v="Investigation"/>
    <n v="7500"/>
    <n v="14.007956519302965"/>
    <n v="535.41"/>
    <s v="IT87"/>
    <s v="IT87-M-R17"/>
    <s v="PALF"/>
    <x v="3"/>
    <s v="CONGO"/>
    <m/>
    <m/>
    <m/>
  </r>
  <r>
    <x v="52"/>
    <s v="Credit telephonique MTN PALF/ du 18 au 24 Mars 2026/Legal//Donald-Roméo"/>
    <s v="Telephone"/>
    <s v="Legal"/>
    <n v="7500"/>
    <n v="14.007956519302965"/>
    <n v="535.41"/>
    <s v="Donald-Romeo"/>
    <s v="DR-M-R3"/>
    <s v="PALF"/>
    <x v="3"/>
    <s v="CONGO"/>
    <m/>
    <m/>
    <m/>
  </r>
  <r>
    <x v="52"/>
    <s v="Credit telephonique MTN PALF/du 10 au 17 Mars 2026/Evariste/ Evariste"/>
    <s v="Telephone"/>
    <s v="Media"/>
    <n v="7500"/>
    <n v="14.007956519302965"/>
    <n v="535.41"/>
    <s v="Evariste"/>
    <s v="EV-M-R3"/>
    <s v="PALF"/>
    <x v="3"/>
    <s v="CONGO"/>
    <m/>
    <m/>
    <m/>
  </r>
  <r>
    <x v="52"/>
    <s v="Credit telephonique MTN PALF/du 18 au 24 Mars 2026/Legal/Romain"/>
    <s v="Telephone"/>
    <s v="Legal"/>
    <n v="5000"/>
    <n v="9.3386376795353101"/>
    <n v="535.41"/>
    <s v="Romain"/>
    <s v="RM-M-R3"/>
    <s v="PALF"/>
    <x v="3"/>
    <s v="CONGO"/>
    <m/>
    <m/>
    <m/>
  </r>
  <r>
    <x v="53"/>
    <s v="T73- CONGO Ration du 19 au 20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53"/>
    <s v="Maison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3"/>
    <s v="Bureau - Aspinall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3"/>
    <s v="Aspinall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3"/>
    <s v="Bureau-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3"/>
    <s v="Taxi: Bureau - Societé d'assurances SUNU/ paiement assurance multirisque bureau PALF"/>
    <s v="Transport local"/>
    <s v="Office"/>
    <n v="1000"/>
    <n v="1.867727535907062"/>
    <n v="535.41"/>
    <s v="Parfaite"/>
    <s v="P-M-D1"/>
    <s v="PALF"/>
    <x v="3"/>
    <s v="CONGO"/>
    <m/>
    <m/>
    <m/>
  </r>
  <r>
    <x v="53"/>
    <s v="Taxi:  Societé d'assurances SUNU-Bureau"/>
    <s v="Transport local"/>
    <s v="Office"/>
    <n v="1000"/>
    <n v="1.867727535907062"/>
    <n v="535.41"/>
    <s v="Parfaite"/>
    <s v="P-M-D1"/>
    <s v="PALF"/>
    <x v="3"/>
    <s v="CONGO"/>
    <m/>
    <m/>
    <m/>
  </r>
  <r>
    <x v="53"/>
    <s v="Taxi domicile-agence,départ mission"/>
    <s v="Transport local"/>
    <s v="Investigation"/>
    <n v="1500"/>
    <n v="2.8015913038605929"/>
    <n v="535.41"/>
    <s v="P29"/>
    <s v="P29-M-D1"/>
    <s v="PALF"/>
    <x v="3"/>
    <s v="CONGO"/>
    <m/>
    <m/>
    <m/>
  </r>
  <r>
    <x v="53"/>
    <s v="Taxi agence-hotel"/>
    <s v="Transport local"/>
    <s v="Investigation"/>
    <n v="500"/>
    <n v="0.93386376795353099"/>
    <n v="535.41"/>
    <s v="P29"/>
    <s v="P29-M-D1"/>
    <s v="PALF"/>
    <x v="3"/>
    <s v="CONGO"/>
    <m/>
    <m/>
    <m/>
  </r>
  <r>
    <x v="53"/>
    <s v="P29 - CONGO Ration  du 19 au 20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53"/>
    <s v="Taxi : hotel - port (prospecton)"/>
    <s v="Transport local"/>
    <s v="Investigation"/>
    <n v="500"/>
    <n v="0.93386376795353099"/>
    <n v="535.41"/>
    <s v="T73"/>
    <s v="T73-M-D1"/>
    <s v="PALF"/>
    <x v="3"/>
    <s v="CONGO"/>
    <m/>
    <m/>
    <m/>
  </r>
  <r>
    <x v="53"/>
    <s v="Taxi : port - centre ville (prospecton)"/>
    <s v="Transport local"/>
    <s v="Investigation"/>
    <n v="500"/>
    <n v="0.93386376795353099"/>
    <n v="535.41"/>
    <s v="T73"/>
    <s v="T73-M-D1"/>
    <s v="PALF"/>
    <x v="3"/>
    <s v="CONGO"/>
    <m/>
    <m/>
    <m/>
  </r>
  <r>
    <x v="53"/>
    <s v="Taxi : centre ville - zone Macdo(prospecton)"/>
    <s v="Transport local"/>
    <s v="Investigation"/>
    <n v="500"/>
    <n v="0.93386376795353099"/>
    <n v="535.41"/>
    <s v="T73"/>
    <s v="T73-M-D1"/>
    <s v="PALF"/>
    <x v="3"/>
    <s v="CONGO"/>
    <m/>
    <m/>
    <m/>
  </r>
  <r>
    <x v="53"/>
    <s v="Taxi : zone Macdo - hotel(prospecton)"/>
    <s v="Transport local"/>
    <s v="Investigation"/>
    <n v="500"/>
    <n v="0.93386376795353099"/>
    <n v="535.41"/>
    <s v="T73"/>
    <s v="T73-M-D1"/>
    <s v="PALF"/>
    <x v="3"/>
    <s v="CONGO"/>
    <m/>
    <m/>
    <m/>
  </r>
  <r>
    <x v="53"/>
    <s v="Reglement frais d'assurance multi risque/Bureau PALF/3655254"/>
    <s v="Services"/>
    <s v="Office"/>
    <n v="217164"/>
    <n v="405.60318260772124"/>
    <n v="535.41"/>
    <s v="BCI"/>
    <s v="BQ-M-R31"/>
    <s v="PALF"/>
    <x v="3"/>
    <s v="CONGO"/>
    <m/>
    <m/>
    <m/>
  </r>
  <r>
    <x v="54"/>
    <s v="T73- CONGO Ration du 20 au 21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54"/>
    <s v="P29 - CONGO Ration  du 20 au 21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54"/>
    <s v="Maison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4"/>
    <s v="Bureau- 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54"/>
    <s v="Taxi:  Bureau- Charden farell/ transfert d'argent à  P29"/>
    <s v="Transport local"/>
    <s v="Office"/>
    <n v="500"/>
    <n v="0.93386376795353099"/>
    <n v="535.41"/>
    <s v="Parfaite"/>
    <s v="P-M-D1"/>
    <s v="PALF"/>
    <x v="3"/>
    <s v="CONGO"/>
    <m/>
    <m/>
    <m/>
  </r>
  <r>
    <x v="54"/>
    <s v="Taxi: Charden Farell-Bureau"/>
    <s v="Transport local"/>
    <s v="Office"/>
    <n v="500"/>
    <n v="0.93386376795353099"/>
    <n v="535.41"/>
    <s v="Parfaite"/>
    <s v="P-M-D1"/>
    <s v="PALF"/>
    <x v="3"/>
    <s v="CONGO"/>
    <m/>
    <m/>
    <m/>
  </r>
  <r>
    <x v="54"/>
    <s v="Taxi:  Bureau- Charden farell/ transfert d'argent à  T73"/>
    <s v="Transport local"/>
    <s v="Office"/>
    <n v="500"/>
    <n v="0.93386376795353099"/>
    <n v="535.41"/>
    <s v="Parfaite"/>
    <s v="P-M-D1"/>
    <s v="PALF"/>
    <x v="3"/>
    <s v="CONGO"/>
    <m/>
    <m/>
    <m/>
  </r>
  <r>
    <x v="54"/>
    <s v="Taxi: Charden Farell-Bureau"/>
    <s v="Transport local"/>
    <s v="Office"/>
    <n v="500"/>
    <n v="0.93386376795353099"/>
    <n v="535.41"/>
    <s v="Parfaite"/>
    <s v="P-M-D1"/>
    <s v="PALF"/>
    <x v="3"/>
    <s v="CONGO"/>
    <m/>
    <m/>
    <m/>
  </r>
  <r>
    <x v="54"/>
    <s v="Taxi hotel-port,départ pour pokola"/>
    <s v="Transport local"/>
    <s v="Investigation"/>
    <n v="500"/>
    <n v="0.93386376795353099"/>
    <n v="535.41"/>
    <s v="P29"/>
    <s v="P29-M-D1"/>
    <s v="PALF"/>
    <x v="3"/>
    <s v="CONGO"/>
    <m/>
    <m/>
    <m/>
  </r>
  <r>
    <x v="54"/>
    <s v="Pirroque ouesso-pokola"/>
    <s v="Transport local"/>
    <s v="Investigation"/>
    <n v="1000"/>
    <n v="1.867727535907062"/>
    <n v="535.41"/>
    <s v="P29"/>
    <s v="P29-M-D1"/>
    <s v="PALF"/>
    <x v="3"/>
    <s v="CONGO"/>
    <m/>
    <m/>
    <m/>
  </r>
  <r>
    <x v="54"/>
    <s v="Achat billet ouesso-pokola"/>
    <s v="Transport Interurbain"/>
    <s v="Investigation"/>
    <n v="2000"/>
    <n v="3.735455071814124"/>
    <n v="535.41"/>
    <s v="P29"/>
    <s v="P29-M-R14"/>
    <s v="PALF"/>
    <x v="3"/>
    <s v="CONGO"/>
    <m/>
    <m/>
    <m/>
  </r>
  <r>
    <x v="54"/>
    <s v="Taxi moto parking-hotel,arrivé à pokola"/>
    <s v="Transport local"/>
    <s v="Investigation"/>
    <n v="500"/>
    <n v="0.93386376795353099"/>
    <n v="535.41"/>
    <s v="P29"/>
    <s v="P29-M-D1"/>
    <s v="PALF"/>
    <x v="3"/>
    <s v="CONGO"/>
    <m/>
    <m/>
    <m/>
  </r>
  <r>
    <x v="54"/>
    <s v="Taxi moto hotel-pète,repérage lieu op"/>
    <s v="Transport local"/>
    <s v="Investigation"/>
    <n v="500"/>
    <n v="0.93386376795353099"/>
    <n v="535.41"/>
    <s v="P29"/>
    <s v="P29-M-D1"/>
    <s v="PALF"/>
    <x v="3"/>
    <s v="CONGO"/>
    <m/>
    <m/>
    <m/>
  </r>
  <r>
    <x v="54"/>
    <s v="Taxi moto pète-makassa,repérage lieu op"/>
    <s v="Transport local"/>
    <s v="Investigation"/>
    <n v="500"/>
    <n v="0.93386376795353099"/>
    <n v="535.41"/>
    <s v="P29"/>
    <s v="P29-M-D1"/>
    <s v="PALF"/>
    <x v="3"/>
    <s v="CONGO"/>
    <m/>
    <m/>
    <m/>
  </r>
  <r>
    <x v="54"/>
    <s v="Taxi moto makassa-ngamakosso,repérage lieu op"/>
    <s v="Transport local"/>
    <s v="Investigation"/>
    <n v="500"/>
    <n v="0.93386376795353099"/>
    <n v="535.41"/>
    <s v="P29"/>
    <s v="P29-M-D1"/>
    <s v="PALF"/>
    <x v="3"/>
    <s v="CONGO"/>
    <m/>
    <m/>
    <m/>
  </r>
  <r>
    <x v="54"/>
    <s v="Taxi moto ngamakosso-hotel"/>
    <s v="Transport local"/>
    <s v="Investigation"/>
    <n v="500"/>
    <n v="0.93386376795353099"/>
    <n v="535.41"/>
    <s v="P29"/>
    <s v="P29-M-D1"/>
    <s v="PALF"/>
    <x v="3"/>
    <s v="CONGO"/>
    <m/>
    <m/>
    <m/>
  </r>
  <r>
    <x v="54"/>
    <s v="P29 -CONGO Frais d'hotel du 19 au 20/03/2026 à ouesso(1 Nuitée)"/>
    <s v="Travel subsistence"/>
    <s v="Investigation"/>
    <n v="10000"/>
    <n v="18.67727535907062"/>
    <n v="535.41"/>
    <s v="P29"/>
    <s v="P29-M-R15"/>
    <s v="PALF"/>
    <x v="3"/>
    <s v="CONGO"/>
    <m/>
    <m/>
    <m/>
  </r>
  <r>
    <x v="54"/>
    <s v="Taxi : hotel - port ( prospection)"/>
    <s v="Transport local"/>
    <s v="Investigation"/>
    <n v="500"/>
    <n v="0.93386376795353099"/>
    <n v="535.41"/>
    <s v="T73"/>
    <s v="T73-M-D1"/>
    <s v="PALF"/>
    <x v="3"/>
    <s v="CONGO"/>
    <m/>
    <m/>
    <m/>
  </r>
  <r>
    <x v="54"/>
    <s v="Taxi : port - hotel  (travailler sur les 3 DOCS)"/>
    <s v="Transport local"/>
    <s v="Investigation"/>
    <n v="500"/>
    <n v="0.93386376795353099"/>
    <n v="535.41"/>
    <s v="T73"/>
    <s v="T73-M-D1"/>
    <s v="PALF"/>
    <x v="3"/>
    <s v="CONGO"/>
    <m/>
    <m/>
    <m/>
  </r>
  <r>
    <x v="54"/>
    <s v="Taxi : hotel - charden farel  (recuperer les fond)"/>
    <s v="Transport local"/>
    <s v="Investigation"/>
    <n v="500"/>
    <n v="0.93386376795353099"/>
    <n v="535.41"/>
    <s v="T73"/>
    <s v="T73-M-D1"/>
    <s v="PALF"/>
    <x v="3"/>
    <s v="CONGO"/>
    <m/>
    <m/>
    <m/>
  </r>
  <r>
    <x v="54"/>
    <s v="Taxi : charden farel - hotel  (travail sur les 3 DOCS)"/>
    <s v="Transport local"/>
    <s v="Investigation"/>
    <n v="500"/>
    <n v="0.93386376795353099"/>
    <n v="535.41"/>
    <s v="T73"/>
    <s v="T73-M-D1"/>
    <s v="PALF"/>
    <x v="3"/>
    <s v="CONGO"/>
    <m/>
    <m/>
    <m/>
  </r>
  <r>
    <x v="54"/>
    <s v="Taxi : Bureau - Agence Ocean du nord/ Achat billet"/>
    <s v="Transport local"/>
    <s v="Investigation"/>
    <n v="1000"/>
    <n v="1.867727535907062"/>
    <n v="535.41"/>
    <s v="IT87"/>
    <s v="IT87-M-D1"/>
    <s v="PALF"/>
    <x v="3"/>
    <s v="CONGO"/>
    <m/>
    <m/>
    <m/>
  </r>
  <r>
    <x v="54"/>
    <s v="Achat billet Brazzaville - Sibiti/ IT87"/>
    <s v="Transport Interurbain"/>
    <s v="Investigation"/>
    <n v="9000"/>
    <n v="16.809547823163559"/>
    <n v="535.41"/>
    <s v="IT87"/>
    <s v="IT87-M-R18"/>
    <s v="PALF"/>
    <x v="3"/>
    <s v="CONGO"/>
    <m/>
    <m/>
    <m/>
  </r>
  <r>
    <x v="54"/>
    <s v="Taxi : Agence Ocean du nord - Domicile/ Retour d'achat billet"/>
    <s v="Transport local"/>
    <s v="Investigation"/>
    <n v="2500"/>
    <n v="4.669318839767655"/>
    <n v="535.41"/>
    <s v="IT87"/>
    <s v="IT87-M-D1"/>
    <s v="PALF"/>
    <x v="3"/>
    <s v="CONGO"/>
    <m/>
    <m/>
    <m/>
  </r>
  <r>
    <x v="55"/>
    <s v="T73- CONGO Ration du 21au 22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55"/>
    <s v="P29 - CONGO Ration  du 21 au 22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55"/>
    <s v="Taxi moto hotel ngamakosso,reperege lieu op"/>
    <s v="Transport local"/>
    <s v="Investigation"/>
    <n v="500"/>
    <n v="0.93386376795353099"/>
    <n v="535.41"/>
    <s v="P29"/>
    <s v="P29-M-D1"/>
    <s v="PALF"/>
    <x v="3"/>
    <s v="CONGO"/>
    <m/>
    <m/>
    <m/>
  </r>
  <r>
    <x v="55"/>
    <s v="Taxi moto ngamakosso-makassa,reperage lieu op"/>
    <s v="Transport local"/>
    <s v="Investigation"/>
    <n v="500"/>
    <n v="0.93386376795353099"/>
    <n v="535.41"/>
    <s v="P29"/>
    <s v="P29-M-D1"/>
    <s v="PALF"/>
    <x v="3"/>
    <s v="CONGO"/>
    <m/>
    <m/>
    <m/>
  </r>
  <r>
    <x v="55"/>
    <s v="Taxi moto makassa-cib,reperage lieu op"/>
    <s v="Transport local"/>
    <s v="Investigation"/>
    <n v="500"/>
    <n v="0.93386376795353099"/>
    <n v="535.41"/>
    <s v="P29"/>
    <s v="P29-M-D1"/>
    <s v="PALF"/>
    <x v="3"/>
    <s v="CONGO"/>
    <m/>
    <m/>
    <m/>
  </r>
  <r>
    <x v="55"/>
    <s v="Taxi moto cib-hotel"/>
    <s v="Transport local"/>
    <s v="Investigation"/>
    <n v="500"/>
    <n v="0.93386376795353099"/>
    <n v="535.41"/>
    <s v="P29"/>
    <s v="P29-M-D1"/>
    <s v="PALF"/>
    <x v="3"/>
    <s v="CONGO"/>
    <m/>
    <m/>
    <m/>
  </r>
  <r>
    <x v="55"/>
    <s v="T73 - CONGO Frais d'hotel du 17 au 21/03/2026 à Ouesso (04 Nuitées)"/>
    <s v="Travel subsistence"/>
    <s v="Investigation"/>
    <n v="40000"/>
    <n v="74.709101436282481"/>
    <n v="535.41"/>
    <s v="T73"/>
    <s v="T73-M-R22"/>
    <s v="PALF"/>
    <x v="3"/>
    <s v="CONGO"/>
    <m/>
    <m/>
    <m/>
  </r>
  <r>
    <x v="55"/>
    <s v="Taxi : hotel - port ( départ pour pokola)"/>
    <s v="Transport local"/>
    <s v="Investigation"/>
    <n v="500"/>
    <n v="0.93386376795353099"/>
    <n v="535.41"/>
    <s v="T73"/>
    <s v="T73-M-D1"/>
    <s v="PALF"/>
    <x v="3"/>
    <s v="CONGO"/>
    <m/>
    <m/>
    <m/>
  </r>
  <r>
    <x v="55"/>
    <s v="Achat billet : Ouesso - Pokola"/>
    <s v="Transport Interurbain"/>
    <s v="Investigation"/>
    <n v="2000"/>
    <n v="3.735455071814124"/>
    <n v="535.41"/>
    <s v="T73"/>
    <s v="T73-M-R23"/>
    <s v="PALF"/>
    <x v="3"/>
    <s v="CONGO"/>
    <m/>
    <m/>
    <m/>
  </r>
  <r>
    <x v="55"/>
    <s v="Traverser rivière sangha"/>
    <s v="Transport local"/>
    <s v="Investigation"/>
    <n v="1000"/>
    <n v="1.867727535907062"/>
    <n v="535.41"/>
    <s v="T73"/>
    <s v="T73-M-D1"/>
    <s v="PALF"/>
    <x v="3"/>
    <s v="CONGO"/>
    <m/>
    <m/>
    <m/>
  </r>
  <r>
    <x v="55"/>
    <s v="Taxi moto : gare routière - marché (attente )"/>
    <s v="Transport local"/>
    <s v="Investigation"/>
    <n v="500"/>
    <n v="0.93386376795353099"/>
    <n v="535.41"/>
    <s v="T73"/>
    <s v="T73-M-D1"/>
    <s v="PALF"/>
    <x v="3"/>
    <s v="CONGO"/>
    <m/>
    <m/>
    <m/>
  </r>
  <r>
    <x v="55"/>
    <s v="Taxi moto : marché - hotel (fin de journée )"/>
    <s v="Transport local"/>
    <s v="Investigation"/>
    <n v="500"/>
    <n v="0.93386376795353099"/>
    <n v="535.41"/>
    <s v="T73"/>
    <s v="T73-M-D1"/>
    <s v="PALF"/>
    <x v="3"/>
    <s v="CONGO"/>
    <m/>
    <m/>
    <m/>
  </r>
  <r>
    <x v="55"/>
    <s v="IT87- CONGO Ration du 21 au 22/03/2026 à Sibiti, Zanaga, Dolisie"/>
    <s v="Travel subsistence"/>
    <s v="Investigation"/>
    <n v="10000"/>
    <n v="18.67727535907062"/>
    <n v="535.41"/>
    <s v="IT87"/>
    <s v="IT87-M-D5"/>
    <s v="PALF"/>
    <x v="3"/>
    <s v="CONGO"/>
    <m/>
    <m/>
    <m/>
  </r>
  <r>
    <x v="55"/>
    <s v="Taxi : Domicile - Agence Ocean du nord/ Départ pour Sibiti"/>
    <s v="Transport local"/>
    <s v="Investigation"/>
    <n v="2500"/>
    <n v="4.669318839767655"/>
    <n v="535.41"/>
    <s v="IT87"/>
    <s v="IT87-M-D1"/>
    <s v="PALF"/>
    <x v="3"/>
    <s v="CONGO"/>
    <m/>
    <m/>
    <m/>
  </r>
  <r>
    <x v="55"/>
    <s v="Taxi moto : Agence Ocean du nord - Hôtel Papyrus/ Arrivé à Sibiti"/>
    <s v="Transport local"/>
    <s v="Investigation"/>
    <n v="500"/>
    <n v="0.93386376795353099"/>
    <n v="535.41"/>
    <s v="IT87"/>
    <s v="IT87-M-D1"/>
    <s v="PALF"/>
    <x v="3"/>
    <s v="CONGO"/>
    <m/>
    <m/>
    <m/>
  </r>
  <r>
    <x v="56"/>
    <s v="T73- CONGO Ration du 22 au 23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56"/>
    <s v="P29 - CONGO Ration  du 22 au 23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56"/>
    <s v="IT87- CONGO Ration du 22 au 23/03/2026 à Sibiti, Zanaga, Dolisie"/>
    <s v="Travel subsistence"/>
    <s v="Investigation"/>
    <n v="10000"/>
    <n v="18.67727535907062"/>
    <n v="535.41"/>
    <s v="IT87"/>
    <s v="IT87-M-D5"/>
    <s v="PALF"/>
    <x v="3"/>
    <s v="CONGO"/>
    <m/>
    <m/>
    <m/>
  </r>
  <r>
    <x v="56"/>
    <s v="Taxi moto : hotel - grande avenue (fin de journée )"/>
    <s v="Transport local"/>
    <s v="Investigation"/>
    <n v="500"/>
    <n v="0.93386376795353099"/>
    <n v="535.41"/>
    <s v="T73"/>
    <s v="T73-M-D1"/>
    <s v="PALF"/>
    <x v="3"/>
    <s v="CONGO"/>
    <m/>
    <m/>
    <m/>
  </r>
  <r>
    <x v="56"/>
    <s v="T73 - CONGO Frais d'hotel du 21 au 22/03/2026 à Pokola (01 Nuitée)"/>
    <s v="Travel subsistence"/>
    <s v="Investigation"/>
    <n v="10000"/>
    <n v="18.67727535907062"/>
    <n v="535.41"/>
    <s v="T73"/>
    <s v="T73-M-R41"/>
    <s v="PALF"/>
    <x v="3"/>
    <s v="CONGO"/>
    <m/>
    <m/>
    <m/>
  </r>
  <r>
    <x v="56"/>
    <s v="location moto : Pokola - Mboua (départ pour Mboua en prenant une autre moto au village ndoki)"/>
    <s v="Transport Interurbain"/>
    <s v="Investigation"/>
    <n v="20000"/>
    <n v="37.35455071814124"/>
    <n v="535.41"/>
    <s v="T73"/>
    <s v="T73-M-R24"/>
    <s v="PALF"/>
    <x v="3"/>
    <s v="CONGO"/>
    <m/>
    <m/>
    <m/>
  </r>
  <r>
    <x v="56"/>
    <s v="Taxi moto : Hôtel - Gare routière/ Départ pour Zanaga"/>
    <s v="Transport local"/>
    <s v="Investigation"/>
    <n v="500"/>
    <n v="0.93386376795353099"/>
    <n v="535.41"/>
    <s v="IT87"/>
    <s v="IT87-M-D1"/>
    <s v="PALF"/>
    <x v="3"/>
    <s v="CONGO"/>
    <m/>
    <m/>
    <m/>
  </r>
  <r>
    <x v="56"/>
    <s v="Taxi moto : Grae routière - Hôtel/ Renvoi du voyage"/>
    <s v="Transport local"/>
    <s v="Investigation"/>
    <n v="500"/>
    <n v="0.93386376795353099"/>
    <n v="535.41"/>
    <s v="IT87"/>
    <s v="IT87-M-D1"/>
    <s v="PALF"/>
    <x v="3"/>
    <s v="CONGO"/>
    <m/>
    <m/>
    <m/>
  </r>
  <r>
    <x v="57"/>
    <s v="T73- CONGO Ration du 23 au 24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57"/>
    <s v="P29 - CONGO Ration  du 23 au 24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57"/>
    <s v="IT87- CONGO Ration du 23 au 24/03/2026 à Sibiti, Zanaga, Dolisie"/>
    <s v="Travel subsistence"/>
    <s v="Investigation"/>
    <n v="10000"/>
    <n v="18.67727535907062"/>
    <n v="535.41"/>
    <s v="IT87"/>
    <s v="IT87-M-D5"/>
    <s v="PALF"/>
    <x v="3"/>
    <s v="CONGO"/>
    <m/>
    <m/>
    <m/>
  </r>
  <r>
    <x v="57"/>
    <s v="Maison 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7"/>
    <s v="Bureau-Parc Zoologique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7"/>
    <s v="Parc Zoologique - 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7"/>
    <s v="Bureau-WWF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7"/>
    <s v="WWF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7"/>
    <s v="Bureau - 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7"/>
    <s v="Frais de tansfert d'argent  à IT87 par momo"/>
    <s v="Transfert fees"/>
    <s v="Office"/>
    <n v="2520"/>
    <n v="4.706673390485796"/>
    <n v="535.41"/>
    <s v="Parfaite"/>
    <s v="CA-M-R15"/>
    <s v="PALF"/>
    <x v="3"/>
    <s v="CONGO"/>
    <m/>
    <m/>
    <m/>
  </r>
  <r>
    <x v="57"/>
    <s v="Taxi: Bureau- Direction MTN / transfert d'argent à IT87"/>
    <s v="Transport local"/>
    <s v="Office"/>
    <n v="1000"/>
    <n v="1.867727535907062"/>
    <n v="535.41"/>
    <s v="Parfaite"/>
    <s v="P-M-D1"/>
    <s v="PALF"/>
    <x v="3"/>
    <s v="CONGO"/>
    <m/>
    <m/>
    <m/>
  </r>
  <r>
    <x v="57"/>
    <s v="Taxi: Direction MTN - Bureau"/>
    <s v="Transport local"/>
    <s v="Office"/>
    <n v="1000"/>
    <n v="1.867727535907062"/>
    <n v="535.41"/>
    <s v="Parfaite"/>
    <s v="P-M-D1"/>
    <s v="PALF"/>
    <x v="3"/>
    <s v="CONGO"/>
    <m/>
    <m/>
    <m/>
  </r>
  <r>
    <x v="57"/>
    <s v="Taxi moto : Mboua - village Mpene (vérifcation produit Pluie dimi tour pour Mboua)/A/R"/>
    <s v="Transport Interurbain"/>
    <s v="Investigation"/>
    <n v="8000"/>
    <n v="14.941820287256496"/>
    <n v="535.41"/>
    <s v="T73"/>
    <s v="T73-M-R25"/>
    <s v="PALF"/>
    <x v="3"/>
    <s v="CONGO"/>
    <m/>
    <m/>
    <m/>
  </r>
  <r>
    <x v="57"/>
    <s v="IT87- CONGO Frais d'hôtel  du 21 au 23/03/2026 à Sibiti (02 Nuitées)"/>
    <s v="Travel subsistence"/>
    <s v="Investigation"/>
    <n v="20000"/>
    <n v="37.35455071814124"/>
    <n v="535.41"/>
    <s v="IT87"/>
    <s v="IT87-M-R19"/>
    <s v="PALF"/>
    <x v="3"/>
    <s v="CONGO"/>
    <m/>
    <m/>
    <m/>
  </r>
  <r>
    <x v="57"/>
    <s v="Taxi moto : Hôtel - Gare routière/ Départ pour Zanaga"/>
    <s v="Transport local"/>
    <s v="Investigation"/>
    <n v="500"/>
    <n v="0.93386376795353099"/>
    <n v="535.41"/>
    <s v="IT87"/>
    <s v="IT87-M-D1"/>
    <s v="PALF"/>
    <x v="3"/>
    <s v="CONGO"/>
    <m/>
    <m/>
    <m/>
  </r>
  <r>
    <x v="57"/>
    <s v="Achat billet Sibiti - Zanaga/ IT87"/>
    <s v="Transport Interurbain"/>
    <s v="Investigation"/>
    <n v="9000"/>
    <n v="16.809547823163559"/>
    <n v="535.41"/>
    <s v="IT87"/>
    <s v="IT87-M-R20"/>
    <s v="PALF"/>
    <x v="3"/>
    <s v="CONGO"/>
    <m/>
    <m/>
    <m/>
  </r>
  <r>
    <x v="57"/>
    <s v="Taxi moto : Gare routière - Hôtel Lewezo/ Arrivé à Zanaga"/>
    <s v="Transport local"/>
    <s v="Investigation"/>
    <n v="500"/>
    <n v="0.93386376795353099"/>
    <n v="535.41"/>
    <s v="IT87"/>
    <s v="IT87-M-D1"/>
    <s v="PALF"/>
    <x v="3"/>
    <s v="CONGO"/>
    <m/>
    <m/>
    <m/>
  </r>
  <r>
    <x v="57"/>
    <s v="Taxi moto : Hôtel - Restaurent Chez mère Ngouomo/ Rencontre avec la cible"/>
    <s v="Transport local"/>
    <s v="Investigation"/>
    <n v="500"/>
    <n v="0.93386376795353099"/>
    <n v="535.41"/>
    <s v="IT87"/>
    <s v="IT87-M-D1"/>
    <s v="PALF"/>
    <x v="3"/>
    <s v="CONGO"/>
    <m/>
    <m/>
    <m/>
  </r>
  <r>
    <x v="57"/>
    <s v="Taxi moto : Restaurant chez mère Ngouomo - Hôtel/ Retour du rendez-vous non tenu"/>
    <s v="Transport local"/>
    <s v="Investigation"/>
    <n v="500"/>
    <n v="0.93386376795353099"/>
    <n v="535.41"/>
    <s v="IT87"/>
    <s v="IT87-M-D1"/>
    <s v="PALF"/>
    <x v="3"/>
    <s v="CONGO"/>
    <m/>
    <m/>
    <m/>
  </r>
  <r>
    <x v="57"/>
    <s v="Taxi moto : Hôtel - Restaurent Chez mère Ngouomo/ Rencontre avec la cible"/>
    <s v="Transport local"/>
    <s v="Investigation"/>
    <n v="500"/>
    <n v="0.93386376795353099"/>
    <n v="535.41"/>
    <s v="IT87"/>
    <s v="IT87-M-D1"/>
    <s v="PALF"/>
    <x v="3"/>
    <s v="CONGO"/>
    <m/>
    <m/>
    <m/>
  </r>
  <r>
    <x v="57"/>
    <s v="Achat repas et boisons avec la cible"/>
    <s v="Trust building"/>
    <s v="Investigation"/>
    <n v="3400"/>
    <n v="6.3502736220840106"/>
    <n v="535.41"/>
    <s v="IT87"/>
    <s v="IT87-M-D2"/>
    <s v="PALF"/>
    <x v="3"/>
    <s v="CONGO"/>
    <m/>
    <m/>
    <m/>
  </r>
  <r>
    <x v="57"/>
    <s v="Taxi moto : Restaurant chez mère Ngouomo - Place de la république/ Extraction"/>
    <s v="Transport local"/>
    <s v="Investigation"/>
    <n v="500"/>
    <n v="0.93386376795353099"/>
    <n v="535.41"/>
    <s v="IT87"/>
    <s v="IT87-M-D1"/>
    <s v="PALF"/>
    <x v="3"/>
    <s v="CONGO"/>
    <m/>
    <m/>
    <m/>
  </r>
  <r>
    <x v="57"/>
    <s v="Taxi moto : Place de la république - Hôtel/ Retour du rendez-vous"/>
    <s v="Transport local"/>
    <s v="Investigation"/>
    <n v="500"/>
    <n v="0.93386376795353099"/>
    <n v="535.41"/>
    <s v="IT87"/>
    <s v="IT87-M-D1"/>
    <s v="PALF"/>
    <x v="3"/>
    <s v="CONGO"/>
    <m/>
    <m/>
    <m/>
  </r>
  <r>
    <x v="58"/>
    <s v="T73- CONGO Ration du 24 au 25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58"/>
    <s v="P29 - CONGO Ration  du 24 au 25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58"/>
    <s v="IT87- CONGO Ration du 24 au 25/03/2026 à Sibiti, Zanaga, Dolisie"/>
    <s v="Travel subsistence"/>
    <s v="Investigation"/>
    <n v="10000"/>
    <n v="18.67727535907062"/>
    <n v="535.41"/>
    <s v="IT87"/>
    <s v="IT87-M-D5"/>
    <s v="PALF"/>
    <x v="3"/>
    <s v="CONGO"/>
    <m/>
    <m/>
    <m/>
  </r>
  <r>
    <x v="58"/>
    <s v="Reglement assurance retraite Coordinateur periode Novembre, Décembre 2025 et Janvier 2026"/>
    <s v="Personnel"/>
    <s v="Management"/>
    <n v="150000"/>
    <n v="281.57452760896928"/>
    <n v="532.71864210781655"/>
    <s v="DOVI"/>
    <s v="CA-M-R17"/>
    <s v="PALF"/>
    <x v="3"/>
    <s v="CONGO"/>
    <m/>
    <m/>
    <m/>
  </r>
  <r>
    <x v="58"/>
    <s v="Maison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8"/>
    <s v="Bureau- 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8"/>
    <s v="Credit telephonique MTN/PALF/ du 25 au 31 Mars 2026/ DOVI"/>
    <s v="Telephone"/>
    <s v="Management"/>
    <n v="10000"/>
    <n v="19.25480302035654"/>
    <n v="519.35093749999999"/>
    <s v="DOVI"/>
    <s v="DH-M-R5"/>
    <s v="PALF"/>
    <x v="3"/>
    <s v="CONGO"/>
    <m/>
    <m/>
    <m/>
  </r>
  <r>
    <x v="58"/>
    <s v="Credit telephonique MTN PALF/du 25   au 31 Mars 2026/Legal/ crepin"/>
    <s v="Telephone"/>
    <s v="Legal"/>
    <n v="7500"/>
    <n v="14.007956519302965"/>
    <n v="535.41"/>
    <s v="Crépin"/>
    <s v="CR-M-R4"/>
    <s v="PALF"/>
    <x v="3"/>
    <s v="CONGO"/>
    <m/>
    <m/>
    <m/>
  </r>
  <r>
    <x v="58"/>
    <s v="Taxi: Bureau- Direction MTN / Achat crédit télephonique equipe PALF"/>
    <s v="Transport local"/>
    <s v="Office"/>
    <n v="1000"/>
    <n v="1.867727535907062"/>
    <n v="535.41"/>
    <s v="Parfaite"/>
    <s v="P-M-D1"/>
    <s v="PALF"/>
    <x v="3"/>
    <s v="CONGO"/>
    <m/>
    <m/>
    <m/>
  </r>
  <r>
    <x v="58"/>
    <s v="Taxi: Direction MTN -NSAI/paiement assurance rétraite coordinateur PALF"/>
    <s v="Transport local"/>
    <s v="Office"/>
    <n v="500"/>
    <n v="0.93386376795353099"/>
    <n v="535.41"/>
    <s v="Parfaite"/>
    <s v="P-M-D1"/>
    <s v="PALF"/>
    <x v="3"/>
    <s v="CONGO"/>
    <m/>
    <m/>
    <m/>
  </r>
  <r>
    <x v="58"/>
    <s v="Taxi: NSAI- Bureau"/>
    <s v="Transport local"/>
    <s v="Office"/>
    <n v="1000"/>
    <n v="1.867727535907062"/>
    <n v="535.41"/>
    <s v="Parfaite"/>
    <s v="P-M-D1"/>
    <s v="PALF"/>
    <x v="3"/>
    <s v="CONGO"/>
    <m/>
    <m/>
    <m/>
  </r>
  <r>
    <x v="58"/>
    <s v="Credit teléphonique MTN PALF/ du 25 au 31 Mars 2026/Management/ Parfaite"/>
    <s v="Telephone"/>
    <s v="Management"/>
    <n v="5000"/>
    <n v="9.3386376795353101"/>
    <n v="535.41"/>
    <s v="Parfaite"/>
    <s v="P-M-R4"/>
    <s v="PALF"/>
    <x v="3"/>
    <s v="CONGO"/>
    <m/>
    <m/>
    <m/>
  </r>
  <r>
    <x v="58"/>
    <s v="Taxi moto hotel-marché"/>
    <s v="Transport local"/>
    <s v="Investigation"/>
    <n v="500"/>
    <n v="0.93386376795353099"/>
    <n v="535.41"/>
    <s v="P29"/>
    <s v="P29-M-D1"/>
    <s v="PALF"/>
    <x v="3"/>
    <s v="CONGO"/>
    <m/>
    <m/>
    <m/>
  </r>
  <r>
    <x v="58"/>
    <s v="Achat billet pokola-Longa"/>
    <s v="Transport Interurbain"/>
    <s v="Investigation"/>
    <n v="3500"/>
    <n v="6.5370463756747172"/>
    <n v="535.41"/>
    <s v="P29"/>
    <s v="P29-M-R16"/>
    <s v="PALF"/>
    <x v="3"/>
    <s v="CONGO"/>
    <m/>
    <m/>
    <m/>
  </r>
  <r>
    <x v="58"/>
    <s v="Achat billet longa-pokola"/>
    <s v="Transport Interurbain"/>
    <s v="Investigation"/>
    <n v="3500"/>
    <n v="6.5370463756747172"/>
    <n v="535.41"/>
    <s v="P29"/>
    <s v="P29-M-R17"/>
    <s v="PALF"/>
    <x v="3"/>
    <s v="CONGO"/>
    <m/>
    <m/>
    <m/>
  </r>
  <r>
    <x v="58"/>
    <s v="Taxi moto quartier3-selio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58"/>
    <s v="Taxi moto selio-marché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58"/>
    <s v="Taxi moto marché-quartier2"/>
    <s v="Transport local"/>
    <s v="Investigation"/>
    <n v="500"/>
    <n v="0.93386376795353099"/>
    <n v="535.41"/>
    <s v="P29"/>
    <s v="P29-M-D1"/>
    <s v="PALF"/>
    <x v="3"/>
    <s v="CONGO"/>
    <m/>
    <m/>
    <m/>
  </r>
  <r>
    <x v="58"/>
    <s v="Achat boisson"/>
    <s v="Trust building"/>
    <s v="Investigation"/>
    <n v="2000"/>
    <n v="3.735455071814124"/>
    <n v="535.41"/>
    <s v="P29"/>
    <s v="P29-M-D5"/>
    <s v="PALF"/>
    <x v="3"/>
    <s v="CONGO"/>
    <m/>
    <m/>
    <m/>
  </r>
  <r>
    <x v="58"/>
    <s v="Credit telephonique MTN PALF/ du 25 au 31 Mars 2026/ Investigation/P29"/>
    <s v="Telephone"/>
    <s v="Investigation"/>
    <n v="7500"/>
    <n v="14.007956519302965"/>
    <n v="535.41"/>
    <s v="P29"/>
    <s v="P29-M-R18"/>
    <s v="PALF"/>
    <x v="3"/>
    <s v="CONGO"/>
    <m/>
    <m/>
    <m/>
  </r>
  <r>
    <x v="58"/>
    <s v="Taxi moto : Mboua - village Mbossa (rencontrer le chauffeur pour aller à Mpéné)"/>
    <s v="Transport Interurbain"/>
    <s v="Investigation"/>
    <n v="2000"/>
    <n v="3.735455071814124"/>
    <n v="535.41"/>
    <s v="T73"/>
    <s v="T73-M-R26"/>
    <s v="PALF"/>
    <x v="3"/>
    <s v="CONGO"/>
    <m/>
    <m/>
    <m/>
  </r>
  <r>
    <x v="58"/>
    <s v="Taxi moto : Mbossa - village Mpene (vérifcation produit pour une deuxième fois)"/>
    <s v="Transport Interurbain"/>
    <s v="Investigation"/>
    <n v="6000"/>
    <n v="11.206365215442371"/>
    <n v="535.41"/>
    <s v="T73"/>
    <s v="T73-M-R27"/>
    <s v="PALF"/>
    <x v="3"/>
    <s v="CONGO"/>
    <m/>
    <m/>
    <m/>
  </r>
  <r>
    <x v="58"/>
    <s v="Credit telephonique MTN PALF/ du 25 au 31 Mras 2026/ Investigation/T73"/>
    <s v="Telephone"/>
    <s v="Investigation"/>
    <n v="7500"/>
    <n v="14.007956519302965"/>
    <n v="535.41"/>
    <s v="T73"/>
    <s v="T73-M-R28"/>
    <s v="PALF"/>
    <x v="3"/>
    <s v="CONGO"/>
    <m/>
    <m/>
    <m/>
  </r>
  <r>
    <x v="58"/>
    <s v="Taxi moto : Hôtel - Avenue principal/ Rencontrer la cible"/>
    <s v="Transport local"/>
    <s v="Investigation"/>
    <n v="500"/>
    <n v="0.93386376795353099"/>
    <n v="535.41"/>
    <s v="IT87"/>
    <s v="IT87-M-D1"/>
    <s v="PALF"/>
    <x v="3"/>
    <s v="CONGO"/>
    <m/>
    <m/>
    <m/>
  </r>
  <r>
    <x v="58"/>
    <s v="Taxi moto : Zanaga - Village Obili/ Rencontrer la cible "/>
    <s v="Transport local"/>
    <s v="Investigation"/>
    <n v="3500"/>
    <n v="6.5370463756747172"/>
    <n v="535.41"/>
    <s v="IT87"/>
    <s v="IT87-M-D1"/>
    <s v="PALF"/>
    <x v="3"/>
    <s v="CONGO"/>
    <m/>
    <m/>
    <m/>
  </r>
  <r>
    <x v="58"/>
    <s v="Achat boissons avec 2 cibles"/>
    <s v="Trust building"/>
    <s v="Investigation"/>
    <n v="3000"/>
    <n v="5.6031826077211857"/>
    <n v="535.41"/>
    <s v="IT87"/>
    <s v="IT87-M-D2"/>
    <s v="PALF"/>
    <x v="3"/>
    <s v="CONGO"/>
    <m/>
    <m/>
    <m/>
  </r>
  <r>
    <x v="58"/>
    <s v="Taxi moto : Village Obili - Zanaga/ Retour de la rencontre avec les cibles"/>
    <s v="Transport local"/>
    <s v="Investigation"/>
    <n v="3500"/>
    <n v="6.5370463756747172"/>
    <n v="535.41"/>
    <s v="IT87"/>
    <s v="IT87-M-D1"/>
    <s v="PALF"/>
    <x v="3"/>
    <s v="CONGO"/>
    <m/>
    <m/>
    <m/>
  </r>
  <r>
    <x v="58"/>
    <s v="Taxi moto : Parking - Hôtel/ Arrivé à Zanaga"/>
    <s v="Transport local"/>
    <s v="Investigation"/>
    <n v="500"/>
    <n v="0.93386376795353099"/>
    <n v="535.41"/>
    <s v="IT87"/>
    <s v="IT87-M-D1"/>
    <s v="PALF"/>
    <x v="3"/>
    <s v="CONGO"/>
    <m/>
    <m/>
    <m/>
  </r>
  <r>
    <x v="58"/>
    <s v="Credit telephonique MTN PALF/du 25 au 31 Mars 2026/Investigation/IT87"/>
    <s v="Telephone"/>
    <s v="Investigation"/>
    <n v="7500"/>
    <n v="14.007956519302965"/>
    <n v="535.41"/>
    <s v="IT87"/>
    <s v="IT87-M-R21"/>
    <s v="PALF"/>
    <x v="3"/>
    <s v="CONGO"/>
    <m/>
    <m/>
    <m/>
  </r>
  <r>
    <x v="58"/>
    <s v="Credit telephonique MTN PALF/ du 25 au 31 Mars 2026/Legal//Donald-Roméo"/>
    <s v="Telephone"/>
    <s v="Legal"/>
    <n v="7500"/>
    <n v="14.007956519302965"/>
    <n v="535.41"/>
    <s v="Donald-Romeo"/>
    <s v="DR-M-R4"/>
    <s v="PALF"/>
    <x v="3"/>
    <s v="CONGO"/>
    <m/>
    <m/>
    <m/>
  </r>
  <r>
    <x v="58"/>
    <s v="Credit telephonique MTN PALF/du 25 au 31 Mars 2026/Evariste/ Evariste"/>
    <s v="Telephone"/>
    <s v="Media"/>
    <n v="7500"/>
    <n v="14.007956519302965"/>
    <n v="535.41"/>
    <s v="Evariste"/>
    <s v="EV-M-R4"/>
    <s v="PALF"/>
    <x v="3"/>
    <s v="CONGO"/>
    <m/>
    <m/>
    <m/>
  </r>
  <r>
    <x v="58"/>
    <s v="Achat carburant groupe electrogène Bureau "/>
    <s v="Office Materiels"/>
    <s v="Office"/>
    <n v="62500"/>
    <n v="116.73297099419138"/>
    <n v="535.41"/>
    <s v="Romain"/>
    <s v="CA-M-R16"/>
    <s v="PALF"/>
    <x v="3"/>
    <s v="CONGO"/>
    <m/>
    <m/>
    <m/>
  </r>
  <r>
    <x v="58"/>
    <s v="Credit telephonique MTN PALF/du 25 au 31 Mars 2026/Legal/Romain"/>
    <s v="Telephone"/>
    <s v="Legal"/>
    <n v="5000"/>
    <n v="9.3386376795353101"/>
    <n v="535.41"/>
    <s v="Romain"/>
    <s v="RM-M-R4"/>
    <s v="PALF"/>
    <x v="3"/>
    <s v="CONGO"/>
    <m/>
    <m/>
    <m/>
  </r>
  <r>
    <x v="59"/>
    <s v="T73- CONGO Ration du 25 au 26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59"/>
    <s v="P29 - CONGO Ration  du 25 au 26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59"/>
    <s v="IT87- CONGO Ration du 25 au 26/03/2026 à Sibiti, Zanaga, Dolisie"/>
    <s v="Travel subsistence"/>
    <s v="Investigation"/>
    <n v="10000"/>
    <n v="18.67727535907062"/>
    <n v="535.41"/>
    <s v="IT87"/>
    <s v="IT87-M-D5"/>
    <s v="PALF"/>
    <x v="3"/>
    <s v="CONGO"/>
    <m/>
    <m/>
    <m/>
  </r>
  <r>
    <x v="59"/>
    <s v="Maison- 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9"/>
    <s v="Bureau-Region de gendarmerie de Brazzaville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9"/>
    <s v="Région de gendarmerie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9"/>
    <s v="Bureau- Aspinall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9"/>
    <s v="Aspinall- 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9"/>
    <s v="Bureau-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59"/>
    <s v="Frais de tansfert d'argent  à IT87 par momo"/>
    <s v="Transfert fees"/>
    <s v="Office"/>
    <n v="1610"/>
    <n v="3.00704133281037"/>
    <n v="535.41"/>
    <s v="Parfaite"/>
    <s v="CA-M-R18"/>
    <s v="PALF"/>
    <x v="3"/>
    <s v="CONGO"/>
    <m/>
    <m/>
    <m/>
  </r>
  <r>
    <x v="59"/>
    <s v="Achat de 04 ampoule à crochet"/>
    <s v="Office Materiels"/>
    <s v="Office"/>
    <n v="10000"/>
    <n v="18.67727535907062"/>
    <n v="535.41"/>
    <s v="Parfaite"/>
    <s v="CA-M-R19"/>
    <s v="PALF"/>
    <x v="3"/>
    <s v="CONGO"/>
    <m/>
    <m/>
    <m/>
  </r>
  <r>
    <x v="59"/>
    <s v="Taxi: Bureau- Direction MTN / transfert d'argent à IT87"/>
    <s v="Transport local"/>
    <s v="Office"/>
    <n v="1000"/>
    <n v="1.867727535907062"/>
    <n v="535.41"/>
    <s v="Parfaite"/>
    <s v="P-M-D1"/>
    <s v="PALF"/>
    <x v="3"/>
    <s v="CONGO"/>
    <m/>
    <m/>
    <m/>
  </r>
  <r>
    <x v="59"/>
    <s v="Taxi: Direction MTN - Bureau"/>
    <s v="Transport local"/>
    <s v="Office"/>
    <n v="1000"/>
    <n v="1.867727535907062"/>
    <n v="535.41"/>
    <s v="Parfaite"/>
    <s v="P-M-D1"/>
    <s v="PALF"/>
    <x v="3"/>
    <s v="CONGO"/>
    <m/>
    <m/>
    <m/>
  </r>
  <r>
    <x v="59"/>
    <s v="Taxi: Bureau- Marche mounglie / achat ampoule bureau PALF"/>
    <s v="Transport local"/>
    <s v="Office"/>
    <n v="1000"/>
    <n v="1.867727535907062"/>
    <n v="535.41"/>
    <s v="Parfaite"/>
    <s v="P-M-D1"/>
    <s v="PALF"/>
    <x v="3"/>
    <s v="CONGO"/>
    <m/>
    <m/>
    <m/>
  </r>
  <r>
    <x v="59"/>
    <s v="Taxi: Marché moungalie  - Bureau"/>
    <s v="Transport local"/>
    <s v="Office"/>
    <n v="1000"/>
    <n v="1.867727535907062"/>
    <n v="535.41"/>
    <s v="Parfaite"/>
    <s v="P-M-D1"/>
    <s v="PALF"/>
    <x v="3"/>
    <s v="CONGO"/>
    <m/>
    <m/>
    <m/>
  </r>
  <r>
    <x v="59"/>
    <s v="Achat boissons/ une cible"/>
    <s v="Trust building"/>
    <s v="Investigation"/>
    <n v="3500"/>
    <n v="6.5370463756747172"/>
    <n v="535.41"/>
    <s v="T73"/>
    <s v="T73-M-D2"/>
    <s v="PALF"/>
    <x v="3"/>
    <s v="CONGO"/>
    <m/>
    <m/>
    <m/>
  </r>
  <r>
    <x v="59"/>
    <s v="Taxi moto : village Mpene - village Béné (retour, deposer la cible)"/>
    <s v="Transport Interurbain"/>
    <s v="Investigation"/>
    <n v="4000"/>
    <n v="7.4709101436282479"/>
    <n v="535.41"/>
    <s v="T73"/>
    <s v="T73-M-R29"/>
    <s v="PALF"/>
    <x v="3"/>
    <s v="CONGO"/>
    <m/>
    <m/>
    <m/>
  </r>
  <r>
    <x v="59"/>
    <s v="Taxi moto : village Béné - Mboua (retour)"/>
    <s v="Transport Interurbain"/>
    <s v="Investigation"/>
    <n v="4000"/>
    <n v="7.4709101436282479"/>
    <n v="535.41"/>
    <s v="T73"/>
    <s v="T73-M-R30"/>
    <s v="PALF"/>
    <x v="3"/>
    <s v="CONGO"/>
    <m/>
    <m/>
    <m/>
  </r>
  <r>
    <x v="59"/>
    <s v="Taxi moto : Hôtel - Avenue principale (garage)/ Rencontre avec la cible"/>
    <s v="Transport local"/>
    <s v="Investigation"/>
    <n v="500"/>
    <n v="0.93386376795353099"/>
    <n v="535.41"/>
    <s v="IT87"/>
    <s v="IT87-M-D1"/>
    <s v="PALF"/>
    <x v="3"/>
    <s v="CONGO"/>
    <m/>
    <m/>
    <m/>
  </r>
  <r>
    <x v="59"/>
    <s v="Taxi moto : Avenue principale (garage) - Hôtel/ Retour du terrain"/>
    <s v="Transport local"/>
    <s v="Investigation"/>
    <n v="500"/>
    <n v="0.93386376795353099"/>
    <n v="535.41"/>
    <s v="IT87"/>
    <s v="IT87-M-D1"/>
    <s v="PALF"/>
    <x v="3"/>
    <s v="CONGO"/>
    <m/>
    <m/>
    <m/>
  </r>
  <r>
    <x v="59"/>
    <s v="Taxi Bureau- Agence océan du nord d'angola libre/ Achat billet pour sibiti"/>
    <s v="Transport local"/>
    <s v="Legal"/>
    <n v="1000"/>
    <n v="1.867727535907062"/>
    <n v="535.41"/>
    <s v="Donald-Romeo"/>
    <s v="DR-M-D1"/>
    <s v="PALF"/>
    <x v="3"/>
    <s v="CONGO"/>
    <m/>
    <m/>
    <m/>
  </r>
  <r>
    <x v="59"/>
    <s v="Taxi  Agence océan du nord d'angola libre-Bureau"/>
    <s v="Transport local"/>
    <s v="Legal"/>
    <n v="1000"/>
    <n v="1.867727535907062"/>
    <n v="535.41"/>
    <s v="Donald-Romeo"/>
    <s v="DR-M-D1"/>
    <s v="PALF"/>
    <x v="3"/>
    <s v="CONGO"/>
    <m/>
    <m/>
    <m/>
  </r>
  <r>
    <x v="59"/>
    <s v="Achat billet Brazzaville-Sibiti/ Donald-Roméo"/>
    <s v="Transport Interurbain"/>
    <s v="Legal"/>
    <n v="9000"/>
    <n v="16.809547823163559"/>
    <n v="535.41"/>
    <s v="Donald-Romeo"/>
    <s v="DR-M-R5"/>
    <s v="PALF"/>
    <x v="3"/>
    <s v="CONGO"/>
    <m/>
    <m/>
    <m/>
  </r>
  <r>
    <x v="59"/>
    <s v="Taxi: Bureau-Agence Trans Bony de la Frontière pour la reservation du billet"/>
    <s v="Transport local"/>
    <s v="Legal"/>
    <n v="1000"/>
    <n v="1.867727535907062"/>
    <n v="535.41"/>
    <s v="Romain"/>
    <s v="RM-M-D1"/>
    <s v="PALF"/>
    <x v="3"/>
    <s v="CONGO"/>
    <m/>
    <m/>
    <m/>
  </r>
  <r>
    <x v="59"/>
    <s v="Achat  billet Brazzaville-Madingou/ Romain"/>
    <s v="Transport Interurbain"/>
    <s v="Legal"/>
    <n v="7000"/>
    <n v="13.074092751349434"/>
    <n v="535.41"/>
    <s v="Romain"/>
    <s v="RM-M-R5"/>
    <s v="PALF"/>
    <x v="3"/>
    <s v="CONGO"/>
    <m/>
    <m/>
    <m/>
  </r>
  <r>
    <x v="59"/>
    <s v="Taxi: Trans Bony de la Frontière-Bureau"/>
    <s v="Transport local"/>
    <s v="Legal"/>
    <n v="1000"/>
    <n v="1.867727535907062"/>
    <n v="535.41"/>
    <s v="Romain"/>
    <s v="RM-M-D1"/>
    <s v="PALF"/>
    <x v="3"/>
    <s v="CONGO"/>
    <m/>
    <m/>
    <m/>
  </r>
  <r>
    <x v="60"/>
    <s v="T73- CONGO Ration du 26 au 27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60"/>
    <s v="P29 - CONGO Ration  du 26 au 27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60"/>
    <s v="IT87- CONGO Ration du 26 au 27/03/2026 à Sibiti, Zanaga, Dolisie"/>
    <s v="Travel subsistence"/>
    <s v="Investigation"/>
    <n v="10000"/>
    <n v="18.67727535907062"/>
    <n v="535.41"/>
    <s v="IT87"/>
    <s v="IT87-M-D5"/>
    <s v="PALF"/>
    <x v="3"/>
    <s v="CONGO"/>
    <m/>
    <m/>
    <m/>
  </r>
  <r>
    <x v="60"/>
    <s v="Maison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0"/>
    <s v="Bureau - Parc Zoologique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0"/>
    <s v="Parc Zoologique - 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0"/>
    <s v="Bureau-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0"/>
    <s v="Frais de tansfert d'argent  à P29 et T73 par par momo"/>
    <s v="Transfert fees"/>
    <s v="Office"/>
    <n v="6160"/>
    <n v="11.505201621187501"/>
    <n v="535.41"/>
    <s v="Parfaite"/>
    <s v="CA-M-R20"/>
    <s v="PALF"/>
    <x v="3"/>
    <s v="CONGO"/>
    <m/>
    <m/>
    <m/>
  </r>
  <r>
    <x v="60"/>
    <s v="Frais de photocopie de ordre de paiement et la decharge"/>
    <s v="Office Materiels"/>
    <s v="Office"/>
    <n v="3750"/>
    <n v="7.0039782596514826"/>
    <n v="535.41"/>
    <s v="Parfaite"/>
    <s v="CA-M-R21"/>
    <s v="PALF"/>
    <x v="3"/>
    <s v="CONGO"/>
    <m/>
    <m/>
    <m/>
  </r>
  <r>
    <x v="60"/>
    <s v="Taxi: Bureau -Banque BCI/Rétrait espèces et depot d'ordre de virement salaire du mois de mars 2026"/>
    <s v="Transport local"/>
    <s v="Office"/>
    <n v="1000"/>
    <n v="1.867727535907062"/>
    <n v="535.41"/>
    <s v="Parfaite"/>
    <s v="P-M-D1"/>
    <s v="PALF"/>
    <x v="3"/>
    <s v="CONGO"/>
    <m/>
    <m/>
    <m/>
  </r>
  <r>
    <x v="60"/>
    <s v="Taxi: Banque BCI-Bureau"/>
    <s v="Transport local"/>
    <s v="Office"/>
    <n v="1000"/>
    <n v="1.867727535907062"/>
    <n v="535.41"/>
    <s v="Parfaite"/>
    <s v="P-M-D1"/>
    <s v="PALF"/>
    <x v="3"/>
    <s v="CONGO"/>
    <m/>
    <m/>
    <m/>
  </r>
  <r>
    <x v="60"/>
    <s v="Taxi: Bureau- Direction MTN / transfert d'argent à P29 et T73"/>
    <s v="Transport local"/>
    <s v="Office"/>
    <n v="1000"/>
    <n v="1.867727535907062"/>
    <n v="535.41"/>
    <s v="Parfaite"/>
    <s v="P-M-D1"/>
    <s v="PALF"/>
    <x v="3"/>
    <s v="CONGO"/>
    <m/>
    <m/>
    <m/>
  </r>
  <r>
    <x v="60"/>
    <s v="Taxi: Direction MTN - Bureau"/>
    <s v="Transport local"/>
    <s v="Office"/>
    <n v="1000"/>
    <n v="1.867727535907062"/>
    <n v="535.41"/>
    <s v="Parfaite"/>
    <s v="P-M-D1"/>
    <s v="PALF"/>
    <x v="3"/>
    <s v="CONGO"/>
    <m/>
    <m/>
    <m/>
  </r>
  <r>
    <x v="60"/>
    <s v="Taxi moto : Hôtel - Avenue principale (garage)/ Rencontre avec la cible"/>
    <s v="Transport local"/>
    <s v="Investigation"/>
    <n v="500"/>
    <n v="0.93386376795353099"/>
    <n v="535.41"/>
    <s v="IT87"/>
    <s v="IT87-M-D1"/>
    <s v="PALF"/>
    <x v="3"/>
    <s v="CONGO"/>
    <m/>
    <m/>
    <m/>
  </r>
  <r>
    <x v="60"/>
    <s v="Taxi moto : Avenue principale - Hôtel/ Retour de la rencontre avec la cible"/>
    <s v="Transport local"/>
    <s v="Investigation"/>
    <n v="500"/>
    <n v="0.93386376795353099"/>
    <n v="535.41"/>
    <s v="IT87"/>
    <s v="IT87-M-D1"/>
    <s v="PALF"/>
    <x v="3"/>
    <s v="CONGO"/>
    <m/>
    <m/>
    <m/>
  </r>
  <r>
    <x v="60"/>
    <s v="Taxi moto : Hôtel - Avenue principale (garage)/ Rencontrer la cible"/>
    <s v="Transport local"/>
    <s v="Investigation"/>
    <n v="500"/>
    <n v="0.93386376795353099"/>
    <n v="535.41"/>
    <s v="IT87"/>
    <s v="IT87-M-D1"/>
    <s v="PALF"/>
    <x v="3"/>
    <s v="CONGO"/>
    <m/>
    <m/>
    <m/>
  </r>
  <r>
    <x v="60"/>
    <s v="Taxi moto : Avenue principale - Parking/ Reservation du billet"/>
    <s v="Transport local"/>
    <s v="Investigation"/>
    <n v="500"/>
    <n v="0.93386376795353099"/>
    <n v="535.41"/>
    <s v="IT87"/>
    <s v="IT87-M-D1"/>
    <s v="PALF"/>
    <x v="3"/>
    <s v="CONGO"/>
    <m/>
    <m/>
    <m/>
  </r>
  <r>
    <x v="60"/>
    <s v="Taxi Domicile- Agence océan du nord d'angola libre/ pour sibiti"/>
    <s v="Transport local"/>
    <s v="Legal"/>
    <n v="1000"/>
    <n v="1.867727535907062"/>
    <n v="535.41"/>
    <s v="Donald-Romeo"/>
    <s v="DR-M-D1"/>
    <s v="PALF"/>
    <x v="3"/>
    <s v="CONGO"/>
    <m/>
    <m/>
    <m/>
  </r>
  <r>
    <x v="60"/>
    <s v="Taxi moto agence océan du Nord- Hôtel le Papyrus/ Sibiti"/>
    <s v="Transport local"/>
    <s v="Legal"/>
    <n v="500"/>
    <n v="0.93386376795353099"/>
    <n v="535.41"/>
    <s v="Donald-Romeo"/>
    <s v="DR-M-D1"/>
    <s v="PALF"/>
    <x v="3"/>
    <s v="CONGO"/>
    <m/>
    <m/>
    <m/>
  </r>
  <r>
    <x v="60"/>
    <s v="Donald-Roméo-CONGO Ration  du  26 au 29/03/2026 à Sibiti"/>
    <s v="Travel subsistence"/>
    <s v="Legal"/>
    <n v="30000"/>
    <n v="56.031826077211861"/>
    <n v="535.41"/>
    <s v="Donald-Romeo"/>
    <s v="DR-M-D3"/>
    <s v="PALF"/>
    <x v="3"/>
    <s v="CONGO"/>
    <m/>
    <m/>
    <m/>
  </r>
  <r>
    <x v="60"/>
    <s v="Taxi, Bureau PALF-DGEF"/>
    <s v="Transport local"/>
    <s v="Media"/>
    <n v="1000"/>
    <n v="1.867727535907062"/>
    <n v="535.41"/>
    <s v="Evariste"/>
    <s v="EV-M-D1"/>
    <s v="PALF"/>
    <x v="3"/>
    <s v="CONGO"/>
    <m/>
    <m/>
    <m/>
  </r>
  <r>
    <x v="60"/>
    <s v="Taxi: Domicle-Agence Trans Bony de la Frontère"/>
    <s v="Transport local"/>
    <s v="Legal"/>
    <n v="2000"/>
    <n v="3.735455071814124"/>
    <n v="535.41"/>
    <s v="Romain"/>
    <s v="RM-M-D1"/>
    <s v="PALF"/>
    <x v="3"/>
    <s v="CONGO"/>
    <m/>
    <m/>
    <m/>
  </r>
  <r>
    <x v="60"/>
    <s v="Taxi-moto: Agence Trans Bony de Madingou-Hotel Dzongo"/>
    <s v="Transport local"/>
    <s v="Legal"/>
    <n v="500"/>
    <n v="0.93386376795353099"/>
    <n v="535.41"/>
    <s v="Romain"/>
    <s v="RM-M-D1"/>
    <s v="PALF"/>
    <x v="3"/>
    <s v="CONGO"/>
    <m/>
    <m/>
    <m/>
  </r>
  <r>
    <x v="60"/>
    <s v="Taxi moto: Hotel DZONGO-Marché(pour acheter la ration du prevenu)"/>
    <s v="Transport local"/>
    <s v="Legal"/>
    <n v="500"/>
    <n v="0.93386376795353099"/>
    <n v="535.41"/>
    <s v="Romain"/>
    <s v="RM-M-D1"/>
    <s v="PALF"/>
    <x v="3"/>
    <s v="CONGO"/>
    <m/>
    <m/>
    <m/>
  </r>
  <r>
    <x v="60"/>
    <s v="Achat de la ration du détenu NTONDELE MOUKOKO Fulgence/ Commissariat de Police de Madingou/ Soir"/>
    <s v="jail visit"/>
    <s v="Legal"/>
    <n v="1500"/>
    <n v="2.8015913038605929"/>
    <n v="535.41"/>
    <s v="Romain"/>
    <s v="RM-M-D3"/>
    <s v="PALF"/>
    <x v="3"/>
    <s v="CONGO"/>
    <m/>
    <m/>
    <m/>
  </r>
  <r>
    <x v="60"/>
    <s v="Taxi moto: Commissariat de Police de Madingou-Hotel Dzongo"/>
    <s v="Transport local"/>
    <s v="Legal"/>
    <n v="500"/>
    <n v="0.93386376795353099"/>
    <n v="535.41"/>
    <s v="Romain"/>
    <s v="RM-M-D1"/>
    <s v="PALF"/>
    <x v="3"/>
    <s v="CONGO"/>
    <m/>
    <m/>
    <m/>
  </r>
  <r>
    <x v="60"/>
    <s v="ROMAIN-CONGO:Ration du 26 au 28/03/2026 à Madingou"/>
    <s v="Travel subsistence"/>
    <s v="Legal"/>
    <n v="20000"/>
    <n v="37.35455071814124"/>
    <n v="535.41"/>
    <s v="Romain"/>
    <s v="RM-M-D2"/>
    <s v="PALF"/>
    <x v="3"/>
    <s v="CONGO"/>
    <m/>
    <m/>
    <m/>
  </r>
  <r>
    <x v="60"/>
    <s v="Paiement salaire du mois de mars 2026/LOUNDOU Jean Romain/3655"/>
    <s v="Personnel"/>
    <s v="Legal"/>
    <n v="228800"/>
    <n v="427.33606021553578"/>
    <n v="535.41"/>
    <s v="BCI"/>
    <s v="BQ-M-R32"/>
    <s v="PALF"/>
    <x v="3"/>
    <s v="CONGO"/>
    <m/>
    <m/>
    <m/>
  </r>
  <r>
    <x v="60"/>
    <s v="Paiement salaire du mois de mars 2026/Crepin IBOUILI-IBOUILI"/>
    <s v="Personnel"/>
    <s v="Legal"/>
    <n v="581764"/>
    <n v="1086.576642199436"/>
    <n v="535.41"/>
    <s v="BCI"/>
    <s v="BQ-M-R33"/>
    <s v="PALF"/>
    <x v="3"/>
    <s v="CONGO"/>
    <m/>
    <m/>
    <m/>
  </r>
  <r>
    <x v="60"/>
    <s v="Paiement salaire du mois de mars  2026 et congé /PINDI BINGA Donald- Roméo"/>
    <s v="Personnel"/>
    <s v="Legal"/>
    <n v="563119"/>
    <n v="1051.7528622924488"/>
    <n v="535.41"/>
    <s v="BCI"/>
    <s v="BQ-M-R34"/>
    <s v="PALF"/>
    <x v="3"/>
    <s v="CONGO"/>
    <m/>
    <m/>
    <m/>
  </r>
  <r>
    <x v="60"/>
    <s v="Paiement salaire du mois de mars 2026/Evariste LELOUSSI"/>
    <s v="Personnel"/>
    <s v="Media"/>
    <n v="268210"/>
    <n v="500.94320240563309"/>
    <n v="535.41"/>
    <s v="BCI"/>
    <s v="BQ-M-R35"/>
    <s v="PALF"/>
    <x v="3"/>
    <s v="CONGO"/>
    <m/>
    <m/>
    <m/>
  </r>
  <r>
    <x v="60"/>
    <s v="Paiement salaire du mois de mars 2026/Homéfa DOVI/3655257"/>
    <s v="Personnel"/>
    <s v="Management"/>
    <n v="1311000"/>
    <n v="2448.5907995741582"/>
    <n v="535.41"/>
    <s v="BCI"/>
    <s v="BQ-M-R36"/>
    <s v="PALF"/>
    <x v="3"/>
    <s v="CONGO"/>
    <m/>
    <m/>
    <m/>
  </r>
  <r>
    <x v="60"/>
    <s v="Paiement salaire du mois de mars 2026/BAVOUMINA NZOUSSI Dina Parfaite/3655256"/>
    <s v="Personnel"/>
    <s v="Office"/>
    <n v="328800"/>
    <n v="614.10881380624198"/>
    <n v="535.41"/>
    <s v="BCI"/>
    <s v="BQ-M-R37"/>
    <s v="PALF"/>
    <x v="3"/>
    <s v="CONGO"/>
    <m/>
    <m/>
    <m/>
  </r>
  <r>
    <x v="60"/>
    <s v="Frais de virement salaire du mois de Mars 2026"/>
    <s v="Bank fees"/>
    <s v="Office"/>
    <n v="10665"/>
    <n v="19.919314170448818"/>
    <n v="535.41"/>
    <s v="BCI"/>
    <s v="BQ-M-R38"/>
    <s v="PALF"/>
    <x v="3"/>
    <s v="CONGO"/>
    <m/>
    <m/>
    <m/>
  </r>
  <r>
    <x v="61"/>
    <s v="T73- CONGO Ration du 27 au 28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61"/>
    <s v="P29 - CONGO Ration  du 27 au 28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61"/>
    <s v="IT87- CONGO Ration du 27 au 28/03/2026 à Sibiti, Zanaga, Dolisie"/>
    <s v="Travel subsistence"/>
    <s v="Investigation"/>
    <n v="10000"/>
    <n v="18.67727535907062"/>
    <n v="535.41"/>
    <s v="IT87"/>
    <s v="IT87-M-D5"/>
    <s v="PALF"/>
    <x v="3"/>
    <s v="CONGO"/>
    <m/>
    <m/>
    <m/>
  </r>
  <r>
    <x v="61"/>
    <s v="Maison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1"/>
    <s v="Bureau-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1"/>
    <s v="Frais de tansfert d'argent  à Romain ,Donald-Roméo et  IT87 par momo"/>
    <s v="Transfert fees"/>
    <s v="Office"/>
    <n v="2660"/>
    <n v="4.9681552455127846"/>
    <n v="535.41"/>
    <s v="Parfaite"/>
    <s v="CA-M-R22"/>
    <s v="PALF"/>
    <x v="3"/>
    <s v="CONGO"/>
    <m/>
    <m/>
    <m/>
  </r>
  <r>
    <x v="61"/>
    <s v="Achat produits alimentaires et de nettoyages  lait/Bureau PALF"/>
    <s v="Office Materiels"/>
    <s v="Office"/>
    <n v="10000"/>
    <n v="18.67727535907062"/>
    <n v="535.41"/>
    <s v="Parfaite"/>
    <s v="CA-M-R23"/>
    <s v="PALF"/>
    <x v="3"/>
    <s v="CONGO"/>
    <m/>
    <m/>
    <m/>
  </r>
  <r>
    <x v="61"/>
    <s v="Achat produits alimentaires et de nettoyages café/Bureau PALF"/>
    <s v="Office Materiels"/>
    <s v="Office"/>
    <n v="4000"/>
    <n v="7.4709101436282479"/>
    <n v="535.41"/>
    <s v="Parfaite"/>
    <s v="CA-M-R23"/>
    <s v="PALF"/>
    <x v="3"/>
    <s v="CONGO"/>
    <m/>
    <m/>
    <m/>
  </r>
  <r>
    <x v="61"/>
    <s v="Achat produits alimentaires et de nettoyages sucre 5 kg/Bureau PALF"/>
    <s v="Office Materiels"/>
    <s v="Office"/>
    <n v="3500"/>
    <n v="6.5370463756747172"/>
    <n v="535.41"/>
    <s v="Parfaite"/>
    <s v="CA-M-R23"/>
    <s v="PALF"/>
    <x v="3"/>
    <s v="CONGO"/>
    <m/>
    <m/>
    <m/>
  </r>
  <r>
    <x v="61"/>
    <s v="Achat produits alimentaires et de nettoyages  lipton/Bureau PALF"/>
    <s v="Office Materiels"/>
    <s v="Office"/>
    <n v="3500"/>
    <n v="6.5370463756747172"/>
    <n v="535.41"/>
    <s v="Parfaite"/>
    <s v="CA-M-R23"/>
    <s v="PALF"/>
    <x v="3"/>
    <s v="CONGO"/>
    <m/>
    <m/>
    <m/>
  </r>
  <r>
    <x v="61"/>
    <s v="Achat produits alimentaires et de nettoyages Nettoyant surface/Bureau PALF"/>
    <s v="Office Materiels"/>
    <s v="Office"/>
    <n v="5600"/>
    <n v="10.459274201079547"/>
    <n v="535.41"/>
    <s v="Parfaite"/>
    <s v="CA-M-R23"/>
    <s v="PALF"/>
    <x v="3"/>
    <s v="CONGO"/>
    <m/>
    <m/>
    <m/>
  </r>
  <r>
    <x v="61"/>
    <s v="Achat produits alimentaires et de nettoyages  Javel/Bureau PALF"/>
    <s v="Office Materiels"/>
    <s v="Office"/>
    <n v="6000"/>
    <n v="11.206365215442371"/>
    <n v="535.41"/>
    <s v="Parfaite"/>
    <s v="CA-M-R23"/>
    <s v="PALF"/>
    <x v="3"/>
    <s v="CONGO"/>
    <m/>
    <m/>
    <m/>
  </r>
  <r>
    <x v="61"/>
    <s v="Achat produits alimentaires et de nettoyages  Liquide vaiselle/Bureau PALF"/>
    <s v="Office Materiels"/>
    <s v="Office"/>
    <n v="1250"/>
    <n v="2.3346594198838275"/>
    <n v="535.41"/>
    <s v="Parfaite"/>
    <s v="CA-M-R23"/>
    <s v="PALF"/>
    <x v="3"/>
    <s v="CONGO"/>
    <m/>
    <m/>
    <m/>
  </r>
  <r>
    <x v="61"/>
    <s v="Achat produits alimentaires et de nettoyages  savons/Bureau PALF"/>
    <s v="Office Materiels"/>
    <s v="Office"/>
    <n v="1200"/>
    <n v="2.2412730430884742"/>
    <n v="535.41"/>
    <s v="Parfaite"/>
    <s v="CA-M-R23"/>
    <s v="PALF"/>
    <x v="3"/>
    <s v="CONGO"/>
    <m/>
    <m/>
    <m/>
  </r>
  <r>
    <x v="61"/>
    <s v="Achat produits alimentaires et de nettoyages detergent proclin/Bureau PALF"/>
    <s v="Office Materiels"/>
    <s v="Office"/>
    <n v="3700"/>
    <n v="6.9105918828561297"/>
    <n v="535.41"/>
    <s v="Parfaite"/>
    <s v="CA-M-R23"/>
    <s v="PALF"/>
    <x v="3"/>
    <s v="CONGO"/>
    <m/>
    <m/>
    <m/>
  </r>
  <r>
    <x v="61"/>
    <s v="Achat produits alimentaires et de nettoyages Papier toilette/Bureau PALF"/>
    <s v="Office Materiels"/>
    <s v="Office"/>
    <n v="17550"/>
    <n v="32.778618255168936"/>
    <n v="535.41"/>
    <s v="Parfaite"/>
    <s v="CA-M-R23"/>
    <s v="PALF"/>
    <x v="3"/>
    <s v="CONGO"/>
    <m/>
    <m/>
    <m/>
  </r>
  <r>
    <x v="61"/>
    <s v="Achat produits alimentaires et de nettoyages  sac poubelle /Bureau PALF"/>
    <s v="Office Materiels"/>
    <s v="Office"/>
    <n v="11100"/>
    <n v="20.731775648568387"/>
    <n v="535.41"/>
    <s v="Parfaite"/>
    <s v="CA-M-R23"/>
    <s v="PALF"/>
    <x v="3"/>
    <s v="CONGO"/>
    <m/>
    <m/>
    <m/>
  </r>
  <r>
    <x v="61"/>
    <s v="Taxi: Bureau- Direction MTN / transfert d'argent à IT87,Donald-roméo et romain"/>
    <s v="Transport local"/>
    <s v="Office"/>
    <n v="1000"/>
    <n v="1.867727535907062"/>
    <n v="535.41"/>
    <s v="Parfaite"/>
    <s v="P-M-D1"/>
    <s v="PALF"/>
    <x v="3"/>
    <s v="CONGO"/>
    <m/>
    <m/>
    <m/>
  </r>
  <r>
    <x v="61"/>
    <s v="Taxi: Direction MTN - Bureau"/>
    <s v="Transport local"/>
    <s v="Office"/>
    <n v="1000"/>
    <n v="1.867727535907062"/>
    <n v="535.41"/>
    <s v="Parfaite"/>
    <s v="P-M-D1"/>
    <s v="PALF"/>
    <x v="3"/>
    <s v="CONGO"/>
    <m/>
    <m/>
    <m/>
  </r>
  <r>
    <x v="61"/>
    <s v="Taxi: Bureau- Supermarché Moungali / achat Fournitures de bureau PALF"/>
    <s v="Transport local"/>
    <s v="Office"/>
    <n v="1000"/>
    <n v="1.867727535907062"/>
    <n v="535.41"/>
    <s v="Parfaite"/>
    <s v="P-M-D1"/>
    <s v="PALF"/>
    <x v="3"/>
    <s v="CONGO"/>
    <m/>
    <m/>
    <m/>
  </r>
  <r>
    <x v="61"/>
    <s v="Taxi: Supermarché Moungali  - Bureau"/>
    <s v="Transport local"/>
    <s v="Office"/>
    <n v="1000"/>
    <n v="1.867727535907062"/>
    <n v="535.41"/>
    <s v="Parfaite"/>
    <s v="P-M-D1"/>
    <s v="PALF"/>
    <x v="3"/>
    <s v="CONGO"/>
    <m/>
    <m/>
    <m/>
  </r>
  <r>
    <x v="61"/>
    <s v="Taxi moto : Mboua - village Béné (vérifcation produit)"/>
    <s v="Transport Interurbain"/>
    <s v="Investigation"/>
    <n v="4000"/>
    <n v="7.4709101436282479"/>
    <n v="535.41"/>
    <s v="T73"/>
    <s v="T73-M-R31"/>
    <s v="PALF"/>
    <x v="3"/>
    <s v="CONGO"/>
    <m/>
    <m/>
    <m/>
  </r>
  <r>
    <x v="61"/>
    <s v="Taxi moto : village Béné - Mboua (vérifcation produit)"/>
    <s v="Transport Interurbain"/>
    <s v="Investigation"/>
    <n v="4000"/>
    <n v="7.4709101436282479"/>
    <n v="535.41"/>
    <s v="T73"/>
    <s v="T73-M-R32"/>
    <s v="PALF"/>
    <x v="3"/>
    <s v="CONGO"/>
    <m/>
    <m/>
    <m/>
  </r>
  <r>
    <x v="61"/>
    <s v="Taxi moto : Parking - Hôtel/ Retour du terrain"/>
    <s v="Transport local"/>
    <s v="Investigation"/>
    <n v="500"/>
    <n v="0.93386376795353099"/>
    <n v="535.41"/>
    <s v="IT87"/>
    <s v="IT87-M-D1"/>
    <s v="PALF"/>
    <x v="3"/>
    <s v="CONGO"/>
    <m/>
    <m/>
    <m/>
  </r>
  <r>
    <x v="61"/>
    <s v="Taxi moto : Hôtel - Quartier Poto poto/ Prospection"/>
    <s v="Transport local"/>
    <s v="Investigation"/>
    <n v="500"/>
    <n v="0.93386376795353099"/>
    <n v="535.41"/>
    <s v="IT87"/>
    <s v="IT87-M-D1"/>
    <s v="PALF"/>
    <x v="3"/>
    <s v="CONGO"/>
    <m/>
    <m/>
    <m/>
  </r>
  <r>
    <x v="61"/>
    <s v="Achat boisons avec la cible"/>
    <s v="Trust building"/>
    <s v="Investigation"/>
    <n v="1600"/>
    <n v="2.9883640574512991"/>
    <n v="535.41"/>
    <s v="IT87"/>
    <s v="IT87-M-D2"/>
    <s v="PALF"/>
    <x v="3"/>
    <s v="CONGO"/>
    <m/>
    <m/>
    <m/>
  </r>
  <r>
    <x v="61"/>
    <s v="Taxi moto : Quartier Poto poto - Point de recharge batterie/ Recharger mon téléphone"/>
    <s v="Transport local"/>
    <s v="Investigation"/>
    <n v="500"/>
    <n v="0.93386376795353099"/>
    <n v="535.41"/>
    <s v="IT87"/>
    <s v="IT87-M-D1"/>
    <s v="PALF"/>
    <x v="3"/>
    <s v="CONGO"/>
    <m/>
    <m/>
    <m/>
  </r>
  <r>
    <x v="61"/>
    <s v="Taxi moto : Point de charge batterie - Hôtel/ Retour du terrain"/>
    <s v="Transport local"/>
    <s v="Investigation"/>
    <n v="500"/>
    <n v="0.93386376795353099"/>
    <n v="535.41"/>
    <s v="IT87"/>
    <s v="IT87-M-D1"/>
    <s v="PALF"/>
    <x v="3"/>
    <s v="CONGO"/>
    <m/>
    <m/>
    <m/>
  </r>
  <r>
    <x v="61"/>
    <s v="Taxi moto Hôtel le Papyrus-DDEF/ Rencontrer le DDPI"/>
    <s v="Transport local"/>
    <s v="Legal"/>
    <n v="500"/>
    <n v="0.93386376795353099"/>
    <n v="535.41"/>
    <s v="Donald-Romeo"/>
    <s v="DR-M-D1"/>
    <s v="PALF"/>
    <x v="3"/>
    <s v="CONGO"/>
    <m/>
    <m/>
    <m/>
  </r>
  <r>
    <x v="61"/>
    <s v="Taxi moto DDEF-TGI/ Rencontrer le Procureur"/>
    <s v="Transport local"/>
    <s v="Legal"/>
    <n v="500"/>
    <n v="0.93386376795353099"/>
    <n v="535.41"/>
    <s v="Donald-Romeo"/>
    <s v="DR-M-D1"/>
    <s v="PALF"/>
    <x v="3"/>
    <s v="CONGO"/>
    <m/>
    <m/>
    <m/>
  </r>
  <r>
    <x v="61"/>
    <s v="Taxi moto TGI-Region de gendarmerie / Rencontrer le COMREG"/>
    <s v="Transport local"/>
    <s v="Legal"/>
    <n v="500"/>
    <n v="0.93386376795353099"/>
    <n v="535.41"/>
    <s v="Donald-Romeo"/>
    <s v="DR-M-D1"/>
    <s v="PALF"/>
    <x v="3"/>
    <s v="CONGO"/>
    <m/>
    <m/>
    <m/>
  </r>
  <r>
    <x v="61"/>
    <s v="Taxi moto Maison d'arrêt-Hôtel le Papyrus"/>
    <s v="Transport local"/>
    <s v="Legal"/>
    <n v="500"/>
    <n v="0.93386376795353099"/>
    <n v="535.41"/>
    <s v="Donald-Romeo"/>
    <s v="DR-M-D1"/>
    <s v="PALF"/>
    <x v="3"/>
    <s v="CONGO"/>
    <m/>
    <m/>
    <m/>
  </r>
  <r>
    <x v="61"/>
    <s v="Ration un detenu/ MANKOUSSOU Auzere/ Maison d'arrêt de Sibiti/ Soir"/>
    <s v="jail visit"/>
    <s v="Legal"/>
    <n v="1500"/>
    <n v="2.8015913038605929"/>
    <n v="535.41"/>
    <s v="Donald-Romeo"/>
    <s v="DR-M-D2"/>
    <s v="PALF"/>
    <x v="3"/>
    <s v="CONGO"/>
    <m/>
    <m/>
    <m/>
  </r>
  <r>
    <x v="61"/>
    <s v="Taxi moto: Hotel DZONGO-Marché(pour acheter la ration du prevenu)"/>
    <s v="Transport local"/>
    <s v="Legal"/>
    <n v="500"/>
    <n v="0.93386376795353099"/>
    <n v="535.41"/>
    <s v="Romain"/>
    <s v="RM-M-D1"/>
    <s v="PALF"/>
    <x v="3"/>
    <s v="CONGO"/>
    <m/>
    <m/>
    <m/>
  </r>
  <r>
    <x v="61"/>
    <s v="Achat de la ration du détenu NTONDELE MOUKOKO Fulgence/ Commissariat de Police de Madingou/ Matin"/>
    <s v="jail visit"/>
    <s v="Legal"/>
    <n v="1500"/>
    <n v="2.8015913038605929"/>
    <n v="535.41"/>
    <s v="Romain"/>
    <s v="RM-M-D3"/>
    <s v="PALF"/>
    <x v="3"/>
    <s v="CONGO"/>
    <m/>
    <m/>
    <m/>
  </r>
  <r>
    <x v="61"/>
    <s v="Taxi moto: Marché -Commisariat de Police"/>
    <s v="Transport local"/>
    <s v="Legal"/>
    <n v="500"/>
    <n v="0.93386376795353099"/>
    <n v="535.41"/>
    <s v="Romain"/>
    <s v="RM-M-D1"/>
    <s v="PALF"/>
    <x v="3"/>
    <s v="CONGO"/>
    <m/>
    <m/>
    <m/>
  </r>
  <r>
    <x v="61"/>
    <s v="Taxi moto: Commissariat de Police-DDEF"/>
    <s v="Transport local"/>
    <s v="Legal"/>
    <n v="500"/>
    <n v="0.93386376795353099"/>
    <n v="535.41"/>
    <s v="Romain"/>
    <s v="RM-M-D1"/>
    <s v="PALF"/>
    <x v="3"/>
    <s v="CONGO"/>
    <m/>
    <m/>
    <m/>
  </r>
  <r>
    <x v="61"/>
    <s v="Achat  billet  Madingou-Brazzaville/ Romain"/>
    <s v="Transport Interurbain"/>
    <s v="Legal"/>
    <n v="7000"/>
    <n v="13.074092751349434"/>
    <n v="535.41"/>
    <s v="Romain"/>
    <s v="RM-M-R6"/>
    <s v="PALF"/>
    <x v="3"/>
    <s v="CONGO"/>
    <m/>
    <m/>
    <m/>
  </r>
  <r>
    <x v="61"/>
    <s v="Taxi moto: Agence Trans bony de Madingou-Hotel DZONGO"/>
    <s v="Transport local"/>
    <s v="Legal"/>
    <n v="500"/>
    <n v="0.93386376795353099"/>
    <n v="535.41"/>
    <s v="Romain"/>
    <s v="RM-M-D1"/>
    <s v="PALF"/>
    <x v="3"/>
    <s v="CONGO"/>
    <m/>
    <m/>
    <m/>
  </r>
  <r>
    <x v="61"/>
    <s v="Taxi moto: Hotel DZONGO-Commissariat de Police"/>
    <s v="Transport local"/>
    <s v="Legal"/>
    <n v="500"/>
    <n v="0.93386376795353099"/>
    <n v="535.41"/>
    <s v="Romain"/>
    <s v="RM-M-D1"/>
    <s v="PALF"/>
    <x v="3"/>
    <s v="CONGO"/>
    <m/>
    <m/>
    <m/>
  </r>
  <r>
    <x v="61"/>
    <s v="Achat de la ration du détenu NTONDELE MOUKOKO Fulgence/ Commissariat de Police de Madingou/ Soir"/>
    <s v="jail visit"/>
    <s v="Legal"/>
    <n v="1500"/>
    <n v="2.8015913038605929"/>
    <n v="535.41"/>
    <s v="Romain"/>
    <s v="RM-M-D3"/>
    <s v="PALF"/>
    <x v="3"/>
    <s v="CONGO"/>
    <m/>
    <m/>
    <m/>
  </r>
  <r>
    <x v="61"/>
    <s v="Taxi moto: Commissariat de Police-Hotel Dzongo"/>
    <s v="Transport local"/>
    <s v="Legal"/>
    <n v="500"/>
    <n v="0.93386376795353099"/>
    <n v="535.41"/>
    <s v="Romain"/>
    <s v="RM-M-D1"/>
    <s v="PALF"/>
    <x v="3"/>
    <s v="CONGO"/>
    <m/>
    <m/>
    <m/>
  </r>
  <r>
    <x v="62"/>
    <s v="T73- CONGO Ration du 28 au 29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62"/>
    <s v="P29 - CONGO Ration  du 28 au 29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62"/>
    <s v="Taxi: Domicile-Agence trans bony"/>
    <s v="Transport local"/>
    <s v="Legal"/>
    <n v="1000"/>
    <n v="1.867727535907062"/>
    <n v="535.41"/>
    <s v="Crépin"/>
    <s v="CR-M-D1"/>
    <s v="PALF"/>
    <x v="3"/>
    <s v="CONGO"/>
    <m/>
    <m/>
    <m/>
  </r>
  <r>
    <x v="62"/>
    <s v="Achat Billet Brazzaville-Owando/Crépin"/>
    <s v="Transport Interurbain"/>
    <s v="Legal"/>
    <n v="8000"/>
    <n v="14.941820287256496"/>
    <n v="535.41"/>
    <s v="Crépin"/>
    <s v="CR-M-R5"/>
    <s v="PALF"/>
    <x v="3"/>
    <s v="CONGO"/>
    <m/>
    <m/>
    <m/>
  </r>
  <r>
    <x v="62"/>
    <s v="Taxi: Agence trans bony-Domicile"/>
    <s v="Transport local"/>
    <s v="Legal"/>
    <n v="1000"/>
    <n v="1.867727535907062"/>
    <n v="535.41"/>
    <s v="Crépin"/>
    <s v="CR-M-D1"/>
    <s v="PALF"/>
    <x v="3"/>
    <s v="CONGO"/>
    <m/>
    <m/>
    <m/>
  </r>
  <r>
    <x v="62"/>
    <s v="Achat billet pokola-gouga"/>
    <s v="Transport Interurbain"/>
    <s v="Investigation"/>
    <n v="3500"/>
    <n v="6.5370463756747172"/>
    <n v="535.41"/>
    <s v="P29"/>
    <s v="P29-M-R19"/>
    <s v="PALF"/>
    <x v="3"/>
    <s v="CONGO"/>
    <m/>
    <m/>
    <m/>
  </r>
  <r>
    <x v="62"/>
    <s v="Achat billet gouga-pokola"/>
    <s v="Transport Interurbain"/>
    <s v="Investigation"/>
    <n v="3500"/>
    <n v="6.5370463756747172"/>
    <n v="535.41"/>
    <s v="P29"/>
    <s v="P29-M-R20"/>
    <s v="PALF"/>
    <x v="3"/>
    <s v="CONGO"/>
    <m/>
    <m/>
    <m/>
  </r>
  <r>
    <x v="62"/>
    <s v="Achat boisson"/>
    <s v="Trust building"/>
    <s v="Investigation"/>
    <n v="2000"/>
    <n v="3.735455071814124"/>
    <n v="535.41"/>
    <s v="P29"/>
    <s v="P29-M-D5"/>
    <s v="PALF"/>
    <x v="3"/>
    <s v="CONGO"/>
    <m/>
    <m/>
    <m/>
  </r>
  <r>
    <x v="62"/>
    <s v="Taxi moto quartier1-payo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62"/>
    <s v="Taxi moto payo-lycéé,propsection"/>
    <s v="Transport local"/>
    <s v="Investigation"/>
    <n v="500"/>
    <n v="0.93386376795353099"/>
    <n v="535.41"/>
    <s v="P29"/>
    <s v="P29-M-D1"/>
    <s v="PALF"/>
    <x v="3"/>
    <s v="CONGO"/>
    <m/>
    <m/>
    <m/>
  </r>
  <r>
    <x v="62"/>
    <s v="Taxi moto lycée-parking"/>
    <s v="Transport local"/>
    <s v="Investigation"/>
    <n v="500"/>
    <n v="0.93386376795353099"/>
    <n v="535.41"/>
    <s v="P29"/>
    <s v="P29-M-D1"/>
    <s v="PALF"/>
    <x v="3"/>
    <s v="CONGO"/>
    <m/>
    <m/>
    <m/>
  </r>
  <r>
    <x v="62"/>
    <s v="Taxi moto : Mboua - village Béné (vérifcation produit)"/>
    <s v="Transport Interurbain"/>
    <s v="Investigation"/>
    <n v="4000"/>
    <n v="7.4709101436282479"/>
    <n v="535.41"/>
    <s v="T73"/>
    <s v="T73-M-R33"/>
    <s v="PALF"/>
    <x v="3"/>
    <s v="CONGO"/>
    <m/>
    <m/>
    <m/>
  </r>
  <r>
    <x v="62"/>
    <s v="Taxi moto : village Béné - Mboua (vérifcation produit)"/>
    <s v="Transport Interurbain"/>
    <s v="Investigation"/>
    <n v="4000"/>
    <n v="7.4709101436282479"/>
    <n v="535.41"/>
    <s v="T73"/>
    <s v="T73-M-R34"/>
    <s v="PALF"/>
    <x v="3"/>
    <s v="CONGO"/>
    <m/>
    <m/>
    <m/>
  </r>
  <r>
    <x v="62"/>
    <s v="IT87- CONGO Frais d'hôtel  du 23 au 28/03/2026 à Zanaga (05 nuitées)"/>
    <s v="Travel subsistence"/>
    <s v="Investigation"/>
    <n v="50000"/>
    <n v="93.386376795353101"/>
    <n v="535.41"/>
    <s v="IT87"/>
    <s v="IT87-M-R22"/>
    <s v="PALF"/>
    <x v="3"/>
    <s v="CONGO"/>
    <m/>
    <m/>
    <m/>
  </r>
  <r>
    <x v="62"/>
    <s v="Taxi moto : Hôtel - Parking/ Départ pour Sibiti"/>
    <s v="Transport local"/>
    <s v="Investigation"/>
    <n v="500"/>
    <n v="0.93386376795353099"/>
    <n v="535.41"/>
    <s v="IT87"/>
    <s v="IT87-M-D1"/>
    <s v="PALF"/>
    <x v="3"/>
    <s v="CONGO"/>
    <m/>
    <m/>
    <m/>
  </r>
  <r>
    <x v="62"/>
    <s v="Achat billet Zanaga - Sibiti/ IT87"/>
    <s v="Transport Interurbain"/>
    <s v="Investigation"/>
    <n v="9000"/>
    <n v="16.809547823163559"/>
    <n v="535.41"/>
    <s v="IT87"/>
    <s v="IT87-M-R23"/>
    <s v="PALF"/>
    <x v="3"/>
    <s v="CONGO"/>
    <m/>
    <m/>
    <m/>
  </r>
  <r>
    <x v="62"/>
    <s v="Taxi moto : Parking - Agence Ocean du nord/ Achat billet"/>
    <s v="Transport local"/>
    <s v="Investigation"/>
    <n v="350"/>
    <n v="0.65370463756747166"/>
    <n v="535.41"/>
    <s v="IT87"/>
    <s v="IT87-M-D1"/>
    <s v="PALF"/>
    <x v="3"/>
    <s v="CONGO"/>
    <m/>
    <m/>
    <m/>
  </r>
  <r>
    <x v="62"/>
    <s v="Taxi moto : Agence Ocean du Nord - Gare routière/ Départ pour Loudima"/>
    <s v="Transport local"/>
    <s v="Investigation"/>
    <n v="300"/>
    <n v="0.56031826077211855"/>
    <n v="535.41"/>
    <s v="IT87"/>
    <s v="IT87-M-D1"/>
    <s v="PALF"/>
    <x v="3"/>
    <s v="CONGO"/>
    <m/>
    <m/>
    <m/>
  </r>
  <r>
    <x v="62"/>
    <s v="Achat billet Sibiti - Loudima/ IT87"/>
    <s v="Transport Interurbain"/>
    <s v="Investigation"/>
    <n v="4000"/>
    <n v="7.4709101436282479"/>
    <n v="535.41"/>
    <s v="IT87"/>
    <s v="IT87-M-R24"/>
    <s v="PALF"/>
    <x v="3"/>
    <s v="CONGO"/>
    <m/>
    <m/>
    <m/>
  </r>
  <r>
    <x v="62"/>
    <s v="Achat billet Loudima - Brazzaville/ IT87"/>
    <s v="Transport Interurbain"/>
    <s v="Investigation"/>
    <n v="7000"/>
    <n v="13.074092751349434"/>
    <n v="535.41"/>
    <s v="IT87"/>
    <s v="IT87-M-R25"/>
    <s v="PALF"/>
    <x v="3"/>
    <s v="CONGO"/>
    <m/>
    <m/>
    <m/>
  </r>
  <r>
    <x v="62"/>
    <s v="Taxi : Agence Ocean du nord Moungali - Domicile/ Arrivé à Brazzaville"/>
    <s v="Transport local"/>
    <s v="Investigation"/>
    <n v="2500"/>
    <n v="4.669318839767655"/>
    <n v="535.41"/>
    <s v="IT87"/>
    <s v="IT87-M-D1"/>
    <s v="PALF"/>
    <x v="3"/>
    <s v="CONGO"/>
    <m/>
    <m/>
    <m/>
  </r>
  <r>
    <x v="62"/>
    <s v="Taxi moto Hôtel le Papyrus-Maison d'arrêt"/>
    <s v="Transport local"/>
    <s v="Legal"/>
    <n v="500"/>
    <n v="0.93386376795353099"/>
    <n v="535.41"/>
    <s v="Donald-Romeo"/>
    <s v="DR-M-D1"/>
    <s v="PALF"/>
    <x v="3"/>
    <s v="CONGO"/>
    <m/>
    <m/>
    <m/>
  </r>
  <r>
    <x v="62"/>
    <s v="Taxi moto Maison d'arrêt-TGI/ Rencontrer le Président du tribunal"/>
    <s v="Transport local"/>
    <s v="Legal"/>
    <n v="500"/>
    <n v="0.93386376795353099"/>
    <n v="535.41"/>
    <s v="Donald-Romeo"/>
    <s v="DR-M-D1"/>
    <s v="PALF"/>
    <x v="3"/>
    <s v="CONGO"/>
    <m/>
    <m/>
    <m/>
  </r>
  <r>
    <x v="62"/>
    <s v="Taxi moto TGI-Agence ocean du Nort/ Reservation du billet"/>
    <s v="Transport local"/>
    <s v="Legal"/>
    <n v="500"/>
    <n v="0.93386376795353099"/>
    <n v="535.41"/>
    <s v="Donald-Romeo"/>
    <s v="DR-M-D1"/>
    <s v="PALF"/>
    <x v="3"/>
    <s v="CONGO"/>
    <m/>
    <m/>
    <m/>
  </r>
  <r>
    <x v="62"/>
    <s v="Achat billet Sibiti- Brazzaville/ Donald-Roméo"/>
    <s v="Transport Interurbain"/>
    <s v="Legal"/>
    <n v="9000"/>
    <n v="16.809547823163559"/>
    <n v="535.41"/>
    <s v="Donald-Romeo"/>
    <s v="DR-M-R6"/>
    <s v="PALF"/>
    <x v="3"/>
    <s v="CONGO"/>
    <m/>
    <m/>
    <m/>
  </r>
  <r>
    <x v="62"/>
    <s v="Taxi moto agence océan du Nord- Hôtel le Papyrus/ Sibiti"/>
    <s v="Transport local"/>
    <s v="Legal"/>
    <n v="500"/>
    <n v="0.93386376795353099"/>
    <n v="535.41"/>
    <s v="Donald-Romeo"/>
    <s v="DR-M-D1"/>
    <s v="PALF"/>
    <x v="3"/>
    <s v="CONGO"/>
    <m/>
    <m/>
    <m/>
  </r>
  <r>
    <x v="62"/>
    <s v="ROMAIN-Congo: Frais d'Hotel à Madingou du 26 au 28/03/2026 (02) nuitées"/>
    <s v="Travel subsistence"/>
    <s v="Legal"/>
    <n v="20000"/>
    <n v="37.35455071814124"/>
    <n v="535.41"/>
    <s v="Romain"/>
    <s v="RM-M-R7"/>
    <s v="PALF"/>
    <x v="3"/>
    <s v="CONGO"/>
    <m/>
    <m/>
    <m/>
  </r>
  <r>
    <x v="62"/>
    <s v="Taxi moto: Hotel Dzongo-Agence Trans Bony de Madingou"/>
    <s v="Transport local"/>
    <s v="Legal"/>
    <n v="500"/>
    <n v="0.93386376795353099"/>
    <n v="535.41"/>
    <s v="Romain"/>
    <s v="RM-M-D1"/>
    <s v="PALF"/>
    <x v="3"/>
    <s v="CONGO"/>
    <m/>
    <m/>
    <m/>
  </r>
  <r>
    <x v="62"/>
    <s v="Taxi: Agence Trans Bony de Bifouiti-Domicile"/>
    <s v="Transport local"/>
    <s v="Legal"/>
    <n v="1500"/>
    <n v="2.8015913038605929"/>
    <n v="535.41"/>
    <s v="Romain"/>
    <s v="RM-M-D1"/>
    <s v="PALF"/>
    <x v="3"/>
    <s v="CONGO"/>
    <m/>
    <m/>
    <m/>
  </r>
  <r>
    <x v="63"/>
    <s v="T73- CONGO Ration du 29 au 30/03/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63"/>
    <s v="P29 - CONGO Ration  du 29 au 30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63"/>
    <s v="Taxi: Domicile-Agence trans bony"/>
    <s v="Transport local"/>
    <s v="Legal"/>
    <n v="1000"/>
    <n v="1.867727535907062"/>
    <n v="535.41"/>
    <s v="Crépin"/>
    <s v="CR-M-D1"/>
    <s v="PALF"/>
    <x v="3"/>
    <s v="CONGO"/>
    <m/>
    <m/>
    <m/>
  </r>
  <r>
    <x v="63"/>
    <s v="Taxi moto: Agence trans bony-Hôtel Case Mbali"/>
    <s v="Transport local"/>
    <s v="Legal"/>
    <n v="300"/>
    <n v="0.56031826077211855"/>
    <n v="535.41"/>
    <s v="Crépin"/>
    <s v="CR-M-D1"/>
    <s v="PALF"/>
    <x v="3"/>
    <s v="CONGO"/>
    <m/>
    <m/>
    <m/>
  </r>
  <r>
    <x v="63"/>
    <s v="Crépin- CONGO Ration du 29 au 31/03/2026 à Owando"/>
    <s v="Travel subsistence"/>
    <s v="Legal"/>
    <n v="20000"/>
    <n v="37.35455071814124"/>
    <n v="535.41"/>
    <s v="Crépin"/>
    <s v="CR-M-D2"/>
    <s v="PALF"/>
    <x v="3"/>
    <s v="CONGO"/>
    <m/>
    <m/>
    <m/>
  </r>
  <r>
    <x v="63"/>
    <s v="Achat billet pokola-kabo1"/>
    <s v="Transport Interurbain"/>
    <s v="Investigation"/>
    <n v="3000"/>
    <n v="5.6031826077211857"/>
    <n v="535.41"/>
    <s v="P29"/>
    <s v="P29-M-R21"/>
    <s v="PALF"/>
    <x v="3"/>
    <s v="CONGO"/>
    <m/>
    <m/>
    <m/>
  </r>
  <r>
    <x v="63"/>
    <s v="Achat billet kabo1-pokola"/>
    <s v="Transport Interurbain"/>
    <s v="Investigation"/>
    <n v="3000"/>
    <n v="5.6031826077211857"/>
    <n v="535.41"/>
    <s v="P29"/>
    <s v="P29-M-R22"/>
    <s v="PALF"/>
    <x v="3"/>
    <s v="CONGO"/>
    <m/>
    <m/>
    <m/>
  </r>
  <r>
    <x v="63"/>
    <s v="Achat boisson"/>
    <s v="Trust building"/>
    <s v="Investigation"/>
    <n v="2000"/>
    <n v="3.735455071814124"/>
    <n v="535.41"/>
    <s v="P29"/>
    <s v="P29-M-D5"/>
    <s v="PALF"/>
    <x v="3"/>
    <s v="CONGO"/>
    <m/>
    <m/>
    <m/>
  </r>
  <r>
    <x v="63"/>
    <s v="Taxi moto obo-mougougui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63"/>
    <s v="Taxi moto mougougui-piste,prospection"/>
    <s v="Transport local"/>
    <s v="Investigation"/>
    <n v="500"/>
    <n v="0.93386376795353099"/>
    <n v="535.41"/>
    <s v="P29"/>
    <s v="P29-M-D1"/>
    <s v="PALF"/>
    <x v="3"/>
    <s v="CONGO"/>
    <m/>
    <m/>
    <m/>
  </r>
  <r>
    <x v="63"/>
    <s v="Taxi  moto piste -parking"/>
    <s v="Transport local"/>
    <s v="Investigation"/>
    <n v="500"/>
    <n v="0.93386376795353099"/>
    <n v="535.41"/>
    <s v="P29"/>
    <s v="P29-M-D1"/>
    <s v="PALF"/>
    <x v="3"/>
    <s v="CONGO"/>
    <m/>
    <m/>
    <m/>
  </r>
  <r>
    <x v="63"/>
    <s v="Taxi moto : Mboua - village Béné (rendez vous avec la cible)"/>
    <s v="Transport Interurbain"/>
    <s v="Investigation"/>
    <n v="4000"/>
    <n v="7.4709101436282479"/>
    <n v="535.41"/>
    <s v="T73"/>
    <s v="T73-M-R35"/>
    <s v="PALF"/>
    <x v="3"/>
    <s v="CONGO"/>
    <m/>
    <m/>
    <m/>
  </r>
  <r>
    <x v="63"/>
    <s v="Achat boissons et nourriture/ deux cibles"/>
    <s v="Trust building"/>
    <s v="Investigation"/>
    <n v="3500"/>
    <n v="6.5370463756747172"/>
    <n v="535.41"/>
    <s v="T73"/>
    <s v="T73-M-D2"/>
    <s v="PALF"/>
    <x v="3"/>
    <s v="CONGO"/>
    <m/>
    <m/>
    <m/>
  </r>
  <r>
    <x v="63"/>
    <s v="Taxi moto : village Béné - Mboua (retour à Mboua)"/>
    <s v="Transport Interurbain"/>
    <s v="Investigation"/>
    <n v="4000"/>
    <n v="7.4709101436282479"/>
    <n v="535.41"/>
    <s v="T73"/>
    <s v="T73-M-R36"/>
    <s v="PALF"/>
    <x v="3"/>
    <s v="CONGO"/>
    <m/>
    <m/>
    <m/>
  </r>
  <r>
    <x v="63"/>
    <s v="Donald-Roméo-CONGO Frais d'hôtel   du  26 au 29/03/2026 à Sibiti (3 nuitées)"/>
    <s v="Travel subsistence"/>
    <s v="Legal"/>
    <n v="30000"/>
    <n v="56.031826077211861"/>
    <n v="535.41"/>
    <s v="Donald-Romeo"/>
    <s v="DR-M-R7"/>
    <s v="PALF"/>
    <x v="3"/>
    <s v="CONGO"/>
    <m/>
    <m/>
    <m/>
  </r>
  <r>
    <x v="63"/>
    <s v="Taxi Hôtel le Papyrus-Agence ocean du Nort/ Reservation du billet"/>
    <s v="Transport local"/>
    <s v="Legal"/>
    <n v="500"/>
    <n v="0.93386376795353099"/>
    <n v="535.41"/>
    <s v="Donald-Romeo"/>
    <s v="DR-M-D1"/>
    <s v="PALF"/>
    <x v="3"/>
    <s v="CONGO"/>
    <m/>
    <m/>
    <m/>
  </r>
  <r>
    <x v="63"/>
    <s v="Taxi  Agence océan du nord de Moungali-Domicile"/>
    <s v="Transport local"/>
    <s v="Legal"/>
    <n v="1500"/>
    <n v="2.8015913038605929"/>
    <n v="535.41"/>
    <s v="Donald-Romeo"/>
    <s v="DR-M-D1"/>
    <s v="PALF"/>
    <x v="3"/>
    <s v="CONGO"/>
    <m/>
    <m/>
    <m/>
  </r>
  <r>
    <x v="64"/>
    <s v="T73- CONGO Ration du 30/ au 31 /03/ 2026 à Ouesso; Pokola et Mboua (01 nuitée)"/>
    <s v="Travel subsistence"/>
    <s v="Investigation"/>
    <n v="10000"/>
    <n v="18.67727535907062"/>
    <n v="535.41"/>
    <s v="T73"/>
    <s v="T73-M-D3"/>
    <s v="PALF"/>
    <x v="3"/>
    <s v="CONGO"/>
    <m/>
    <m/>
    <m/>
  </r>
  <r>
    <x v="64"/>
    <s v="P29 - CONGO Ration  du 30 au 31/03/2026 à ouesso,pokola (1 Nuitée)"/>
    <s v="Travel subsistence"/>
    <s v="Investigation"/>
    <n v="10000"/>
    <n v="18.67727535907062"/>
    <n v="535.41"/>
    <s v="P29"/>
    <s v="P29-M-D4"/>
    <s v="PALF"/>
    <x v="3"/>
    <s v="CONGO"/>
    <m/>
    <m/>
    <m/>
  </r>
  <r>
    <x v="64"/>
    <s v="Maison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4"/>
    <s v="Bureau-Maison"/>
    <s v="Transport local"/>
    <s v="Management"/>
    <n v="1000"/>
    <n v="1.8771635173931283"/>
    <n v="532.71864210781655"/>
    <s v="DOVI"/>
    <s v="DH-M-D1"/>
    <s v="PALF"/>
    <x v="3"/>
    <s v="CONGO"/>
    <m/>
    <m/>
    <m/>
  </r>
  <r>
    <x v="64"/>
    <s v="Taxi moto: Hôtel-DDEF"/>
    <s v="Transport local"/>
    <s v="Legal"/>
    <n v="500"/>
    <n v="0.93386376795353099"/>
    <n v="535.41"/>
    <s v="Crépin"/>
    <s v="CR-M-D1"/>
    <s v="PALF"/>
    <x v="3"/>
    <s v="CONGO"/>
    <m/>
    <m/>
    <m/>
  </r>
  <r>
    <x v="64"/>
    <s v="Taxi moto: DDEF-Trans bony pour réservation de Ouesso"/>
    <s v="Transport local"/>
    <s v="Legal"/>
    <n v="500"/>
    <n v="0.93386376795353099"/>
    <n v="535.41"/>
    <s v="Crépin"/>
    <s v="CR-M-D1"/>
    <s v="PALF"/>
    <x v="3"/>
    <s v="CONGO"/>
    <m/>
    <m/>
    <m/>
  </r>
  <r>
    <x v="64"/>
    <s v="Achat Billet Owando-Ouesso/ Crépin"/>
    <s v="Transport Interurbain"/>
    <s v="Legal"/>
    <n v="5000"/>
    <n v="9.3386376795353101"/>
    <n v="535.41"/>
    <s v="Crépin"/>
    <s v="CR-M-R6"/>
    <s v="PALF"/>
    <x v="3"/>
    <s v="CONGO"/>
    <m/>
    <m/>
    <m/>
  </r>
  <r>
    <x v="64"/>
    <s v="Taxi moto: Trans bony-Genadrmerie"/>
    <s v="Transport local"/>
    <s v="Legal"/>
    <n v="300"/>
    <n v="0.56031826077211855"/>
    <n v="535.41"/>
    <s v="Crépin"/>
    <s v="CR-M-D1"/>
    <s v="PALF"/>
    <x v="3"/>
    <s v="CONGO"/>
    <m/>
    <m/>
    <m/>
  </r>
  <r>
    <x v="64"/>
    <s v="Taxi moto: Gendarmerie-TGI"/>
    <s v="Transport local"/>
    <s v="Legal"/>
    <n v="300"/>
    <n v="0.56031826077211855"/>
    <n v="535.41"/>
    <s v="Crépin"/>
    <s v="CR-M-D1"/>
    <s v="PALF"/>
    <x v="3"/>
    <s v="CONGO"/>
    <m/>
    <m/>
    <m/>
  </r>
  <r>
    <x v="64"/>
    <s v="Taxi moto: TGI-Hôtel"/>
    <s v="Transport local"/>
    <s v="Legal"/>
    <n v="500"/>
    <n v="0.93386376795353099"/>
    <n v="535.41"/>
    <s v="Crépin"/>
    <s v="CR-M-D1"/>
    <s v="PALF"/>
    <x v="3"/>
    <s v="CONGO"/>
    <m/>
    <m/>
    <m/>
  </r>
  <r>
    <x v="64"/>
    <s v="Ration de ELOMBO Levy et NGASSAKI Davy à la maison d'arrêt  d'Owando/ Soir"/>
    <s v="jail visit"/>
    <s v="Legal"/>
    <n v="3000"/>
    <n v="5.6031826077211857"/>
    <n v="535.41"/>
    <s v="Crépin"/>
    <s v="CR-M-D3"/>
    <s v="PALF"/>
    <x v="3"/>
    <s v="CONGO"/>
    <m/>
    <m/>
    <m/>
  </r>
  <r>
    <x v="64"/>
    <s v="Taxi moto: Petit marché-Maison d'arrêt"/>
    <s v="Transport local"/>
    <s v="Legal"/>
    <n v="500"/>
    <n v="0.93386376795353099"/>
    <n v="535.41"/>
    <s v="Crépin"/>
    <s v="CR-M-D1"/>
    <s v="PALF"/>
    <x v="3"/>
    <s v="CONGO"/>
    <m/>
    <m/>
    <m/>
  </r>
  <r>
    <x v="64"/>
    <s v="Taxi moto: Maison d'arrêt-Hôtel"/>
    <s v="Transport local"/>
    <s v="Legal"/>
    <n v="500"/>
    <n v="0.93386376795353099"/>
    <n v="535.41"/>
    <s v="Crépin"/>
    <s v="CR-M-D1"/>
    <s v="PALF"/>
    <x v="3"/>
    <s v="CONGO"/>
    <m/>
    <m/>
    <m/>
  </r>
  <r>
    <x v="64"/>
    <s v="Frais de ramassage Ordure Mars 2026"/>
    <s v="Rent &amp; Utilities"/>
    <s v="Office"/>
    <n v="6000"/>
    <n v="11.206365215442371"/>
    <n v="535.41"/>
    <s v="Parfaite"/>
    <s v="CA-M-R24"/>
    <s v="PALF"/>
    <x v="3"/>
    <s v="CONGO"/>
    <m/>
    <m/>
    <m/>
  </r>
  <r>
    <x v="64"/>
    <s v="Reglement prestation de nettoyage  PALF du mois de Mars 2026"/>
    <s v="Services"/>
    <s v="Office"/>
    <n v="80000"/>
    <n v="149.41820287256496"/>
    <n v="535.41"/>
    <s v="Parfaite"/>
    <s v="CA-M-R25"/>
    <s v="PALF"/>
    <x v="3"/>
    <s v="CONGO"/>
    <m/>
    <m/>
    <m/>
  </r>
  <r>
    <x v="64"/>
    <s v=" Frais de prestation de nettoyage jardin PALF Mars 2026"/>
    <s v="Services"/>
    <s v="Office"/>
    <n v="40000"/>
    <n v="74.709101436282481"/>
    <n v="535.41"/>
    <s v="Parfaite"/>
    <s v="CA-M-R26"/>
    <s v="PALF"/>
    <x v="3"/>
    <s v="CONGO"/>
    <m/>
    <m/>
    <m/>
  </r>
  <r>
    <x v="64"/>
    <s v="Frais de tansfert d'argent  à P29 et T73 par par momo"/>
    <s v="Transfert fees"/>
    <s v="Office"/>
    <n v="5250"/>
    <n v="9.8055695635120763"/>
    <n v="535.41"/>
    <s v="Parfaite"/>
    <s v="CA-M-R27"/>
    <s v="PALF"/>
    <x v="3"/>
    <s v="CONGO"/>
    <m/>
    <m/>
    <m/>
  </r>
  <r>
    <x v="64"/>
    <s v="Taxi: Bureau- Direction MTN / transfert d'argent à P29 et T73"/>
    <s v="Transport local"/>
    <s v="Office"/>
    <n v="1000"/>
    <n v="1.867727535907062"/>
    <n v="535.41"/>
    <s v="Parfaite"/>
    <s v="P-M-D1"/>
    <s v="PALF"/>
    <x v="3"/>
    <s v="CONGO"/>
    <m/>
    <m/>
    <m/>
  </r>
  <r>
    <x v="64"/>
    <s v="Taxi: Direction MTN - Bureau"/>
    <s v="Transport local"/>
    <s v="Office"/>
    <n v="1000"/>
    <n v="1.867727535907062"/>
    <n v="535.41"/>
    <s v="Parfaite"/>
    <s v="P-M-D1"/>
    <s v="PALF"/>
    <x v="3"/>
    <s v="CONGO"/>
    <m/>
    <m/>
    <m/>
  </r>
  <r>
    <x v="64"/>
    <s v="Taxi: Bureau- L'Immeuble   / Formation à l'UE "/>
    <s v="Transport local"/>
    <s v="Office"/>
    <n v="1000"/>
    <n v="1.867727535907062"/>
    <n v="535.41"/>
    <s v="Parfaite"/>
    <s v="P-M-D1"/>
    <s v="PALF"/>
    <x v="3"/>
    <s v="CONGO"/>
    <m/>
    <m/>
    <m/>
  </r>
  <r>
    <x v="64"/>
    <s v="Taxi: L'Immeuble - Bureau"/>
    <s v="Transport local"/>
    <s v="Office"/>
    <n v="1000"/>
    <n v="1.867727535907062"/>
    <n v="535.41"/>
    <s v="Parfaite"/>
    <s v="P-M-D1"/>
    <s v="PALF"/>
    <x v="3"/>
    <s v="CONGO"/>
    <m/>
    <m/>
    <m/>
  </r>
  <r>
    <x v="64"/>
    <s v="T73 - CONGO Frais d'hotel du 22 au 30/03/2026 à Mboua (08 Nuitées)"/>
    <s v="Travel subsistence"/>
    <s v="Investigation"/>
    <n v="80000"/>
    <n v="149.41820287256496"/>
    <n v="535.41"/>
    <s v="T73"/>
    <s v="T73-M-R37"/>
    <s v="PALF"/>
    <x v="3"/>
    <s v="CONGO"/>
    <m/>
    <m/>
    <m/>
  </r>
  <r>
    <x v="64"/>
    <s v="location moto : Mboua - pokola(départ pour Mboua en prenant une autre moto au village ndoki)"/>
    <s v="Transport Interurbain"/>
    <s v="Investigation"/>
    <n v="20000"/>
    <n v="37.35455071814124"/>
    <n v="535.41"/>
    <s v="T73"/>
    <s v="T73-M-R38"/>
    <s v="PALF"/>
    <x v="3"/>
    <s v="CONGO"/>
    <m/>
    <m/>
    <m/>
  </r>
  <r>
    <x v="64"/>
    <s v="Taxi Bureau- Agence Trans Bony de la Frontière/ Resevation billets pour Ouesso"/>
    <s v="Transport local"/>
    <s v="Legal"/>
    <n v="1000"/>
    <n v="1.867727535907062"/>
    <n v="535.41"/>
    <s v="Donald-Romeo"/>
    <s v="DR-M-D1"/>
    <s v="PALF"/>
    <x v="3"/>
    <s v="CONGO"/>
    <m/>
    <m/>
    <m/>
  </r>
  <r>
    <x v="64"/>
    <s v="Taxi  Agence Trans Bony de la Frontière-Bureau"/>
    <s v="Transport local"/>
    <s v="Legal"/>
    <n v="1000"/>
    <n v="1.867727535907062"/>
    <n v="535.41"/>
    <s v="Donald-Romeo"/>
    <s v="DR-M-D1"/>
    <s v="PALF"/>
    <x v="3"/>
    <s v="CONGO"/>
    <m/>
    <m/>
    <m/>
  </r>
  <r>
    <x v="64"/>
    <s v="Achat billet Brazzaville-Ouesso/ Donald-Roméo"/>
    <s v="Transport Interurbain"/>
    <s v="Legal"/>
    <n v="12000"/>
    <n v="22.412730430884743"/>
    <n v="535.41"/>
    <s v="Donald-Romeo"/>
    <s v="DR-M-R8"/>
    <s v="PALF"/>
    <x v="3"/>
    <s v="CONGO"/>
    <m/>
    <m/>
    <m/>
  </r>
  <r>
    <x v="64"/>
    <s v="Achat billet, Brazzaville-Ouesso/ Evariste"/>
    <s v="Transport Interurbain"/>
    <s v="Media"/>
    <n v="12000"/>
    <n v="22.412730430884743"/>
    <n v="535.41"/>
    <s v="Evariste"/>
    <s v="EV-M-R5"/>
    <s v="PALF"/>
    <x v="3"/>
    <s v="CONGO"/>
    <m/>
    <m/>
    <m/>
  </r>
  <r>
    <x v="64"/>
    <s v="Achat  billet Brazzaville-Ouesso/ Romain"/>
    <s v="Transport Interurbain"/>
    <s v="Legal"/>
    <n v="12000"/>
    <n v="22.412730430884743"/>
    <n v="535.41"/>
    <s v="Romain"/>
    <s v="RM-M-R8"/>
    <s v="PALF"/>
    <x v="3"/>
    <s v="CONGO"/>
    <m/>
    <m/>
    <m/>
  </r>
  <r>
    <x v="64"/>
    <s v="Reglement honoraire du mois de Mars 2026/IT87/3655259"/>
    <s v="Personnel"/>
    <s v="Investigation"/>
    <n v="225000"/>
    <n v="420.23869557908893"/>
    <n v="535.41"/>
    <s v="BCI"/>
    <s v="BQ-M-R39"/>
    <s v="PALF"/>
    <x v="3"/>
    <s v="CONGO"/>
    <m/>
    <m/>
    <m/>
  </r>
  <r>
    <x v="65"/>
    <s v="T73- CONGO Ration du 31/ 03/au 05 /04/ 2026 à Ouesso; Pokola et Mboua (05 nuitées)"/>
    <s v="Travel subsistence"/>
    <s v="Investigation"/>
    <n v="50000"/>
    <n v="93.386376795353101"/>
    <n v="535.41"/>
    <s v="T73"/>
    <s v="T73-M-D3"/>
    <s v="PALF"/>
    <x v="3"/>
    <s v="CONGO"/>
    <m/>
    <m/>
    <m/>
  </r>
  <r>
    <x v="65"/>
    <s v="P29 - CONGO Ration  du 31/03 au 05/04/2025 à ouesso,pokola (5 Nuitées)"/>
    <s v="Travel subsistence"/>
    <s v="Investigation"/>
    <n v="50000"/>
    <n v="93.386376795353101"/>
    <n v="535.41"/>
    <s v="P29"/>
    <s v="P29-M-D4"/>
    <s v="PALF"/>
    <x v="3"/>
    <s v="CONGO"/>
    <m/>
    <m/>
    <m/>
  </r>
  <r>
    <x v="65"/>
    <s v="Maison-Bureau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5"/>
    <s v="Bureau-AOGC (Formation DUE)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5"/>
    <s v="AOGC -Bureau"/>
    <s v="Transport local"/>
    <s v="Management"/>
    <n v="1000"/>
    <n v="1.9054742621280678"/>
    <n v="524.80372990353703"/>
    <s v="DOVI"/>
    <s v="DH-M-D1"/>
    <s v="PALF"/>
    <x v="3"/>
    <s v="CONGO"/>
    <m/>
    <m/>
    <m/>
  </r>
  <r>
    <x v="65"/>
    <s v="Bureau-Maison"/>
    <s v="Transport local"/>
    <s v="Management"/>
    <n v="1000"/>
    <n v="1.9254803020356539"/>
    <n v="519.35093749999999"/>
    <s v="DOVI"/>
    <s v="DH-M-D1"/>
    <s v="PALF"/>
    <x v="3"/>
    <s v="CONGO"/>
    <m/>
    <m/>
    <m/>
  </r>
  <r>
    <x v="65"/>
    <s v="Ration de ELOMBO Levy et NGASSAKI Davy à la maison d'arrêt  d'Owando/matin"/>
    <s v="jail visit"/>
    <s v="Legal"/>
    <n v="3000"/>
    <n v="5.6031826077211857"/>
    <n v="535.41"/>
    <s v="Crépin"/>
    <s v="CR-M-D3"/>
    <s v="PALF"/>
    <x v="3"/>
    <s v="CONGO"/>
    <m/>
    <m/>
    <m/>
  </r>
  <r>
    <x v="65"/>
    <s v="Taxi moto: Boutique-Maison d'arrêt"/>
    <s v="Transport local"/>
    <s v="Legal"/>
    <n v="500"/>
    <n v="0.93386376795353099"/>
    <n v="535.41"/>
    <s v="Crépin"/>
    <s v="CR-M-D1"/>
    <s v="PALF"/>
    <x v="3"/>
    <s v="CONGO"/>
    <m/>
    <m/>
    <m/>
  </r>
  <r>
    <x v="65"/>
    <s v="Taxi moto: Maison d'arrêt-Gendarmerie"/>
    <s v="Transport local"/>
    <s v="Legal"/>
    <n v="300"/>
    <n v="0.56031826077211855"/>
    <n v="535.41"/>
    <s v="Crépin"/>
    <s v="CR-M-D1"/>
    <s v="PALF"/>
    <x v="3"/>
    <s v="CONGO"/>
    <m/>
    <m/>
    <m/>
  </r>
  <r>
    <x v="65"/>
    <s v="Taxi moto: Gendarmerie-Hôtel"/>
    <s v="Transport local"/>
    <s v="Legal"/>
    <n v="500"/>
    <n v="0.93386376795353099"/>
    <n v="535.41"/>
    <s v="Crépin"/>
    <s v="CR-M-D1"/>
    <s v="PALF"/>
    <x v="3"/>
    <s v="CONGO"/>
    <m/>
    <m/>
    <m/>
  </r>
  <r>
    <x v="65"/>
    <s v="Crépin-CONGO Frais d'hotel du   29 au 31/03/2026 à Owando ( 02 Nuitéés)"/>
    <s v="Travel subsistence"/>
    <s v="Legal"/>
    <n v="20000"/>
    <n v="37.35455071814124"/>
    <n v="535.41"/>
    <s v="Crépin"/>
    <s v="CR-M-R7"/>
    <s v="PALF"/>
    <x v="3"/>
    <s v="CONGO"/>
    <m/>
    <m/>
    <m/>
  </r>
  <r>
    <x v="65"/>
    <s v="Taxi moto: Hôtel-Agence Trans Bony à destination de Ouesso"/>
    <s v="Transport local"/>
    <s v="Legal"/>
    <n v="300"/>
    <n v="0.56031826077211855"/>
    <n v="535.41"/>
    <s v="Crépin"/>
    <s v="CR-M-D1"/>
    <s v="PALF"/>
    <x v="3"/>
    <s v="CONGO"/>
    <m/>
    <m/>
    <m/>
  </r>
  <r>
    <x v="65"/>
    <s v="Taxi: Agence Trans bony Ouesso-Hôtel Royal"/>
    <s v="Transport local"/>
    <s v="Legal"/>
    <n v="500"/>
    <n v="0.93386376795353099"/>
    <n v="535.41"/>
    <s v="Crépin"/>
    <s v="CR-M-D1"/>
    <s v="PALF"/>
    <x v="3"/>
    <s v="CONGO"/>
    <m/>
    <m/>
    <m/>
  </r>
  <r>
    <x v="65"/>
    <s v="Taxi: Bureau-Lieu de Formation UE"/>
    <s v="Transport local"/>
    <s v="Office"/>
    <n v="1000"/>
    <n v="1.867727535907062"/>
    <n v="535.41"/>
    <s v="Parfaite"/>
    <s v="P-M-D1"/>
    <s v="PALF"/>
    <x v="3"/>
    <s v="CONGO"/>
    <m/>
    <m/>
    <m/>
  </r>
  <r>
    <x v="65"/>
    <s v="Taxi: Bureau- Cabinet d'avocat Maitre Locko/récuperation des rapport mensuel"/>
    <s v="Transport local"/>
    <s v="Office"/>
    <n v="1000"/>
    <n v="1.867727535907062"/>
    <n v="535.41"/>
    <s v="Parfaite"/>
    <s v="P-M-D1"/>
    <s v="PALF"/>
    <x v="3"/>
    <s v="CONGO"/>
    <m/>
    <m/>
    <m/>
  </r>
  <r>
    <x v="65"/>
    <s v="Taxi:  Cabinet d'avocat Maitre Locko- Bureau"/>
    <s v="Transport local"/>
    <s v="Office"/>
    <n v="1000"/>
    <n v="1.867727535907062"/>
    <n v="535.41"/>
    <s v="Parfaite"/>
    <s v="P-M-D1"/>
    <s v="PALF"/>
    <x v="3"/>
    <s v="CONGO"/>
    <m/>
    <m/>
    <m/>
  </r>
  <r>
    <x v="65"/>
    <s v="Taxi moto hotel -parking,départ pour ouesso"/>
    <s v="Transport local"/>
    <s v="Investigation"/>
    <n v="500"/>
    <n v="0.93386376795353099"/>
    <n v="535.41"/>
    <s v="P29"/>
    <s v="P29-M-D1"/>
    <s v="PALF"/>
    <x v="3"/>
    <s v="CONGO"/>
    <m/>
    <m/>
    <m/>
  </r>
  <r>
    <x v="65"/>
    <s v="Taxi port-hotel,arrivé à ouesso"/>
    <s v="Transport local"/>
    <s v="Investigation"/>
    <n v="500"/>
    <n v="0.93386376795353099"/>
    <n v="535.41"/>
    <s v="P29"/>
    <s v="P29-M-D1"/>
    <s v="PALF"/>
    <x v="3"/>
    <s v="CONGO"/>
    <m/>
    <m/>
    <m/>
  </r>
  <r>
    <x v="65"/>
    <s v="P29 -CONGO Frais d'hotel du 20 au 31/03/2026 à pokola(11 Nuitées)"/>
    <s v="Travel subsistence"/>
    <s v="Investigation"/>
    <n v="110000"/>
    <n v="205.45002894977682"/>
    <n v="535.41"/>
    <s v="P29"/>
    <s v="P29-M-R23"/>
    <s v="PALF"/>
    <x v="3"/>
    <s v="CONGO"/>
    <m/>
    <m/>
    <m/>
  </r>
  <r>
    <x v="65"/>
    <s v="Achat billet pokola-ouesso"/>
    <s v="Transport Interurbain"/>
    <s v="Investigation"/>
    <n v="2000"/>
    <n v="3.735455071814124"/>
    <n v="535.41"/>
    <s v="P29"/>
    <s v="P29-M-R24"/>
    <s v="PALF"/>
    <x v="3"/>
    <s v="CONGO"/>
    <m/>
    <m/>
    <m/>
  </r>
  <r>
    <x v="65"/>
    <s v="Pirroque rive pokola-rive ouesso"/>
    <s v="Transport local"/>
    <s v="Investigation"/>
    <n v="1000"/>
    <n v="1.867727535907062"/>
    <n v="535.41"/>
    <s v="P29"/>
    <s v="P29-M-D1"/>
    <s v="PALF"/>
    <x v="3"/>
    <s v="CONGO"/>
    <m/>
    <m/>
    <m/>
  </r>
  <r>
    <x v="65"/>
    <s v="T73 - CONGO Frais d'hotel du 30 au 31/03/2026 à Pokola (01 Nuitée)"/>
    <s v="Travel subsistence"/>
    <s v="Investigation"/>
    <n v="10000"/>
    <n v="18.67727535907062"/>
    <n v="535.41"/>
    <s v="T73"/>
    <s v="T73-M-R39"/>
    <s v="PALF"/>
    <x v="3"/>
    <s v="CONGO"/>
    <m/>
    <m/>
    <m/>
  </r>
  <r>
    <x v="65"/>
    <s v="Taxi moto : hotel Marie bouanga - gare routière"/>
    <s v="Transport local"/>
    <s v="Investigation"/>
    <n v="500"/>
    <n v="0.93386376795353099"/>
    <n v="535.41"/>
    <s v="T73"/>
    <s v="T73-M-D1"/>
    <s v="PALF"/>
    <x v="3"/>
    <s v="CONGO"/>
    <m/>
    <m/>
    <m/>
  </r>
  <r>
    <x v="65"/>
    <s v="Achat billet: Pokola - Ouesso/T73"/>
    <s v="Transport Interurbain"/>
    <s v="Investigation"/>
    <n v="2000"/>
    <n v="3.735455071814124"/>
    <n v="535.41"/>
    <s v="T73"/>
    <s v="T73-M-R40"/>
    <s v="PALF"/>
    <x v="3"/>
    <s v="CONGO"/>
    <m/>
    <m/>
    <m/>
  </r>
  <r>
    <x v="65"/>
    <s v="Traverser rivière sangha"/>
    <s v="Transport local"/>
    <s v="Investigation"/>
    <n v="1000"/>
    <n v="1.867727535907062"/>
    <n v="535.41"/>
    <s v="T73"/>
    <s v="T73-M-D1"/>
    <s v="PALF"/>
    <x v="3"/>
    <s v="CONGO"/>
    <m/>
    <m/>
    <m/>
  </r>
  <r>
    <x v="65"/>
    <s v="Taxi : port - hotel divine (arrivé à pokola)"/>
    <s v="Transport local"/>
    <s v="Investigation"/>
    <n v="500"/>
    <n v="0.93386376795353099"/>
    <n v="535.41"/>
    <s v="T73"/>
    <s v="T73-M-D1"/>
    <s v="PALF"/>
    <x v="3"/>
    <s v="CONGO"/>
    <m/>
    <m/>
    <m/>
  </r>
  <r>
    <x v="65"/>
    <s v="Taxi Domicile- Agence Trans Bony de la Frontière/ pour Ouesso"/>
    <s v="Transport local"/>
    <s v="Legal"/>
    <n v="1000"/>
    <n v="1.867727535907062"/>
    <n v="535.41"/>
    <s v="Donald-Romeo"/>
    <s v="DR-M-D1"/>
    <s v="PALF"/>
    <x v="3"/>
    <s v="CONGO"/>
    <m/>
    <m/>
    <m/>
  </r>
  <r>
    <x v="65"/>
    <s v="Taxi  Agence Trans Bony de Ouesso-Hôtel Royal"/>
    <s v="Transport local"/>
    <s v="Legal"/>
    <n v="500"/>
    <n v="0.93386376795353099"/>
    <n v="535.41"/>
    <s v="Donald-Romeo"/>
    <s v="DR-M-D1"/>
    <s v="PALF"/>
    <x v="3"/>
    <s v="CONGO"/>
    <m/>
    <m/>
    <m/>
  </r>
  <r>
    <x v="65"/>
    <s v="Donald-Roméo-CONGO Ration  du  31 mars au 05/04/2026 à Ouesso"/>
    <s v="Travel subsistence"/>
    <s v="Legal"/>
    <n v="50000"/>
    <n v="93.386376795353101"/>
    <n v="535.41"/>
    <s v="Donald-Romeo"/>
    <s v="DR-M-D4"/>
    <s v="PALF"/>
    <x v="3"/>
    <s v="CONGO"/>
    <m/>
    <m/>
    <m/>
  </r>
  <r>
    <x v="65"/>
    <s v="Taxi, Domicile-Agence Trans Bony de Brazzaville"/>
    <s v="Transport local"/>
    <s v="Media"/>
    <n v="1000"/>
    <n v="1.867727535907062"/>
    <n v="535.41"/>
    <s v="Evariste"/>
    <s v="EV-M-D1"/>
    <s v="PALF"/>
    <x v="3"/>
    <s v="CONGO"/>
    <m/>
    <m/>
    <m/>
  </r>
  <r>
    <x v="65"/>
    <s v="Taxi, Agence Trans Bony de Ouesso-Royal Hôtel"/>
    <s v="Transport local"/>
    <s v="Media"/>
    <n v="500"/>
    <n v="0.93386376795353099"/>
    <n v="535.41"/>
    <s v="Evariste"/>
    <s v="EV-M-D1"/>
    <s v="PALF"/>
    <x v="3"/>
    <s v="CONGO"/>
    <m/>
    <m/>
    <m/>
  </r>
  <r>
    <x v="65"/>
    <s v="Evariste CONGO- Ration du 31 mars au 05 avril 2026 à Ouesso et Pokol ( 5 nuitées )"/>
    <s v="Travel subsistence"/>
    <s v="Media"/>
    <n v="50000"/>
    <n v="93.386376795353101"/>
    <n v="535.41"/>
    <s v="Evariste"/>
    <s v="EV-M-D2"/>
    <s v="PALF"/>
    <x v="3"/>
    <s v="CONGO"/>
    <m/>
    <m/>
    <m/>
  </r>
  <r>
    <x v="65"/>
    <s v="Taxi; Domicile-Agence Trans Bony de la Frontière"/>
    <s v="Transport local"/>
    <s v="Legal"/>
    <n v="2000"/>
    <n v="3.735455071814124"/>
    <n v="535.41"/>
    <s v="Romain"/>
    <s v="RM-M-D1"/>
    <s v="PALF"/>
    <x v="3"/>
    <s v="CONGO"/>
    <m/>
    <m/>
    <m/>
  </r>
  <r>
    <x v="65"/>
    <s v="Taxi: Agence Trans Bony  de Ouesso-Hotel Royal "/>
    <s v="Transport local"/>
    <s v="Legal"/>
    <n v="500"/>
    <n v="0.93386376795353099"/>
    <n v="535.41"/>
    <s v="Romain"/>
    <s v="RM-M-D1"/>
    <s v="PALF"/>
    <x v="3"/>
    <s v="CONGO"/>
    <m/>
    <m/>
    <m/>
  </r>
  <r>
    <x v="65"/>
    <s v="ROMAIN -CONGO: Ration du 31/05/2026 au 05/04/2026 à Ouesso"/>
    <s v="Travel subsistence"/>
    <s v="Legal"/>
    <n v="50000"/>
    <n v="93.386376795353101"/>
    <n v="535.41"/>
    <s v="Romain"/>
    <s v="RM-M-D4"/>
    <s v="PALF"/>
    <x v="3"/>
    <s v="CONGO"/>
    <m/>
    <m/>
    <m/>
  </r>
  <r>
    <x v="66"/>
    <s v="Maison-AOGC"/>
    <s v="Transport local"/>
    <s v="Management"/>
    <n v="1000"/>
    <n v="1.867727535907062"/>
    <n v="535.41"/>
    <s v="DOVI"/>
    <s v="DH-A-D1"/>
    <s v="PALF"/>
    <x v="3"/>
    <s v="CONGO"/>
    <m/>
    <m/>
    <m/>
  </r>
  <r>
    <x v="66"/>
    <s v="AOGC-Bureau"/>
    <s v="Transport local"/>
    <s v="Management"/>
    <n v="1000"/>
    <n v="1.867727535907062"/>
    <n v="535.41"/>
    <s v="DOVI"/>
    <s v="DH-A-D1"/>
    <s v="PALF"/>
    <x v="3"/>
    <s v="CONGO"/>
    <m/>
    <m/>
    <m/>
  </r>
  <r>
    <x v="66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66"/>
    <s v="Credit telephonique MTN/PALF/ du 01 au 07 Avril 2026/ DOVI"/>
    <s v="Telephone"/>
    <s v="Management"/>
    <n v="10000"/>
    <n v="18.67727535907062"/>
    <n v="535.41"/>
    <s v="DOVI"/>
    <s v="DH-A-R1"/>
    <s v="PALF"/>
    <x v="3"/>
    <s v="CONGO"/>
    <m/>
    <m/>
    <m/>
  </r>
  <r>
    <x v="66"/>
    <s v="Taxi: Hôtel-DDEF"/>
    <s v="Transport local"/>
    <s v="Legal"/>
    <n v="500"/>
    <n v="0.93386376795353099"/>
    <n v="535.41"/>
    <s v="Crépin"/>
    <s v="CR-A-D1"/>
    <s v="PALF"/>
    <x v="3"/>
    <s v="CONGO"/>
    <m/>
    <m/>
    <m/>
  </r>
  <r>
    <x v="66"/>
    <s v="Taxi: DDEF-Parquet pour le chef et moi."/>
    <s v="Transport local"/>
    <s v="Legal"/>
    <n v="1000"/>
    <n v="1.867727535907062"/>
    <n v="535.41"/>
    <s v="Crépin"/>
    <s v="CR-A-D1"/>
    <s v="PALF"/>
    <x v="3"/>
    <s v="CONGO"/>
    <m/>
    <m/>
    <m/>
  </r>
  <r>
    <x v="66"/>
    <s v="Taxi: Parquet-Gendarmerie"/>
    <s v="Transport local"/>
    <s v="Legal"/>
    <n v="500"/>
    <n v="0.93386376795353099"/>
    <n v="535.41"/>
    <s v="Crépin"/>
    <s v="CR-A-D1"/>
    <s v="PALF"/>
    <x v="3"/>
    <s v="CONGO"/>
    <m/>
    <m/>
    <m/>
  </r>
  <r>
    <x v="66"/>
    <s v="Taxi: Gendarmerie-Hôtel"/>
    <s v="Transport local"/>
    <s v="Legal"/>
    <n v="500"/>
    <n v="0.93386376795353099"/>
    <n v="535.41"/>
    <s v="Crépin"/>
    <s v="CR-A-D1"/>
    <s v="PALF"/>
    <x v="3"/>
    <s v="CONGO"/>
    <m/>
    <m/>
    <m/>
  </r>
  <r>
    <x v="66"/>
    <s v="CREPIN-CONGO Ration du 31/03/ au 01/04/2026 à Owando et Ouesso"/>
    <s v="Travel subsistence"/>
    <s v="Legal"/>
    <n v="10000"/>
    <n v="18.67727535907062"/>
    <n v="535.41"/>
    <s v="Crépin"/>
    <s v="CR-A-D3"/>
    <s v="PALF"/>
    <x v="3"/>
    <s v="CONGO"/>
    <m/>
    <m/>
    <m/>
  </r>
  <r>
    <x v="66"/>
    <s v="Credit telephonique MTN PALF/du 01   au 07 Avril 2026/Legal/ crepin"/>
    <s v="Telephone"/>
    <s v="Legal"/>
    <n v="7500"/>
    <n v="14.007956519302965"/>
    <n v="535.41"/>
    <s v="Crépin"/>
    <s v="CR-A-R1"/>
    <s v="PALF"/>
    <x v="3"/>
    <s v="CONGO"/>
    <m/>
    <m/>
    <m/>
  </r>
  <r>
    <x v="66"/>
    <s v="Taxi: Domicile- Direction MTN / Achat credit equipe PALF"/>
    <s v="Transport local"/>
    <s v="Office"/>
    <n v="1000"/>
    <n v="1.867727535907062"/>
    <n v="535.41"/>
    <s v="Parfaite"/>
    <s v="P-A-D1"/>
    <s v="PALF"/>
    <x v="3"/>
    <s v="CONGO"/>
    <m/>
    <m/>
    <m/>
  </r>
  <r>
    <x v="66"/>
    <s v="Taxi: Direction MTN- Immeuble AOGC/ Formation à L'UE"/>
    <s v="Transport local"/>
    <s v="Office"/>
    <n v="1000"/>
    <n v="1.867727535907062"/>
    <n v="535.41"/>
    <s v="Parfaite"/>
    <s v="P-A-D1"/>
    <s v="PALF"/>
    <x v="3"/>
    <s v="CONGO"/>
    <m/>
    <m/>
    <m/>
  </r>
  <r>
    <x v="66"/>
    <s v="Taxi: Immeuble AOGC- Domicile"/>
    <s v="Transport local"/>
    <s v="Office"/>
    <n v="1000"/>
    <n v="1.867727535907062"/>
    <n v="535.41"/>
    <s v="Parfaite"/>
    <s v="P-A-D1"/>
    <s v="PALF"/>
    <x v="3"/>
    <s v="CONGO"/>
    <m/>
    <m/>
    <m/>
  </r>
  <r>
    <x v="66"/>
    <s v="Credit teléphonique MTN PALF/ du 01 au 07 avril 2026/Management/ Parfaite"/>
    <s v="Telephone"/>
    <s v="Management"/>
    <n v="5000"/>
    <n v="9.3386376795353101"/>
    <n v="535.41"/>
    <s v="Parfaite"/>
    <s v="P-A-R1"/>
    <s v="PALF"/>
    <x v="3"/>
    <s v="CONGO"/>
    <m/>
    <m/>
    <m/>
  </r>
  <r>
    <x v="66"/>
    <s v="Credit telephonique MTN PALF/ du 01 au 07 avril2026/ Investigation/P29"/>
    <s v="Telephone"/>
    <s v="Investigation"/>
    <n v="7500"/>
    <n v="14.007956519302965"/>
    <n v="535.41"/>
    <s v="P29"/>
    <s v="P29-A-R1"/>
    <s v="PALF"/>
    <x v="3"/>
    <s v="CONGO"/>
    <m/>
    <m/>
    <m/>
  </r>
  <r>
    <x v="66"/>
    <s v="Taxi : hotel divine - hotel corridor ( reunion avec l'équipe)"/>
    <s v="Transport local"/>
    <s v="Investigation"/>
    <n v="500"/>
    <n v="0.93386376795353099"/>
    <n v="535.41"/>
    <s v="T73"/>
    <s v="T73-A-D1"/>
    <s v="PALF"/>
    <x v="3"/>
    <s v="CONGO"/>
    <m/>
    <m/>
    <m/>
  </r>
  <r>
    <x v="66"/>
    <s v="Taxi : hotel corridor - charden farel (récupérer fond)"/>
    <s v="Transport local"/>
    <s v="Investigation"/>
    <n v="500"/>
    <n v="0.93386376795353099"/>
    <n v="535.41"/>
    <s v="T73"/>
    <s v="T73-A-D1"/>
    <s v="PALF"/>
    <x v="3"/>
    <s v="CONGO"/>
    <m/>
    <m/>
    <m/>
  </r>
  <r>
    <x v="66"/>
    <s v="Taxi : charden farel - hotel divine (récupérer fond)"/>
    <s v="Transport local"/>
    <s v="Investigation"/>
    <n v="500"/>
    <n v="0.93386376795353099"/>
    <n v="535.41"/>
    <s v="T73"/>
    <s v="T73-A-D1"/>
    <s v="PALF"/>
    <x v="3"/>
    <s v="CONGO"/>
    <m/>
    <m/>
    <m/>
  </r>
  <r>
    <x v="66"/>
    <s v="Credit telephonique MTN PALF/ du 01 au 07 avril 2026/ Investigation/T73"/>
    <s v="Telephone"/>
    <s v="Investigation"/>
    <n v="7500"/>
    <n v="14.007956519302965"/>
    <n v="535.41"/>
    <s v="T73"/>
    <s v="T73-A-R1"/>
    <s v="PALF"/>
    <x v="3"/>
    <s v="CONGO"/>
    <m/>
    <m/>
    <m/>
  </r>
  <r>
    <x v="66"/>
    <s v="Credit telephonique MTN PALF/du 01 au 07 avril 2026/Investigation /IT87"/>
    <s v="Telephone"/>
    <s v="Investigation"/>
    <n v="7500"/>
    <n v="14.007956519302965"/>
    <n v="535.41"/>
    <s v="IT87"/>
    <s v="IT87-A-R1"/>
    <s v="PALF"/>
    <x v="3"/>
    <s v="CONGO"/>
    <m/>
    <m/>
    <m/>
  </r>
  <r>
    <x v="66"/>
    <s v="Frais de tansfert d'argent  à P29 , T73, Donald-Roméo, Crepin, Romain et Evariste par par CF"/>
    <s v="Transfert fees"/>
    <s v="Office"/>
    <n v="21480"/>
    <n v="40.118787471283689"/>
    <n v="535.41"/>
    <s v="IT87"/>
    <s v="CA-A-R1"/>
    <s v="PALF"/>
    <x v="3"/>
    <s v="CONGO"/>
    <m/>
    <m/>
    <m/>
  </r>
  <r>
    <x v="66"/>
    <s v="Taxi Hôtel Royal-DDEF/ Rencontrer le DD"/>
    <s v="Transport local"/>
    <s v="Legal"/>
    <n v="500"/>
    <n v="0.93386376795353099"/>
    <n v="535.41"/>
    <s v="Donald-Roméo"/>
    <s v="DR-A-D1"/>
    <s v="PALF"/>
    <x v="3"/>
    <s v="CONGO"/>
    <m/>
    <m/>
    <m/>
  </r>
  <r>
    <x v="66"/>
    <s v="Taxi DDEF-TGI/ Rencontrer le Procureur"/>
    <s v="Transport local"/>
    <s v="Legal"/>
    <n v="500"/>
    <n v="0.93386376795353099"/>
    <n v="535.41"/>
    <s v="Donald-Roméo"/>
    <s v="DR-A-D1"/>
    <s v="PALF"/>
    <x v="3"/>
    <s v="CONGO"/>
    <m/>
    <m/>
    <m/>
  </r>
  <r>
    <x v="66"/>
    <s v="Taxi TGI-Region de gendarmerie / Rencontrer le COMREG"/>
    <s v="Transport local"/>
    <s v="Legal"/>
    <n v="500"/>
    <n v="0.93386376795353099"/>
    <n v="535.41"/>
    <s v="Donald-Roméo"/>
    <s v="DR-A-D1"/>
    <s v="PALF"/>
    <x v="3"/>
    <s v="CONGO"/>
    <m/>
    <m/>
    <m/>
  </r>
  <r>
    <x v="66"/>
    <s v="Taxi Region de gendarmerie-Hôtel Royal"/>
    <s v="Transport local"/>
    <s v="Legal"/>
    <n v="500"/>
    <n v="0.93386376795353099"/>
    <n v="535.41"/>
    <s v="Donald-Roméo"/>
    <s v="DR-A-D1"/>
    <s v="PALF"/>
    <x v="3"/>
    <s v="CONGO"/>
    <m/>
    <m/>
    <m/>
  </r>
  <r>
    <x v="66"/>
    <s v="Credit telephonique MTN PALF/ du 01 au 07 avril 2026/Legal//Donald-Roméo"/>
    <s v="Telephone"/>
    <s v="Legal"/>
    <n v="7500"/>
    <n v="14.007956519302965"/>
    <n v="535.41"/>
    <s v="Donald-Roméo"/>
    <s v="DR-A-R1"/>
    <s v="PALF"/>
    <x v="3"/>
    <s v="CONGO"/>
    <m/>
    <m/>
    <m/>
  </r>
  <r>
    <x v="66"/>
    <s v="Credit telephonique MTN PALF/du 01 au 07 avril 2026/Evariste/ Evariste"/>
    <s v="Telephone"/>
    <s v="Media"/>
    <n v="7500"/>
    <n v="14.007956519302965"/>
    <n v="535.41"/>
    <s v="Evariste"/>
    <s v="EV-A-R1"/>
    <s v="PALF"/>
    <x v="3"/>
    <s v="CONGO"/>
    <m/>
    <m/>
    <m/>
  </r>
  <r>
    <x v="66"/>
    <s v="Taxi: Hotel Royal-Agence Charden farel de Ouesso(pour le retrait des fonds)"/>
    <s v="Transport local"/>
    <s v="Legal"/>
    <n v="500"/>
    <n v="0.93386376795353099"/>
    <n v="535.41"/>
    <s v="Romain"/>
    <s v="RM-A-D1"/>
    <s v="PALF"/>
    <x v="3"/>
    <s v="CONGO"/>
    <m/>
    <m/>
    <m/>
  </r>
  <r>
    <x v="66"/>
    <s v="Taxi: Agence Charden Farel de Ouesso-Hotel Royal"/>
    <s v="Transport local"/>
    <s v="Legal"/>
    <n v="500"/>
    <n v="0.93386376795353099"/>
    <n v="535.41"/>
    <s v="Romain"/>
    <s v="RM-A-D1"/>
    <s v="PALF"/>
    <x v="3"/>
    <s v="CONGO"/>
    <m/>
    <m/>
    <m/>
  </r>
  <r>
    <x v="66"/>
    <s v="Credit telephonique MTN PALF/du 01 au 07 Avril 2026/Legal/Romain"/>
    <s v="Telephone"/>
    <s v="Legal"/>
    <n v="5000"/>
    <n v="9.3386376795353101"/>
    <n v="535.41"/>
    <s v="Romain"/>
    <s v="RM-A-R1"/>
    <s v="PALF"/>
    <x v="3"/>
    <s v="CONGO"/>
    <m/>
    <m/>
    <m/>
  </r>
  <r>
    <x v="67"/>
    <s v="Maison-AOGC"/>
    <s v="Transport local"/>
    <s v="Management"/>
    <n v="1000"/>
    <n v="1.867727535907062"/>
    <n v="535.41"/>
    <s v="DOVI"/>
    <s v="DH-A-D1"/>
    <s v="PALF"/>
    <x v="3"/>
    <s v="CONGO"/>
    <m/>
    <m/>
    <m/>
  </r>
  <r>
    <x v="67"/>
    <s v="AOGC-Bureau"/>
    <s v="Transport local"/>
    <s v="Management"/>
    <n v="1000"/>
    <n v="1.867727535907062"/>
    <n v="535.41"/>
    <s v="DOVI"/>
    <s v="DH-A-D1"/>
    <s v="PALF"/>
    <x v="3"/>
    <s v="CONGO"/>
    <m/>
    <m/>
    <m/>
  </r>
  <r>
    <x v="67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67"/>
    <s v="CREPIN-CONGO Ration du 01 au 02/04/2026 à Owando et Ouesso"/>
    <s v="Travel subsistence"/>
    <s v="Legal"/>
    <n v="10000"/>
    <n v="18.67727535907062"/>
    <n v="535.41"/>
    <s v="Crépin"/>
    <s v="CR-A-D3"/>
    <s v="PALF"/>
    <x v="3"/>
    <s v="CONGO"/>
    <m/>
    <m/>
    <m/>
  </r>
  <r>
    <x v="67"/>
    <s v="Taxi: Hôtel-Gendarmerie"/>
    <s v="Transport local"/>
    <s v="Legal"/>
    <n v="500"/>
    <n v="0.93386376795353099"/>
    <n v="535.41"/>
    <s v="Crépin"/>
    <s v="CR-A-D1"/>
    <s v="PALF"/>
    <x v="3"/>
    <s v="CONGO"/>
    <m/>
    <m/>
    <m/>
  </r>
  <r>
    <x v="67"/>
    <s v="Taxi: Gendarmerie-Hôtel"/>
    <s v="Transport local"/>
    <s v="Legal"/>
    <n v="500"/>
    <n v="0.93386376795353099"/>
    <n v="535.41"/>
    <s v="Crépin"/>
    <s v="CR-A-D1"/>
    <s v="PALF"/>
    <x v="3"/>
    <s v="CONGO"/>
    <m/>
    <m/>
    <m/>
  </r>
  <r>
    <x v="67"/>
    <s v="Taxi: Domicile-  Immeuble AOGC/ Formation à L'UE"/>
    <s v="Transport local"/>
    <s v="Office"/>
    <n v="1000"/>
    <n v="1.867727535907062"/>
    <n v="535.41"/>
    <s v="Parfaite"/>
    <s v="P-A-D1"/>
    <s v="PALF"/>
    <x v="3"/>
    <s v="CONGO"/>
    <m/>
    <m/>
    <m/>
  </r>
  <r>
    <x v="67"/>
    <s v="Taxi:  Immeuble AOGC Domicile"/>
    <s v="Transport local"/>
    <s v="Office"/>
    <n v="1000"/>
    <n v="1.867727535907062"/>
    <n v="535.41"/>
    <s v="Parfaite"/>
    <s v="P-A-D1"/>
    <s v="PALF"/>
    <x v="3"/>
    <s v="CONGO"/>
    <m/>
    <m/>
    <m/>
  </r>
  <r>
    <x v="67"/>
    <s v="Taxi : hotel divine - hotel corridor ( reunion avec l'équipe)"/>
    <s v="Transport local"/>
    <s v="Investigation"/>
    <n v="500"/>
    <n v="0.93386376795353099"/>
    <n v="535.41"/>
    <s v="T73"/>
    <s v="T73-A-D1"/>
    <s v="PALF"/>
    <x v="3"/>
    <s v="CONGO"/>
    <m/>
    <m/>
    <m/>
  </r>
  <r>
    <x v="67"/>
    <s v="Taxi : hotel corridor  - hotel divine ( retour et fin de journée)"/>
    <s v="Transport local"/>
    <s v="Investigation"/>
    <n v="500"/>
    <n v="0.93386376795353099"/>
    <n v="535.41"/>
    <s v="T73"/>
    <s v="T73-A-D1"/>
    <s v="PALF"/>
    <x v="3"/>
    <s v="CONGO"/>
    <m/>
    <m/>
    <m/>
  </r>
  <r>
    <x v="67"/>
    <s v="Taxi : Domicile - PK/ Prospection"/>
    <s v="Transport local"/>
    <s v="Investigation"/>
    <n v="1500"/>
    <n v="2.8015913038605929"/>
    <n v="535.41"/>
    <s v="IT87"/>
    <s v="IT87-A-D1"/>
    <s v="PALF"/>
    <x v="3"/>
    <s v="CONGO"/>
    <m/>
    <m/>
    <m/>
  </r>
  <r>
    <x v="67"/>
    <s v="Taxi : PK - Bifouiti/ Prospection"/>
    <s v="Transport local"/>
    <s v="Investigation"/>
    <n v="2000"/>
    <n v="3.735455071814124"/>
    <n v="535.41"/>
    <s v="IT87"/>
    <s v="IT87-A-D1"/>
    <s v="PALF"/>
    <x v="3"/>
    <s v="CONGO"/>
    <m/>
    <m/>
    <m/>
  </r>
  <r>
    <x v="67"/>
    <s v="Taxi : Bifouiti - Tenrikyo/ Prospection"/>
    <s v="Transport local"/>
    <s v="Investigation"/>
    <n v="1000"/>
    <n v="1.867727535907062"/>
    <n v="535.41"/>
    <s v="IT87"/>
    <s v="IT87-A-D1"/>
    <s v="PALF"/>
    <x v="3"/>
    <s v="CONGO"/>
    <m/>
    <m/>
    <m/>
  </r>
  <r>
    <x v="67"/>
    <s v="Taxi : Tenrikyo - Marché Moueti/ Prospection"/>
    <s v="Transport local"/>
    <s v="Investigation"/>
    <n v="1000"/>
    <n v="1.867727535907062"/>
    <n v="535.41"/>
    <s v="IT87"/>
    <s v="IT87-A-D1"/>
    <s v="PALF"/>
    <x v="3"/>
    <s v="CONGO"/>
    <m/>
    <m/>
    <m/>
  </r>
  <r>
    <x v="67"/>
    <s v="Taxi : Marché Moueti - Domicile/ Retour de prospection"/>
    <s v="Transport local"/>
    <s v="Investigation"/>
    <n v="2000"/>
    <n v="3.735455071814124"/>
    <n v="535.41"/>
    <s v="IT87"/>
    <s v="IT87-A-D1"/>
    <s v="PALF"/>
    <x v="3"/>
    <s v="CONGO"/>
    <m/>
    <m/>
    <m/>
  </r>
  <r>
    <x v="67"/>
    <s v="Taxi Hôtel Royal-Region de gendarmerie / Rencontrer le COMREG"/>
    <s v="Transport local"/>
    <s v="Legal"/>
    <n v="500"/>
    <n v="0.93386376795353099"/>
    <n v="535.41"/>
    <s v="Donald-Roméo"/>
    <s v="DR-A-D1"/>
    <s v="PALF"/>
    <x v="3"/>
    <s v="CONGO"/>
    <m/>
    <m/>
    <m/>
  </r>
  <r>
    <x v="67"/>
    <s v="Taxi Region de gendarmerie-Hôtel Royal"/>
    <s v="Transport local"/>
    <s v="Legal"/>
    <n v="500"/>
    <n v="0.93386376795353099"/>
    <n v="535.41"/>
    <s v="Donald-Roméo"/>
    <s v="DR-A-D1"/>
    <s v="PALF"/>
    <x v="3"/>
    <s v="CONGO"/>
    <m/>
    <m/>
    <m/>
  </r>
  <r>
    <x v="68"/>
    <s v="Maison-AOGC"/>
    <s v="Transport local"/>
    <s v="Management"/>
    <n v="1000"/>
    <n v="1.867727535907062"/>
    <n v="535.41"/>
    <s v="DOVI"/>
    <s v="DH-A-D1"/>
    <s v="PALF"/>
    <x v="3"/>
    <s v="CONGO"/>
    <m/>
    <m/>
    <m/>
  </r>
  <r>
    <x v="68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68"/>
    <s v="CREPIN-CONGO Ration du 02 au 03/04/2026 à Owando et Ouesso"/>
    <s v="Travel subsistence"/>
    <s v="Legal"/>
    <n v="10000"/>
    <n v="18.67727535907062"/>
    <n v="535.41"/>
    <s v="Crépin"/>
    <s v="CR-A-D3"/>
    <s v="PALF"/>
    <x v="3"/>
    <s v="CONGO"/>
    <m/>
    <m/>
    <m/>
  </r>
  <r>
    <x v="68"/>
    <s v="Taxi: Hôtel-Agence Océan du Nord"/>
    <s v="Transport local"/>
    <s v="Legal"/>
    <n v="500"/>
    <n v="0.93386376795353099"/>
    <n v="535.41"/>
    <s v="Crépin"/>
    <s v="CR-A-D1"/>
    <s v="PALF"/>
    <x v="3"/>
    <s v="CONGO"/>
    <m/>
    <m/>
    <m/>
  </r>
  <r>
    <x v="68"/>
    <s v="Billet: Ouesso-Pokola"/>
    <s v="Transport Interurbain"/>
    <s v="Legal"/>
    <n v="4000"/>
    <n v="7.4709101436282479"/>
    <n v="535.41"/>
    <s v="Crépin"/>
    <s v="CR-A-R2"/>
    <s v="PALF"/>
    <x v="3"/>
    <s v="CONGO"/>
    <m/>
    <m/>
    <m/>
  </r>
  <r>
    <x v="68"/>
    <s v="Taxi moto: Agnce Océan du Nord-Hôtel Cloé repérage"/>
    <s v="Transport local"/>
    <s v="Legal"/>
    <n v="500"/>
    <n v="0.93386376795353099"/>
    <n v="535.41"/>
    <s v="Crépin"/>
    <s v="CR-A-D1"/>
    <s v="PALF"/>
    <x v="3"/>
    <s v="CONGO"/>
    <m/>
    <m/>
    <m/>
  </r>
  <r>
    <x v="68"/>
    <s v="Taxi moto: Hôtel Cloé-Gare routière"/>
    <s v="Transport local"/>
    <s v="Legal"/>
    <n v="500"/>
    <n v="0.93386376795353099"/>
    <n v="535.41"/>
    <s v="Crépin"/>
    <s v="CR-A-D1"/>
    <s v="PALF"/>
    <x v="3"/>
    <s v="CONGO"/>
    <m/>
    <m/>
    <m/>
  </r>
  <r>
    <x v="68"/>
    <s v="Billet: Pokola-Port de Ouesso"/>
    <s v="Transport Interurbain"/>
    <s v="Legal"/>
    <n v="3000"/>
    <n v="5.6031826077211857"/>
    <n v="535.41"/>
    <s v="Crépin"/>
    <s v="CR-A-R3"/>
    <s v="PALF"/>
    <x v="3"/>
    <s v="CONGO"/>
    <m/>
    <m/>
    <m/>
  </r>
  <r>
    <x v="68"/>
    <s v="Taxi: Port-Hôtel"/>
    <s v="Transport local"/>
    <s v="Legal"/>
    <n v="500"/>
    <n v="0.93386376795353099"/>
    <n v="535.41"/>
    <s v="Crépin"/>
    <s v="CR-A-D1"/>
    <s v="PALF"/>
    <x v="3"/>
    <s v="CONGO"/>
    <m/>
    <m/>
    <m/>
  </r>
  <r>
    <x v="68"/>
    <s v="Taxi: Domicile- BCI / Approvisionnement Caisse"/>
    <s v="Transport local"/>
    <s v="Office"/>
    <n v="1000"/>
    <n v="1.867727535907062"/>
    <n v="535.41"/>
    <s v="Parfaite"/>
    <s v="P-A-D1"/>
    <s v="PALF"/>
    <x v="3"/>
    <s v="CONGO"/>
    <m/>
    <m/>
    <m/>
  </r>
  <r>
    <x v="68"/>
    <s v="Taxi: BCI- Immeuble AOGC/ Formation à L'UE"/>
    <s v="Transport local"/>
    <s v="Office"/>
    <n v="1000"/>
    <n v="1.867727535907062"/>
    <n v="535.41"/>
    <s v="Parfaite"/>
    <s v="P-A-D1"/>
    <s v="PALF"/>
    <x v="3"/>
    <s v="CONGO"/>
    <m/>
    <m/>
    <m/>
  </r>
  <r>
    <x v="68"/>
    <s v="Taxi: Immeuble AOGC - Bureau"/>
    <s v="Transport local"/>
    <s v="Office"/>
    <n v="1000"/>
    <n v="1.867727535907062"/>
    <n v="535.41"/>
    <s v="Parfaite"/>
    <s v="P-A-D1"/>
    <s v="PALF"/>
    <x v="3"/>
    <s v="CONGO"/>
    <m/>
    <m/>
    <m/>
  </r>
  <r>
    <x v="68"/>
    <s v="Taxi:  Bureau- M2B services /transfert d'argent à P29 et Donald-Roméo"/>
    <s v="Transport local"/>
    <s v="Office"/>
    <n v="1000"/>
    <n v="1.867727535907062"/>
    <n v="535.41"/>
    <s v="Parfaite"/>
    <s v="P-A-D1"/>
    <s v="PALF"/>
    <x v="3"/>
    <s v="CONGO"/>
    <m/>
    <m/>
    <m/>
  </r>
  <r>
    <x v="68"/>
    <s v="Taxi:  M2B services- Domicile"/>
    <s v="Transport local"/>
    <s v="Office"/>
    <n v="1000"/>
    <n v="1.867727535907062"/>
    <n v="535.41"/>
    <s v="Parfaite"/>
    <s v="P-A-D1"/>
    <s v="PALF"/>
    <x v="3"/>
    <s v="CONGO"/>
    <m/>
    <m/>
    <m/>
  </r>
  <r>
    <x v="68"/>
    <s v="Frais de tansfert d'argent  à P29 , et Donald-Roméo,   par momo"/>
    <s v="Transfert fees"/>
    <s v="Office"/>
    <n v="14875"/>
    <n v="27.782447096617545"/>
    <n v="535.41"/>
    <s v="Parfaite"/>
    <s v="CA-A-R2"/>
    <s v="PALF"/>
    <x v="3"/>
    <s v="CONGO"/>
    <m/>
    <m/>
    <m/>
  </r>
  <r>
    <x v="68"/>
    <s v="P29 -CONGO Frais d'hotel du 31/03 au 03/04/2026 à ouesso (3 Nuitées)"/>
    <s v="Travel subsistence"/>
    <s v="Investigation"/>
    <n v="30000"/>
    <n v="56.031826077211861"/>
    <n v="535.41"/>
    <s v="P29"/>
    <s v="P29-A-R2"/>
    <s v="PALF"/>
    <x v="3"/>
    <s v="CONGO"/>
    <m/>
    <m/>
    <m/>
  </r>
  <r>
    <x v="68"/>
    <s v="Achat billet ouesso-pokola/ P29"/>
    <s v="Transport Interurbain"/>
    <s v="Investigation"/>
    <n v="4000"/>
    <n v="7.4709101436282479"/>
    <n v="535.41"/>
    <s v="P29"/>
    <s v="P29-A-R3"/>
    <s v="PALF"/>
    <x v="3"/>
    <s v="CONGO"/>
    <m/>
    <m/>
    <m/>
  </r>
  <r>
    <x v="68"/>
    <s v="Taxi hotel-agence,départ pour pokola"/>
    <s v="Transport local"/>
    <s v="Investigation"/>
    <n v="500"/>
    <n v="0.93386376795353099"/>
    <n v="535.41"/>
    <s v="P29"/>
    <s v="P29-A-D1"/>
    <s v="PALF"/>
    <x v="3"/>
    <s v="CONGO"/>
    <m/>
    <m/>
    <m/>
  </r>
  <r>
    <x v="68"/>
    <s v="Taxi moto agence-hotel,arrivéà pokola"/>
    <s v="Transport local"/>
    <s v="Investigation"/>
    <n v="500"/>
    <n v="0.93386376795353099"/>
    <n v="535.41"/>
    <s v="P29"/>
    <s v="P29-A-D1"/>
    <s v="PALF"/>
    <x v="3"/>
    <s v="CONGO"/>
    <m/>
    <m/>
    <m/>
  </r>
  <r>
    <x v="68"/>
    <s v="Taxi moto hotel mari-hotel chloé,réservation lieu op"/>
    <s v="Transport local"/>
    <s v="Investigation"/>
    <n v="500"/>
    <n v="0.93386376795353099"/>
    <n v="535.41"/>
    <s v="P29"/>
    <s v="P29-A-D1"/>
    <s v="PALF"/>
    <x v="3"/>
    <s v="CONGO"/>
    <m/>
    <m/>
    <m/>
  </r>
  <r>
    <x v="68"/>
    <s v="Taxi moto hotel chloé-ngamakosso,croiser T73"/>
    <s v="Transport local"/>
    <s v="Investigation"/>
    <n v="500"/>
    <n v="0.93386376795353099"/>
    <n v="535.41"/>
    <s v="P29"/>
    <s v="P29-A-D1"/>
    <s v="PALF"/>
    <x v="3"/>
    <s v="CONGO"/>
    <m/>
    <m/>
    <m/>
  </r>
  <r>
    <x v="68"/>
    <s v="Taxi moto ngamakosso-hotel mari bonga"/>
    <s v="Transport local"/>
    <s v="Investigation"/>
    <n v="500"/>
    <n v="0.93386376795353099"/>
    <n v="535.41"/>
    <s v="P29"/>
    <s v="P29-A-D1"/>
    <s v="PALF"/>
    <x v="3"/>
    <s v="CONGO"/>
    <m/>
    <m/>
    <m/>
  </r>
  <r>
    <x v="68"/>
    <s v="taxi : hotel divine - agence océan du nord ( reservation billet)"/>
    <s v="Transport local"/>
    <s v="Investigation"/>
    <n v="500"/>
    <n v="0.93386376795353099"/>
    <n v="535.41"/>
    <s v="T73"/>
    <s v="T73-A-D1"/>
    <s v="PALF"/>
    <x v="3"/>
    <s v="CONGO"/>
    <m/>
    <m/>
    <m/>
  </r>
  <r>
    <x v="68"/>
    <s v="T73 - CONGO Frais d'hotel du 31 au 03/04/2026 à Ouesso (03 Nuitées)"/>
    <s v="Travel subsistence"/>
    <s v="Investigation"/>
    <n v="30000"/>
    <n v="56.031826077211861"/>
    <n v="535.41"/>
    <s v="T73"/>
    <s v="T73-A-R2"/>
    <s v="PALF"/>
    <x v="3"/>
    <s v="CONGO"/>
    <m/>
    <m/>
    <m/>
  </r>
  <r>
    <x v="68"/>
    <s v="Achat billet :  Ouesso - Pokola/T73"/>
    <s v="Transport Interurbain"/>
    <s v="Investigation"/>
    <n v="4000"/>
    <n v="7.4709101436282479"/>
    <n v="535.41"/>
    <s v="T73"/>
    <s v="T73-A-R3"/>
    <s v="PALF"/>
    <x v="3"/>
    <s v="CONGO"/>
    <m/>
    <m/>
    <m/>
  </r>
  <r>
    <x v="68"/>
    <s v="Taxi moto : gare routière - hotel cloé"/>
    <s v="Transport local"/>
    <s v="Investigation"/>
    <n v="500"/>
    <n v="0.93386376795353099"/>
    <n v="535.41"/>
    <s v="T73"/>
    <s v="T73-A-D1"/>
    <s v="PALF"/>
    <x v="3"/>
    <s v="CONGO"/>
    <m/>
    <m/>
    <m/>
  </r>
  <r>
    <x v="68"/>
    <s v="Taxi : Domicile - Total/ Prospection"/>
    <s v="Transport local"/>
    <s v="Investigation"/>
    <n v="2000"/>
    <n v="3.735455071814124"/>
    <n v="535.41"/>
    <s v="IT87"/>
    <s v="IT87-A-D1"/>
    <s v="PALF"/>
    <x v="3"/>
    <s v="CONGO"/>
    <m/>
    <m/>
    <m/>
  </r>
  <r>
    <x v="68"/>
    <s v="Taxi : Nganga Lingolo - Madibou/ Prospection"/>
    <s v="Transport local"/>
    <s v="Investigation"/>
    <n v="1000"/>
    <n v="1.867727535907062"/>
    <n v="535.41"/>
    <s v="IT87"/>
    <s v="IT87-A-D1"/>
    <s v="PALF"/>
    <x v="3"/>
    <s v="CONGO"/>
    <m/>
    <m/>
    <m/>
  </r>
  <r>
    <x v="68"/>
    <s v="Taxi : Madibou - Domicile/ Retour de prospection"/>
    <s v="Transport local"/>
    <s v="Investigation"/>
    <n v="2000"/>
    <n v="3.735455071814124"/>
    <n v="535.41"/>
    <s v="IT87"/>
    <s v="IT87-A-D1"/>
    <s v="PALF"/>
    <x v="3"/>
    <s v="CONGO"/>
    <m/>
    <m/>
    <m/>
  </r>
  <r>
    <x v="68"/>
    <s v="Taxi Hôtel Royal-Agence Océan du Nord / Pour Pokola"/>
    <s v="Transport local"/>
    <s v="Legal"/>
    <n v="500"/>
    <n v="0.93386376795353099"/>
    <n v="535.41"/>
    <s v="Donald-Roméo"/>
    <s v="DR-A-D1"/>
    <s v="PALF"/>
    <x v="3"/>
    <s v="CONGO"/>
    <m/>
    <m/>
    <m/>
  </r>
  <r>
    <x v="68"/>
    <s v="Achat billet Ouesso-Pokola/ Donald-Roméo"/>
    <s v="Transport Interurbain"/>
    <s v="Legal"/>
    <n v="4000"/>
    <n v="7.4709101436282479"/>
    <n v="535.41"/>
    <s v="Donald-Roméo"/>
    <s v="DR-A-R2"/>
    <s v="PALF"/>
    <x v="3"/>
    <s v="CONGO"/>
    <m/>
    <m/>
    <m/>
  </r>
  <r>
    <x v="68"/>
    <s v="Taxi moto Agence Océan du Nord de Pokola-Hôtel Chloé/ Reperage"/>
    <s v="Transport local"/>
    <s v="Legal"/>
    <n v="500"/>
    <n v="0.93386376795353099"/>
    <n v="535.41"/>
    <s v="Donald-Roméo"/>
    <s v="DR-A-D1"/>
    <s v="PALF"/>
    <x v="3"/>
    <s v="CONGO"/>
    <m/>
    <m/>
    <m/>
  </r>
  <r>
    <x v="68"/>
    <s v="Taxi moto Hôtel Chloé-Campagnie de gendarmerie de Pokola"/>
    <s v="Transport local"/>
    <s v="Legal"/>
    <n v="500"/>
    <n v="0.93386376795353099"/>
    <n v="535.41"/>
    <s v="Donald-Roméo"/>
    <s v="DR-A-D1"/>
    <s v="PALF"/>
    <x v="3"/>
    <s v="CONGO"/>
    <m/>
    <m/>
    <m/>
  </r>
  <r>
    <x v="68"/>
    <s v="Taxi moto Campagnie de gendarmerie de Pokola-Gare routière"/>
    <s v="Transport local"/>
    <s v="Legal"/>
    <n v="500"/>
    <n v="0.93386376795353099"/>
    <n v="535.41"/>
    <s v="Donald-Roméo"/>
    <s v="DR-A-D1"/>
    <s v="PALF"/>
    <x v="3"/>
    <s v="CONGO"/>
    <m/>
    <m/>
    <m/>
  </r>
  <r>
    <x v="68"/>
    <s v="Achat billet Pokola-Ouesso/ Donald-Roméo"/>
    <s v="Transport Interurbain"/>
    <s v="Legal"/>
    <n v="3000"/>
    <n v="5.6031826077211857"/>
    <n v="535.41"/>
    <s v="Donald-Roméo"/>
    <s v="DR-A-R3"/>
    <s v="PALF"/>
    <x v="3"/>
    <s v="CONGO"/>
    <m/>
    <m/>
    <m/>
  </r>
  <r>
    <x v="68"/>
    <s v="Taxi Port de Ouesso-Hôtel Royal"/>
    <s v="Transport local"/>
    <s v="Legal"/>
    <n v="500"/>
    <n v="0.93386376795353099"/>
    <n v="535.41"/>
    <s v="Donald-Roméo"/>
    <s v="DR-A-D1"/>
    <s v="PALF"/>
    <x v="3"/>
    <s v="CONGO"/>
    <m/>
    <m/>
    <m/>
  </r>
  <r>
    <x v="68"/>
    <s v="Taxi, Hôtel Royal-Agence Ocean du Nord"/>
    <s v="Transport local"/>
    <s v="Media"/>
    <n v="500"/>
    <n v="0.93386376795353099"/>
    <n v="535.41"/>
    <s v="Evariste"/>
    <s v="EV-A-D1"/>
    <s v="PALF"/>
    <x v="3"/>
    <s v="CONGO"/>
    <m/>
    <m/>
    <m/>
  </r>
  <r>
    <x v="68"/>
    <s v="Achat billet Ouesso-Pokola/evariste"/>
    <s v="Transport Interurbain"/>
    <s v="Media"/>
    <n v="4000"/>
    <n v="7.4709101436282479"/>
    <n v="535.41"/>
    <s v="Evariste"/>
    <s v="EV-A-R2"/>
    <s v="PALF"/>
    <x v="3"/>
    <s v="CONGO"/>
    <m/>
    <m/>
    <m/>
  </r>
  <r>
    <x v="68"/>
    <s v="Taxi moto, Gare Routière de Pokola-Les environs de l'hôtel Chloé"/>
    <s v="Transport local"/>
    <s v="Media"/>
    <n v="500"/>
    <n v="0.93386376795353099"/>
    <n v="535.41"/>
    <s v="Evariste"/>
    <s v="EV-A-D1"/>
    <s v="PALF"/>
    <x v="3"/>
    <s v="CONGO"/>
    <m/>
    <m/>
    <m/>
  </r>
  <r>
    <x v="68"/>
    <s v="Taxi moto, les environs de l'hôtel Chloé-Gare Routière de Pokola"/>
    <s v="Transport local"/>
    <s v="Media"/>
    <n v="500"/>
    <n v="0.93386376795353099"/>
    <n v="535.41"/>
    <s v="Evariste"/>
    <s v="EV-A-D1"/>
    <s v="PALF"/>
    <x v="3"/>
    <s v="CONGO"/>
    <m/>
    <m/>
    <m/>
  </r>
  <r>
    <x v="68"/>
    <s v="Achat billet, Pokola-Ouesso/ Evariste"/>
    <s v="Transport Interurbain"/>
    <s v="Media"/>
    <n v="3000"/>
    <n v="5.6031826077211857"/>
    <n v="535.41"/>
    <s v="Evariste"/>
    <s v="EV-A-R3"/>
    <s v="PALF"/>
    <x v="3"/>
    <s v="CONGO"/>
    <m/>
    <m/>
    <m/>
  </r>
  <r>
    <x v="68"/>
    <s v="Taxi, Port de Ouesso-Hôtel Royal"/>
    <s v="Transport local"/>
    <s v="Media"/>
    <n v="500"/>
    <n v="0.93386376795353099"/>
    <n v="535.41"/>
    <s v="Evariste"/>
    <s v="EV-A-D1"/>
    <s v="PALF"/>
    <x v="3"/>
    <s v="CONGO"/>
    <m/>
    <m/>
    <m/>
  </r>
  <r>
    <x v="68"/>
    <s v="Taxi moto: Hotel Royal-Agence Océan du Nord de Ouesso"/>
    <s v="Transport local"/>
    <s v="Legal"/>
    <n v="500"/>
    <n v="0.93386376795353099"/>
    <n v="535.41"/>
    <s v="Romain"/>
    <s v="RM-A-D1"/>
    <s v="PALF"/>
    <x v="3"/>
    <s v="CONGO"/>
    <m/>
    <m/>
    <m/>
  </r>
  <r>
    <x v="68"/>
    <s v="Achat Billet:Ouesso-Pokola(pour le réperage)"/>
    <s v="Transport Interubain"/>
    <s v="Legal"/>
    <n v="4000"/>
    <n v="7.4709101436282479"/>
    <n v="535.41"/>
    <s v="Romain"/>
    <s v="RM-A-R2"/>
    <s v="PALF"/>
    <x v="3"/>
    <s v="CONGO"/>
    <m/>
    <m/>
    <m/>
  </r>
  <r>
    <x v="68"/>
    <s v="Taxi moto: Agence Océan de Pokola-Hotel Chloé"/>
    <s v="Transport local"/>
    <s v="Legal"/>
    <n v="500"/>
    <n v="0.93386376795353099"/>
    <n v="535.41"/>
    <s v="Romain"/>
    <s v="RM-A-D1"/>
    <s v="PALF"/>
    <x v="3"/>
    <s v="CONGO"/>
    <m/>
    <m/>
    <m/>
  </r>
  <r>
    <x v="68"/>
    <s v="Taxi moto: Hotel Chloé-Gare Routière de Pokola"/>
    <s v="Transport local"/>
    <s v="Legal"/>
    <n v="500"/>
    <n v="0.93386376795353099"/>
    <n v="535.41"/>
    <s v="Romain"/>
    <s v="RM-A-D1"/>
    <s v="PALF"/>
    <x v="3"/>
    <s v="CONGO"/>
    <m/>
    <m/>
    <m/>
  </r>
  <r>
    <x v="68"/>
    <s v="Achat billet Pokola-Ouesso (Retour du répérage)"/>
    <s v="Transport Interubain"/>
    <s v="Legal"/>
    <n v="3000"/>
    <n v="5.6031826077211857"/>
    <n v="535.41"/>
    <s v="Romain"/>
    <s v="RM-A-R3"/>
    <s v="PALF"/>
    <x v="3"/>
    <s v="CONGO"/>
    <m/>
    <m/>
    <m/>
  </r>
  <r>
    <x v="68"/>
    <s v="Taxi moto: Port sécondaire de Ouesso-Hotel Royal"/>
    <s v="Transport local"/>
    <s v="Legal"/>
    <n v="500"/>
    <n v="0.93386376795353099"/>
    <n v="535.41"/>
    <s v="Romain"/>
    <s v="RM-A-D1"/>
    <s v="PALF"/>
    <x v="3"/>
    <s v="CONGO"/>
    <m/>
    <m/>
    <m/>
  </r>
  <r>
    <x v="69"/>
    <s v="CREPIN-CONGO Ration du 03 au 04/04/2026 à Owando et Ouesso"/>
    <s v="Travel subsistence"/>
    <s v="Legal"/>
    <n v="10000"/>
    <n v="18.67727535907062"/>
    <n v="535.41"/>
    <s v="Crépin"/>
    <s v="CR-A-D3"/>
    <s v="PALF"/>
    <x v="3"/>
    <s v="CONGO"/>
    <m/>
    <m/>
    <m/>
  </r>
  <r>
    <x v="69"/>
    <s v="Taxi moto: hotel cloé - secteur marché ( rendez avec la cible)"/>
    <s v="Transport local"/>
    <s v="Investigation"/>
    <n v="500"/>
    <n v="0.93386376795353099"/>
    <n v="535.41"/>
    <s v="T73"/>
    <s v="T73-A-D1"/>
    <s v="PALF"/>
    <x v="3"/>
    <s v="CONGO"/>
    <m/>
    <m/>
    <m/>
  </r>
  <r>
    <x v="69"/>
    <s v="Taxi moto: secteur marché - zone CIB (extraction)"/>
    <s v="Transport local"/>
    <s v="Investigation"/>
    <n v="500"/>
    <n v="0.93386376795353099"/>
    <n v="535.41"/>
    <s v="T73"/>
    <s v="T73-A-D1"/>
    <s v="PALF"/>
    <x v="3"/>
    <s v="CONGO"/>
    <m/>
    <m/>
    <m/>
  </r>
  <r>
    <x v="69"/>
    <s v="Taxi moto: zone CIB - gare routère (extraction)"/>
    <s v="Transport local"/>
    <s v="Investigation"/>
    <n v="500"/>
    <n v="0.93386376795353099"/>
    <n v="535.41"/>
    <s v="T73"/>
    <s v="T73-A-D1"/>
    <s v="PALF"/>
    <x v="3"/>
    <s v="CONGO"/>
    <m/>
    <m/>
    <m/>
  </r>
  <r>
    <x v="69"/>
    <s v="Taxi moto: zone CIB - gare routère (extraction)"/>
    <s v="Transport local"/>
    <s v="Investigation"/>
    <n v="500"/>
    <n v="0.93386376795353099"/>
    <n v="535.41"/>
    <s v="T73"/>
    <s v="T73-A-D1"/>
    <s v="PALF"/>
    <x v="3"/>
    <s v="CONGO"/>
    <m/>
    <m/>
    <m/>
  </r>
  <r>
    <x v="69"/>
    <s v="Taxi moto: gare routère - hotel (fin de journée)"/>
    <s v="Transport local"/>
    <s v="Investigation"/>
    <n v="500"/>
    <n v="0.93386376795353099"/>
    <n v="535.41"/>
    <s v="T73"/>
    <s v="T73-A-D1"/>
    <s v="PALF"/>
    <x v="3"/>
    <s v="CONGO"/>
    <m/>
    <m/>
    <m/>
  </r>
  <r>
    <x v="69"/>
    <s v="Achat boisson et nourriture/une cibe"/>
    <s v="Trust building"/>
    <s v="Investigation"/>
    <n v="3500"/>
    <n v="6.5370463756747172"/>
    <n v="535.41"/>
    <s v="T73"/>
    <s v="T73-A-D2"/>
    <s v="PALF"/>
    <x v="3"/>
    <s v="CONGO"/>
    <m/>
    <m/>
    <m/>
  </r>
  <r>
    <x v="69"/>
    <s v="Taxi Hôtel Royal-Port de Ouesso/ Verifier la disponibilité du Bac"/>
    <s v="Transport local"/>
    <s v="Legal"/>
    <n v="500"/>
    <n v="0.93386376795353099"/>
    <n v="535.41"/>
    <s v="Donald-Roméo"/>
    <s v="DR-A-D1"/>
    <s v="PALF"/>
    <x v="3"/>
    <s v="CONGO"/>
    <m/>
    <m/>
    <m/>
  </r>
  <r>
    <x v="69"/>
    <s v="Taxi Port de Ouesso-Hôtel Royal"/>
    <s v="Transport local"/>
    <s v="Legal"/>
    <n v="500"/>
    <n v="0.93386376795353099"/>
    <n v="535.41"/>
    <s v="Donald-Roméo"/>
    <s v="DR-A-D1"/>
    <s v="PALF"/>
    <x v="3"/>
    <s v="CONGO"/>
    <m/>
    <m/>
    <m/>
  </r>
  <r>
    <x v="69"/>
    <s v="Taxi: Hotel Royal-Port sécondaire de Ouesso pour le renseignement de la fonctionalité du bac le dimanche)"/>
    <s v="Transport local"/>
    <s v="Legal"/>
    <n v="500"/>
    <n v="0.93386376795353099"/>
    <n v="535.41"/>
    <s v="Romain"/>
    <s v="RM-A-D1"/>
    <s v="PALF"/>
    <x v="3"/>
    <s v="CONGO"/>
    <m/>
    <m/>
    <m/>
  </r>
  <r>
    <x v="69"/>
    <s v="Taxi: Port sécondaire de Ouesso-Hotel Royal"/>
    <s v="Transport local"/>
    <s v="Legal"/>
    <n v="500"/>
    <n v="0.93386376795353099"/>
    <n v="535.41"/>
    <s v="Romain"/>
    <s v="RM-A-D1"/>
    <s v="PALF"/>
    <x v="3"/>
    <s v="CONGO"/>
    <m/>
    <m/>
    <m/>
  </r>
  <r>
    <x v="70"/>
    <s v="CREPIN-CONGO Ration du 04 au 05/04/2026 à Owando et Ouesso"/>
    <s v="Travel subsistence"/>
    <s v="Legal"/>
    <n v="10000"/>
    <n v="18.67727535907062"/>
    <n v="535.41"/>
    <s v="Crépin"/>
    <s v="CR-A-D3"/>
    <s v="PALF"/>
    <x v="3"/>
    <s v="CONGO"/>
    <m/>
    <m/>
    <m/>
  </r>
  <r>
    <x v="70"/>
    <s v="Taxi:  Domicile- M2B services /transfert d'argent à crépin Evariste et Donald-Roméo"/>
    <s v="Transport local"/>
    <s v="Office"/>
    <n v="1000"/>
    <n v="1.867727535907062"/>
    <n v="535.41"/>
    <s v="Parfaite"/>
    <s v="P-A-D1"/>
    <s v="PALF"/>
    <x v="3"/>
    <s v="CONGO"/>
    <m/>
    <m/>
    <m/>
  </r>
  <r>
    <x v="70"/>
    <s v="Taxi:  M2B services- Domicile"/>
    <s v="Transport local"/>
    <s v="Office"/>
    <n v="1000"/>
    <n v="1.867727535907062"/>
    <n v="535.41"/>
    <s v="Parfaite"/>
    <s v="P-A-D1"/>
    <s v="PALF"/>
    <x v="3"/>
    <s v="CONGO"/>
    <m/>
    <m/>
    <m/>
  </r>
  <r>
    <x v="70"/>
    <s v="Frais de tansfert d'argent  à P29 , T73, Donald-Roméo, Crepin, Romain et Evariste par  momo"/>
    <s v="Transfert fees"/>
    <s v="Office"/>
    <n v="14875"/>
    <n v="27.782447096617545"/>
    <n v="535.41"/>
    <s v="Parfaite"/>
    <s v="CA-A-R3"/>
    <s v="PALF"/>
    <x v="3"/>
    <s v="CONGO"/>
    <m/>
    <m/>
    <m/>
  </r>
  <r>
    <x v="70"/>
    <s v="P29 - CONGO Ration  du 05 au 06/04/2026 à ouesso,pokola "/>
    <s v="Travel subsistence"/>
    <s v="Investigation"/>
    <n v="10000"/>
    <n v="18.67727535907062"/>
    <n v="535.41"/>
    <s v="P29"/>
    <s v="P29-A-D2"/>
    <s v="PALF"/>
    <x v="3"/>
    <s v="CONGO"/>
    <m/>
    <m/>
    <m/>
  </r>
  <r>
    <x v="70"/>
    <s v="T73-CONGO Ration du 05 au 06/04/2026 à Ouesso; Pokola et Mboua "/>
    <s v="Travel subsistence"/>
    <s v="Investigation"/>
    <n v="10000"/>
    <n v="18.67727535907062"/>
    <n v="535.41"/>
    <s v="T73"/>
    <s v="T73-A-D3"/>
    <s v="PALF"/>
    <x v="3"/>
    <s v="CONGO"/>
    <m/>
    <m/>
    <m/>
  </r>
  <r>
    <x v="70"/>
    <s v="Taxi moto: hotel cloé - secteur marché ( rendez avec la cible)"/>
    <s v="Transport local"/>
    <s v="Investigation"/>
    <n v="500"/>
    <n v="0.93386376795353099"/>
    <n v="535.41"/>
    <s v="T73"/>
    <s v="T73-A-D1"/>
    <s v="PALF"/>
    <x v="3"/>
    <s v="CONGO"/>
    <m/>
    <m/>
    <m/>
  </r>
  <r>
    <x v="70"/>
    <s v="Taxi moto: secteur marché - gare routière ( rendez avec la cible)"/>
    <s v="Transport local"/>
    <s v="Investigation"/>
    <n v="500"/>
    <n v="0.93386376795353099"/>
    <n v="535.41"/>
    <s v="T73"/>
    <s v="T73-A-D1"/>
    <s v="PALF"/>
    <x v="3"/>
    <s v="CONGO"/>
    <m/>
    <m/>
    <m/>
  </r>
  <r>
    <x v="70"/>
    <s v="Taxi moto: gare routière - hotel ( rendez avec la cible)"/>
    <s v="Transport local"/>
    <s v="Investigation"/>
    <n v="500"/>
    <n v="0.93386376795353099"/>
    <n v="535.41"/>
    <s v="T73"/>
    <s v="T73-A-D1"/>
    <s v="PALF"/>
    <x v="3"/>
    <s v="CONGO"/>
    <m/>
    <m/>
    <m/>
  </r>
  <r>
    <x v="70"/>
    <s v="Donald-Roméo-CONGO Ration  du  05 au 06/04/2026 à Ouesso"/>
    <s v="Travel subsistence"/>
    <s v="Legal"/>
    <n v="10000"/>
    <n v="18.67727535907062"/>
    <n v="535.41"/>
    <s v="Donald-Roméo"/>
    <s v="DR-A-D2"/>
    <s v="PALF"/>
    <x v="3"/>
    <s v="CONGO"/>
    <m/>
    <m/>
    <m/>
  </r>
  <r>
    <x v="70"/>
    <s v="Evariste-CONGO Ration du 05 au 06 avril 2026 à Ousso ( 1 nuitée ) "/>
    <s v="Travel subsistence"/>
    <s v="Media"/>
    <n v="10000"/>
    <n v="18.67727535907062"/>
    <n v="535.41"/>
    <s v="Evariste"/>
    <s v="EV-A-D2"/>
    <s v="PALF"/>
    <x v="3"/>
    <s v="CONGO"/>
    <m/>
    <m/>
    <m/>
  </r>
  <r>
    <x v="70"/>
    <s v="ROMAIN-CONGO: Ration du 05/04/ au 06/04/2026 à Ouesso"/>
    <s v="Travel subsistence"/>
    <s v="Legal"/>
    <n v="10000"/>
    <n v="18.67727535907062"/>
    <n v="535.41"/>
    <s v="Romain"/>
    <s v="RM-A-D2"/>
    <s v="PALF"/>
    <x v="3"/>
    <s v="CONGO"/>
    <m/>
    <m/>
    <m/>
  </r>
  <r>
    <x v="71"/>
    <s v="CREPIN-CONGO Ration du 05au 06/04/2026 à Owando et Ouesso"/>
    <s v="Travel subsistence"/>
    <s v="Legal"/>
    <n v="10000"/>
    <n v="18.67727535907062"/>
    <n v="535.41"/>
    <s v="Crépin"/>
    <s v="CR-A-D3"/>
    <s v="PALF"/>
    <x v="3"/>
    <s v="CONGO"/>
    <m/>
    <m/>
    <m/>
  </r>
  <r>
    <x v="71"/>
    <s v="P29 - CONGO Ration  du 06 au 07/04/2026 à ouesso,pokola "/>
    <s v="Travel subsistence"/>
    <s v="Investigation"/>
    <n v="10000"/>
    <n v="18.67727535907062"/>
    <n v="535.41"/>
    <s v="P29"/>
    <s v="P29-A-D2"/>
    <s v="PALF"/>
    <x v="3"/>
    <s v="CONGO"/>
    <m/>
    <m/>
    <m/>
  </r>
  <r>
    <x v="71"/>
    <s v="T73-CONGO Ration du 06 au 07/04/2026 à Ouesso; Pokola et Mboua "/>
    <s v="Travel subsistence"/>
    <s v="Investigation"/>
    <n v="10000"/>
    <n v="18.67727535907062"/>
    <n v="535.41"/>
    <s v="T73"/>
    <s v="T73-A-D3"/>
    <s v="PALF"/>
    <x v="3"/>
    <s v="CONGO"/>
    <m/>
    <m/>
    <m/>
  </r>
  <r>
    <x v="71"/>
    <s v="Donald-Roméo-CONGO Ration  du  06 au 07/04/2026 à Ouesso"/>
    <s v="Travel subsistence"/>
    <s v="Legal"/>
    <n v="10000"/>
    <n v="18.67727535907062"/>
    <n v="535.41"/>
    <s v="Donald-Roméo"/>
    <s v="DR-A-D2"/>
    <s v="PALF"/>
    <x v="3"/>
    <s v="CONGO"/>
    <m/>
    <m/>
    <m/>
  </r>
  <r>
    <x v="71"/>
    <s v="Evariste-CONGO Ration du 06 au 07 avril 2026 à Ousso ( 1 nuitée ) "/>
    <s v="Travel subsistence"/>
    <s v="Media"/>
    <n v="10000"/>
    <n v="18.67727535907062"/>
    <n v="535.41"/>
    <s v="Evariste"/>
    <s v="EV-A-D2"/>
    <s v="PALF"/>
    <x v="3"/>
    <s v="CONGO"/>
    <m/>
    <m/>
    <m/>
  </r>
  <r>
    <x v="71"/>
    <s v="ROMAIN-CONGO: Ration du 06/04/ au 07/04/2026 à Ouesso"/>
    <s v="Travel subsistence"/>
    <s v="Legal"/>
    <n v="10000"/>
    <n v="18.67727535907062"/>
    <n v="535.41"/>
    <s v="Romain"/>
    <s v="RM-A-D2"/>
    <s v="PALF"/>
    <x v="3"/>
    <s v="CONGO"/>
    <m/>
    <m/>
    <m/>
  </r>
  <r>
    <x v="72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72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72"/>
    <s v="CREPIN-CONGO Ration du 06 au 07/04/2026 à Owando et Ouesso"/>
    <s v="Travel subsistence"/>
    <s v="Legal"/>
    <n v="10000"/>
    <n v="18.67727535907062"/>
    <n v="535.41"/>
    <s v="Crépin"/>
    <s v="CR-A-D3"/>
    <s v="PALF"/>
    <x v="3"/>
    <s v="CONGO"/>
    <m/>
    <m/>
    <m/>
  </r>
  <r>
    <x v="72"/>
    <s v="P29 - CONGO Ration  du 07 au 08/04/2026 à ouesso,pokola "/>
    <s v="Travel subsistence"/>
    <s v="Investigation"/>
    <n v="10000"/>
    <n v="18.67727535907062"/>
    <n v="535.41"/>
    <s v="P29"/>
    <s v="P29-A-D2"/>
    <s v="PALF"/>
    <x v="3"/>
    <s v="CONGO"/>
    <m/>
    <m/>
    <m/>
  </r>
  <r>
    <x v="72"/>
    <s v="T73-CONGO Ration du 07 au 08/04/2026 à Ouesso; Pokola et Mboua "/>
    <s v="Travel subsistence"/>
    <s v="Investigation"/>
    <n v="10000"/>
    <n v="18.67727535907062"/>
    <n v="535.41"/>
    <s v="T73"/>
    <s v="T73-A-D3"/>
    <s v="PALF"/>
    <x v="3"/>
    <s v="CONGO"/>
    <m/>
    <m/>
    <m/>
  </r>
  <r>
    <x v="72"/>
    <s v="Taxi moto: hotel cloé - quartier nubelec (vérifier le domicile de la cible)"/>
    <s v="Transport local"/>
    <s v="Investigation"/>
    <n v="500"/>
    <n v="0.93386376795353099"/>
    <n v="535.41"/>
    <s v="T73"/>
    <s v="T73-A-D1"/>
    <s v="PALF"/>
    <x v="3"/>
    <s v="CONGO"/>
    <m/>
    <m/>
    <m/>
  </r>
  <r>
    <x v="72"/>
    <s v="Taxi moto: quartier nubelec - hotel (vérifier le domicile de la cible)"/>
    <s v="Transport local"/>
    <s v="Investigation"/>
    <n v="500"/>
    <n v="0.93386376795353099"/>
    <n v="535.41"/>
    <s v="T73"/>
    <s v="T73-A-D1"/>
    <s v="PALF"/>
    <x v="3"/>
    <s v="CONGO"/>
    <m/>
    <m/>
    <m/>
  </r>
  <r>
    <x v="72"/>
    <s v="Taxi moto: hotel cloé - quartier nubelec (vérifier le domicile de la cible)"/>
    <s v="Transport local"/>
    <s v="Investigation"/>
    <n v="500"/>
    <n v="0.93386376795353099"/>
    <n v="535.41"/>
    <s v="T73"/>
    <s v="T73-A-D1"/>
    <s v="PALF"/>
    <x v="3"/>
    <s v="CONGO"/>
    <m/>
    <m/>
    <m/>
  </r>
  <r>
    <x v="72"/>
    <s v="Taxi moto: quartier nubelec - hotel (vérifier le domicile de la cible)"/>
    <s v="Transport local"/>
    <s v="Investigation"/>
    <n v="500"/>
    <n v="0.93386376795353099"/>
    <n v="535.41"/>
    <s v="T73"/>
    <s v="T73-A-D1"/>
    <s v="PALF"/>
    <x v="3"/>
    <s v="CONGO"/>
    <m/>
    <m/>
    <m/>
  </r>
  <r>
    <x v="72"/>
    <s v="Taxi : Bureau - Agence trans bony/ Achat billet"/>
    <s v="Transport local"/>
    <s v="Investigation"/>
    <n v="1000"/>
    <n v="1.867727535907062"/>
    <n v="535.41"/>
    <s v="IT87"/>
    <s v="IT87-A-D1"/>
    <s v="PALF"/>
    <x v="3"/>
    <s v="CONGO"/>
    <m/>
    <m/>
    <m/>
  </r>
  <r>
    <x v="72"/>
    <s v="Achat billet Brazzaville - Mouyondzi/ IT87"/>
    <s v="Transport Interurbain"/>
    <s v="Investigation"/>
    <n v="7000"/>
    <n v="13.074092751349434"/>
    <n v="535.41"/>
    <s v="IT87"/>
    <s v="IT87-A-R2"/>
    <s v="PALF"/>
    <x v="3"/>
    <s v="CONGO"/>
    <m/>
    <m/>
    <m/>
  </r>
  <r>
    <x v="72"/>
    <s v="Taxi : Agence trans bony - Domicile/ Retour d'achat billet"/>
    <s v="Transport local"/>
    <s v="Investigation"/>
    <n v="2000"/>
    <n v="3.735455071814124"/>
    <n v="535.41"/>
    <s v="IT87"/>
    <s v="IT87-A-D1"/>
    <s v="PALF"/>
    <x v="3"/>
    <s v="CONGO"/>
    <m/>
    <m/>
    <m/>
  </r>
  <r>
    <x v="72"/>
    <s v="Donald-Roméo-CONGO Ration  du  07 au 08/04/2026 à Ouesso"/>
    <s v="Travel subsistence"/>
    <s v="Legal"/>
    <n v="10000"/>
    <n v="18.67727535907062"/>
    <n v="535.41"/>
    <s v="Donald-Roméo"/>
    <s v="DR-A-D2"/>
    <s v="PALF"/>
    <x v="3"/>
    <s v="CONGO"/>
    <m/>
    <m/>
    <m/>
  </r>
  <r>
    <x v="72"/>
    <s v="Evariste-CONGO Ration du 07 au 08 avril 2026 à Ousso ( 1 nuitée ) "/>
    <s v="Travel subsistence"/>
    <s v="Media"/>
    <n v="10000"/>
    <n v="18.67727535907062"/>
    <n v="535.41"/>
    <s v="Evariste"/>
    <s v="EV-A-D2"/>
    <s v="PALF"/>
    <x v="3"/>
    <s v="CONGO"/>
    <m/>
    <m/>
    <m/>
  </r>
  <r>
    <x v="72"/>
    <s v="ROMAIN-CONGO: Ration du 05/07/ au 08/04/2026 à Ouesso"/>
    <s v="Travel subsistence"/>
    <s v="Legal"/>
    <n v="10000"/>
    <n v="18.67727535907062"/>
    <n v="535.41"/>
    <s v="Romain"/>
    <s v="RM-A-D2"/>
    <s v="PALF"/>
    <x v="3"/>
    <s v="CONGO"/>
    <m/>
    <m/>
    <m/>
  </r>
  <r>
    <x v="72"/>
    <s v="Reglement loyer du mois de Mars 2026/3655261"/>
    <s v="Rent &amp; Utilities"/>
    <s v="Office"/>
    <n v="500000"/>
    <n v="933.86376795353101"/>
    <n v="535.41"/>
    <s v="BCI"/>
    <s v="BQ-A-R1"/>
    <s v="PALF"/>
    <x v="3"/>
    <s v="CONGO"/>
    <m/>
    <m/>
    <m/>
  </r>
  <r>
    <x v="73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73"/>
    <s v="Bureau- Maison"/>
    <s v="Transport local"/>
    <s v="Management"/>
    <n v="1000"/>
    <n v="1.867727535907062"/>
    <n v="535.41"/>
    <s v="DOVI"/>
    <s v="DH-A-D1"/>
    <s v="PALF"/>
    <x v="3"/>
    <s v="CONGO"/>
    <m/>
    <m/>
    <m/>
  </r>
  <r>
    <x v="73"/>
    <s v="Credit telephonique MTN/PALF/ du 08 au 14 avril 2026/ DOVI"/>
    <s v="Telephone"/>
    <s v="Management"/>
    <n v="10000"/>
    <n v="18.67727535907062"/>
    <n v="535.41"/>
    <s v="DOVI"/>
    <s v="DH-A-R2"/>
    <s v="PALF"/>
    <x v="3"/>
    <s v="CONGO"/>
    <m/>
    <m/>
    <m/>
  </r>
  <r>
    <x v="73"/>
    <s v="CREPIN-CONGO Ration du 07 au 08/04/2026 à Owando et Ouesso"/>
    <s v="Travel subsistence"/>
    <s v="Legal"/>
    <n v="10000"/>
    <n v="18.67727535907062"/>
    <n v="535.41"/>
    <s v="Crépin"/>
    <s v="CR-A-D3"/>
    <s v="PALF"/>
    <x v="3"/>
    <s v="CONGO"/>
    <m/>
    <m/>
    <m/>
  </r>
  <r>
    <x v="73"/>
    <s v="Taxi: Hôtel-DDEF"/>
    <s v="Transport local"/>
    <s v="Legal"/>
    <n v="500"/>
    <n v="0.93386376795353099"/>
    <n v="535.41"/>
    <s v="Crépin"/>
    <s v="CR-A-D1"/>
    <s v="PALF"/>
    <x v="3"/>
    <s v="CONGO"/>
    <m/>
    <m/>
    <m/>
  </r>
  <r>
    <x v="73"/>
    <s v="Taxi: DDEF-Parquet"/>
    <s v="Transport local"/>
    <s v="Legal"/>
    <n v="500"/>
    <n v="0.93386376795353099"/>
    <n v="535.41"/>
    <s v="Crépin"/>
    <s v="CR-A-D1"/>
    <s v="PALF"/>
    <x v="3"/>
    <s v="CONGO"/>
    <m/>
    <m/>
    <m/>
  </r>
  <r>
    <x v="73"/>
    <s v="Taxii: Parquet-Hôtel"/>
    <s v="Transport local"/>
    <s v="Legal"/>
    <n v="500"/>
    <n v="0.93386376795353099"/>
    <n v="535.41"/>
    <s v="Crépin"/>
    <s v="CR-A-D1"/>
    <s v="PALF"/>
    <x v="3"/>
    <s v="CONGO"/>
    <m/>
    <m/>
    <m/>
  </r>
  <r>
    <x v="73"/>
    <s v="Billet: Ouesso-Brazzaville"/>
    <s v="Transport Interurbain"/>
    <s v="Legal"/>
    <n v="12000"/>
    <n v="22.412730430884743"/>
    <n v="535.41"/>
    <s v="Crépin"/>
    <s v="CR-A-R4"/>
    <s v="PALF"/>
    <x v="3"/>
    <s v="CONGO"/>
    <m/>
    <m/>
    <m/>
  </r>
  <r>
    <x v="73"/>
    <s v="Credit telephonique MTN PALF/du 08   au 14 avril 2026/Legal/ crepin"/>
    <s v="Telephone"/>
    <s v="Legal"/>
    <n v="7500"/>
    <n v="14.007956519302965"/>
    <n v="535.41"/>
    <s v="Crépin"/>
    <s v="CR-A-R5"/>
    <s v="PALF"/>
    <x v="3"/>
    <s v="CONGO"/>
    <m/>
    <m/>
    <m/>
  </r>
  <r>
    <x v="73"/>
    <s v="Taxi:  Bureau- Direction MTN /Achat credit equipe PALF"/>
    <s v="Transport local"/>
    <s v="Office"/>
    <n v="1000"/>
    <n v="1.867727535907062"/>
    <n v="535.41"/>
    <s v="Parfaite"/>
    <s v="P-A-D1"/>
    <s v="PALF"/>
    <x v="3"/>
    <s v="CONGO"/>
    <m/>
    <m/>
    <m/>
  </r>
  <r>
    <x v="73"/>
    <s v="Taxi:   Direction MTN- Bureau "/>
    <s v="Transport local"/>
    <s v="Office"/>
    <n v="1000"/>
    <n v="1.867727535907062"/>
    <n v="535.41"/>
    <s v="Parfaite"/>
    <s v="P-A-D1"/>
    <s v="PALF"/>
    <x v="3"/>
    <s v="CONGO"/>
    <m/>
    <m/>
    <m/>
  </r>
  <r>
    <x v="73"/>
    <s v="Taxi:  Bureau- Société de gardiennage (PGS) /remise de chèque du mois de Mars 2026"/>
    <s v="Transport local"/>
    <s v="Office"/>
    <n v="1000"/>
    <n v="1.867727535907062"/>
    <n v="535.41"/>
    <s v="Parfaite"/>
    <s v="P-A-D1"/>
    <s v="PALF"/>
    <x v="3"/>
    <s v="CONGO"/>
    <m/>
    <m/>
    <m/>
  </r>
  <r>
    <x v="73"/>
    <s v="Frais de tansfert d'argent  à P29 , T73, Donald-Roméo, Crepin, Romain et Evariste par momo"/>
    <s v="Transfert fees"/>
    <s v="Office"/>
    <n v="6230"/>
    <n v="11.635942548700996"/>
    <n v="535.41"/>
    <s v="Parfaite"/>
    <s v="CA-A-R4"/>
    <s v="PALF"/>
    <x v="3"/>
    <s v="CONGO"/>
    <m/>
    <m/>
    <m/>
  </r>
  <r>
    <x v="73"/>
    <s v="Taxi:  Societé de gardiennage  - Bureau"/>
    <s v="Transport local"/>
    <s v="Office"/>
    <n v="1000"/>
    <n v="1.867727535907062"/>
    <n v="535.41"/>
    <s v="Parfaite"/>
    <s v="P-A-D1"/>
    <s v="PALF"/>
    <x v="3"/>
    <s v="CONGO"/>
    <m/>
    <m/>
    <m/>
  </r>
  <r>
    <x v="73"/>
    <s v="Taxi:  Bureau- M2B services /transfert d'argent à P29 et Donald-Roméo"/>
    <s v="Transport local"/>
    <s v="Office"/>
    <n v="1000"/>
    <n v="1.867727535907062"/>
    <n v="535.41"/>
    <s v="Parfaite"/>
    <s v="P-A-D1"/>
    <s v="PALF"/>
    <x v="3"/>
    <s v="CONGO"/>
    <m/>
    <m/>
    <m/>
  </r>
  <r>
    <x v="73"/>
    <s v="Taxi:  M2B services- Bureau"/>
    <s v="Transport local"/>
    <s v="Office"/>
    <n v="1000"/>
    <n v="1.867727535907062"/>
    <n v="535.41"/>
    <s v="Parfaite"/>
    <s v="P-A-D1"/>
    <s v="PALF"/>
    <x v="3"/>
    <s v="CONGO"/>
    <m/>
    <m/>
    <m/>
  </r>
  <r>
    <x v="73"/>
    <s v="Taxi: Bureau - Societé d'assurances SUNU/ Modification du reçu de paiement assurance Coordinateur  PALF"/>
    <s v="Transport local"/>
    <s v="Office"/>
    <n v="1000"/>
    <n v="1.867727535907062"/>
    <n v="535.41"/>
    <s v="Parfaite"/>
    <s v="P-A-D1"/>
    <s v="PALF"/>
    <x v="3"/>
    <s v="CONGO"/>
    <m/>
    <m/>
    <m/>
  </r>
  <r>
    <x v="73"/>
    <s v="Taxi:  Societé d'assurances SUNU-Bureau"/>
    <s v="Transport local"/>
    <s v="Office"/>
    <n v="1000"/>
    <n v="1.867727535907062"/>
    <n v="535.41"/>
    <s v="Parfaite"/>
    <s v="P-A-D1"/>
    <s v="PALF"/>
    <x v="3"/>
    <s v="CONGO"/>
    <m/>
    <m/>
    <m/>
  </r>
  <r>
    <x v="73"/>
    <s v="Credit teléphonique MTN PALF/ du 08 au 14 avril 2026/Management/ Parfaite"/>
    <s v="Telephone"/>
    <s v="Management"/>
    <n v="5000"/>
    <n v="9.3386376795353101"/>
    <n v="535.41"/>
    <s v="Parfaite"/>
    <s v="P-A-R2"/>
    <s v="PALF"/>
    <x v="3"/>
    <s v="CONGO"/>
    <m/>
    <m/>
    <m/>
  </r>
  <r>
    <x v="73"/>
    <s v="P29 - CONGO Ration  du 08 au 09/04/2026 à ouesso,pokola "/>
    <s v="Travel subsistence"/>
    <s v="Investigation"/>
    <n v="10000"/>
    <n v="18.67727535907062"/>
    <n v="535.41"/>
    <s v="P29"/>
    <s v="P29-A-D2"/>
    <s v="PALF"/>
    <x v="3"/>
    <s v="CONGO"/>
    <m/>
    <m/>
    <m/>
  </r>
  <r>
    <x v="73"/>
    <s v="P29 -CONGO Frais d'hotel du 03 au 08/04/2026 à pokola ( 5 Nuitées)"/>
    <s v="Travel subsistence"/>
    <s v="Investigation"/>
    <n v="50000"/>
    <n v="93.386376795353101"/>
    <n v="535.41"/>
    <s v="P29"/>
    <s v="P29-A-R4"/>
    <s v="PALF"/>
    <x v="3"/>
    <s v="CONGO"/>
    <m/>
    <m/>
    <m/>
  </r>
  <r>
    <x v="73"/>
    <s v="Achat billet pokola-ouesso/ P29"/>
    <s v="Transport Interurbain"/>
    <s v="Investigation"/>
    <n v="2000"/>
    <n v="3.735455071814124"/>
    <n v="535.41"/>
    <s v="P29"/>
    <s v="P29-A-R5"/>
    <s v="PALF"/>
    <x v="3"/>
    <s v="CONGO"/>
    <m/>
    <m/>
    <m/>
  </r>
  <r>
    <x v="73"/>
    <s v="Pirrogue rive pokla ouesso"/>
    <s v="Transport local"/>
    <s v="Investigation"/>
    <n v="1000"/>
    <n v="1.867727535907062"/>
    <n v="535.41"/>
    <s v="P29"/>
    <s v="P29-A-D1"/>
    <s v="PALF"/>
    <x v="3"/>
    <s v="CONGO"/>
    <m/>
    <m/>
    <m/>
  </r>
  <r>
    <x v="73"/>
    <s v="Credit telephonique MTN PALF/ du 08 au 14 avril 2026/ Investigation/P29"/>
    <s v="Telephone"/>
    <s v="Investigation"/>
    <n v="7500"/>
    <n v="14.007956519302965"/>
    <n v="535.41"/>
    <s v="P29"/>
    <s v="P29-A-R6"/>
    <s v="PALF"/>
    <x v="3"/>
    <s v="CONGO"/>
    <m/>
    <m/>
    <m/>
  </r>
  <r>
    <x v="73"/>
    <s v="T73-CONGO Ration du 08 au 09/04/2026 à Ouesso; Pokola et Mboua "/>
    <s v="Travel subsistence"/>
    <s v="Investigation"/>
    <n v="10000"/>
    <n v="18.67727535907062"/>
    <n v="535.41"/>
    <s v="T73"/>
    <s v="T73-A-D3"/>
    <s v="PALF"/>
    <x v="3"/>
    <s v="CONGO"/>
    <m/>
    <m/>
    <m/>
  </r>
  <r>
    <x v="73"/>
    <s v="taxi moto : hotel - gare routière (départ pour Ouesso)"/>
    <s v="Transport local"/>
    <s v="Investigation"/>
    <n v="500"/>
    <n v="0.93386376795353099"/>
    <n v="535.41"/>
    <s v="T73"/>
    <s v="T73-A-D1"/>
    <s v="PALF"/>
    <x v="3"/>
    <s v="CONGO"/>
    <m/>
    <m/>
    <m/>
  </r>
  <r>
    <x v="73"/>
    <s v="Achat billet : pokola - ouesso/T73"/>
    <s v="Transport Interurbain"/>
    <s v="Investigation"/>
    <n v="2000"/>
    <n v="3.735455071814124"/>
    <n v="535.41"/>
    <s v="T73"/>
    <s v="T73-A-R4"/>
    <s v="PALF"/>
    <x v="3"/>
    <s v="CONGO"/>
    <m/>
    <m/>
    <m/>
  </r>
  <r>
    <x v="73"/>
    <s v="Traverser rivière sangha"/>
    <s v="Transport local"/>
    <s v="Investigation"/>
    <n v="1000"/>
    <n v="1.867727535907062"/>
    <n v="535.41"/>
    <s v="T73"/>
    <s v="T73-A-D1"/>
    <s v="PALF"/>
    <x v="3"/>
    <s v="CONGO"/>
    <m/>
    <m/>
    <m/>
  </r>
  <r>
    <x v="73"/>
    <s v="Taxi :  port - hotel divine"/>
    <s v="Transport local"/>
    <s v="Investigation"/>
    <n v="500"/>
    <n v="0.93386376795353099"/>
    <n v="535.41"/>
    <s v="T73"/>
    <s v="T73-A-D1"/>
    <s v="PALF"/>
    <x v="3"/>
    <s v="CONGO"/>
    <m/>
    <m/>
    <m/>
  </r>
  <r>
    <x v="73"/>
    <s v="Credit telephonique MTN PALF/ du 08 au 14 avril 2026/ Investigation/T73"/>
    <s v="Telephone"/>
    <s v="Investigation"/>
    <n v="7500"/>
    <n v="14.007956519302965"/>
    <n v="535.41"/>
    <s v="T73"/>
    <s v="T73-A-R5"/>
    <s v="PALF"/>
    <x v="3"/>
    <s v="CONGO"/>
    <m/>
    <m/>
    <m/>
  </r>
  <r>
    <x v="73"/>
    <s v="IT87-CONGO Ration du 08 au 09/04/2026 à Mouyondzi, Bouansa, Loutete"/>
    <s v="Travel subsistence"/>
    <s v="Investigation"/>
    <n v="10000"/>
    <n v="18.67727535907062"/>
    <n v="535.41"/>
    <s v="IT87"/>
    <s v="IT87-A-D3"/>
    <s v="PALF"/>
    <x v="3"/>
    <s v="CONGO"/>
    <m/>
    <m/>
    <m/>
  </r>
  <r>
    <x v="73"/>
    <s v="Taxi : Domicile - Agence Trans Bony/ Départ de Brazzaville pour Mouyondzi"/>
    <s v="Transport local"/>
    <s v="Investigation"/>
    <n v="2000"/>
    <n v="3.735455071814124"/>
    <n v="535.41"/>
    <s v="IT87"/>
    <s v="IT87-A-D1"/>
    <s v="PALF"/>
    <x v="3"/>
    <s v="CONGO"/>
    <m/>
    <m/>
    <m/>
  </r>
  <r>
    <x v="73"/>
    <s v="Taxi tricycle : Agence trans bony - Hôtel DZA-MATSAKA/ Arrivé à Mouyondzi"/>
    <s v="Transport local"/>
    <s v="Investigation"/>
    <n v="700"/>
    <n v="1.3074092751349433"/>
    <n v="535.41"/>
    <s v="IT87"/>
    <s v="IT87-A-D1"/>
    <s v="PALF"/>
    <x v="3"/>
    <s v="CONGO"/>
    <m/>
    <m/>
    <m/>
  </r>
  <r>
    <x v="73"/>
    <s v="Credit telephonique MTN PALF/du 08 au 14 avril 2026/Investigation /IT87"/>
    <s v="Telephone"/>
    <s v="Investigation"/>
    <n v="7500"/>
    <n v="14.007956519302965"/>
    <n v="535.41"/>
    <s v="IT87"/>
    <s v="IT87-A-R3"/>
    <s v="PALF"/>
    <x v="3"/>
    <s v="CONGO"/>
    <m/>
    <m/>
    <m/>
  </r>
  <r>
    <x v="73"/>
    <s v="Donald-Roméo-CONGO Ration  du  08 au 09/04/2026 à Ouesso"/>
    <s v="Travel subsistence"/>
    <s v="Legal"/>
    <n v="10000"/>
    <n v="18.67727535907062"/>
    <n v="535.41"/>
    <s v="Donald-Roméo"/>
    <s v="DR-A-D2"/>
    <s v="PALF"/>
    <x v="3"/>
    <s v="CONGO"/>
    <m/>
    <m/>
    <m/>
  </r>
  <r>
    <x v="73"/>
    <s v="Taxi Hôtel Royal-DDEF/ Rencontrer le DD"/>
    <s v="Transport local"/>
    <s v="Legal"/>
    <n v="500"/>
    <n v="0.93386376795353099"/>
    <n v="535.41"/>
    <s v="Donald-Roméo"/>
    <s v="DR-A-D1"/>
    <s v="PALF"/>
    <x v="3"/>
    <s v="CONGO"/>
    <m/>
    <m/>
    <m/>
  </r>
  <r>
    <x v="73"/>
    <s v="Taxi DDEF-TGI/ Rencontrer le Procureur"/>
    <s v="Transport local"/>
    <s v="Legal"/>
    <n v="500"/>
    <n v="0.93386376795353099"/>
    <n v="535.41"/>
    <s v="Donald-Roméo"/>
    <s v="DR-A-D1"/>
    <s v="PALF"/>
    <x v="3"/>
    <s v="CONGO"/>
    <m/>
    <m/>
    <m/>
  </r>
  <r>
    <x v="73"/>
    <s v="Taxi TGI-Hôtel Royal"/>
    <s v="Transport local"/>
    <s v="Legal"/>
    <n v="500"/>
    <n v="0.93386376795353099"/>
    <n v="535.41"/>
    <s v="Donald-Roméo"/>
    <s v="DR-A-D1"/>
    <s v="PALF"/>
    <x v="3"/>
    <s v="CONGO"/>
    <m/>
    <m/>
    <m/>
  </r>
  <r>
    <x v="73"/>
    <s v="Achat billet Ouesso-Brazzaville/ Donald-Roméo"/>
    <s v="Transport Interurbain"/>
    <s v="Legal"/>
    <n v="12000"/>
    <n v="22.412730430884743"/>
    <n v="535.41"/>
    <s v="Donald-Roméo"/>
    <s v="DR-A-R4"/>
    <s v="PALF"/>
    <x v="3"/>
    <s v="CONGO"/>
    <m/>
    <m/>
    <m/>
  </r>
  <r>
    <x v="73"/>
    <s v="Credit telephonique MTN PALF/ du 08 au 14 avril  2026/Legal//Donald-Roméo"/>
    <s v="Telephone"/>
    <s v="Legal"/>
    <n v="7500"/>
    <n v="14.007956519302965"/>
    <n v="535.41"/>
    <s v="Donald-Roméo"/>
    <s v="DR-A-R5"/>
    <s v="PALF"/>
    <x v="3"/>
    <s v="CONGO"/>
    <m/>
    <m/>
    <m/>
  </r>
  <r>
    <x v="73"/>
    <s v="Evariste-CONGO Ration du 08 au 09 avril 2026 à Ousso ( 1 nuitée ) "/>
    <s v="Travel subsistence"/>
    <s v="Media"/>
    <n v="10000"/>
    <n v="18.67727535907062"/>
    <n v="535.41"/>
    <s v="Evariste"/>
    <s v="EV-A-D2"/>
    <s v="PALF"/>
    <x v="3"/>
    <s v="CONGO"/>
    <m/>
    <m/>
    <m/>
  </r>
  <r>
    <x v="73"/>
    <s v="Taxi, Hôtel Royal-Agence Trans Bony"/>
    <s v="Transport local"/>
    <s v="Media"/>
    <n v="500"/>
    <n v="0.93386376795353099"/>
    <n v="535.41"/>
    <s v="Evariste"/>
    <s v="EV-A-D1"/>
    <s v="PALF"/>
    <x v="3"/>
    <s v="CONGO"/>
    <m/>
    <m/>
    <m/>
  </r>
  <r>
    <x v="73"/>
    <s v="Achat billet Ouesso-Brazzaville/ Evariste"/>
    <s v="Transport Interurbain"/>
    <s v="Media"/>
    <n v="12000"/>
    <n v="22.412730430884743"/>
    <n v="535.41"/>
    <s v="Evariste"/>
    <s v="EV-A-R4"/>
    <s v="PALF"/>
    <x v="3"/>
    <s v="CONGO"/>
    <m/>
    <m/>
    <m/>
  </r>
  <r>
    <x v="73"/>
    <s v="Taxi, Agence Trans Bony-Hôtel Royal"/>
    <s v="Transport local"/>
    <s v="Media"/>
    <n v="500"/>
    <n v="0.93386376795353099"/>
    <n v="535.41"/>
    <s v="Evariste"/>
    <s v="EV-A-D1"/>
    <s v="PALF"/>
    <x v="3"/>
    <s v="CONGO"/>
    <m/>
    <m/>
    <m/>
  </r>
  <r>
    <x v="73"/>
    <s v="Credit telephonique MTN PALF/du 08 au 14 avril 2026/Evariste/ Evariste"/>
    <s v="Telephone"/>
    <s v="Media"/>
    <n v="7500"/>
    <n v="14.007956519302965"/>
    <n v="535.41"/>
    <s v="Evariste"/>
    <s v="EV-A-R5"/>
    <s v="PALF"/>
    <x v="3"/>
    <s v="CONGO"/>
    <m/>
    <m/>
    <m/>
  </r>
  <r>
    <x v="73"/>
    <s v="ROMAIN-CONGO: Ration du 08/04/ au 09/04/2026 à Ouesso"/>
    <s v="Travel subsistence"/>
    <s v="Legal"/>
    <n v="10000"/>
    <n v="18.67727535907062"/>
    <n v="535.41"/>
    <s v="Romain"/>
    <s v="RM-A-D2"/>
    <s v="PALF"/>
    <x v="3"/>
    <s v="CONGO"/>
    <m/>
    <m/>
    <m/>
  </r>
  <r>
    <x v="73"/>
    <s v="Taxi: Hotel Royal-Agence Trans Bony pour acheter le billet retour"/>
    <s v="Transport local"/>
    <s v="Legal"/>
    <n v="500"/>
    <n v="0.93386376795353099"/>
    <n v="535.41"/>
    <s v="Romain"/>
    <s v="RM-A-D1"/>
    <s v="PALF"/>
    <x v="3"/>
    <s v="CONGO"/>
    <m/>
    <m/>
    <m/>
  </r>
  <r>
    <x v="73"/>
    <s v="Taxi: Agence Trans Bony - Hotel Roral"/>
    <s v="Transport local"/>
    <s v="Legal"/>
    <n v="500"/>
    <n v="0.93386376795353099"/>
    <n v="535.41"/>
    <s v="Romain"/>
    <s v="RM-A-D1"/>
    <s v="PALF"/>
    <x v="3"/>
    <s v="CONGO"/>
    <m/>
    <m/>
    <m/>
  </r>
  <r>
    <x v="73"/>
    <s v="Taxi: Hotel Royal-Agence Trans Bony pour faire la reservation de billets de Crepin et Roméo"/>
    <s v="Transport local"/>
    <s v="Legal"/>
    <n v="500"/>
    <n v="0.93386376795353099"/>
    <n v="535.41"/>
    <s v="Romain"/>
    <s v="RM-A-D1"/>
    <s v="PALF"/>
    <x v="3"/>
    <s v="CONGO"/>
    <m/>
    <m/>
    <m/>
  </r>
  <r>
    <x v="73"/>
    <s v="Taxi: Agence Trans Bony-Hotel Royal"/>
    <s v="Transport local"/>
    <s v="Legal"/>
    <n v="500"/>
    <n v="0.93386376795353099"/>
    <n v="535.41"/>
    <s v="Romain"/>
    <s v="RM-A-D1"/>
    <s v="PALF"/>
    <x v="3"/>
    <s v="CONGO"/>
    <m/>
    <m/>
    <m/>
  </r>
  <r>
    <x v="73"/>
    <s v="Achat Billet Ouesso- Brazzaville/Romain"/>
    <s v="Transport Interubain"/>
    <s v="Legal"/>
    <n v="12000"/>
    <n v="22.412730430884743"/>
    <n v="535.41"/>
    <s v="Romain"/>
    <s v="RM-A-R4"/>
    <s v="PALF"/>
    <x v="3"/>
    <s v="CONGO"/>
    <m/>
    <m/>
    <m/>
  </r>
  <r>
    <x v="73"/>
    <s v="Credit telephonique MTN PALF/du 08 au 14 Avril 2026/Legal/Romain"/>
    <s v="Telephone"/>
    <s v="Legal"/>
    <n v="5000"/>
    <n v="9.3386376795353101"/>
    <n v="535.41"/>
    <s v="Romain"/>
    <s v="RM-A-R5"/>
    <s v="PALF"/>
    <x v="3"/>
    <s v="CONGO"/>
    <m/>
    <m/>
    <m/>
  </r>
  <r>
    <x v="73"/>
    <s v="Reglement Facture Gardiennage Mois de Mars 2026/3655262"/>
    <s v="Services"/>
    <s v="Office"/>
    <n v="260000"/>
    <n v="485.60915933583613"/>
    <n v="535.41"/>
    <s v="BCI"/>
    <s v="BQ-A-R2"/>
    <s v="PALF"/>
    <x v="3"/>
    <s v="CONGO"/>
    <m/>
    <m/>
    <m/>
  </r>
  <r>
    <x v="74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74"/>
    <s v="Bureau-Direction Generale des Douanes"/>
    <s v="Transport local"/>
    <s v="Management"/>
    <n v="1000"/>
    <n v="1.867727535907062"/>
    <n v="535.41"/>
    <s v="DOVI"/>
    <s v="DH-A-D1"/>
    <s v="PALF"/>
    <x v="3"/>
    <s v="CONGO"/>
    <m/>
    <m/>
    <m/>
  </r>
  <r>
    <x v="74"/>
    <s v="Direction Générale des Douanes - Aspinall"/>
    <s v="Transport local"/>
    <s v="Management"/>
    <n v="1000"/>
    <n v="1.867727535907062"/>
    <n v="535.41"/>
    <s v="DOVI"/>
    <s v="DH-A-D1"/>
    <s v="PALF"/>
    <x v="3"/>
    <s v="CONGO"/>
    <m/>
    <m/>
    <m/>
  </r>
  <r>
    <x v="74"/>
    <s v="Aspinall-Bureau"/>
    <s v="Transport local"/>
    <s v="Management"/>
    <n v="1000"/>
    <n v="1.867727535907062"/>
    <n v="535.41"/>
    <s v="DOVI"/>
    <s v="DH-A-D1"/>
    <s v="PALF"/>
    <x v="3"/>
    <s v="CONGO"/>
    <m/>
    <m/>
    <m/>
  </r>
  <r>
    <x v="74"/>
    <s v="Règlement loyer Mars 2026/ Coordinateur"/>
    <s v="Personnel"/>
    <s v="Management"/>
    <n v="250000"/>
    <n v="481.37011026648838"/>
    <n v="519.35090000000002"/>
    <s v="DOVI"/>
    <s v="DH-A-R3"/>
    <s v="PALF"/>
    <x v="2"/>
    <s v="CONGO"/>
    <m/>
    <m/>
    <m/>
  </r>
  <r>
    <x v="74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74"/>
    <s v="CREPIN-CONGO Ration du 08 au 09/04/2026 à Owando et Ouesso"/>
    <s v="Travel subsistence"/>
    <s v="Legal"/>
    <n v="10000"/>
    <n v="18.67727535907062"/>
    <n v="535.41"/>
    <s v="Crépin"/>
    <s v="CR-A-D3"/>
    <s v="PALF"/>
    <x v="3"/>
    <s v="CONGO"/>
    <m/>
    <m/>
    <m/>
  </r>
  <r>
    <x v="74"/>
    <s v="Taxi: Hôtel-Agence Trans Bony de Ouesso"/>
    <s v="Transport local"/>
    <s v="Legal"/>
    <n v="500"/>
    <n v="0.93386376795353099"/>
    <n v="535.41"/>
    <s v="Crépin"/>
    <s v="CR-A-D1"/>
    <s v="PALF"/>
    <x v="3"/>
    <s v="CONGO"/>
    <m/>
    <m/>
    <m/>
  </r>
  <r>
    <x v="74"/>
    <s v="Taxi: Agence trans bony-Hotel"/>
    <s v="Transport local"/>
    <s v="Legal"/>
    <n v="500"/>
    <n v="0.93386376795353099"/>
    <n v="535.41"/>
    <s v="Crépin"/>
    <s v="CR-A-D1"/>
    <s v="PALF"/>
    <x v="3"/>
    <s v="CONGO"/>
    <m/>
    <m/>
    <m/>
  </r>
  <r>
    <x v="74"/>
    <s v="Taxi: Hôtel-Parquet"/>
    <s v="Transport local"/>
    <s v="Legal"/>
    <n v="500"/>
    <n v="0.93386376795353099"/>
    <n v="535.41"/>
    <s v="Crépin"/>
    <s v="CR-A-D1"/>
    <s v="PALF"/>
    <x v="3"/>
    <s v="CONGO"/>
    <m/>
    <m/>
    <m/>
  </r>
  <r>
    <x v="74"/>
    <s v="Taxi: Parquet-Hôtel"/>
    <s v="Transport local"/>
    <s v="Legal"/>
    <n v="500"/>
    <n v="0.93386376795353099"/>
    <n v="535.41"/>
    <s v="Crépin"/>
    <s v="CR-A-D1"/>
    <s v="PALF"/>
    <x v="3"/>
    <s v="CONGO"/>
    <m/>
    <m/>
    <m/>
  </r>
  <r>
    <x v="74"/>
    <s v="Frais de tansfert d'argent  à Donald-Roméo, Crepin, IT87 par momo"/>
    <s v="Transfert fees"/>
    <s v="Office"/>
    <n v="4760"/>
    <n v="8.8903830709176148"/>
    <n v="535.41"/>
    <s v="Parfaite"/>
    <s v="CA-A-R5"/>
    <s v="PALF"/>
    <x v="3"/>
    <s v="CONGO"/>
    <m/>
    <m/>
    <m/>
  </r>
  <r>
    <x v="74"/>
    <s v="Achat carburant 100 littres groupe electrogène Bureau "/>
    <s v="Office Materiels"/>
    <s v="Office"/>
    <n v="62500"/>
    <n v="116.73297099419138"/>
    <n v="535.41"/>
    <s v="Parfaite"/>
    <s v="CA-A-R6"/>
    <s v="PALF"/>
    <x v="3"/>
    <s v="CONGO"/>
    <m/>
    <m/>
    <m/>
  </r>
  <r>
    <x v="74"/>
    <s v="Taxi:  M2B services-Bureau"/>
    <s v="Transport local"/>
    <s v="Office"/>
    <n v="1000"/>
    <n v="1.867727535907062"/>
    <n v="535.41"/>
    <s v="Parfaite"/>
    <s v="P-A-D1"/>
    <s v="PALF"/>
    <x v="3"/>
    <s v="CONGO"/>
    <m/>
    <m/>
    <m/>
  </r>
  <r>
    <x v="74"/>
    <s v="Taxi: Bureau -Direction Energie Electrique du Congo/probleme d'electricite au bureau"/>
    <s v="Transport local"/>
    <s v="Office"/>
    <n v="1000"/>
    <n v="1.867727535907062"/>
    <n v="535.41"/>
    <s v="Parfaite"/>
    <s v="P-A-D1"/>
    <s v="PALF"/>
    <x v="3"/>
    <s v="CONGO"/>
    <m/>
    <m/>
    <m/>
  </r>
  <r>
    <x v="74"/>
    <s v="Taxi: Direction Energie Electrique du Congo-Bureau"/>
    <s v="Transport local"/>
    <s v="Office"/>
    <n v="1000"/>
    <n v="1.867727535907062"/>
    <n v="535.41"/>
    <s v="Parfaite"/>
    <s v="P-A-D1"/>
    <s v="PALF"/>
    <x v="3"/>
    <s v="CONGO"/>
    <m/>
    <m/>
    <m/>
  </r>
  <r>
    <x v="74"/>
    <s v="P29 - CONGO Ration  du 09 au 10/04/2026 à ouesso,pokola "/>
    <s v="Travel subsistence"/>
    <s v="Investigation"/>
    <n v="10000"/>
    <n v="18.67727535907062"/>
    <n v="535.41"/>
    <s v="P29"/>
    <s v="P29-A-D2"/>
    <s v="PALF"/>
    <x v="3"/>
    <s v="CONGO"/>
    <m/>
    <m/>
    <m/>
  </r>
  <r>
    <x v="74"/>
    <s v="P29 -CONGO Frais d'hotel du 03 au 09/04/2026 à pokola lieu op(T73) (06 Nuitées)"/>
    <s v="Travel subsistence"/>
    <s v="Investigation"/>
    <n v="90000"/>
    <n v="168.09547823163558"/>
    <n v="535.41"/>
    <s v="P29"/>
    <s v="P29-A-R7"/>
    <s v="PALF"/>
    <x v="3"/>
    <s v="CONGO"/>
    <m/>
    <m/>
    <m/>
  </r>
  <r>
    <x v="74"/>
    <s v="P29 -CONGO Frais d'hotel du 03 au 09/04/2026 à pokola lieu op(crépin) (06 Nuitées)"/>
    <s v="Travel subsistence"/>
    <s v="Investigation"/>
    <n v="90000"/>
    <n v="168.09547823163558"/>
    <n v="535.41"/>
    <s v="P29"/>
    <s v="P29-A-R8"/>
    <s v="PALF"/>
    <x v="3"/>
    <s v="CONGO"/>
    <m/>
    <m/>
    <m/>
  </r>
  <r>
    <x v="74"/>
    <s v="Taxi hotel-marché,réperage magasin de la cible"/>
    <s v="Transport local"/>
    <s v="Investigation"/>
    <n v="500"/>
    <n v="0.93386376795353099"/>
    <n v="535.41"/>
    <s v="P29"/>
    <s v="P29-A-D1"/>
    <s v="PALF"/>
    <x v="3"/>
    <s v="CONGO"/>
    <m/>
    <m/>
    <m/>
  </r>
  <r>
    <x v="74"/>
    <s v="T73 - CONGO Frais d'hotel du 08 au 09/04/2026 à Ouesso (01 Nuitée)"/>
    <s v="Travel subsistence"/>
    <s v="Investigation"/>
    <n v="10000"/>
    <n v="18.67727535907062"/>
    <n v="535.41"/>
    <s v="T73"/>
    <s v="T73-A-R6"/>
    <s v="PALF"/>
    <x v="3"/>
    <s v="CONGO"/>
    <m/>
    <m/>
    <m/>
  </r>
  <r>
    <x v="74"/>
    <s v="Taxi : hotel - agence océan du nord"/>
    <s v="Transport local"/>
    <s v="Investigation"/>
    <n v="500"/>
    <n v="0.93386376795353099"/>
    <n v="535.41"/>
    <s v="T73"/>
    <s v="T73-A-D1"/>
    <s v="PALF"/>
    <x v="3"/>
    <s v="CONGO"/>
    <m/>
    <m/>
    <m/>
  </r>
  <r>
    <x v="74"/>
    <s v="Achat billet : Ouesso - Brazzaville/T73"/>
    <s v="Transport Interurbain"/>
    <s v="Investigation"/>
    <n v="12000"/>
    <n v="22.412730430884743"/>
    <n v="535.41"/>
    <s v="T73"/>
    <s v="T73-A-R7"/>
    <s v="PALF"/>
    <x v="3"/>
    <s v="CONGO"/>
    <m/>
    <m/>
    <m/>
  </r>
  <r>
    <x v="74"/>
    <s v="Taxi : agence océan de mikalou - diata"/>
    <s v="Transport local"/>
    <s v="Investigation"/>
    <n v="2000"/>
    <n v="3.735455071814124"/>
    <n v="535.41"/>
    <s v="T73"/>
    <s v="T73-A-D1"/>
    <s v="PALF"/>
    <x v="3"/>
    <s v="CONGO"/>
    <m/>
    <m/>
    <m/>
  </r>
  <r>
    <x v="74"/>
    <s v="IT87-CONGO Ration du 09 au 10/04/2026 à Mouyondzi, Bouansa, Loutete"/>
    <s v="Travel subsistence"/>
    <s v="Investigation"/>
    <n v="10000"/>
    <n v="18.67727535907062"/>
    <n v="535.41"/>
    <s v="IT87"/>
    <s v="IT87-A-D3"/>
    <s v="PALF"/>
    <x v="3"/>
    <s v="CONGO"/>
    <m/>
    <m/>
    <m/>
  </r>
  <r>
    <x v="74"/>
    <s v="Taxi tricycle : Hôtel - Nkila/ Rencontrer une cible"/>
    <s v="Transport local"/>
    <s v="Investigation"/>
    <n v="700"/>
    <n v="1.3074092751349433"/>
    <n v="535.41"/>
    <s v="IT87"/>
    <s v="IT87-A-D1"/>
    <s v="PALF"/>
    <x v="3"/>
    <s v="CONGO"/>
    <m/>
    <m/>
    <m/>
  </r>
  <r>
    <x v="74"/>
    <s v="Achat boissons avec la cible"/>
    <s v="Trust building"/>
    <s v="Investigation"/>
    <n v="2000"/>
    <n v="3.735455071814124"/>
    <n v="535.41"/>
    <s v="IT87"/>
    <s v="IT87-A-D2"/>
    <s v="PALF"/>
    <x v="3"/>
    <s v="CONGO"/>
    <m/>
    <m/>
    <m/>
  </r>
  <r>
    <x v="74"/>
    <s v="Taxi tricycle : Nkila - Place publique/ Prospection"/>
    <s v="Transport local"/>
    <s v="Investigation"/>
    <n v="700"/>
    <n v="1.3074092751349433"/>
    <n v="535.41"/>
    <s v="IT87"/>
    <s v="IT87-A-D1"/>
    <s v="PALF"/>
    <x v="3"/>
    <s v="CONGO"/>
    <m/>
    <m/>
    <m/>
  </r>
  <r>
    <x v="74"/>
    <s v="Taxi tricycle : Place publique - Midzingou/ Prospection"/>
    <s v="Transport local"/>
    <s v="Investigation"/>
    <n v="700"/>
    <n v="1.3074092751349433"/>
    <n v="535.41"/>
    <s v="IT87"/>
    <s v="IT87-A-D1"/>
    <s v="PALF"/>
    <x v="3"/>
    <s v="CONGO"/>
    <m/>
    <m/>
    <m/>
  </r>
  <r>
    <x v="74"/>
    <s v="Taxi tricycle : Midzingou - Rond point/ Prospection"/>
    <s v="Transport local"/>
    <s v="Investigation"/>
    <n v="700"/>
    <n v="1.3074092751349433"/>
    <n v="535.41"/>
    <s v="IT87"/>
    <s v="IT87-A-D1"/>
    <s v="PALF"/>
    <x v="3"/>
    <s v="CONGO"/>
    <m/>
    <m/>
    <m/>
  </r>
  <r>
    <x v="74"/>
    <s v="Taxi tricycle : Rond point - Hôtel/ Retour de prospection"/>
    <s v="Transport local"/>
    <s v="Investigation"/>
    <n v="700"/>
    <n v="1.3074092751349433"/>
    <n v="535.41"/>
    <s v="IT87"/>
    <s v="IT87-A-D1"/>
    <s v="PALF"/>
    <x v="3"/>
    <s v="CONGO"/>
    <m/>
    <m/>
    <m/>
  </r>
  <r>
    <x v="74"/>
    <s v="Donald-Roméo-CONGO Ration  du  09 au 10/04/2026 à Ouesso"/>
    <s v="Travel subsistence"/>
    <s v="Legal"/>
    <n v="10000"/>
    <n v="18.67727535907062"/>
    <n v="535.41"/>
    <s v="Donald-Roméo"/>
    <s v="DR-A-D2"/>
    <s v="PALF"/>
    <x v="3"/>
    <s v="CONGO"/>
    <m/>
    <m/>
    <m/>
  </r>
  <r>
    <x v="74"/>
    <s v="Taxi Hôtel Royal-TGI/ Rencontrer le Procureur"/>
    <s v="Transport local"/>
    <s v="Legal"/>
    <n v="500"/>
    <n v="0.93386376795353099"/>
    <n v="535.41"/>
    <s v="Donald-Roméo"/>
    <s v="DR-A-D1"/>
    <s v="PALF"/>
    <x v="3"/>
    <s v="CONGO"/>
    <m/>
    <m/>
    <m/>
  </r>
  <r>
    <x v="74"/>
    <s v="Taxi TGI-Hôtel Royal"/>
    <s v="Transport local"/>
    <s v="Legal"/>
    <n v="500"/>
    <n v="0.93386376795353099"/>
    <n v="535.41"/>
    <s v="Donald-Roméo"/>
    <s v="DR-A-D1"/>
    <s v="PALF"/>
    <x v="3"/>
    <s v="CONGO"/>
    <m/>
    <m/>
    <m/>
  </r>
  <r>
    <x v="74"/>
    <s v="Evariste-CONGO Frais de l'hôtel du 31 mars au 09 avril 2026 à Ouesso (9 nuitées)"/>
    <s v="Travel subsistence"/>
    <s v="Media"/>
    <n v="90000"/>
    <n v="168.09547823163558"/>
    <n v="535.41"/>
    <s v="Evariste"/>
    <s v="EV-A-R6"/>
    <s v="PALF"/>
    <x v="3"/>
    <s v="CONGO"/>
    <m/>
    <m/>
    <m/>
  </r>
  <r>
    <x v="74"/>
    <s v="Taxi, Hôtel Royal-Agence Trans Bony de Ouesso"/>
    <s v="Transport local"/>
    <s v="Media"/>
    <n v="500"/>
    <n v="0.93386376795353099"/>
    <n v="535.41"/>
    <s v="Evariste"/>
    <s v="EV-A-D1"/>
    <s v="PALF"/>
    <x v="3"/>
    <s v="CONGO"/>
    <m/>
    <m/>
    <m/>
  </r>
  <r>
    <x v="74"/>
    <s v="ROMAIN-CONGO: Frais d'Hotel  du 31/03/ au 09/04/2026 à Ouesso"/>
    <s v="Travel subsistence"/>
    <s v="Legal"/>
    <n v="90000"/>
    <n v="168.09547823163558"/>
    <n v="535.41"/>
    <s v="Romain"/>
    <s v="RM-A-R6"/>
    <s v="PALF"/>
    <x v="3"/>
    <s v="CONGO"/>
    <m/>
    <m/>
    <m/>
  </r>
  <r>
    <x v="74"/>
    <s v="Taxi: Hotel Royal-Agence Trans Bony de Ouesso"/>
    <s v="Transport local"/>
    <s v="Legal"/>
    <n v="500"/>
    <n v="0.93386376795353099"/>
    <n v="535.41"/>
    <s v="Romain"/>
    <s v="RM-A-D1"/>
    <s v="PALF"/>
    <x v="3"/>
    <s v="CONGO"/>
    <m/>
    <m/>
    <m/>
  </r>
  <r>
    <x v="74"/>
    <s v="Taxi: Agence Trans Bony du Plateau des 15ans-Domicile"/>
    <s v="Transport local"/>
    <s v="Legal"/>
    <n v="4000"/>
    <n v="7.4709101436282479"/>
    <n v="535.41"/>
    <s v="Romain"/>
    <s v="RM-A-D1"/>
    <s v="PALF"/>
    <x v="3"/>
    <s v="CONGO"/>
    <m/>
    <m/>
    <m/>
  </r>
  <r>
    <x v="75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75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75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75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75"/>
    <s v="CREPIN-CONGO Ration du 09 au 10/04/2026 à Owando et Ouesso"/>
    <s v="Travel subsistence"/>
    <s v="Legal"/>
    <n v="10000"/>
    <n v="18.67727535907062"/>
    <n v="535.41"/>
    <s v="Crépin"/>
    <s v="CR-A-D3"/>
    <s v="PALF"/>
    <x v="3"/>
    <s v="CONGO"/>
    <m/>
    <m/>
    <m/>
  </r>
  <r>
    <x v="75"/>
    <s v="Hébergement, 10 Nuitées à Ouesso du 31/03/ au 10/04/2026"/>
    <s v="Travel subsistence"/>
    <s v="Legal"/>
    <n v="100000"/>
    <n v="186.7727535907062"/>
    <n v="535.41"/>
    <s v="Crépin"/>
    <s v="CR-A-R6"/>
    <s v="PALF"/>
    <x v="3"/>
    <s v="CONGO"/>
    <m/>
    <m/>
    <m/>
  </r>
  <r>
    <x v="75"/>
    <s v="Taxi: Hôtel-Agence Trans Bony de Ouesso"/>
    <s v="Transport local"/>
    <s v="Legal"/>
    <n v="500"/>
    <n v="0.93386376795353099"/>
    <n v="535.41"/>
    <s v="Crépin"/>
    <s v="CR-A-D1"/>
    <s v="PALF"/>
    <x v="3"/>
    <s v="CONGO"/>
    <m/>
    <m/>
    <m/>
  </r>
  <r>
    <x v="75"/>
    <s v="Taxi: Agence trans bony Brazzaville-Domicile"/>
    <s v="Transport local"/>
    <s v="Legal"/>
    <n v="1000"/>
    <n v="1.867727535907062"/>
    <n v="535.41"/>
    <s v="Crépin"/>
    <s v="CR-A-D1"/>
    <s v="PALF"/>
    <x v="3"/>
    <s v="CONGO"/>
    <m/>
    <m/>
    <m/>
  </r>
  <r>
    <x v="75"/>
    <s v="Frais de tansfert d'argent  à P29    par momo"/>
    <s v="Transfert fees"/>
    <s v="Office"/>
    <n v="2765"/>
    <n v="5.1642666367830268"/>
    <n v="535.41"/>
    <s v="Parfaite"/>
    <s v="CA-A-R7"/>
    <s v="PALF"/>
    <x v="3"/>
    <s v="CONGO"/>
    <m/>
    <m/>
    <m/>
  </r>
  <r>
    <x v="75"/>
    <s v="Achat fournitures de bureau   10 Classeurs "/>
    <s v="Office Materiels"/>
    <s v="Office"/>
    <n v="25000"/>
    <n v="46.69318839767655"/>
    <n v="535.41"/>
    <s v="Parfaite"/>
    <s v="CA-A-R8"/>
    <s v="PALF"/>
    <x v="3"/>
    <s v="CONGO"/>
    <m/>
    <m/>
    <m/>
  </r>
  <r>
    <x v="75"/>
    <s v="Achat fournitures de bureau  02 carton de  RAME A4"/>
    <s v="Office Materiels"/>
    <s v="Office"/>
    <n v="34000"/>
    <n v="63.502736220840106"/>
    <n v="535.41"/>
    <s v="Parfaite"/>
    <s v="CA-A-R8"/>
    <s v="PALF"/>
    <x v="3"/>
    <s v="CONGO"/>
    <m/>
    <m/>
    <m/>
  </r>
  <r>
    <x v="75"/>
    <s v="Achat fournitures de bureau  01 paquet stylo bleu"/>
    <s v="Office Materiels"/>
    <s v="Office"/>
    <n v="5000"/>
    <n v="9.3386376795353101"/>
    <n v="535.41"/>
    <s v="Parfaite"/>
    <s v="CA-A-R8"/>
    <s v="PALF"/>
    <x v="3"/>
    <s v="CONGO"/>
    <m/>
    <m/>
    <m/>
  </r>
  <r>
    <x v="75"/>
    <s v="Achat fournitures de bureau un paquet d'Enveppo DL"/>
    <s v="Office Materiels"/>
    <s v="Office"/>
    <n v="2000"/>
    <n v="3.735455071814124"/>
    <n v="535.41"/>
    <s v="Parfaite"/>
    <s v="CA-A-R8"/>
    <s v="PALF"/>
    <x v="3"/>
    <s v="CONGO"/>
    <m/>
    <m/>
    <m/>
  </r>
  <r>
    <x v="75"/>
    <s v="Achat fournitures de bureau encre cachet numérique"/>
    <s v="Office Materiels"/>
    <s v="Office"/>
    <n v="7500"/>
    <n v="14.007956519302965"/>
    <n v="535.41"/>
    <s v="Parfaite"/>
    <s v="CA-A-R8"/>
    <s v="PALF"/>
    <x v="3"/>
    <s v="CONGO"/>
    <m/>
    <m/>
    <m/>
  </r>
  <r>
    <x v="75"/>
    <s v="Taxi: Bureau -Societé SDF/ Achat Fourniture de Bureau"/>
    <s v="Transport local"/>
    <s v="Office"/>
    <n v="1000"/>
    <n v="1.867727535907062"/>
    <n v="535.41"/>
    <s v="Parfaite"/>
    <s v="P-A-D1"/>
    <s v="PALF"/>
    <x v="3"/>
    <s v="CONGO"/>
    <m/>
    <m/>
    <m/>
  </r>
  <r>
    <x v="75"/>
    <s v="Taxi: Societé SDF-Bureau"/>
    <s v="Transport local"/>
    <s v="Office"/>
    <n v="1000"/>
    <n v="1.867727535907062"/>
    <n v="535.41"/>
    <s v="Parfaite"/>
    <s v="P-A-D1"/>
    <s v="PALF"/>
    <x v="3"/>
    <s v="CONGO"/>
    <m/>
    <m/>
    <m/>
  </r>
  <r>
    <x v="75"/>
    <s v="Taxi:  Bureau- M2B services /transfert d'argent à P29 et Donald-Roméo"/>
    <s v="Transport local"/>
    <s v="Office"/>
    <n v="1000"/>
    <n v="1.867727535907062"/>
    <n v="535.41"/>
    <s v="Parfaite"/>
    <s v="P-A-D1"/>
    <s v="PALF"/>
    <x v="3"/>
    <s v="CONGO"/>
    <m/>
    <m/>
    <m/>
  </r>
  <r>
    <x v="75"/>
    <s v="Taxi:  M2B services- Domicile"/>
    <s v="Transport local"/>
    <s v="Office"/>
    <n v="1000"/>
    <n v="1.867727535907062"/>
    <n v="535.41"/>
    <s v="Parfaite"/>
    <s v="P-A-D1"/>
    <s v="PALF"/>
    <x v="3"/>
    <s v="CONGO"/>
    <m/>
    <m/>
    <m/>
  </r>
  <r>
    <x v="75"/>
    <s v="P29 - CONGO Ration  du 10 au 11/04/2026 à ouesso,pokola "/>
    <s v="Travel subsistence"/>
    <s v="Investigation"/>
    <n v="10000"/>
    <n v="18.67727535907062"/>
    <n v="535.41"/>
    <s v="P29"/>
    <s v="P29-A-D2"/>
    <s v="PALF"/>
    <x v="3"/>
    <s v="CONGO"/>
    <m/>
    <m/>
    <m/>
  </r>
  <r>
    <x v="75"/>
    <s v="Taxi marché-avenu indépendance,répérage magasin de la cibel"/>
    <s v="Transport local"/>
    <s v="Investigation"/>
    <n v="500"/>
    <n v="0.93386376795353099"/>
    <n v="535.41"/>
    <s v="P29"/>
    <s v="P29-A-D1"/>
    <s v="PALF"/>
    <x v="3"/>
    <s v="CONGO"/>
    <m/>
    <m/>
    <m/>
  </r>
  <r>
    <x v="75"/>
    <s v="Taxi avenu indépendance-hotel"/>
    <s v="Transport local"/>
    <s v="Investigation"/>
    <n v="500"/>
    <n v="0.93386376795353099"/>
    <n v="535.41"/>
    <s v="P29"/>
    <s v="P29-A-D1"/>
    <s v="PALF"/>
    <x v="3"/>
    <s v="CONGO"/>
    <m/>
    <m/>
    <m/>
  </r>
  <r>
    <x v="75"/>
    <s v="Taxi hotel-magasin,rencontre de la cible"/>
    <s v="Transport local"/>
    <s v="Investigation"/>
    <n v="500"/>
    <n v="0.93386376795353099"/>
    <n v="535.41"/>
    <s v="P29"/>
    <s v="P29-A-D1"/>
    <s v="PALF"/>
    <x v="3"/>
    <s v="CONGO"/>
    <m/>
    <m/>
    <m/>
  </r>
  <r>
    <x v="75"/>
    <s v="Taxi magasin-stade,prospection"/>
    <s v="Transport local"/>
    <s v="Investigation"/>
    <n v="500"/>
    <n v="0.93386376795353099"/>
    <n v="535.41"/>
    <s v="P29"/>
    <s v="P29-A-D1"/>
    <s v="PALF"/>
    <x v="3"/>
    <s v="CONGO"/>
    <m/>
    <m/>
    <m/>
  </r>
  <r>
    <x v="75"/>
    <s v="Taxi stade-peke,prospection"/>
    <s v="Transport local"/>
    <s v="Investigation"/>
    <n v="500"/>
    <n v="0.93386376795353099"/>
    <n v="535.41"/>
    <s v="P29"/>
    <s v="P29-A-D1"/>
    <s v="PALF"/>
    <x v="3"/>
    <s v="CONGO"/>
    <m/>
    <m/>
    <m/>
  </r>
  <r>
    <x v="75"/>
    <s v="Taxi peke-marché,prospection"/>
    <s v="Transport local"/>
    <s v="Investigation"/>
    <n v="500"/>
    <n v="0.93386376795353099"/>
    <n v="535.41"/>
    <s v="P29"/>
    <s v="P29-A-D1"/>
    <s v="PALF"/>
    <x v="3"/>
    <s v="CONGO"/>
    <m/>
    <m/>
    <m/>
  </r>
  <r>
    <x v="75"/>
    <s v="Achat boisson avec un cible"/>
    <s v="Trust building"/>
    <s v="Investigation"/>
    <n v="3500"/>
    <n v="6.5370463756747172"/>
    <n v="535.41"/>
    <s v="P29"/>
    <s v="P29-A-D3"/>
    <s v="PALF"/>
    <x v="3"/>
    <s v="CONGO"/>
    <m/>
    <m/>
    <m/>
  </r>
  <r>
    <x v="75"/>
    <s v="IT87-CONGO Ration du 10 au 11/04/2026 à Mouyondzi, Bouansa, Loutete"/>
    <s v="Travel subsistence"/>
    <s v="Investigation"/>
    <n v="10000"/>
    <n v="18.67727535907062"/>
    <n v="535.41"/>
    <s v="IT87"/>
    <s v="IT87-A-D3"/>
    <s v="PALF"/>
    <x v="3"/>
    <s v="CONGO"/>
    <m/>
    <m/>
    <m/>
  </r>
  <r>
    <x v="75"/>
    <s v="Taxi tricycle : Hôtel - Marché/ Prospection"/>
    <s v="Transport local"/>
    <s v="Investigation"/>
    <n v="700"/>
    <n v="1.3074092751349433"/>
    <n v="535.41"/>
    <s v="IT87"/>
    <s v="IT87-A-D1"/>
    <s v="PALF"/>
    <x v="3"/>
    <s v="CONGO"/>
    <m/>
    <m/>
    <m/>
  </r>
  <r>
    <x v="75"/>
    <s v="Achat boissons avec la cible"/>
    <s v="Trust building"/>
    <s v="Investigation"/>
    <n v="2300"/>
    <n v="4.2957733325862426"/>
    <n v="535.41"/>
    <s v="IT87"/>
    <s v="IT87-A-D2"/>
    <s v="PALF"/>
    <x v="3"/>
    <s v="CONGO"/>
    <m/>
    <m/>
    <m/>
  </r>
  <r>
    <x v="75"/>
    <s v="Taxi tricycle : Marché - Moukala/ Prospection"/>
    <s v="Transport local"/>
    <s v="Investigation"/>
    <n v="700"/>
    <n v="1.3074092751349433"/>
    <n v="535.41"/>
    <s v="IT87"/>
    <s v="IT87-A-D1"/>
    <s v="PALF"/>
    <x v="3"/>
    <s v="CONGO"/>
    <m/>
    <m/>
    <m/>
  </r>
  <r>
    <x v="75"/>
    <s v="Taxi tricycle : Moukala - Av. Sassou Nguesso/ Prospection"/>
    <s v="Transport local"/>
    <s v="Investigation"/>
    <n v="700"/>
    <n v="1.3074092751349433"/>
    <n v="535.41"/>
    <s v="IT87"/>
    <s v="IT87-A-D1"/>
    <s v="PALF"/>
    <x v="3"/>
    <s v="CONGO"/>
    <m/>
    <m/>
    <m/>
  </r>
  <r>
    <x v="75"/>
    <s v="Achat boisons avec la cible"/>
    <s v="Trust building"/>
    <s v="Investigation"/>
    <n v="1900"/>
    <n v="3.5486823182234177"/>
    <n v="535.41"/>
    <s v="IT87"/>
    <s v="IT87-A-D2"/>
    <s v="PALF"/>
    <x v="3"/>
    <s v="CONGO"/>
    <m/>
    <m/>
    <m/>
  </r>
  <r>
    <x v="75"/>
    <s v="Taxi tricycle : Av. Sassou Nguesso - Hôtel/ Retour de prospection"/>
    <s v="Transport local"/>
    <s v="Investigation"/>
    <n v="600"/>
    <n v="1.1206365215442371"/>
    <n v="535.41"/>
    <s v="IT87"/>
    <s v="IT87-A-D1"/>
    <s v="PALF"/>
    <x v="3"/>
    <s v="CONGO"/>
    <m/>
    <m/>
    <m/>
  </r>
  <r>
    <x v="75"/>
    <s v="Donald-Roméo-CONGO Frais d'hôtel   du  31/03/ au 10/04/2026 à Ouesso (10 nuitées)"/>
    <s v="Travel subsistence"/>
    <s v="Legal"/>
    <n v="100000"/>
    <n v="186.7727535907062"/>
    <n v="535.41"/>
    <s v="Donald-Roméo"/>
    <s v="DR-A-R6"/>
    <s v="PALF"/>
    <x v="3"/>
    <s v="CONGO"/>
    <m/>
    <m/>
    <m/>
  </r>
  <r>
    <x v="75"/>
    <s v="Taxi Hôtel Royal-Agence Trans Bony/ Pour Brazzaville"/>
    <s v="Transport local"/>
    <s v="Legal"/>
    <n v="500"/>
    <n v="0.93386376795353099"/>
    <n v="535.41"/>
    <s v="Donald-Roméo"/>
    <s v="DR-A-D1"/>
    <s v="PALF"/>
    <x v="3"/>
    <s v="CONGO"/>
    <m/>
    <m/>
    <m/>
  </r>
  <r>
    <x v="75"/>
    <s v="Taxi Agence Trans Bony de la Frontière-Domicile"/>
    <s v="Transport local"/>
    <s v="Legal"/>
    <n v="1000"/>
    <n v="1.867727535907062"/>
    <n v="535.41"/>
    <s v="Donald-Roméo"/>
    <s v="DR-A-D1"/>
    <s v="PALF"/>
    <x v="3"/>
    <s v="CONGO"/>
    <m/>
    <m/>
    <m/>
  </r>
  <r>
    <x v="76"/>
    <s v="P29 - CONGO Ration  du 11 au 12/04/2026 à ouesso,pokola "/>
    <s v="Travel subsistence"/>
    <s v="Investigation"/>
    <n v="10000"/>
    <n v="18.67727535907062"/>
    <n v="535.41"/>
    <s v="P29"/>
    <s v="P29-A-D2"/>
    <s v="PALF"/>
    <x v="3"/>
    <s v="CONGO"/>
    <m/>
    <m/>
    <m/>
  </r>
  <r>
    <x v="76"/>
    <s v="Taxi hotel-magasin,rencontre de la cible"/>
    <s v="Transport local"/>
    <s v="Investigation"/>
    <n v="500"/>
    <n v="0.93386376795353099"/>
    <n v="535.41"/>
    <s v="P29"/>
    <s v="P29-A-D1"/>
    <s v="PALF"/>
    <x v="3"/>
    <s v="CONGO"/>
    <m/>
    <m/>
    <m/>
  </r>
  <r>
    <x v="76"/>
    <s v="Taxi magasin-stade,extraction"/>
    <s v="Transport local"/>
    <s v="Investigation"/>
    <n v="500"/>
    <n v="0.93386376795353099"/>
    <n v="535.41"/>
    <s v="P29"/>
    <s v="P29-A-D1"/>
    <s v="PALF"/>
    <x v="3"/>
    <s v="CONGO"/>
    <m/>
    <m/>
    <m/>
  </r>
  <r>
    <x v="76"/>
    <s v="Taxi stade-tako,extraction"/>
    <s v="Transport local"/>
    <s v="Investigation"/>
    <n v="500"/>
    <n v="0.93386376795353099"/>
    <n v="535.41"/>
    <s v="P29"/>
    <s v="P29-A-D1"/>
    <s v="PALF"/>
    <x v="3"/>
    <s v="CONGO"/>
    <m/>
    <m/>
    <m/>
  </r>
  <r>
    <x v="76"/>
    <s v="Taxi tako-port,extraction"/>
    <s v="Transport local"/>
    <s v="Investigation"/>
    <n v="500"/>
    <n v="0.93386376795353099"/>
    <n v="535.41"/>
    <s v="P29"/>
    <s v="P29-A-D1"/>
    <s v="PALF"/>
    <x v="3"/>
    <s v="CONGO"/>
    <m/>
    <m/>
    <m/>
  </r>
  <r>
    <x v="76"/>
    <s v="Taxi port-hotel"/>
    <s v="Transport local"/>
    <s v="Investigation"/>
    <n v="500"/>
    <n v="0.93386376795353099"/>
    <n v="535.41"/>
    <s v="P29"/>
    <s v="P29-A-D1"/>
    <s v="PALF"/>
    <x v="3"/>
    <s v="CONGO"/>
    <m/>
    <m/>
    <m/>
  </r>
  <r>
    <x v="76"/>
    <s v="Achat boisson avec un cible"/>
    <s v="Trust building"/>
    <s v="Investigation"/>
    <n v="7000"/>
    <n v="13.074092751349434"/>
    <n v="535.41"/>
    <s v="P29"/>
    <s v="P29-A-D3"/>
    <s v="PALF"/>
    <x v="3"/>
    <s v="CONGO"/>
    <m/>
    <m/>
    <m/>
  </r>
  <r>
    <x v="76"/>
    <s v="IT87-CONGO Ration du 11 au 12/04/2026 à Mouyondzi, Bouansa, Loutete"/>
    <s v="Travel subsistence"/>
    <s v="Investigation"/>
    <n v="10000"/>
    <n v="18.67727535907062"/>
    <n v="535.41"/>
    <s v="IT87"/>
    <s v="IT87-A-D3"/>
    <s v="PALF"/>
    <x v="3"/>
    <s v="CONGO"/>
    <m/>
    <m/>
    <m/>
  </r>
  <r>
    <x v="76"/>
    <s v="IT87-CONGO Frais d'hôtel  du 08 au 11/04/2026 à Mouyondzi (03 nuitées)"/>
    <s v="Travel subsistence"/>
    <s v="Investigation"/>
    <n v="30000"/>
    <n v="56.031826077211861"/>
    <n v="535.41"/>
    <s v="IT87"/>
    <s v="IT87-A-R4"/>
    <s v="PALF"/>
    <x v="3"/>
    <s v="CONGO"/>
    <m/>
    <m/>
    <m/>
  </r>
  <r>
    <x v="76"/>
    <s v="Taxi tricycle : Hôtel - Gare routière/ Départ pour Bouansa"/>
    <s v="Transport local"/>
    <s v="Investigation"/>
    <n v="700"/>
    <n v="1.3074092751349433"/>
    <n v="535.41"/>
    <s v="IT87"/>
    <s v="IT87-A-D1"/>
    <s v="PALF"/>
    <x v="3"/>
    <s v="CONGO"/>
    <m/>
    <m/>
    <m/>
  </r>
  <r>
    <x v="76"/>
    <s v="Achat billet Mouyondzi - Bouansa/ IT87"/>
    <s v="Transport Interurbain"/>
    <s v="Investigation"/>
    <n v="5000"/>
    <n v="9.3386376795353101"/>
    <n v="535.41"/>
    <s v="IT87"/>
    <s v="IT87-A-R5"/>
    <s v="PALF"/>
    <x v="3"/>
    <s v="CONGO"/>
    <m/>
    <m/>
    <m/>
  </r>
  <r>
    <x v="76"/>
    <s v="Taxi moto : Gare routière - Hôtel Point de Repère/ Arrivé à Bouansa"/>
    <s v="Transport local"/>
    <s v="Investigation"/>
    <n v="500"/>
    <n v="0.93386376795353099"/>
    <n v="535.41"/>
    <s v="IT87"/>
    <s v="IT87-A-D1"/>
    <s v="PALF"/>
    <x v="3"/>
    <s v="CONGO"/>
    <m/>
    <m/>
    <m/>
  </r>
  <r>
    <x v="76"/>
    <s v="Taxi moto : Hôtel - Badondo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76"/>
    <s v="Taxi moto : Badondo - Terrain gazonné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76"/>
    <s v="Taxi moto : Terrain gazonné - Hôtel/ Retour de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77"/>
    <s v="P29 - CONGO Ration  du 12 au 13/04/2026 à ouesso,pokola "/>
    <s v="Travel subsistence"/>
    <s v="Investigation"/>
    <n v="10000"/>
    <n v="18.67727535907062"/>
    <n v="535.41"/>
    <s v="P29"/>
    <s v="P29-A-D2"/>
    <s v="PALF"/>
    <x v="3"/>
    <s v="CONGO"/>
    <m/>
    <m/>
    <m/>
  </r>
  <r>
    <x v="77"/>
    <s v="P29 -CONGO Frais d'hotel du 08 au 11/04/2026 à ouesso ( 4 Nuitées)"/>
    <s v="Travel subsistence"/>
    <s v="Investigation"/>
    <n v="40000"/>
    <n v="74.709101436282481"/>
    <n v="535.41"/>
    <s v="P29"/>
    <s v="P29-A-R9"/>
    <s v="PALF"/>
    <x v="3"/>
    <s v="CONGO"/>
    <m/>
    <m/>
    <m/>
  </r>
  <r>
    <x v="77"/>
    <s v="Achat billet ouesso-tam/ P29"/>
    <s v="Transport Interurbain"/>
    <s v="Investigation"/>
    <n v="8000"/>
    <n v="14.941820287256496"/>
    <n v="535.41"/>
    <s v="P29"/>
    <s v="P29-A-R10"/>
    <s v="PALF"/>
    <x v="3"/>
    <s v="CONGO"/>
    <m/>
    <m/>
    <m/>
  </r>
  <r>
    <x v="77"/>
    <s v="Taxi hotel-parking,départ pour tam"/>
    <s v="Transport local"/>
    <s v="Investigation"/>
    <n v="500"/>
    <n v="0.93386376795353099"/>
    <n v="535.41"/>
    <s v="P29"/>
    <s v="P29-A-D1"/>
    <s v="PALF"/>
    <x v="3"/>
    <s v="CONGO"/>
    <m/>
    <m/>
    <m/>
  </r>
  <r>
    <x v="77"/>
    <s v="Taxi parking-hotel,arrivé à tam"/>
    <s v="Transport local"/>
    <s v="Investigation"/>
    <n v="500"/>
    <n v="0.93386376795353099"/>
    <n v="535.41"/>
    <s v="P29"/>
    <s v="P29-A-D1"/>
    <s v="PALF"/>
    <x v="3"/>
    <s v="CONGO"/>
    <m/>
    <m/>
    <m/>
  </r>
  <r>
    <x v="77"/>
    <s v="IT87-CONGO Ration du 12 au 13/04/2026 à Mouyondzi, Bouansa, Loutete"/>
    <s v="Travel subsistence"/>
    <s v="Investigation"/>
    <n v="10000"/>
    <n v="18.67727535907062"/>
    <n v="535.41"/>
    <s v="IT87"/>
    <s v="IT87-A-D3"/>
    <s v="PALF"/>
    <x v="3"/>
    <s v="CONGO"/>
    <m/>
    <m/>
    <m/>
  </r>
  <r>
    <x v="77"/>
    <s v="Taxi moto : Hôtel - Marché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77"/>
    <s v="Taxi moto : Marché - RN1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77"/>
    <s v="Achat boissons avec la cible"/>
    <s v="Trust building"/>
    <s v="Investigation"/>
    <n v="2000"/>
    <n v="3.735455071814124"/>
    <n v="535.41"/>
    <s v="IT87"/>
    <s v="IT87-A-D2"/>
    <s v="PALF"/>
    <x v="3"/>
    <s v="CONGO"/>
    <m/>
    <m/>
    <m/>
  </r>
  <r>
    <x v="77"/>
    <s v="Taxi moto : RN1 - Quartier Swini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77"/>
    <s v="Taxi moto : Quartier Swini - Hôtel/ Retour de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78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78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78"/>
    <s v="Entretien climatiseur bureau PALF"/>
    <s v="Services"/>
    <s v="Office"/>
    <n v="44500"/>
    <n v="83.113875347864266"/>
    <n v="535.41"/>
    <s v="Parfaite"/>
    <s v="CA-A-R9"/>
    <s v="PALF"/>
    <x v="3"/>
    <s v="CONGO"/>
    <m/>
    <m/>
    <m/>
  </r>
  <r>
    <x v="78"/>
    <s v="Frais de tansfert d'argent  à P29    par momo"/>
    <s v="Transfert fees"/>
    <s v="Office"/>
    <n v="2170"/>
    <n v="4.0529687529183249"/>
    <n v="535.41"/>
    <s v="Parfaite"/>
    <s v="CA-A-R10"/>
    <s v="PALF"/>
    <x v="3"/>
    <s v="CONGO"/>
    <m/>
    <m/>
    <m/>
  </r>
  <r>
    <x v="78"/>
    <s v="Taxi:  Bureau- M2B services /transfert d'argent à P29 et Donald-Roméo"/>
    <s v="Transport local"/>
    <s v="Office"/>
    <n v="1000"/>
    <n v="1.867727535907062"/>
    <n v="535.41"/>
    <s v="Parfaite"/>
    <s v="P-A-D1"/>
    <s v="PALF"/>
    <x v="3"/>
    <s v="CONGO"/>
    <m/>
    <m/>
    <m/>
  </r>
  <r>
    <x v="78"/>
    <s v="Taxi:  M2B services- Domicile"/>
    <s v="Transport local"/>
    <s v="Office"/>
    <n v="1000"/>
    <n v="1.867727535907062"/>
    <n v="535.41"/>
    <s v="Parfaite"/>
    <s v="P-A-D1"/>
    <s v="PALF"/>
    <x v="3"/>
    <s v="CONGO"/>
    <m/>
    <m/>
    <m/>
  </r>
  <r>
    <x v="78"/>
    <s v="P29 - CONGO Ration  du 13 au 14/04/2026 à ouesso,pokola "/>
    <s v="Travel subsistence"/>
    <s v="Investigation"/>
    <n v="10000"/>
    <n v="18.67727535907062"/>
    <n v="535.41"/>
    <s v="P29"/>
    <s v="P29-A-D2"/>
    <s v="PALF"/>
    <x v="3"/>
    <s v="CONGO"/>
    <m/>
    <m/>
    <m/>
  </r>
  <r>
    <x v="78"/>
    <s v="Taxi hotel-mayangui,prospection"/>
    <s v="Transport local"/>
    <s v="Investigation"/>
    <n v="500"/>
    <n v="0.93386376795353099"/>
    <n v="535.41"/>
    <s v="P29"/>
    <s v="P29-A-D1"/>
    <s v="PALF"/>
    <x v="3"/>
    <s v="CONGO"/>
    <m/>
    <m/>
    <m/>
  </r>
  <r>
    <x v="78"/>
    <s v="Taxi mayangui-centre,prospection"/>
    <s v="Transport local"/>
    <s v="Investigation"/>
    <n v="500"/>
    <n v="0.93386376795353099"/>
    <n v="535.41"/>
    <s v="P29"/>
    <s v="P29-A-D1"/>
    <s v="PALF"/>
    <x v="3"/>
    <s v="CONGO"/>
    <m/>
    <m/>
    <m/>
  </r>
  <r>
    <x v="78"/>
    <s v="Taxi centre-careffour,prospection"/>
    <s v="Transport local"/>
    <s v="Investigation"/>
    <n v="500"/>
    <n v="0.93386376795353099"/>
    <n v="535.41"/>
    <s v="P29"/>
    <s v="P29-A-D1"/>
    <s v="PALF"/>
    <x v="3"/>
    <s v="CONGO"/>
    <m/>
    <m/>
    <m/>
  </r>
  <r>
    <x v="78"/>
    <s v="Taxi careffour-hotel"/>
    <s v="Transport local"/>
    <s v="Investigation"/>
    <n v="500"/>
    <n v="0.93386376795353099"/>
    <n v="535.41"/>
    <s v="P29"/>
    <s v="P29-A-D1"/>
    <s v="PALF"/>
    <x v="3"/>
    <s v="CONGO"/>
    <m/>
    <m/>
    <m/>
  </r>
  <r>
    <x v="78"/>
    <s v="Achat boisson avec un cible"/>
    <s v="Trust building"/>
    <s v="Investigation"/>
    <n v="2000"/>
    <n v="3.735455071814124"/>
    <n v="535.41"/>
    <s v="P29"/>
    <s v="P29-A-D3"/>
    <s v="PALF"/>
    <x v="3"/>
    <s v="CONGO"/>
    <m/>
    <m/>
    <m/>
  </r>
  <r>
    <x v="78"/>
    <s v="IT87-CONGO Ration du 13 au 14/04/2026 à Mouyondzi, Bouansa, Loutete"/>
    <s v="Travel subsistence"/>
    <s v="Investigation"/>
    <n v="10000"/>
    <n v="18.67727535907062"/>
    <n v="535.41"/>
    <s v="IT87"/>
    <s v="IT87-A-D3"/>
    <s v="PALF"/>
    <x v="3"/>
    <s v="CONGO"/>
    <m/>
    <m/>
    <m/>
  </r>
  <r>
    <x v="78"/>
    <s v="IT87-CONGO Frais d'hôtel  du 11 au 13/04/2026 à Bouansa (02 nuitées)"/>
    <s v="Travel subsistence"/>
    <s v="Investigation"/>
    <n v="20000"/>
    <n v="37.35455071814124"/>
    <n v="535.41"/>
    <s v="IT87"/>
    <s v="IT87-A-R6"/>
    <s v="PALF"/>
    <x v="3"/>
    <s v="CONGO"/>
    <m/>
    <m/>
    <m/>
  </r>
  <r>
    <x v="78"/>
    <s v="Taxi moto : Hôtel - Gare routière/ Départ pour Loutété"/>
    <s v="Transport local"/>
    <s v="Investigation"/>
    <n v="500"/>
    <n v="0.93386376795353099"/>
    <n v="535.41"/>
    <s v="IT87"/>
    <s v="IT87-A-D1"/>
    <s v="PALF"/>
    <x v="3"/>
    <s v="CONGO"/>
    <m/>
    <m/>
    <m/>
  </r>
  <r>
    <x v="78"/>
    <s v="Achat billet Bouansa - Loutété/ IT87"/>
    <s v="Transport Interurbain"/>
    <s v="Investigation"/>
    <n v="3000"/>
    <n v="5.6031826077211857"/>
    <n v="535.41"/>
    <s v="IT87"/>
    <s v="IT87-A-R7"/>
    <s v="PALF"/>
    <x v="3"/>
    <s v="CONGO"/>
    <m/>
    <m/>
    <m/>
  </r>
  <r>
    <x v="78"/>
    <s v="Taxi moto : Gare routère - Hôtel/ Arrivé à Loutété"/>
    <s v="Transport local"/>
    <s v="Investigation"/>
    <n v="500"/>
    <n v="0.93386376795353099"/>
    <n v="535.41"/>
    <s v="IT87"/>
    <s v="IT87-A-D1"/>
    <s v="PALF"/>
    <x v="3"/>
    <s v="CONGO"/>
    <m/>
    <m/>
    <m/>
  </r>
  <r>
    <x v="78"/>
    <s v="Taxi moto : Hôtel - Marché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78"/>
    <s v="Achat boissons avec la cible"/>
    <s v="Trust building"/>
    <s v="Investigation"/>
    <n v="1800"/>
    <n v="3.3619095646327115"/>
    <n v="535.41"/>
    <s v="IT87"/>
    <s v="IT87-A-D2"/>
    <s v="PALF"/>
    <x v="3"/>
    <s v="CONGO"/>
    <m/>
    <m/>
    <m/>
  </r>
  <r>
    <x v="78"/>
    <s v="Taxi moto : Marché - Quartier Makita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78"/>
    <s v="Taxi moto : Quartier Makita - Hôtel/ Retour de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78"/>
    <s v="Reglement honoraire du mois de Mars 2026/T73/3655263"/>
    <s v="Personnel"/>
    <s v="Investigation"/>
    <n v="225000"/>
    <n v="433.23309923983953"/>
    <n v="519.35090000000002"/>
    <s v="BCI"/>
    <s v="BQ-A-R3"/>
    <s v="PALF"/>
    <x v="2"/>
    <s v="CONGO"/>
    <m/>
    <m/>
    <m/>
  </r>
  <r>
    <x v="79"/>
    <s v="Maison - Bureau"/>
    <s v="Transport local"/>
    <s v="Management"/>
    <n v="1000"/>
    <n v="1.867727535907062"/>
    <n v="535.41"/>
    <s v="DOVI"/>
    <s v="DH-A-D1"/>
    <s v="PALF"/>
    <x v="3"/>
    <s v="CONGO"/>
    <m/>
    <m/>
    <m/>
  </r>
  <r>
    <x v="79"/>
    <s v="Bureau- Maison"/>
    <s v="Transport local"/>
    <s v="Management"/>
    <n v="1000"/>
    <n v="1.867727535907062"/>
    <n v="535.41"/>
    <s v="DOVI"/>
    <s v="DH-A-D1"/>
    <s v="PALF"/>
    <x v="3"/>
    <s v="CONGO"/>
    <m/>
    <m/>
    <m/>
  </r>
  <r>
    <x v="79"/>
    <s v="P29 - CONGO Ration  du14 au 15/04/2026 à ouesso,pokola "/>
    <s v="Travel subsistence"/>
    <s v="Investigation"/>
    <n v="10000"/>
    <n v="18.67727535907062"/>
    <n v="535.41"/>
    <s v="P29"/>
    <s v="P29-A-D2"/>
    <s v="PALF"/>
    <x v="3"/>
    <s v="CONGO"/>
    <m/>
    <m/>
    <m/>
  </r>
  <r>
    <x v="79"/>
    <s v="Achat billet tam-ouesso/ P29"/>
    <s v="Transport Interurbain"/>
    <s v="Investigation"/>
    <n v="8000"/>
    <n v="14.941820287256496"/>
    <n v="535.41"/>
    <s v="P29"/>
    <s v="P29-A-R11"/>
    <s v="PALF"/>
    <x v="3"/>
    <s v="CONGO"/>
    <m/>
    <m/>
    <m/>
  </r>
  <r>
    <x v="79"/>
    <s v="P29 -CONGO Frais d'hotel du 12 au14/04/2026 à Tam ( 2 Nuitées)"/>
    <s v="Travel subsistence"/>
    <s v="Investigation"/>
    <n v="20000"/>
    <n v="37.35455071814124"/>
    <n v="535.41"/>
    <s v="P29"/>
    <s v="P29-A-R12"/>
    <s v="PALF"/>
    <x v="3"/>
    <s v="CONGO"/>
    <m/>
    <m/>
    <m/>
  </r>
  <r>
    <x v="79"/>
    <s v="Taxi hotel-parking,départ pour ouesso"/>
    <s v="Transport local"/>
    <s v="Investigation"/>
    <n v="500"/>
    <n v="0.93386376795353099"/>
    <n v="535.41"/>
    <s v="P29"/>
    <s v="P29-A-D1"/>
    <s v="PALF"/>
    <x v="3"/>
    <s v="CONGO"/>
    <m/>
    <m/>
    <m/>
  </r>
  <r>
    <x v="79"/>
    <s v="Taxi parking-hotel,arrivé à ouesso"/>
    <s v="Transport local"/>
    <s v="Investigation"/>
    <n v="500"/>
    <n v="0.93386376795353099"/>
    <n v="535.41"/>
    <s v="P29"/>
    <s v="P29-A-D1"/>
    <s v="PALF"/>
    <x v="3"/>
    <s v="CONGO"/>
    <m/>
    <m/>
    <m/>
  </r>
  <r>
    <x v="79"/>
    <s v="IT87-CONGO Ration du 14 au 15/04/2026 à Mouyondzi, Bouansa, Loutete"/>
    <s v="Travel subsistence"/>
    <s v="Investigation"/>
    <n v="10000"/>
    <n v="18.67727535907062"/>
    <n v="535.41"/>
    <s v="IT87"/>
    <s v="IT87-A-D3"/>
    <s v="PALF"/>
    <x v="3"/>
    <s v="CONGO"/>
    <m/>
    <m/>
    <m/>
  </r>
  <r>
    <x v="79"/>
    <s v="Taxi moto : Hôtel - Marché/ Rendez-vous avec une cible"/>
    <s v="Transport local"/>
    <s v="Investigation"/>
    <n v="500"/>
    <n v="0.93386376795353099"/>
    <n v="535.41"/>
    <s v="IT87"/>
    <s v="IT87-A-D1"/>
    <s v="PALF"/>
    <x v="3"/>
    <s v="CONGO"/>
    <m/>
    <m/>
    <m/>
  </r>
  <r>
    <x v="79"/>
    <s v="Achat boissons avec 02 cibles"/>
    <s v="Trust building"/>
    <s v="Investigation"/>
    <n v="3000"/>
    <n v="5.6031826077211857"/>
    <n v="535.41"/>
    <s v="IT87"/>
    <s v="IT87-A-D2"/>
    <s v="PALF"/>
    <x v="3"/>
    <s v="CONGO"/>
    <m/>
    <m/>
    <m/>
  </r>
  <r>
    <x v="79"/>
    <s v="Taxi moto : Marché - Quartier Mfouati/ rencontre avec une cible"/>
    <s v="Transport local"/>
    <s v="Investigation"/>
    <n v="500"/>
    <n v="0.93386376795353099"/>
    <n v="535.41"/>
    <s v="IT87"/>
    <s v="IT87-A-D1"/>
    <s v="PALF"/>
    <x v="3"/>
    <s v="CONGO"/>
    <m/>
    <m/>
    <m/>
  </r>
  <r>
    <x v="79"/>
    <s v="Achat boissons avec la cible"/>
    <s v="Trust building"/>
    <s v="Investigation"/>
    <n v="1200"/>
    <n v="2.2412730430884742"/>
    <n v="535.41"/>
    <s v="IT87"/>
    <s v="IT87-A-D2"/>
    <s v="PALF"/>
    <x v="3"/>
    <s v="CONGO"/>
    <m/>
    <m/>
    <m/>
  </r>
  <r>
    <x v="79"/>
    <s v="Taxi moto : Mfouati - Isende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79"/>
    <s v="Taxi moto : Isende - Hôtel/ Retour du terrain"/>
    <s v="Transport local"/>
    <s v="Investigation"/>
    <n v="500"/>
    <n v="0.93386376795353099"/>
    <n v="535.41"/>
    <s v="IT87"/>
    <s v="IT87-A-D1"/>
    <s v="PALF"/>
    <x v="3"/>
    <s v="CONGO"/>
    <m/>
    <m/>
    <m/>
  </r>
  <r>
    <x v="80"/>
    <s v="Maison- Bureau"/>
    <s v="Transport local"/>
    <s v="Management"/>
    <n v="1000"/>
    <n v="1.867727535907062"/>
    <n v="535.41"/>
    <s v="DOVI"/>
    <s v="DH-A-D1"/>
    <s v="PALF"/>
    <x v="3"/>
    <s v="CONGO"/>
    <m/>
    <m/>
    <m/>
  </r>
  <r>
    <x v="80"/>
    <s v="Bureau- Maison"/>
    <s v="Transport local"/>
    <s v="Management"/>
    <n v="1000"/>
    <n v="1.867727535907062"/>
    <n v="535.41"/>
    <s v="DOVI"/>
    <s v="DH-A-D1"/>
    <s v="PALF"/>
    <x v="3"/>
    <s v="CONGO"/>
    <m/>
    <m/>
    <m/>
  </r>
  <r>
    <x v="80"/>
    <s v="Credit telephonique MTN/PALF/ du 15 au 21 avril 2026/ DOVI"/>
    <s v="Telephone"/>
    <s v="Management"/>
    <n v="10000"/>
    <n v="18.67727535907062"/>
    <n v="535.41"/>
    <s v="DOVI"/>
    <s v="DH-A-R4"/>
    <s v="PALF"/>
    <x v="3"/>
    <s v="CONGO"/>
    <m/>
    <m/>
    <m/>
  </r>
  <r>
    <x v="80"/>
    <s v="Taxi: Bureau-DDEF avec Roméo"/>
    <s v="Transport local"/>
    <s v="Legal"/>
    <n v="1000"/>
    <n v="1.867727535907062"/>
    <n v="535.41"/>
    <s v="Crépin"/>
    <s v="CR-A-D1"/>
    <s v="PALF"/>
    <x v="3"/>
    <s v="CONGO"/>
    <m/>
    <m/>
    <m/>
  </r>
  <r>
    <x v="80"/>
    <s v="Taxi: DDEF-Bureau"/>
    <s v="Transport local"/>
    <s v="Legal"/>
    <n v="1000"/>
    <n v="1.867727535907062"/>
    <n v="535.41"/>
    <s v="Crépin"/>
    <s v="CR-A-D1"/>
    <s v="PALF"/>
    <x v="3"/>
    <s v="CONGO"/>
    <m/>
    <m/>
    <m/>
  </r>
  <r>
    <x v="80"/>
    <s v="Credit telephonique MTN PALF/du 15   au 21 avril 2026/Legal/ crepin"/>
    <s v="Telephone"/>
    <s v="Legal"/>
    <n v="7500"/>
    <n v="14.007956519302965"/>
    <n v="535.41"/>
    <s v="Crépin"/>
    <s v="CR-A-R7"/>
    <s v="PALF"/>
    <x v="3"/>
    <s v="CONGO"/>
    <m/>
    <m/>
    <m/>
  </r>
  <r>
    <x v="80"/>
    <s v="Paiement CNSS Prémier trimestre/Mars 2026/Parfaite/le montant manquante sur le chèque delivrée pour la cnss"/>
    <s v="Personnel"/>
    <s v="Office"/>
    <n v="16"/>
    <n v="2.9883640574512992E-2"/>
    <n v="535.41"/>
    <s v="Parfaite"/>
    <s v="CA-A-R11"/>
    <s v="PALF"/>
    <x v="3"/>
    <s v="CONGO"/>
    <m/>
    <m/>
    <m/>
  </r>
  <r>
    <x v="80"/>
    <s v="Frais de tansfert d'argent  à P29    par momo"/>
    <s v="Transfert fees"/>
    <s v="Office"/>
    <n v="700"/>
    <n v="1.3074092751349433"/>
    <n v="535.41"/>
    <s v="Parfaite"/>
    <s v="CA-A-R12"/>
    <s v="PALF"/>
    <x v="3"/>
    <s v="CONGO"/>
    <m/>
    <m/>
    <m/>
  </r>
  <r>
    <x v="80"/>
    <s v="Taxi: Bureau -Banque BCI/ Retrait cheque pour le paiement de la cnss"/>
    <s v="Transport local"/>
    <s v="Office"/>
    <n v="1000"/>
    <n v="1.867727535907062"/>
    <n v="535.41"/>
    <s v="Parfaite"/>
    <s v="P-A-D1"/>
    <s v="PALF"/>
    <x v="3"/>
    <s v="CONGO"/>
    <m/>
    <m/>
    <m/>
  </r>
  <r>
    <x v="80"/>
    <s v="Taxi: Banque BCI-CNSS/Paiement CNSS premier  trimestre de l'année 2026"/>
    <s v="Transport local"/>
    <s v="Office"/>
    <n v="1000"/>
    <n v="1.867727535907062"/>
    <n v="535.41"/>
    <s v="Parfaite"/>
    <s v="P-A-D1"/>
    <s v="PALF"/>
    <x v="3"/>
    <s v="CONGO"/>
    <m/>
    <m/>
    <m/>
  </r>
  <r>
    <x v="80"/>
    <s v="Taxi:  CNSS- Direction MTN/Achat crédit telephonique equipe PALF"/>
    <s v="Transport local"/>
    <s v="Office"/>
    <n v="1000"/>
    <n v="1.867727535907062"/>
    <n v="535.41"/>
    <s v="Parfaite"/>
    <s v="P-A-D1"/>
    <s v="PALF"/>
    <x v="3"/>
    <s v="CONGO"/>
    <m/>
    <m/>
    <m/>
  </r>
  <r>
    <x v="80"/>
    <s v="Taxi:   Direction MTN - Bureau"/>
    <s v="Transport local"/>
    <s v="Office"/>
    <n v="1000"/>
    <n v="1.867727535907062"/>
    <n v="535.41"/>
    <s v="Parfaite"/>
    <s v="P-A-D1"/>
    <s v="PALF"/>
    <x v="3"/>
    <s v="CONGO"/>
    <m/>
    <m/>
    <m/>
  </r>
  <r>
    <x v="80"/>
    <s v="Taxi:  Bureau- M2B services /transfert d'argent à P29 et Donald-Roméo"/>
    <s v="Transport local"/>
    <s v="Office"/>
    <n v="1000"/>
    <n v="1.867727535907062"/>
    <n v="535.41"/>
    <s v="Parfaite"/>
    <s v="P-A-D1"/>
    <s v="PALF"/>
    <x v="3"/>
    <s v="CONGO"/>
    <m/>
    <m/>
    <m/>
  </r>
  <r>
    <x v="80"/>
    <s v="Taxi:  M2B services- Domicile"/>
    <s v="Transport local"/>
    <s v="Office"/>
    <n v="1000"/>
    <n v="1.867727535907062"/>
    <n v="535.41"/>
    <s v="Parfaite"/>
    <s v="P-A-D1"/>
    <s v="PALF"/>
    <x v="3"/>
    <s v="CONGO"/>
    <m/>
    <m/>
    <m/>
  </r>
  <r>
    <x v="80"/>
    <s v="Credit teléphonique MTN PALF/ du15 au 21 avril 2026/Management/ Parfaite"/>
    <s v="Telephone"/>
    <s v="Management"/>
    <n v="5000"/>
    <n v="9.3386376795353101"/>
    <n v="535.41"/>
    <s v="Parfaite"/>
    <s v="P-A-R3"/>
    <s v="PALF"/>
    <x v="3"/>
    <s v="CONGO"/>
    <m/>
    <m/>
    <m/>
  </r>
  <r>
    <x v="80"/>
    <s v="Taxi hotel-mokeko,prospection"/>
    <s v="Transport local"/>
    <s v="Investigation"/>
    <n v="500"/>
    <n v="0.93386376795353099"/>
    <n v="535.41"/>
    <s v="P29"/>
    <s v="P29-A-D1"/>
    <s v="PALF"/>
    <x v="3"/>
    <s v="CONGO"/>
    <m/>
    <m/>
    <m/>
  </r>
  <r>
    <x v="80"/>
    <s v="Taxi mokeko-ancienne piste,prospection"/>
    <s v="Transport local"/>
    <s v="Investigation"/>
    <n v="500"/>
    <n v="0.93386376795353099"/>
    <n v="535.41"/>
    <s v="P29"/>
    <s v="P29-A-D1"/>
    <s v="PALF"/>
    <x v="3"/>
    <s v="CONGO"/>
    <m/>
    <m/>
    <m/>
  </r>
  <r>
    <x v="80"/>
    <s v="Taxi ancienne piste-marché,pour prospection"/>
    <s v="Transport local"/>
    <s v="Investigation"/>
    <n v="500"/>
    <n v="0.93386376795353099"/>
    <n v="535.41"/>
    <s v="P29"/>
    <s v="P29-A-D1"/>
    <s v="PALF"/>
    <x v="3"/>
    <s v="CONGO"/>
    <m/>
    <m/>
    <m/>
  </r>
  <r>
    <x v="80"/>
    <s v="Taxi marché-baloye,prospection"/>
    <s v="Transport local"/>
    <s v="Investigation"/>
    <n v="500"/>
    <n v="0.93386376795353099"/>
    <n v="535.41"/>
    <s v="P29"/>
    <s v="P29-A-D1"/>
    <s v="PALF"/>
    <x v="3"/>
    <s v="CONGO"/>
    <m/>
    <m/>
    <m/>
  </r>
  <r>
    <x v="80"/>
    <s v="Taxi baloye-agence,achat billet"/>
    <s v="Transport local"/>
    <s v="Investigation"/>
    <n v="500"/>
    <n v="0.93386376795353099"/>
    <n v="535.41"/>
    <s v="P29"/>
    <s v="P29-A-D1"/>
    <s v="PALF"/>
    <x v="3"/>
    <s v="CONGO"/>
    <m/>
    <m/>
    <m/>
  </r>
  <r>
    <x v="80"/>
    <s v="Taxi agence-hotel"/>
    <s v="Transport local"/>
    <s v="Investigation"/>
    <n v="500"/>
    <n v="0.93386376795353099"/>
    <n v="535.41"/>
    <s v="P29"/>
    <s v="P29-A-D1"/>
    <s v="PALF"/>
    <x v="3"/>
    <s v="CONGO"/>
    <m/>
    <m/>
    <m/>
  </r>
  <r>
    <x v="80"/>
    <s v="Achat boisson avec un cible"/>
    <s v="Trust building"/>
    <s v="Investigation"/>
    <n v="2000"/>
    <n v="3.735455071814124"/>
    <n v="535.41"/>
    <s v="P29"/>
    <s v="P29-A-D3"/>
    <s v="PALF"/>
    <x v="3"/>
    <s v="CONGO"/>
    <m/>
    <m/>
    <m/>
  </r>
  <r>
    <x v="80"/>
    <s v="Credit telephonique MTN PALF/ du 15 au 21 avril 2026/ Investigation/P29"/>
    <s v="Telephone"/>
    <s v="Investigation"/>
    <n v="7500"/>
    <n v="14.007956519302965"/>
    <n v="535.41"/>
    <s v="P29"/>
    <s v="P29-A-R13"/>
    <s v="PALF"/>
    <x v="3"/>
    <s v="CONGO"/>
    <m/>
    <m/>
    <m/>
  </r>
  <r>
    <x v="80"/>
    <s v="Credit telephonique MTN PALF/ du 15 au 21 avril 2026/ Investigation/T73"/>
    <s v="Telephone"/>
    <s v="Investigation"/>
    <n v="7500"/>
    <n v="14.007956519302965"/>
    <n v="535.41"/>
    <s v="T73"/>
    <s v="T73-A-R8"/>
    <s v="PALF"/>
    <x v="3"/>
    <s v="CONGO"/>
    <m/>
    <m/>
    <m/>
  </r>
  <r>
    <x v="80"/>
    <s v="IT87-CONGO Frais d'hôtel  du 13 au 15/04/2026 à Loutété (02 nuitées)"/>
    <s v="Travel subsistence"/>
    <s v="Investigation"/>
    <n v="20000"/>
    <n v="37.35455071814124"/>
    <n v="535.41"/>
    <s v="IT87"/>
    <s v="IT87-A-R8"/>
    <s v="PALF"/>
    <x v="3"/>
    <s v="CONGO"/>
    <m/>
    <m/>
    <m/>
  </r>
  <r>
    <x v="80"/>
    <s v="Taxi : Hôtel - Agence trans bony/ Départ pour Brazzaville"/>
    <s v="Transport local"/>
    <s v="Investigation"/>
    <n v="1000"/>
    <n v="1.867727535907062"/>
    <n v="535.41"/>
    <s v="IT87"/>
    <s v="IT87-A-D1"/>
    <s v="PALF"/>
    <x v="3"/>
    <s v="CONGO"/>
    <m/>
    <m/>
    <m/>
  </r>
  <r>
    <x v="80"/>
    <s v="Achat billet Loutété - Brazzaville/ IT87"/>
    <s v="Transport Interurbain"/>
    <s v="Investigation"/>
    <n v="7000"/>
    <n v="13.074092751349434"/>
    <n v="535.41"/>
    <s v="IT87"/>
    <s v="IT87-A-R9"/>
    <s v="PALF"/>
    <x v="3"/>
    <s v="CONGO"/>
    <m/>
    <m/>
    <m/>
  </r>
  <r>
    <x v="80"/>
    <s v="Taxi : Agence Trans bony - Domicile/ Arrivée à Brazzaville"/>
    <s v="Transport local"/>
    <s v="Investigation"/>
    <n v="2000"/>
    <n v="3.735455071814124"/>
    <n v="535.41"/>
    <s v="IT87"/>
    <s v="IT87-A-D1"/>
    <s v="PALF"/>
    <x v="3"/>
    <s v="CONGO"/>
    <m/>
    <m/>
    <m/>
  </r>
  <r>
    <x v="80"/>
    <s v="Credit telephonique MTN PALF/du 15 au 21 avril 2026/Investigation /IT87"/>
    <s v="Telephone"/>
    <s v="Investigation"/>
    <n v="7500"/>
    <n v="14.007956519302965"/>
    <n v="535.41"/>
    <s v="IT87"/>
    <s v="IT87-A-R10"/>
    <s v="PALF"/>
    <x v="3"/>
    <s v="CONGO"/>
    <m/>
    <m/>
    <m/>
  </r>
  <r>
    <x v="80"/>
    <s v="Credit telephonique MTN PALF/ du 15 au 21 avril 2026/Legal//Donald-Roméo"/>
    <s v="Telephone"/>
    <s v="Legal"/>
    <n v="7500"/>
    <n v="14.007956519302965"/>
    <n v="535.41"/>
    <s v="Donald-Roméo"/>
    <s v="DR-A-R7"/>
    <s v="PALF"/>
    <x v="3"/>
    <s v="CONGO"/>
    <m/>
    <m/>
    <m/>
  </r>
  <r>
    <x v="80"/>
    <s v="Taxi, Agence Trans Bony de Brazzaville-Domicile"/>
    <s v="Transport local"/>
    <s v="Media"/>
    <n v="1000"/>
    <n v="1.867727535907062"/>
    <n v="535.41"/>
    <s v="Evariste"/>
    <s v="EV-A-D1"/>
    <s v="PALF"/>
    <x v="3"/>
    <s v="CONGO"/>
    <m/>
    <m/>
    <m/>
  </r>
  <r>
    <x v="80"/>
    <s v="Credit telephonique MTN PALF/du 15 au 21 avril 2026/Evariste/ Evariste"/>
    <s v="Telephone"/>
    <s v="Media"/>
    <n v="7500"/>
    <n v="14.007956519302965"/>
    <n v="535.41"/>
    <s v="Evariste"/>
    <s v="EV-A-R7"/>
    <s v="PALF"/>
    <x v="3"/>
    <s v="CONGO"/>
    <m/>
    <m/>
    <m/>
  </r>
  <r>
    <x v="80"/>
    <s v="Credit telephonique MTN PALF/du 15 au 21 Avril 2026/Legal/Romain"/>
    <s v="Telephone"/>
    <s v="Legal"/>
    <n v="5000"/>
    <n v="9.3386376795353101"/>
    <n v="535.41"/>
    <s v="Romain"/>
    <s v="RM-A-R7"/>
    <s v="PALF"/>
    <x v="3"/>
    <s v="CONGO"/>
    <m/>
    <m/>
    <m/>
  </r>
  <r>
    <x v="80"/>
    <s v="Paiement CNSS Premier trimestre/Janvier, Février, Mars 2026/Crepin /3655264"/>
    <s v="Personnel"/>
    <s v="Legal"/>
    <n v="391674"/>
    <n v="754.16062627406632"/>
    <n v="519.35090000000002"/>
    <s v="BCI"/>
    <s v="BQ-A-R4"/>
    <s v="PALF"/>
    <x v="2"/>
    <s v="CONGO"/>
    <m/>
    <m/>
    <m/>
  </r>
  <r>
    <x v="80"/>
    <s v="Paiement CNSS Premier trimestre/Janvier, Février, Mars 2026/Donald-Roméo/3655264"/>
    <s v="Personnel"/>
    <s v="Legal"/>
    <n v="258905"/>
    <n v="498.51651359418071"/>
    <n v="519.35090000000002"/>
    <s v="BCI"/>
    <s v="BQ-A-R5"/>
    <s v="PALF"/>
    <x v="2"/>
    <s v="CONGO"/>
    <m/>
    <m/>
    <m/>
  </r>
  <r>
    <x v="80"/>
    <s v="Paiement CNSS Premier trimestre/Janvier, Février, Mars 2026/Romain/3655264"/>
    <s v="Personnel"/>
    <s v="Legal"/>
    <n v="125346"/>
    <n v="241.35127136585302"/>
    <n v="519.35090000000002"/>
    <s v="BCI"/>
    <s v="BQ-A-R6"/>
    <s v="PALF"/>
    <x v="2"/>
    <s v="CONGO"/>
    <m/>
    <m/>
    <m/>
  </r>
  <r>
    <x v="80"/>
    <s v="Paiement CNSS Premier trimestre/Janvier, Février, Mars 2026/Parfaite/3655264"/>
    <s v="Personnel"/>
    <s v="Office"/>
    <n v="215575"/>
    <n v="415.08544608279294"/>
    <n v="519.35090000000002"/>
    <s v="BCI"/>
    <s v="BQ-A-R7"/>
    <s v="PALF"/>
    <x v="2"/>
    <s v="CONGO"/>
    <m/>
    <m/>
    <m/>
  </r>
  <r>
    <x v="80"/>
    <s v="Paiement CNSS Premier trimestre/Janvier, Février, Mars 2026/Evariste/3655264"/>
    <s v="Personnel"/>
    <s v="Media"/>
    <n v="150375"/>
    <n v="289.54412132529279"/>
    <n v="519.35090000000002"/>
    <s v="BCI"/>
    <s v="BQ-A-R8"/>
    <s v="PALF"/>
    <x v="2"/>
    <s v="CONGO"/>
    <m/>
    <m/>
    <m/>
  </r>
  <r>
    <x v="81"/>
    <s v="Maison--Bureau"/>
    <s v="Transport local"/>
    <s v="Management"/>
    <n v="1000"/>
    <n v="1.867727535907062"/>
    <n v="535.41"/>
    <s v="DOVI"/>
    <s v="DH-A-D1"/>
    <s v="PALF"/>
    <x v="3"/>
    <s v="CONGO"/>
    <m/>
    <m/>
    <m/>
  </r>
  <r>
    <x v="81"/>
    <s v="Bureau- Maison"/>
    <s v="Transport local"/>
    <s v="Management"/>
    <n v="1000"/>
    <n v="1.867727535907062"/>
    <n v="535.41"/>
    <s v="DOVI"/>
    <s v="DH-A-D1"/>
    <s v="PALF"/>
    <x v="3"/>
    <s v="CONGO"/>
    <m/>
    <m/>
    <m/>
  </r>
  <r>
    <x v="81"/>
    <s v="P29 - CONGO Ration  du 15 au 16/04/2026 à ouesso,pokola "/>
    <s v="Travel subsistence"/>
    <s v="Investigation"/>
    <n v="10000"/>
    <n v="18.67727535907062"/>
    <n v="535.41"/>
    <s v="P29"/>
    <s v="P29-A-D2"/>
    <s v="PALF"/>
    <x v="3"/>
    <s v="CONGO"/>
    <m/>
    <m/>
    <m/>
  </r>
  <r>
    <x v="81"/>
    <s v="Taxi : domicile - centre ville ( prospection sur Brazzaville)"/>
    <s v="Transport local"/>
    <s v="Investigation"/>
    <n v="1000"/>
    <n v="1.867727535907062"/>
    <n v="535.41"/>
    <s v="T73"/>
    <s v="T73-A-D1"/>
    <s v="PALF"/>
    <x v="3"/>
    <s v="CONGO"/>
    <m/>
    <m/>
    <m/>
  </r>
  <r>
    <x v="81"/>
    <s v="Taxi : centre ville - poto poto ( prospection sur Brazzaville)"/>
    <s v="Transport local"/>
    <s v="Investigation"/>
    <n v="1000"/>
    <n v="1.867727535907062"/>
    <n v="535.41"/>
    <s v="T73"/>
    <s v="T73-A-D1"/>
    <s v="PALF"/>
    <x v="3"/>
    <s v="CONGO"/>
    <m/>
    <m/>
    <m/>
  </r>
  <r>
    <x v="81"/>
    <s v="Taxi : poto poto - moungali ( prospection sur Brazzaville)"/>
    <s v="Transport local"/>
    <s v="Investigation"/>
    <n v="1000"/>
    <n v="1.867727535907062"/>
    <n v="535.41"/>
    <s v="T73"/>
    <s v="T73-A-D1"/>
    <s v="PALF"/>
    <x v="3"/>
    <s v="CONGO"/>
    <m/>
    <m/>
    <m/>
  </r>
  <r>
    <x v="81"/>
    <s v="Taxi : moungali - moukoundo ( prospection sur Brazzaville)"/>
    <s v="Transport local"/>
    <s v="Investigation"/>
    <n v="1000"/>
    <n v="1.867727535907062"/>
    <n v="535.41"/>
    <s v="T73"/>
    <s v="T73-A-D1"/>
    <s v="PALF"/>
    <x v="3"/>
    <s v="CONGO"/>
    <m/>
    <m/>
    <m/>
  </r>
  <r>
    <x v="81"/>
    <s v="Taxi : moukoundo - domicile (fin de journée)"/>
    <s v="Transport local"/>
    <s v="Investigation"/>
    <n v="1000"/>
    <n v="1.867727535907062"/>
    <n v="535.41"/>
    <s v="T73"/>
    <s v="T73-A-D1"/>
    <s v="PALF"/>
    <x v="3"/>
    <s v="CONGO"/>
    <m/>
    <m/>
    <m/>
  </r>
  <r>
    <x v="81"/>
    <s v="Achat boisson/T73"/>
    <s v="Trust building"/>
    <s v="Investigation"/>
    <n v="2000"/>
    <n v="3.735455071814124"/>
    <n v="535.41"/>
    <s v="T73"/>
    <s v="T73-A-D2"/>
    <s v="PALF"/>
    <x v="3"/>
    <s v="CONGO"/>
    <m/>
    <m/>
    <m/>
  </r>
  <r>
    <x v="82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82"/>
    <s v="Bureau- Maison"/>
    <s v="Transport local"/>
    <s v="Management"/>
    <n v="1000"/>
    <n v="1.867727535907062"/>
    <n v="535.41"/>
    <s v="DOVI"/>
    <s v="DH-A-D1"/>
    <s v="PALF"/>
    <x v="3"/>
    <s v="CONGO"/>
    <m/>
    <m/>
    <m/>
  </r>
  <r>
    <x v="82"/>
    <s v="Reglement facture internet periode du 18/04au 18/05/2026 bureau PALF"/>
    <s v="Internet"/>
    <s v="Office"/>
    <n v="45050"/>
    <n v="84.141125492613142"/>
    <n v="535.41"/>
    <s v="Parfaite"/>
    <s v="CA-A-R13"/>
    <s v="PALF"/>
    <x v="3"/>
    <s v="CONGO"/>
    <m/>
    <m/>
    <m/>
  </r>
  <r>
    <x v="82"/>
    <s v="Taxi: Bureau- Société mega service/ achat internet du 18 avril au 18 mai 2026 bureau PALF"/>
    <s v="Transport local"/>
    <s v="Office"/>
    <n v="1000"/>
    <n v="1.867727535907062"/>
    <n v="535.41"/>
    <s v="Parfaite"/>
    <s v="P-A-D1"/>
    <s v="PALF"/>
    <x v="3"/>
    <s v="CONGO"/>
    <m/>
    <m/>
    <m/>
  </r>
  <r>
    <x v="82"/>
    <s v="Taxi: Bureau- Société mega service- Bureau"/>
    <s v="Transport local"/>
    <s v="Office"/>
    <n v="1000"/>
    <n v="1.867727535907062"/>
    <n v="535.41"/>
    <s v="Parfaite"/>
    <s v="P-A-D1"/>
    <s v="PALF"/>
    <x v="3"/>
    <s v="CONGO"/>
    <m/>
    <m/>
    <m/>
  </r>
  <r>
    <x v="82"/>
    <s v="P29 - CONGO Ration  du 16 au 17/04/2026 à ouesso,pokola "/>
    <s v="Travel subsistence"/>
    <s v="Investigation"/>
    <n v="10000"/>
    <n v="18.67727535907062"/>
    <n v="535.41"/>
    <s v="P29"/>
    <s v="P29-A-D2"/>
    <s v="PALF"/>
    <x v="3"/>
    <s v="CONGO"/>
    <m/>
    <m/>
    <m/>
  </r>
  <r>
    <x v="82"/>
    <s v="Achat billet ouesso-brazzaville/ P29"/>
    <s v="Transport Interurbain"/>
    <s v="Investigation"/>
    <n v="12000"/>
    <n v="22.412730430884743"/>
    <n v="535.41"/>
    <s v="P29"/>
    <s v="P29-A-R14"/>
    <s v="PALF"/>
    <x v="3"/>
    <s v="CONGO"/>
    <m/>
    <m/>
    <m/>
  </r>
  <r>
    <x v="82"/>
    <s v="P29 -CONGO Frais d'hotel du 14 au17/04/2026 à ouesso ( 3 Nuitées)"/>
    <s v="Travel subsistence"/>
    <s v="Investigation"/>
    <n v="30000"/>
    <n v="56.031826077211861"/>
    <n v="535.41"/>
    <s v="P29"/>
    <s v="P29-A-R15"/>
    <s v="PALF"/>
    <x v="3"/>
    <s v="CONGO"/>
    <m/>
    <m/>
    <m/>
  </r>
  <r>
    <x v="82"/>
    <s v="Taxi hotel-agence,départ pour brazza"/>
    <s v="Transport local"/>
    <s v="Investigation"/>
    <n v="500"/>
    <n v="0.93386376795353099"/>
    <n v="535.41"/>
    <s v="P29"/>
    <s v="P29-A-D1"/>
    <s v="PALF"/>
    <x v="3"/>
    <s v="CONGO"/>
    <m/>
    <m/>
    <m/>
  </r>
  <r>
    <x v="82"/>
    <s v="Taxi agence-domicile,arrivé à brazzaville"/>
    <s v="Transport local"/>
    <s v="Investigation"/>
    <n v="1500"/>
    <n v="2.8015913038605929"/>
    <n v="535.41"/>
    <s v="P29"/>
    <s v="P29-A-D1"/>
    <s v="PALF"/>
    <x v="3"/>
    <s v="CONGO"/>
    <m/>
    <m/>
    <m/>
  </r>
  <r>
    <x v="82"/>
    <s v="T73-CONGO Ration du17 /04/2026 au 19/04/2026 à Kinkala"/>
    <s v="Travel subsistence"/>
    <s v="Investigation"/>
    <n v="20000"/>
    <n v="37.35455071814124"/>
    <n v="535.41"/>
    <s v="T73"/>
    <s v="T73-A-D4"/>
    <s v="PALF"/>
    <x v="3"/>
    <s v="CONGO"/>
    <m/>
    <m/>
    <m/>
  </r>
  <r>
    <x v="82"/>
    <s v="Taxi : bureau - domicile (préparer bagage pour départ kinkala)"/>
    <s v="Transport local"/>
    <s v="Investigation"/>
    <n v="1000"/>
    <n v="1.867727535907062"/>
    <n v="535.41"/>
    <s v="T73"/>
    <s v="T73-A-D1"/>
    <s v="PALF"/>
    <x v="3"/>
    <s v="CONGO"/>
    <m/>
    <m/>
    <m/>
  </r>
  <r>
    <x v="82"/>
    <s v="Taxi : domicile - total (départ kinkala)"/>
    <s v="Transport local"/>
    <s v="Investigation"/>
    <n v="1000"/>
    <n v="1.867727535907062"/>
    <n v="535.41"/>
    <s v="T73"/>
    <s v="T73-A-D1"/>
    <s v="PALF"/>
    <x v="3"/>
    <s v="CONGO"/>
    <m/>
    <m/>
    <m/>
  </r>
  <r>
    <x v="82"/>
    <s v="Achat billet : Brazzaville - kinkala/T73"/>
    <s v="Transport Interurbain"/>
    <s v="Investigation"/>
    <n v="3000"/>
    <n v="5.6031826077211857"/>
    <n v="535.41"/>
    <s v="T73"/>
    <s v="T73-A-R9"/>
    <s v="PALF"/>
    <x v="3"/>
    <s v="CONGO"/>
    <m/>
    <m/>
    <m/>
  </r>
  <r>
    <x v="82"/>
    <s v="taxi moto : gare routière - hotel crapp "/>
    <s v="Transport local"/>
    <s v="Investigation"/>
    <n v="500"/>
    <n v="0.93386376795353099"/>
    <n v="535.41"/>
    <s v="T73"/>
    <s v="T73-A-D1"/>
    <s v="PALF"/>
    <x v="3"/>
    <s v="CONGO"/>
    <m/>
    <m/>
    <m/>
  </r>
  <r>
    <x v="82"/>
    <s v="Taxi, Bureau PALF-Maison Op Service"/>
    <s v="Transport local"/>
    <s v="Media"/>
    <n v="1000"/>
    <n v="1.867727535907062"/>
    <n v="535.41"/>
    <s v="Evariste"/>
    <s v="EV-A-D1"/>
    <s v="PALF"/>
    <x v="3"/>
    <s v="CONGO"/>
    <m/>
    <m/>
    <m/>
  </r>
  <r>
    <x v="82"/>
    <s v="Taxi, Maison Op Service - Celeste Computer"/>
    <s v="Transport local"/>
    <s v="Media"/>
    <n v="1000"/>
    <n v="1.867727535907062"/>
    <n v="535.41"/>
    <s v="Evariste"/>
    <s v="EV-A-D1"/>
    <s v="PALF"/>
    <x v="3"/>
    <s v="CONGO"/>
    <m/>
    <m/>
    <m/>
  </r>
  <r>
    <x v="82"/>
    <s v="Taxi, Celeste Computer-Bureau PALF"/>
    <s v="Transport local"/>
    <s v="Media"/>
    <n v="1000"/>
    <n v="1.867727535907062"/>
    <n v="535.41"/>
    <s v="Evariste"/>
    <s v="EV-A-D1"/>
    <s v="PALF"/>
    <x v="3"/>
    <s v="CONGO"/>
    <m/>
    <m/>
    <m/>
  </r>
  <r>
    <x v="83"/>
    <s v="taxi moto : hotel crapp - quartier lizola ( vérifer l'information)"/>
    <s v="Transport local"/>
    <s v="Investigation"/>
    <n v="500"/>
    <n v="0.93386376795353099"/>
    <n v="535.41"/>
    <s v="T73"/>
    <s v="T73-A-D1"/>
    <s v="PALF"/>
    <x v="3"/>
    <s v="CONGO"/>
    <m/>
    <m/>
    <m/>
  </r>
  <r>
    <x v="83"/>
    <s v="taxi moto : quartier lizola - centre ville (prosoection)"/>
    <s v="Transport local"/>
    <s v="Investigation"/>
    <n v="500"/>
    <n v="0.93386376795353099"/>
    <n v="535.41"/>
    <s v="T73"/>
    <s v="T73-A-D1"/>
    <s v="PALF"/>
    <x v="3"/>
    <s v="CONGO"/>
    <m/>
    <m/>
    <m/>
  </r>
  <r>
    <x v="83"/>
    <s v="taxi moto : centre ville - zone lycée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83"/>
    <s v="taxi moto : zone lycée - marché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83"/>
    <s v="taxi moto : marché - zone hopital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83"/>
    <s v="taxi moto : zone hopital - quartier lizola (rendez vous avec la cible)"/>
    <s v="Transport local"/>
    <s v="Investigation"/>
    <n v="500"/>
    <n v="0.93386376795353099"/>
    <n v="535.41"/>
    <s v="T73"/>
    <s v="T73-A-D1"/>
    <s v="PALF"/>
    <x v="3"/>
    <s v="CONGO"/>
    <m/>
    <m/>
    <m/>
  </r>
  <r>
    <x v="83"/>
    <s v="taxi moto : quartier lizola - hotel  (fin de la journée)"/>
    <s v="Transport local"/>
    <s v="Investigation"/>
    <n v="500"/>
    <n v="0.93386376795353099"/>
    <n v="535.41"/>
    <s v="T73"/>
    <s v="T73-A-D1"/>
    <s v="PALF"/>
    <x v="3"/>
    <s v="CONGO"/>
    <m/>
    <m/>
    <m/>
  </r>
  <r>
    <x v="83"/>
    <s v="achat boisons pour deux cibles differentes"/>
    <s v="Trust building"/>
    <s v="Investigation"/>
    <n v="4000"/>
    <n v="7.4709101436282479"/>
    <n v="535.41"/>
    <s v="T73"/>
    <s v="T73-A-D2"/>
    <s v="PALF"/>
    <x v="3"/>
    <s v="CONGO"/>
    <m/>
    <m/>
    <m/>
  </r>
  <r>
    <x v="84"/>
    <s v="T73 - CONGO Frais d'hotel du 17 au 19/04/2026 à Ouesso (02 Nuitées)"/>
    <s v="Travel subsistence"/>
    <s v="Investigation"/>
    <n v="20000"/>
    <n v="37.35455071814124"/>
    <n v="535.41"/>
    <s v="T73"/>
    <s v="T73-A-R10"/>
    <s v="PALF"/>
    <x v="3"/>
    <s v="CONGO"/>
    <m/>
    <m/>
    <m/>
  </r>
  <r>
    <x v="84"/>
    <s v="Taxi moto : hotel - gare routière"/>
    <s v="Transport local"/>
    <s v="Investigation"/>
    <n v="500"/>
    <n v="0.93386376795353099"/>
    <n v="535.41"/>
    <s v="T73"/>
    <s v="T73-A-D1"/>
    <s v="PALF"/>
    <x v="3"/>
    <s v="CONGO"/>
    <m/>
    <m/>
    <m/>
  </r>
  <r>
    <x v="84"/>
    <s v="Achat billet :  kinkala- Brazzaville/T73"/>
    <s v="Transport Interurbain"/>
    <s v="Investigation"/>
    <n v="3000"/>
    <n v="5.6031826077211857"/>
    <n v="535.41"/>
    <s v="T73"/>
    <s v="T73-A-R11"/>
    <s v="PALF"/>
    <x v="3"/>
    <s v="CONGO"/>
    <m/>
    <m/>
    <m/>
  </r>
  <r>
    <x v="84"/>
    <s v="Taxi : parking total - domicile"/>
    <s v="Transport local"/>
    <s v="Investigation"/>
    <n v="1000"/>
    <n v="1.867727535907062"/>
    <n v="535.41"/>
    <s v="T73"/>
    <s v="T73-A-D1"/>
    <s v="PALF"/>
    <x v="3"/>
    <s v="CONGO"/>
    <m/>
    <m/>
    <m/>
  </r>
  <r>
    <x v="85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85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85"/>
    <s v="Billet: Brazzaville-Madingou"/>
    <s v="Transport Interurbain"/>
    <s v="Legal"/>
    <n v="7000"/>
    <n v="13.074092751349434"/>
    <n v="535.41"/>
    <s v="Crépin"/>
    <s v="CR-A-R8"/>
    <s v="PALF"/>
    <x v="3"/>
    <s v="CONGO"/>
    <m/>
    <m/>
    <m/>
  </r>
  <r>
    <x v="85"/>
    <s v="Taxi: Bureau-Agence Trans Bony de la Frontière"/>
    <s v="Transport local"/>
    <s v="Legal"/>
    <n v="1000"/>
    <n v="1.867727535907062"/>
    <n v="535.41"/>
    <s v="Romain"/>
    <s v="RM-A-D1"/>
    <s v="PALF"/>
    <x v="3"/>
    <s v="CONGO"/>
    <m/>
    <m/>
    <m/>
  </r>
  <r>
    <x v="85"/>
    <s v="Achat Billet-Brazzaville-Owando/ Romain"/>
    <s v="Transport Interubain"/>
    <s v="Legal"/>
    <n v="8000"/>
    <n v="14.941820287256496"/>
    <n v="535.41"/>
    <s v="Romain"/>
    <s v="RM-A-R8"/>
    <s v="PALF"/>
    <x v="3"/>
    <s v="CONGO"/>
    <m/>
    <m/>
    <m/>
  </r>
  <r>
    <x v="85"/>
    <s v="Taxi: Agence Trans Bony de la Frontière-Bureau"/>
    <s v="Transport local"/>
    <s v="Legal"/>
    <n v="1000"/>
    <n v="1.867727535907062"/>
    <n v="535.41"/>
    <s v="Romain"/>
    <s v="RM-A-D1"/>
    <s v="PALF"/>
    <x v="3"/>
    <s v="CONGO"/>
    <m/>
    <m/>
    <m/>
  </r>
  <r>
    <x v="85"/>
    <s v="Reglement honoraire du mois de Mars 2026/P29/3655265"/>
    <s v="Personnel"/>
    <s v="Investigation"/>
    <n v="370000"/>
    <n v="712.42776319440281"/>
    <n v="519.35090000000002"/>
    <s v="BCI"/>
    <s v="BQ-A-R9"/>
    <s v="PALF"/>
    <x v="2"/>
    <s v="CONGO"/>
    <m/>
    <m/>
    <m/>
  </r>
  <r>
    <x v="85"/>
    <s v="Paiement Honoraire Me LOCKO/Mois de Mars 2026 /3655266"/>
    <s v="Lawyer Fees"/>
    <s v="Legal"/>
    <n v="150000"/>
    <n v="280.1591303860593"/>
    <n v="535.41"/>
    <s v="BCI"/>
    <s v="BQ-A-R10"/>
    <s v="PALF"/>
    <x v="3"/>
    <s v="CONGO"/>
    <m/>
    <m/>
    <m/>
  </r>
  <r>
    <x v="86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86"/>
    <s v="Bureau-Aspinall"/>
    <s v="Transport local"/>
    <s v="Management"/>
    <n v="1000"/>
    <n v="1.867727535907062"/>
    <n v="535.41"/>
    <s v="DOVI"/>
    <s v="DH-A-D1"/>
    <s v="PALF"/>
    <x v="3"/>
    <s v="CONGO"/>
    <m/>
    <m/>
    <m/>
  </r>
  <r>
    <x v="86"/>
    <s v="Aspinall-Bureau"/>
    <s v="Transport local"/>
    <s v="Management"/>
    <n v="1000"/>
    <n v="1.867727535907062"/>
    <n v="535.41"/>
    <s v="DOVI"/>
    <s v="DH-A-D1"/>
    <s v="PALF"/>
    <x v="3"/>
    <s v="CONGO"/>
    <m/>
    <m/>
    <m/>
  </r>
  <r>
    <x v="86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86"/>
    <s v="CREPIN-CONGO Ration du 21 au 22/04/2026 à Madingou/Crépin"/>
    <s v="Travel subsistence"/>
    <s v="Legal"/>
    <n v="40000"/>
    <n v="74.709101436282481"/>
    <n v="535.41"/>
    <s v="Crépin"/>
    <s v="CR-A-D4"/>
    <s v="PALF"/>
    <x v="3"/>
    <s v="CONGO"/>
    <m/>
    <m/>
    <m/>
  </r>
  <r>
    <x v="86"/>
    <s v="Taxi: Domicile Mfilou marché Ngambio-Agence trans Bony la Frontière"/>
    <s v="Transport local"/>
    <s v="Legal"/>
    <n v="1000"/>
    <n v="1.867727535907062"/>
    <n v="535.41"/>
    <s v="Crépin"/>
    <s v="CR-A-D1"/>
    <s v="PALF"/>
    <x v="3"/>
    <s v="CONGO"/>
    <m/>
    <m/>
    <m/>
  </r>
  <r>
    <x v="86"/>
    <s v=" Tricycle: Agence Trans Bony Madingou-Hôtel Nzongo et fils"/>
    <s v="Transport local"/>
    <s v="Legal"/>
    <n v="500"/>
    <n v="0.93386376795353099"/>
    <n v="535.41"/>
    <s v="Crépin"/>
    <s v="CR-A-D1"/>
    <s v="PALF"/>
    <x v="3"/>
    <s v="CONGO"/>
    <m/>
    <m/>
    <m/>
  </r>
  <r>
    <x v="86"/>
    <s v="Ration de NTONDELE Fulgence /Commissariat de Madingou/ Soir"/>
    <s v="Jail visits"/>
    <s v="Legal"/>
    <n v="1500"/>
    <n v="2.8015913038605929"/>
    <n v="535.41"/>
    <s v="Crépin"/>
    <s v="CR-A-D2"/>
    <s v="PALF"/>
    <x v="3"/>
    <s v="CONGO"/>
    <m/>
    <m/>
    <m/>
  </r>
  <r>
    <x v="86"/>
    <s v="Tricycle: Petit marché-Commissariat de Police"/>
    <s v="Transport local"/>
    <s v="Legal"/>
    <n v="500"/>
    <n v="0.93386376795353099"/>
    <n v="535.41"/>
    <s v="Crépin"/>
    <s v="CR-A-D1"/>
    <s v="PALF"/>
    <x v="3"/>
    <s v="CONGO"/>
    <m/>
    <m/>
    <m/>
  </r>
  <r>
    <x v="86"/>
    <s v="Tricycle: Commissariat-Hôtel"/>
    <s v="Transport local"/>
    <s v="Legal"/>
    <n v="500"/>
    <n v="0.93386376795353099"/>
    <n v="535.41"/>
    <s v="Crépin"/>
    <s v="CR-A-D1"/>
    <s v="PALF"/>
    <x v="3"/>
    <s v="CONGO"/>
    <m/>
    <m/>
    <m/>
  </r>
  <r>
    <x v="86"/>
    <s v="Taxi bureau-agence,achat billet"/>
    <s v="Transport local"/>
    <s v="Investigation"/>
    <n v="1000"/>
    <n v="1.867727535907062"/>
    <n v="535.41"/>
    <s v="P29"/>
    <s v="P29-A-D1"/>
    <s v="PALF"/>
    <x v="3"/>
    <s v="CONGO"/>
    <m/>
    <m/>
    <m/>
  </r>
  <r>
    <x v="86"/>
    <s v="Taxi agence-domicile"/>
    <s v="Transport local"/>
    <s v="Investigation"/>
    <n v="1000"/>
    <n v="1.867727535907062"/>
    <n v="535.41"/>
    <s v="P29"/>
    <s v="P29-A-D1"/>
    <s v="PALF"/>
    <x v="3"/>
    <s v="CONGO"/>
    <m/>
    <m/>
    <m/>
  </r>
  <r>
    <x v="86"/>
    <s v="Achat billet Brazzavrille-dolisie/ P29"/>
    <s v="Transport Interurbain"/>
    <s v="Investigation"/>
    <n v="9000"/>
    <n v="16.809547823163559"/>
    <n v="535.41"/>
    <s v="P29"/>
    <s v="P29-A-R16"/>
    <s v="PALF"/>
    <x v="3"/>
    <s v="CONGO"/>
    <m/>
    <m/>
    <m/>
  </r>
  <r>
    <x v="86"/>
    <s v="Taxi : bureau - moungali ( reparation téléphone)"/>
    <s v="Transport local"/>
    <s v="Investigation"/>
    <n v="1000"/>
    <n v="1.867727535907062"/>
    <n v="535.41"/>
    <s v="T73"/>
    <s v="T73-A-D1"/>
    <s v="PALF"/>
    <x v="3"/>
    <s v="CONGO"/>
    <m/>
    <m/>
    <m/>
  </r>
  <r>
    <x v="86"/>
    <s v="Taxi : moungali - bureau ( retour)"/>
    <s v="Transport local"/>
    <s v="Investigation"/>
    <n v="1000"/>
    <n v="1.867727535907062"/>
    <n v="535.41"/>
    <s v="T73"/>
    <s v="T73-A-D1"/>
    <s v="PALF"/>
    <x v="3"/>
    <s v="CONGO"/>
    <m/>
    <m/>
    <m/>
  </r>
  <r>
    <x v="86"/>
    <s v="Taxi : bureau - agence trans bony (achat billet"/>
    <s v="Transport local"/>
    <s v="Investigation"/>
    <n v="1000"/>
    <n v="1.867727535907062"/>
    <n v="535.41"/>
    <s v="T73"/>
    <s v="T73-A-D1"/>
    <s v="PALF"/>
    <x v="3"/>
    <s v="CONGO"/>
    <m/>
    <m/>
    <m/>
  </r>
  <r>
    <x v="86"/>
    <s v="Achat billet : Brazzaville - Ouesso/T73"/>
    <s v="Transport Interurbain"/>
    <s v="Investigation"/>
    <n v="12000"/>
    <n v="22.412730430884743"/>
    <n v="535.41"/>
    <s v="T73"/>
    <s v="T73-A-R12"/>
    <s v="PALF"/>
    <x v="3"/>
    <s v="CONGO"/>
    <m/>
    <m/>
    <m/>
  </r>
  <r>
    <x v="86"/>
    <s v="Taxi : agence trans bony - domicile ( achat billet)"/>
    <s v="Transport local"/>
    <s v="Investigation"/>
    <n v="1000"/>
    <n v="1.867727535907062"/>
    <n v="535.41"/>
    <s v="T73"/>
    <s v="T73-A-D1"/>
    <s v="PALF"/>
    <x v="3"/>
    <s v="CONGO"/>
    <m/>
    <m/>
    <m/>
  </r>
  <r>
    <x v="86"/>
    <s v="Taxi : Bureau - Agence trans bony/ Achat billet"/>
    <s v="Transport local"/>
    <s v="Investigation"/>
    <n v="1000"/>
    <n v="1.867727535907062"/>
    <n v="535.41"/>
    <s v="IT87"/>
    <s v="IT87-A-D1"/>
    <s v="PALF"/>
    <x v="3"/>
    <s v="CONGO"/>
    <m/>
    <m/>
    <m/>
  </r>
  <r>
    <x v="86"/>
    <s v="Achat billet Brazzaville - Ewo/ IT87"/>
    <s v="Transport Interurbain"/>
    <s v="Investigation"/>
    <n v="12000"/>
    <n v="22.412730430884743"/>
    <n v="535.41"/>
    <s v="IT87"/>
    <s v="IT87-A-R11"/>
    <s v="PALF"/>
    <x v="3"/>
    <s v="CONGO"/>
    <m/>
    <m/>
    <m/>
  </r>
  <r>
    <x v="86"/>
    <s v="Taxi : Agence trans bony - Domicile/ Retour d'achat billet"/>
    <s v="Transport local"/>
    <s v="Investigation"/>
    <n v="2000"/>
    <n v="3.735455071814124"/>
    <n v="535.41"/>
    <s v="IT87"/>
    <s v="IT87-A-D1"/>
    <s v="PALF"/>
    <x v="3"/>
    <s v="CONGO"/>
    <m/>
    <m/>
    <m/>
  </r>
  <r>
    <x v="86"/>
    <s v="Taxi Bureau-Parc Zoologique"/>
    <s v="Transport local"/>
    <s v="Legal"/>
    <n v="1000"/>
    <n v="1.867727535907062"/>
    <n v="535.41"/>
    <s v="Donald-Roméo"/>
    <s v="DR-A-D1"/>
    <s v="PALF"/>
    <x v="3"/>
    <s v="CONGO"/>
    <m/>
    <m/>
    <m/>
  </r>
  <r>
    <x v="86"/>
    <s v="Taxi Parc Zoologique-Bureau"/>
    <s v="Transport local"/>
    <s v="Legal"/>
    <n v="1000"/>
    <n v="1.867727535907062"/>
    <n v="535.41"/>
    <s v="Donald-Roméo"/>
    <s v="DR-A-D1"/>
    <s v="PALF"/>
    <x v="3"/>
    <s v="CONGO"/>
    <m/>
    <m/>
    <m/>
  </r>
  <r>
    <x v="86"/>
    <s v="Taxi: Domicile-Agence Trans Bony de la Frontière"/>
    <s v="Transport local"/>
    <s v="Legal"/>
    <n v="2500"/>
    <n v="4.669318839767655"/>
    <n v="535.41"/>
    <s v="Romain"/>
    <s v="RM-A-D1"/>
    <s v="PALF"/>
    <x v="3"/>
    <s v="CONGO"/>
    <m/>
    <m/>
    <m/>
  </r>
  <r>
    <x v="86"/>
    <s v="Taxi moto: Agence Trans Bony d'Owando-Hotel Case Mbali"/>
    <s v="Transport local"/>
    <s v="Legal"/>
    <n v="300"/>
    <n v="0.56031826077211855"/>
    <n v="535.41"/>
    <s v="Romain"/>
    <s v="RM-A-D1"/>
    <s v="PALF"/>
    <x v="3"/>
    <s v="CONGO"/>
    <m/>
    <m/>
    <m/>
  </r>
  <r>
    <x v="86"/>
    <s v="Taxi moto: Hotel Case Mbali-Hotel Savouret"/>
    <s v="Transport local"/>
    <s v="Legal"/>
    <n v="300"/>
    <n v="0.56031826077211855"/>
    <n v="535.41"/>
    <s v="Romain"/>
    <s v="RM-A-D1"/>
    <s v="PALF"/>
    <x v="3"/>
    <s v="CONGO"/>
    <m/>
    <m/>
    <m/>
  </r>
  <r>
    <x v="86"/>
    <s v="Taxi moto: Hotel Savouret-Marché d'Owando"/>
    <s v="Transport local"/>
    <s v="Legal"/>
    <n v="300"/>
    <n v="0.56031826077211855"/>
    <n v="535.41"/>
    <s v="Romain"/>
    <s v="RM-A-D1"/>
    <s v="PALF"/>
    <x v="3"/>
    <s v="CONGO"/>
    <m/>
    <m/>
    <m/>
  </r>
  <r>
    <x v="86"/>
    <s v="Achat de la ration des détenus (ELOMBO Levy et NGASSAKI Dany) à la maison d'arrêt d'Owando"/>
    <s v="jail visit"/>
    <s v="Legal"/>
    <n v="3000"/>
    <n v="5.6031826077211857"/>
    <n v="535.41"/>
    <s v="Romain"/>
    <s v="RM-A-D3"/>
    <s v="PALF"/>
    <x v="3"/>
    <s v="CONGO"/>
    <m/>
    <m/>
    <m/>
  </r>
  <r>
    <x v="86"/>
    <s v="Taxi moto: Marché -d'Owando-Maison d'arret d'Owando"/>
    <s v="Transport local"/>
    <s v="Legal"/>
    <n v="300"/>
    <n v="0.56031826077211855"/>
    <n v="535.41"/>
    <s v="Romain"/>
    <s v="RM-A-D1"/>
    <s v="PALF"/>
    <x v="3"/>
    <s v="CONGO"/>
    <m/>
    <m/>
    <m/>
  </r>
  <r>
    <x v="86"/>
    <s v="Taxi moto: Maison d'arret d'Owando-Hotel Savouret "/>
    <s v="Transport local"/>
    <s v="Legal"/>
    <n v="300"/>
    <n v="0.56031826077211855"/>
    <n v="535.41"/>
    <s v="Romain"/>
    <s v="RM-A-D1"/>
    <s v="PALF"/>
    <x v="3"/>
    <s v="CONGO"/>
    <m/>
    <m/>
    <m/>
  </r>
  <r>
    <x v="86"/>
    <s v="ROMAIN-CONGO: Ration du 21 au 23/04/2026 à Owando"/>
    <s v="Travel subsistence"/>
    <s v="Legal"/>
    <n v="20000"/>
    <n v="37.35455071814124"/>
    <n v="535.41"/>
    <s v="Romain"/>
    <s v="RM-A-D4"/>
    <s v="PALF"/>
    <x v="3"/>
    <s v="CONGO"/>
    <m/>
    <m/>
    <m/>
  </r>
  <r>
    <x v="87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87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87"/>
    <s v="Credit telephonique MTN/PALF/ du 22 au 28 avril 2026/ DOVI"/>
    <s v="Telephone"/>
    <s v="Management"/>
    <n v="10000"/>
    <n v="18.67727535907062"/>
    <n v="535.41"/>
    <s v="DOVI"/>
    <s v="DH-A-R5"/>
    <s v="PALF"/>
    <x v="3"/>
    <s v="CONGO"/>
    <m/>
    <m/>
    <m/>
  </r>
  <r>
    <x v="87"/>
    <s v="Ration de NTONDELE Fulgence /Commissariat de Madingou/Matin"/>
    <s v="Jail visits"/>
    <s v="Legal"/>
    <n v="1500"/>
    <n v="2.8015913038605929"/>
    <n v="535.41"/>
    <s v="Crépin"/>
    <s v="CR-A-D2"/>
    <s v="PALF"/>
    <x v="3"/>
    <s v="CONGO"/>
    <m/>
    <m/>
    <m/>
  </r>
  <r>
    <x v="87"/>
    <s v="Tricycle: Petit marché-Commissariat de Police"/>
    <s v="Transport local"/>
    <s v="Legal"/>
    <n v="500"/>
    <n v="0.93386376795353099"/>
    <n v="535.41"/>
    <s v="Crépin"/>
    <s v="CR-A-D1"/>
    <s v="PALF"/>
    <x v="3"/>
    <s v="CONGO"/>
    <m/>
    <m/>
    <m/>
  </r>
  <r>
    <x v="87"/>
    <s v="Tricycle: Commisssariat-DDEF"/>
    <s v="Transport local"/>
    <s v="Legal"/>
    <n v="500"/>
    <n v="0.93386376795353099"/>
    <n v="535.41"/>
    <s v="Crépin"/>
    <s v="CR-A-D1"/>
    <s v="PALF"/>
    <x v="3"/>
    <s v="CONGO"/>
    <m/>
    <m/>
    <m/>
  </r>
  <r>
    <x v="87"/>
    <s v="Tricycle: DDEF-TGI pour rencontre avec le VP"/>
    <s v="Transport local"/>
    <s v="Legal"/>
    <n v="500"/>
    <n v="0.93386376795353099"/>
    <n v="535.41"/>
    <s v="Crépin"/>
    <s v="CR-A-D1"/>
    <s v="PALF"/>
    <x v="3"/>
    <s v="CONGO"/>
    <m/>
    <m/>
    <m/>
  </r>
  <r>
    <x v="87"/>
    <s v="Tricycle: TGI-Hôtel"/>
    <s v="Transport local"/>
    <s v="Legal"/>
    <n v="500"/>
    <n v="0.93386376795353099"/>
    <n v="535.41"/>
    <s v="Crépin"/>
    <s v="CR-A-D1"/>
    <s v="PALF"/>
    <x v="3"/>
    <s v="CONGO"/>
    <m/>
    <m/>
    <m/>
  </r>
  <r>
    <x v="87"/>
    <s v="Ration de NTONDELE Fulgence /Commissariat de Madingou/Soir"/>
    <s v="Jail visits"/>
    <s v="Legal"/>
    <n v="1500"/>
    <n v="2.8015913038605929"/>
    <n v="535.41"/>
    <s v="Crépin"/>
    <s v="CR-A-D2"/>
    <s v="PALF"/>
    <x v="3"/>
    <s v="CONGO"/>
    <m/>
    <m/>
    <m/>
  </r>
  <r>
    <x v="87"/>
    <s v="Tricycle: Petit marché-Commissariat de Police"/>
    <s v="Transport local"/>
    <s v="Legal"/>
    <n v="500"/>
    <n v="0.93386376795353099"/>
    <n v="535.41"/>
    <s v="Crépin"/>
    <s v="CR-A-D1"/>
    <s v="PALF"/>
    <x v="3"/>
    <s v="CONGO"/>
    <m/>
    <m/>
    <m/>
  </r>
  <r>
    <x v="87"/>
    <s v="Tricycle: Commissariat-Hôtel"/>
    <s v="Transport local"/>
    <s v="Legal"/>
    <n v="500"/>
    <n v="0.93386376795353099"/>
    <n v="535.41"/>
    <s v="Crépin"/>
    <s v="CR-A-D1"/>
    <s v="PALF"/>
    <x v="3"/>
    <s v="CONGO"/>
    <m/>
    <m/>
    <m/>
  </r>
  <r>
    <x v="87"/>
    <s v="Credit telephonique MTN PALF/du 22   au 28 avril 2026/Legal/ crepin"/>
    <s v="Telephone"/>
    <s v="Legal"/>
    <n v="7500"/>
    <n v="14.007956519302965"/>
    <n v="535.41"/>
    <s v="Crépin"/>
    <s v="CR-A-R9"/>
    <s v="PALF"/>
    <x v="3"/>
    <s v="CONGO"/>
    <m/>
    <m/>
    <m/>
  </r>
  <r>
    <x v="87"/>
    <s v="Frais de notification contrat parfaite"/>
    <s v="Personnel"/>
    <s v="Office"/>
    <n v="10500"/>
    <n v="20.217544631192514"/>
    <n v="519.35090000000002"/>
    <s v="Parfaite"/>
    <s v="CA-A-R16"/>
    <s v="PALF"/>
    <x v="2"/>
    <s v="CONGO"/>
    <m/>
    <m/>
    <m/>
  </r>
  <r>
    <x v="87"/>
    <s v="Taxi:  Bureau- Direction MTN /Achat credit equipe PALF"/>
    <s v="Transport local"/>
    <s v="Office"/>
    <n v="1000"/>
    <n v="1.867727535907062"/>
    <n v="535.41"/>
    <s v="Parfaite"/>
    <s v="P-A-D1"/>
    <s v="PALF"/>
    <x v="3"/>
    <s v="CONGO"/>
    <m/>
    <m/>
    <m/>
  </r>
  <r>
    <x v="87"/>
    <s v="Taxi:   Direction MTN- Bureau "/>
    <s v="Transport local"/>
    <s v="Office"/>
    <n v="1000"/>
    <n v="1.867727535907062"/>
    <n v="535.41"/>
    <s v="Parfaite"/>
    <s v="P-A-D1"/>
    <s v="PALF"/>
    <x v="3"/>
    <s v="CONGO"/>
    <m/>
    <m/>
    <m/>
  </r>
  <r>
    <x v="87"/>
    <s v="Taxi:  Banque Postale- Bureau"/>
    <s v="Transport local"/>
    <s v="Office"/>
    <n v="1000"/>
    <n v="1.867727535907062"/>
    <n v="535.41"/>
    <s v="Parfaite"/>
    <s v="P-A-D1"/>
    <s v="PALF"/>
    <x v="3"/>
    <s v="CONGO"/>
    <m/>
    <m/>
    <m/>
  </r>
  <r>
    <x v="87"/>
    <s v="Taxi: Bureau- Banque Postale/ Paiement frais de notification contrat parfaite"/>
    <s v="Transport local"/>
    <s v="Office"/>
    <n v="1000"/>
    <n v="1.867727535907062"/>
    <n v="535.41"/>
    <s v="Parfaite"/>
    <s v="P-A-D1"/>
    <s v="PALF"/>
    <x v="3"/>
    <s v="CONGO"/>
    <m/>
    <m/>
    <m/>
  </r>
  <r>
    <x v="87"/>
    <s v="Taxi: Bureau- Cabinet d'avocat Maitre Locko/Remise du chèque du mois de mars 2026 et contrat Parfaite"/>
    <s v="Transport local"/>
    <s v="Office"/>
    <n v="1000"/>
    <n v="1.867727535907062"/>
    <n v="535.41"/>
    <s v="Parfaite"/>
    <s v="P-A-D1"/>
    <s v="PALF"/>
    <x v="3"/>
    <s v="CONGO"/>
    <m/>
    <m/>
    <m/>
  </r>
  <r>
    <x v="87"/>
    <s v="Taxi:  Cabinet d'avocat Maitre Locko- Bureau"/>
    <s v="Transport local"/>
    <s v="Office"/>
    <n v="1000"/>
    <n v="1.867727535907062"/>
    <n v="535.41"/>
    <s v="Parfaite"/>
    <s v="P-A-D1"/>
    <s v="PALF"/>
    <x v="3"/>
    <s v="CONGO"/>
    <m/>
    <m/>
    <m/>
  </r>
  <r>
    <x v="87"/>
    <s v="Credit teléphonique MTN PALF/ du 22 au 28 avril 2026/Management/ Parfaite"/>
    <s v="Telephone"/>
    <s v="Management"/>
    <n v="5000"/>
    <n v="9.3386376795353101"/>
    <n v="535.41"/>
    <s v="Parfaite"/>
    <s v="P-A-R4"/>
    <s v="PALF"/>
    <x v="3"/>
    <s v="CONGO"/>
    <m/>
    <m/>
    <m/>
  </r>
  <r>
    <x v="87"/>
    <s v="P29 - CONGO Ration  du 22 au 23 /04/2026 à Dolisie,tsembo,binda (1 Nuitée)"/>
    <s v="Travel subsistence"/>
    <s v="Investigation"/>
    <n v="10000"/>
    <n v="18.67727535907062"/>
    <n v="535.41"/>
    <s v="P29"/>
    <s v="P29-A-D4"/>
    <s v="PALF"/>
    <x v="3"/>
    <s v="CONGO"/>
    <m/>
    <m/>
    <m/>
  </r>
  <r>
    <x v="87"/>
    <s v="Taxi domicile-agence,départ mission"/>
    <s v="Transport local"/>
    <s v="Investigation"/>
    <n v="1500"/>
    <n v="2.8015913038605929"/>
    <n v="535.41"/>
    <s v="P29"/>
    <s v="P29-A-D1"/>
    <s v="PALF"/>
    <x v="3"/>
    <s v="CONGO"/>
    <m/>
    <m/>
    <m/>
  </r>
  <r>
    <x v="87"/>
    <s v="Taxi agence-hotel"/>
    <s v="Transport local"/>
    <s v="Investigation"/>
    <n v="1000"/>
    <n v="1.867727535907062"/>
    <n v="535.41"/>
    <s v="P29"/>
    <s v="P29-A-D1"/>
    <s v="PALF"/>
    <x v="3"/>
    <s v="CONGO"/>
    <m/>
    <m/>
    <m/>
  </r>
  <r>
    <x v="87"/>
    <s v="Credit telephonique MTN PALF/ du 22 au 28 avril 2026/ Investigation/P29"/>
    <s v="Telephone"/>
    <s v="Investigation"/>
    <n v="7500"/>
    <n v="14.007956519302965"/>
    <n v="535.41"/>
    <s v="P29"/>
    <s v="P29-A-R17"/>
    <s v="PALF"/>
    <x v="3"/>
    <s v="CONGO"/>
    <m/>
    <m/>
    <m/>
  </r>
  <r>
    <x v="87"/>
    <s v="T73 CONGO Ration du 22 au 23/04/2026 à Ouesso; Suanké et Sembé "/>
    <s v="Travel subsistence"/>
    <s v="Investigation"/>
    <n v="10000"/>
    <n v="18.67727535907062"/>
    <n v="535.41"/>
    <s v="T73"/>
    <s v="T73-A-D5"/>
    <s v="PALF"/>
    <x v="3"/>
    <s v="CONGO"/>
    <m/>
    <m/>
    <m/>
  </r>
  <r>
    <x v="87"/>
    <s v="Taxi : domicile - agence trans bony ( départ pour ouesso)"/>
    <s v="Transport local"/>
    <s v="Investigation"/>
    <n v="1000"/>
    <n v="1.867727535907062"/>
    <n v="535.41"/>
    <s v="T73"/>
    <s v="T73-A-D1"/>
    <s v="PALF"/>
    <x v="3"/>
    <s v="CONGO"/>
    <m/>
    <m/>
    <m/>
  </r>
  <r>
    <x v="87"/>
    <s v="Taxi : gence trans bony - hotel divine (fin de journée)"/>
    <s v="Transport local"/>
    <s v="Investigation"/>
    <n v="500"/>
    <n v="0.93386376795353099"/>
    <n v="535.41"/>
    <s v="T73"/>
    <s v="T73-A-D1"/>
    <s v="PALF"/>
    <x v="3"/>
    <s v="CONGO"/>
    <m/>
    <m/>
    <m/>
  </r>
  <r>
    <x v="87"/>
    <s v="Credit telephonique MTN PALF/ du 21 au 28 avril2026/ Investigation/T73"/>
    <s v="Telephone"/>
    <s v="Investigation"/>
    <n v="7500"/>
    <n v="14.007956519302965"/>
    <n v="535.41"/>
    <s v="T73"/>
    <s v="T73-A-R13"/>
    <s v="PALF"/>
    <x v="3"/>
    <s v="CONGO"/>
    <m/>
    <m/>
    <m/>
  </r>
  <r>
    <x v="87"/>
    <s v="IT87-CONGO Ration du 22 au 23/04/2026 à Ewo, Boundji, Oyo"/>
    <s v="Travel subsistence"/>
    <s v="Investigation"/>
    <n v="10000"/>
    <n v="18.67727535907062"/>
    <n v="535.41"/>
    <s v="IT87"/>
    <s v="IT87-A-D4"/>
    <s v="PALF"/>
    <x v="3"/>
    <s v="CONGO"/>
    <m/>
    <m/>
    <m/>
  </r>
  <r>
    <x v="87"/>
    <s v="Taxi : Domicile - Agence trans bony/ Départ pour Ewo"/>
    <s v="Transport local"/>
    <s v="Investigation"/>
    <n v="2000"/>
    <n v="3.735455071814124"/>
    <n v="535.41"/>
    <s v="IT87"/>
    <s v="IT87-A-D1"/>
    <s v="PALF"/>
    <x v="3"/>
    <s v="CONGO"/>
    <m/>
    <m/>
    <m/>
  </r>
  <r>
    <x v="87"/>
    <s v="Taxi moto : Agence trans bony - Hôtel Elonda/ Arrivé à Ewo"/>
    <s v="Transport local"/>
    <s v="Investigation"/>
    <n v="600"/>
    <n v="1.1206365215442371"/>
    <n v="535.41"/>
    <s v="IT87"/>
    <s v="IT87-A-D1"/>
    <s v="PALF"/>
    <x v="3"/>
    <s v="CONGO"/>
    <m/>
    <m/>
    <m/>
  </r>
  <r>
    <x v="87"/>
    <s v="Credit telephonique MTN PALF/du 01 au 07 avril 2026/Investigation /IT87"/>
    <s v="Telephone"/>
    <s v="Investigation"/>
    <n v="7500"/>
    <n v="14.007956519302965"/>
    <n v="535.41"/>
    <s v="IT87"/>
    <s v="IT87-A-R12"/>
    <s v="PALF"/>
    <x v="3"/>
    <s v="CONGO"/>
    <m/>
    <m/>
    <m/>
  </r>
  <r>
    <x v="87"/>
    <s v="Taxi Bureau-Mazala/ Rencontrer Maître Hélène"/>
    <s v="Transport local"/>
    <s v="Legal"/>
    <n v="1500"/>
    <n v="2.8015913038605929"/>
    <n v="535.41"/>
    <s v="Donald-Roméo"/>
    <s v="DR-A-D1"/>
    <s v="PALF"/>
    <x v="3"/>
    <s v="CONGO"/>
    <m/>
    <m/>
    <m/>
  </r>
  <r>
    <x v="87"/>
    <s v="Taxi Mazala-Diata/ Domicile"/>
    <s v="Transport local"/>
    <s v="Legal"/>
    <n v="1500"/>
    <n v="2.8015913038605929"/>
    <n v="535.41"/>
    <s v="Donald-Roméo"/>
    <s v="DR-A-D1"/>
    <s v="PALF"/>
    <x v="3"/>
    <s v="CONGO"/>
    <m/>
    <m/>
    <m/>
  </r>
  <r>
    <x v="87"/>
    <s v="Credit telephonique MTN PALF/ du 22 au 28 avril 2026/Legal//Donald-Roméo"/>
    <s v="Telephone"/>
    <s v="Legal"/>
    <n v="7500"/>
    <n v="14.007956519302965"/>
    <n v="535.41"/>
    <s v="Donald-Roméo"/>
    <s v="DR-A-R8"/>
    <s v="PALF"/>
    <x v="3"/>
    <s v="CONGO"/>
    <m/>
    <m/>
    <m/>
  </r>
  <r>
    <x v="87"/>
    <s v="Credit telephonique MTN PALF/du 22 au 28 avril 2026/Evariste/ Evariste"/>
    <s v="Telephone"/>
    <s v="Media"/>
    <n v="7500"/>
    <n v="14.007956519302965"/>
    <n v="535.41"/>
    <s v="Evariste"/>
    <s v="EV-A-R8"/>
    <s v="PALF"/>
    <x v="3"/>
    <s v="CONGO"/>
    <m/>
    <m/>
    <m/>
  </r>
  <r>
    <x v="87"/>
    <s v="Taxi moto: Hotel Savouret- marché d'owando pour l'achat de la ration des détenus"/>
    <s v="Transport local"/>
    <s v="Legal"/>
    <n v="300"/>
    <n v="0.56031826077211855"/>
    <n v="535.41"/>
    <s v="Romain"/>
    <s v="RM-A-D1"/>
    <s v="PALF"/>
    <x v="3"/>
    <s v="CONGO"/>
    <m/>
    <m/>
    <m/>
  </r>
  <r>
    <x v="87"/>
    <s v="Achat de la ration des détenus (ELOMBO Levy et NGASSAKI Dany) à la maison d'arrêt d'Owando"/>
    <s v="jail visit"/>
    <s v="Legal"/>
    <n v="3000"/>
    <n v="5.6031826077211857"/>
    <n v="535.41"/>
    <s v="Romain"/>
    <s v="RM-A-D3"/>
    <s v="PALF"/>
    <x v="3"/>
    <s v="CONGO"/>
    <m/>
    <m/>
    <m/>
  </r>
  <r>
    <x v="87"/>
    <s v="Taxi moto: Marché -maison d'arret d'owando"/>
    <s v="Transport local"/>
    <s v="Legal"/>
    <n v="300"/>
    <n v="0.56031826077211855"/>
    <n v="535.41"/>
    <s v="Romain"/>
    <s v="RM-A-D1"/>
    <s v="PALF"/>
    <x v="3"/>
    <s v="CONGO"/>
    <m/>
    <m/>
    <m/>
  </r>
  <r>
    <x v="87"/>
    <s v="Taxi moto: maison d'arret-DDEF"/>
    <s v="Transport local"/>
    <s v="Legal"/>
    <n v="300"/>
    <n v="0.56031826077211855"/>
    <n v="535.41"/>
    <s v="Romain"/>
    <s v="RM-A-D1"/>
    <s v="PALF"/>
    <x v="3"/>
    <s v="CONGO"/>
    <m/>
    <m/>
    <m/>
  </r>
  <r>
    <x v="87"/>
    <s v="Taxi moto: DDEF-TGI d'owando"/>
    <s v="Transport local"/>
    <s v="Legal"/>
    <n v="300"/>
    <n v="0.56031826077211855"/>
    <n v="535.41"/>
    <s v="Romain"/>
    <s v="RM-A-D1"/>
    <s v="PALF"/>
    <x v="3"/>
    <s v="CONGO"/>
    <m/>
    <m/>
    <m/>
  </r>
  <r>
    <x v="87"/>
    <s v="Taxi moto: TGI- Maison d'arrêt d'Owando"/>
    <s v="Transport local"/>
    <s v="Legal"/>
    <n v="300"/>
    <n v="0.56031826077211855"/>
    <n v="535.41"/>
    <s v="Romain"/>
    <s v="RM-A-D1"/>
    <s v="PALF"/>
    <x v="3"/>
    <s v="CONGO"/>
    <m/>
    <m/>
    <m/>
  </r>
  <r>
    <x v="87"/>
    <s v="Taxi moto: Maison d'arret-Agence Trans Bony "/>
    <s v="Transport local"/>
    <s v="Legal"/>
    <n v="300"/>
    <n v="0.56031826077211855"/>
    <n v="535.41"/>
    <s v="Romain"/>
    <s v="RM-A-D1"/>
    <s v="PALF"/>
    <x v="3"/>
    <s v="CONGO"/>
    <m/>
    <m/>
    <m/>
  </r>
  <r>
    <x v="87"/>
    <s v="Achat  Billet  Owando-Brazzaville/romain"/>
    <s v="Transport Interubain"/>
    <s v="Legal"/>
    <n v="7000"/>
    <n v="13.074092751349434"/>
    <n v="535.41"/>
    <s v="Romain"/>
    <s v="RM-A-R9"/>
    <s v="PALF"/>
    <x v="3"/>
    <s v="CONGO"/>
    <m/>
    <m/>
    <m/>
  </r>
  <r>
    <x v="87"/>
    <s v="Taxi moto: Agence Trans Bony-Hotel Savouret"/>
    <s v="Transport local"/>
    <s v="Legal"/>
    <n v="300"/>
    <n v="0.56031826077211855"/>
    <n v="535.41"/>
    <s v="Romain"/>
    <s v="RM-A-D1"/>
    <s v="PALF"/>
    <x v="3"/>
    <s v="CONGO"/>
    <m/>
    <m/>
    <m/>
  </r>
  <r>
    <x v="87"/>
    <s v="Taxi moto: Hotel Savouret-Marché d'Owando"/>
    <s v="Transport local"/>
    <s v="Legal"/>
    <n v="300"/>
    <n v="0.56031826077211855"/>
    <n v="535.41"/>
    <s v="Romain"/>
    <s v="RM-A-D1"/>
    <s v="PALF"/>
    <x v="3"/>
    <s v="CONGO"/>
    <m/>
    <m/>
    <m/>
  </r>
  <r>
    <x v="87"/>
    <s v="Achat de la ration des détenus (ELOMBO Levy et NGASSAKI Dany) à la maison d'arrêt d'Owando"/>
    <s v="jail visit"/>
    <s v="Legal"/>
    <n v="3000"/>
    <n v="5.6031826077211857"/>
    <n v="535.41"/>
    <s v="Romain"/>
    <s v="RM-A-D3"/>
    <s v="PALF"/>
    <x v="3"/>
    <s v="CONGO"/>
    <m/>
    <m/>
    <m/>
  </r>
  <r>
    <x v="87"/>
    <s v="Taxi moto: marché d'Owando-maison d'arret"/>
    <s v="Transport local"/>
    <s v="Legal"/>
    <n v="300"/>
    <n v="0.56031826077211855"/>
    <n v="535.41"/>
    <s v="Romain"/>
    <s v="RM-A-D1"/>
    <s v="PALF"/>
    <x v="3"/>
    <s v="CONGO"/>
    <m/>
    <m/>
    <m/>
  </r>
  <r>
    <x v="87"/>
    <s v="Taxi: moto: Maison d'arret-Hôtel Savouret"/>
    <s v="Transport local"/>
    <s v="Legal"/>
    <n v="300"/>
    <n v="0.56031826077211855"/>
    <n v="535.41"/>
    <s v="Romain"/>
    <s v="RM-A-D1"/>
    <s v="PALF"/>
    <x v="3"/>
    <s v="CONGO"/>
    <m/>
    <m/>
    <m/>
  </r>
  <r>
    <x v="87"/>
    <s v="Credit telephonique MTN PALF/du 22 au 28 Avril 2026/Legal/Romain"/>
    <s v="Telephone"/>
    <s v="Legal"/>
    <n v="5000"/>
    <n v="9.3386376795353101"/>
    <n v="535.41"/>
    <s v="Romain"/>
    <s v="RM-A-R10"/>
    <s v="PALF"/>
    <x v="3"/>
    <s v="CONGO"/>
    <m/>
    <m/>
    <m/>
  </r>
  <r>
    <x v="87"/>
    <s v="Frais de transport mission Maitre Helene à Madingou du 23 au 25/04/2026"/>
    <s v="Transport"/>
    <s v="Legal"/>
    <n v="20000"/>
    <n v="37.35455071814124"/>
    <n v="535.41"/>
    <s v="Donald-Roméo"/>
    <s v="CA-A-R14"/>
    <s v="PALF"/>
    <x v="3"/>
    <s v="CONGO"/>
    <m/>
    <m/>
    <m/>
  </r>
  <r>
    <x v="87"/>
    <s v="Ration et frais d'hotel mission maitre Helène à Madingou du 23 au 25/04/2026"/>
    <s v="Travel subsistence"/>
    <s v="Legal"/>
    <n v="40000"/>
    <n v="74.709101436282481"/>
    <n v="535.41"/>
    <s v="Donald-Roméo"/>
    <s v="CA-A-R15"/>
    <s v="PALF"/>
    <x v="3"/>
    <s v="CONGO"/>
    <m/>
    <m/>
    <m/>
  </r>
  <r>
    <x v="88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88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88"/>
    <s v="Ration de NTONDELE Fulgence /Commissariat de Madingou/ Matin"/>
    <s v="Jail visits"/>
    <s v="Legal"/>
    <n v="1500"/>
    <n v="2.8015913038605929"/>
    <n v="535.41"/>
    <s v="Crépin"/>
    <s v="CR-A-D2"/>
    <s v="PALF"/>
    <x v="3"/>
    <s v="CONGO"/>
    <m/>
    <m/>
    <m/>
  </r>
  <r>
    <x v="88"/>
    <s v="Tricycle: Petit marché-Commissariat de Police"/>
    <s v="Transport local"/>
    <s v="Legal"/>
    <n v="500"/>
    <n v="0.93386376795353099"/>
    <n v="535.41"/>
    <s v="Crépin"/>
    <s v="CR-A-D1"/>
    <s v="PALF"/>
    <x v="3"/>
    <s v="CONGO"/>
    <m/>
    <m/>
    <m/>
  </r>
  <r>
    <x v="88"/>
    <s v="Tricycle: Commissariat de Police-Hôtel"/>
    <s v="Transport local"/>
    <s v="Legal"/>
    <n v="500"/>
    <n v="0.93386376795353099"/>
    <n v="535.41"/>
    <s v="Crépin"/>
    <s v="CR-A-D1"/>
    <s v="PALF"/>
    <x v="3"/>
    <s v="CONGO"/>
    <m/>
    <m/>
    <m/>
  </r>
  <r>
    <x v="88"/>
    <s v="Ration de NTONDELE Fulgence /Commissariat de Madingou/ Soir"/>
    <s v="Jail visits"/>
    <s v="Legal"/>
    <n v="1500"/>
    <n v="2.8015913038605929"/>
    <n v="535.41"/>
    <s v="Crépin"/>
    <s v="CR-A-D2"/>
    <s v="PALF"/>
    <x v="3"/>
    <s v="CONGO"/>
    <m/>
    <m/>
    <m/>
  </r>
  <r>
    <x v="88"/>
    <s v="Tricycle: Petit marché-Commissariat de Police"/>
    <s v="Transport local"/>
    <s v="Legal"/>
    <n v="500"/>
    <n v="0.93386376795353099"/>
    <n v="535.41"/>
    <s v="Crépin"/>
    <s v="CR-A-D1"/>
    <s v="PALF"/>
    <x v="3"/>
    <s v="CONGO"/>
    <m/>
    <m/>
    <m/>
  </r>
  <r>
    <x v="88"/>
    <s v="Tricycle: Commissariat de Police-Hôtel"/>
    <s v="Transport local"/>
    <s v="Legal"/>
    <n v="500"/>
    <n v="0.93386376795353099"/>
    <n v="535.41"/>
    <s v="Crépin"/>
    <s v="CR-A-D1"/>
    <s v="PALF"/>
    <x v="3"/>
    <s v="CONGO"/>
    <m/>
    <m/>
    <m/>
  </r>
  <r>
    <x v="88"/>
    <s v="Frais de tansfert d'argent  à P29, T73 et IT87   par Charden Farell"/>
    <s v="Transfert fees"/>
    <s v="Office"/>
    <n v="14880"/>
    <n v="27.791785734297083"/>
    <n v="535.41"/>
    <s v="Parfaite"/>
    <s v="CA-A-R17"/>
    <s v="PALF"/>
    <x v="3"/>
    <s v="CONGO"/>
    <m/>
    <m/>
    <m/>
  </r>
  <r>
    <x v="88"/>
    <s v="Frais de tansfert d'argent  à Crépin    par momo"/>
    <s v="Transfert fees"/>
    <s v="Office"/>
    <n v="1768"/>
    <n v="3.3021422834836858"/>
    <n v="535.41"/>
    <s v="Parfaite"/>
    <s v="CA-A-R18"/>
    <s v="PALF"/>
    <x v="3"/>
    <s v="CONGO"/>
    <m/>
    <m/>
    <m/>
  </r>
  <r>
    <x v="88"/>
    <s v="Frais de maintenance des 03 machines ordinateur PC bureau PALF"/>
    <s v="Services"/>
    <s v="Office"/>
    <n v="30000"/>
    <n v="56.031826077211861"/>
    <n v="535.41"/>
    <s v="Parfaite"/>
    <s v="CA-A-R19"/>
    <s v="PALF"/>
    <x v="3"/>
    <s v="CONGO"/>
    <m/>
    <m/>
    <m/>
  </r>
  <r>
    <x v="88"/>
    <s v="Taxi: Bureau -Banque BCI/Rétrait espèces et depot d'ordre de virement salaire du mois de mars 2026"/>
    <s v="Transport local"/>
    <s v="Office"/>
    <n v="1000"/>
    <n v="1.867727535907062"/>
    <n v="535.41"/>
    <s v="Parfaite"/>
    <s v="P-A-D1"/>
    <s v="PALF"/>
    <x v="3"/>
    <s v="CONGO"/>
    <m/>
    <m/>
    <m/>
  </r>
  <r>
    <x v="88"/>
    <s v="Taxi: Banque BCI-Bureau"/>
    <s v="Transport local"/>
    <s v="Office"/>
    <n v="1000"/>
    <n v="1.867727535907062"/>
    <n v="535.41"/>
    <s v="Parfaite"/>
    <s v="P-A-D1"/>
    <s v="PALF"/>
    <x v="3"/>
    <s v="CONGO"/>
    <m/>
    <m/>
    <m/>
  </r>
  <r>
    <x v="88"/>
    <s v="Taxi:  Bureau- Charden farell/ transfert d'argent à  T73"/>
    <s v="Transport local"/>
    <s v="Office"/>
    <n v="500"/>
    <n v="0.93386376795353099"/>
    <n v="535.41"/>
    <s v="Parfaite"/>
    <s v="P-A-D1"/>
    <s v="PALF"/>
    <x v="3"/>
    <s v="CONGO"/>
    <m/>
    <m/>
    <m/>
  </r>
  <r>
    <x v="88"/>
    <s v="Taxi: Charden Farell-Bureau"/>
    <s v="Transport local"/>
    <s v="Office"/>
    <n v="500"/>
    <n v="0.93386376795353099"/>
    <n v="535.41"/>
    <s v="Parfaite"/>
    <s v="P-A-D1"/>
    <s v="PALF"/>
    <x v="3"/>
    <s v="CONGO"/>
    <m/>
    <m/>
    <m/>
  </r>
  <r>
    <x v="88"/>
    <s v="Taxi:  Bureau- M2B services /transfert d'argent à crépin "/>
    <s v="Transport local"/>
    <s v="Office"/>
    <n v="1000"/>
    <n v="1.867727535907062"/>
    <n v="535.41"/>
    <s v="Parfaite"/>
    <s v="P-A-D1"/>
    <s v="PALF"/>
    <x v="3"/>
    <s v="CONGO"/>
    <m/>
    <m/>
    <m/>
  </r>
  <r>
    <x v="88"/>
    <s v="Taxi:  M2B services- Bureau"/>
    <s v="Transport local"/>
    <s v="Office"/>
    <n v="1000"/>
    <n v="1.867727535907062"/>
    <n v="535.41"/>
    <s v="Parfaite"/>
    <s v="P-A-D1"/>
    <s v="PALF"/>
    <x v="3"/>
    <s v="CONGO"/>
    <m/>
    <m/>
    <m/>
  </r>
  <r>
    <x v="88"/>
    <s v="P29 - CONGO Ration  du 23 au 24 /04/2026 à Dolisie,tsembo,binda (1 Nuitée)"/>
    <s v="Travel subsistence"/>
    <s v="Investigation"/>
    <n v="10000"/>
    <n v="18.67727535907062"/>
    <n v="535.41"/>
    <s v="P29"/>
    <s v="P29-A-D4"/>
    <s v="PALF"/>
    <x v="3"/>
    <s v="CONGO"/>
    <m/>
    <m/>
    <m/>
  </r>
  <r>
    <x v="88"/>
    <s v="Taxi hotel-gare routière,prospection"/>
    <s v="Transport local"/>
    <s v="Investigation"/>
    <n v="1000"/>
    <n v="1.867727535907062"/>
    <n v="535.41"/>
    <s v="P29"/>
    <s v="P29-A-D1"/>
    <s v="PALF"/>
    <x v="3"/>
    <s v="CONGO"/>
    <m/>
    <m/>
    <m/>
  </r>
  <r>
    <x v="88"/>
    <s v="Taxi gare routière-capable,prospection"/>
    <s v="Transport local"/>
    <s v="Investigation"/>
    <n v="1500"/>
    <n v="2.8015913038605929"/>
    <n v="535.41"/>
    <s v="P29"/>
    <s v="P29-A-D1"/>
    <s v="PALF"/>
    <x v="3"/>
    <s v="CONGO"/>
    <m/>
    <m/>
    <m/>
  </r>
  <r>
    <x v="88"/>
    <s v="Taxi capable-bacongo,prospection"/>
    <s v="Transport local"/>
    <s v="Investigation"/>
    <n v="1000"/>
    <n v="1.867727535907062"/>
    <n v="535.41"/>
    <s v="P29"/>
    <s v="P29-A-D1"/>
    <s v="PALF"/>
    <x v="3"/>
    <s v="CONGO"/>
    <m/>
    <m/>
    <m/>
  </r>
  <r>
    <x v="88"/>
    <s v="Taxi bacongo-CF,retrait des fonds"/>
    <s v="Transport local"/>
    <s v="Investigation"/>
    <n v="1000"/>
    <n v="1.867727535907062"/>
    <n v="535.41"/>
    <s v="P29"/>
    <s v="P29-A-D1"/>
    <s v="PALF"/>
    <x v="3"/>
    <s v="CONGO"/>
    <m/>
    <m/>
    <m/>
  </r>
  <r>
    <x v="88"/>
    <s v="Taxi CF-aeroport,prospection"/>
    <s v="Transport local"/>
    <s v="Investigation"/>
    <n v="1000"/>
    <n v="1.867727535907062"/>
    <n v="535.41"/>
    <s v="P29"/>
    <s v="P29-A-D1"/>
    <s v="PALF"/>
    <x v="3"/>
    <s v="CONGO"/>
    <m/>
    <m/>
    <m/>
  </r>
  <r>
    <x v="88"/>
    <s v="Taxi aeroport-hotel"/>
    <s v="Transport local"/>
    <s v="Investigation"/>
    <n v="1000"/>
    <n v="1.867727535907062"/>
    <n v="535.41"/>
    <s v="P29"/>
    <s v="P29-A-D1"/>
    <s v="PALF"/>
    <x v="3"/>
    <s v="CONGO"/>
    <m/>
    <m/>
    <m/>
  </r>
  <r>
    <x v="88"/>
    <s v="Achat boisson avec un cible"/>
    <s v="Trust building"/>
    <s v="Investigation"/>
    <n v="2000"/>
    <n v="3.735455071814124"/>
    <n v="535.41"/>
    <s v="P29"/>
    <s v="P29-A-D3"/>
    <s v="PALF"/>
    <x v="3"/>
    <s v="CONGO"/>
    <m/>
    <m/>
    <m/>
  </r>
  <r>
    <x v="88"/>
    <s v="T73 CONGO Ration du 23 au 24/04/2026 à Ouesso; Suanké et Sembé "/>
    <s v="Travel subsistence"/>
    <s v="Investigation"/>
    <n v="10000"/>
    <n v="18.67727535907062"/>
    <n v="535.41"/>
    <s v="T73"/>
    <s v="T73-A-D5"/>
    <s v="PALF"/>
    <x v="3"/>
    <s v="CONGO"/>
    <m/>
    <m/>
    <m/>
  </r>
  <r>
    <x v="88"/>
    <s v="Taxi : hotel divine - gare routière (départ pour Suanké)"/>
    <s v="Transport local"/>
    <s v="Investigation"/>
    <n v="500"/>
    <n v="0.93386376795353099"/>
    <n v="535.41"/>
    <s v="T73"/>
    <s v="T73-A-D1"/>
    <s v="PALF"/>
    <x v="3"/>
    <s v="CONGO"/>
    <m/>
    <m/>
    <m/>
  </r>
  <r>
    <x v="88"/>
    <s v="Taxi : gare routière - port ATC de Ouesso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88"/>
    <s v="Taxi : port ATC de Ouesso -charden farel (récuperer fond)"/>
    <s v="Transport local"/>
    <s v="Investigation"/>
    <n v="500"/>
    <n v="0.93386376795353099"/>
    <n v="535.41"/>
    <s v="T73"/>
    <s v="T73-A-D1"/>
    <s v="PALF"/>
    <x v="3"/>
    <s v="CONGO"/>
    <m/>
    <m/>
    <m/>
  </r>
  <r>
    <x v="88"/>
    <s v="Taxi : charden farel - centre ville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88"/>
    <s v="Taxi : centre ville - hotel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88"/>
    <s v="achat boisson: une cible"/>
    <s v="Trust building"/>
    <s v="Investigation"/>
    <n v="2000"/>
    <n v="3.735455071814124"/>
    <n v="535.41"/>
    <s v="T73"/>
    <s v="T73-A-D2"/>
    <s v="PALF"/>
    <x v="3"/>
    <s v="CONGO"/>
    <m/>
    <m/>
    <m/>
  </r>
  <r>
    <x v="88"/>
    <s v="IT87-CONGO Ration du 23 au 24/04/2026 à Ewo, Boundji, Oyo"/>
    <s v="Travel subsistence"/>
    <s v="Investigation"/>
    <n v="10000"/>
    <n v="18.67727535907062"/>
    <n v="535.41"/>
    <s v="IT87"/>
    <s v="IT87-A-D4"/>
    <s v="PALF"/>
    <x v="3"/>
    <s v="CONGO"/>
    <m/>
    <m/>
    <m/>
  </r>
  <r>
    <x v="88"/>
    <s v="Taxi moto : Hôtel - la gare/ Rencontrer une cible"/>
    <s v="Transport local"/>
    <s v="Investigation"/>
    <n v="500"/>
    <n v="0.93386376795353099"/>
    <n v="535.41"/>
    <s v="IT87"/>
    <s v="IT87-A-D1"/>
    <s v="PALF"/>
    <x v="3"/>
    <s v="CONGO"/>
    <m/>
    <m/>
    <m/>
  </r>
  <r>
    <x v="88"/>
    <s v="Achat repas et boissons avec la cible"/>
    <s v="Trust building"/>
    <s v="Investigation"/>
    <n v="3000"/>
    <n v="5.6031826077211857"/>
    <n v="535.41"/>
    <s v="IT87"/>
    <s v="IT87-A-D2"/>
    <s v="PALF"/>
    <x v="3"/>
    <s v="CONGO"/>
    <m/>
    <m/>
    <m/>
  </r>
  <r>
    <x v="88"/>
    <s v="Taxi moto : La gare - Charden Farell/ Retrait Charden Farell"/>
    <s v="Transport local"/>
    <s v="Investigation"/>
    <n v="350"/>
    <n v="0.65370463756747166"/>
    <n v="535.41"/>
    <s v="IT87"/>
    <s v="IT87-A-D1"/>
    <s v="PALF"/>
    <x v="3"/>
    <s v="CONGO"/>
    <m/>
    <m/>
    <m/>
  </r>
  <r>
    <x v="88"/>
    <s v="Taxi moto : Charden Farell - Marché/ Prospection"/>
    <s v="Transport local"/>
    <s v="Investigation"/>
    <n v="350"/>
    <n v="0.65370463756747166"/>
    <n v="535.41"/>
    <s v="IT87"/>
    <s v="IT87-A-D1"/>
    <s v="PALF"/>
    <x v="3"/>
    <s v="CONGO"/>
    <m/>
    <m/>
    <m/>
  </r>
  <r>
    <x v="88"/>
    <s v="Achat boissons avec la cible"/>
    <s v="Trust building"/>
    <s v="Investigation"/>
    <n v="1600"/>
    <n v="2.9883640574512991"/>
    <n v="535.41"/>
    <s v="IT87"/>
    <s v="IT87-A-D2"/>
    <s v="PALF"/>
    <x v="3"/>
    <s v="CONGO"/>
    <m/>
    <m/>
    <m/>
  </r>
  <r>
    <x v="88"/>
    <s v="Taxi moto : Marché - Hôtel/ Retour de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88"/>
    <s v="ROMAIN -CONGO: Frais d'hotel du 21/04/au 23/04/2026 à Owando(02 nuitées)"/>
    <s v="Travel subsistence"/>
    <s v="Legal"/>
    <n v="20000"/>
    <n v="37.35455071814124"/>
    <n v="535.41"/>
    <s v="Romain"/>
    <s v="RM-A-R11"/>
    <s v="PALF"/>
    <x v="3"/>
    <s v="CONGO"/>
    <m/>
    <m/>
    <m/>
  </r>
  <r>
    <x v="88"/>
    <s v="Taxi moto: Hotel Savouret-Agence Trans Bony d'Owando"/>
    <s v="Transport local"/>
    <s v="Legal"/>
    <n v="300"/>
    <n v="0.56031826077211855"/>
    <n v="535.41"/>
    <s v="Romain"/>
    <s v="RM-A-D1"/>
    <s v="PALF"/>
    <x v="3"/>
    <s v="CONGO"/>
    <m/>
    <m/>
    <m/>
  </r>
  <r>
    <x v="88"/>
    <s v="Taxi: Agence Trans Bony du Plateau des 15ans-Domicile"/>
    <s v="Transport local"/>
    <s v="Legal"/>
    <n v="2500"/>
    <n v="4.669318839767655"/>
    <n v="535.41"/>
    <s v="Romain"/>
    <s v="RM-A-D1"/>
    <s v="PALF"/>
    <x v="3"/>
    <s v="CONGO"/>
    <m/>
    <m/>
    <m/>
  </r>
  <r>
    <x v="89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89"/>
    <s v="Bureau-MEF(rencontre avec le Conseiller Faune)"/>
    <s v="Transport local"/>
    <s v="Management"/>
    <n v="1000"/>
    <n v="1.867727535907062"/>
    <n v="535.41"/>
    <s v="DOVI"/>
    <s v="DH-A-D1"/>
    <s v="PALF"/>
    <x v="3"/>
    <s v="CONGO"/>
    <m/>
    <m/>
    <m/>
  </r>
  <r>
    <x v="89"/>
    <s v="MEF-Bureau"/>
    <s v="Transport local"/>
    <s v="Management"/>
    <n v="1000"/>
    <n v="1.867727535907062"/>
    <n v="535.41"/>
    <s v="DOVI"/>
    <s v="DH-A-D1"/>
    <s v="PALF"/>
    <x v="3"/>
    <s v="CONGO"/>
    <m/>
    <m/>
    <m/>
  </r>
  <r>
    <x v="89"/>
    <s v="Bureau- Maison"/>
    <s v="Transport local"/>
    <s v="Management"/>
    <n v="1000"/>
    <n v="1.867727535907062"/>
    <n v="535.41"/>
    <s v="DOVI"/>
    <s v="DH-A-D1"/>
    <s v="PALF"/>
    <x v="3"/>
    <s v="CONGO"/>
    <m/>
    <m/>
    <m/>
  </r>
  <r>
    <x v="89"/>
    <s v="Ration de NTONDELE Fulgence /Commissariat de Madingou/ Matin"/>
    <s v="Jail visits"/>
    <s v="Legal"/>
    <n v="1500"/>
    <n v="2.8015913038605929"/>
    <n v="535.41"/>
    <s v="Crépin"/>
    <s v="CR-A-D2"/>
    <s v="PALF"/>
    <x v="3"/>
    <s v="CONGO"/>
    <m/>
    <m/>
    <m/>
  </r>
  <r>
    <x v="89"/>
    <s v="Tricycle: Petit marché-Commissariat de Police"/>
    <s v="Transport local"/>
    <s v="Legal"/>
    <n v="500"/>
    <n v="0.93386376795353099"/>
    <n v="535.41"/>
    <s v="Crépin"/>
    <s v="CR-A-D1"/>
    <s v="PALF"/>
    <x v="3"/>
    <s v="CONGO"/>
    <m/>
    <m/>
    <m/>
  </r>
  <r>
    <x v="89"/>
    <s v="Tricycle: Commissariat de Police-TGI"/>
    <s v="Transport local"/>
    <s v="Legal"/>
    <n v="500"/>
    <n v="0.93386376795353099"/>
    <n v="535.41"/>
    <s v="Crépin"/>
    <s v="CR-A-D1"/>
    <s v="PALF"/>
    <x v="3"/>
    <s v="CONGO"/>
    <m/>
    <m/>
    <m/>
  </r>
  <r>
    <x v="89"/>
    <s v="Billet: Madingou-Brazzaville/Crepin"/>
    <s v="Transport Interurbain"/>
    <s v="Legal"/>
    <n v="7000"/>
    <n v="13.074092751349434"/>
    <n v="535.41"/>
    <s v="Crépin"/>
    <s v="CR-A-R10"/>
    <s v="PALF"/>
    <x v="3"/>
    <s v="CONGO"/>
    <m/>
    <m/>
    <m/>
  </r>
  <r>
    <x v="89"/>
    <s v="Tricycle: Agence Trans Bony de Madingou-Hôtel  "/>
    <s v="Transport local"/>
    <s v="Legal"/>
    <n v="500"/>
    <n v="0.93386376795353099"/>
    <n v="535.41"/>
    <s v="Crépin"/>
    <s v="CR-A-D1"/>
    <s v="PALF"/>
    <x v="3"/>
    <s v="CONGO"/>
    <m/>
    <m/>
    <m/>
  </r>
  <r>
    <x v="89"/>
    <s v="Ration de NTONDELE Fulgence /Commissariat de Madingou/ Soir"/>
    <s v="Jail visits"/>
    <s v="Legal"/>
    <n v="1500"/>
    <n v="2.8015913038605929"/>
    <n v="535.41"/>
    <s v="Crépin"/>
    <s v="CR-A-D2"/>
    <s v="PALF"/>
    <x v="3"/>
    <s v="CONGO"/>
    <m/>
    <m/>
    <m/>
  </r>
  <r>
    <x v="89"/>
    <s v="Tricycle: Petit marché-Commissariat de Police"/>
    <s v="Transport local"/>
    <s v="Legal"/>
    <n v="500"/>
    <n v="0.93386376795353099"/>
    <n v="535.41"/>
    <s v="Crépin"/>
    <s v="CR-A-D1"/>
    <s v="PALF"/>
    <x v="3"/>
    <s v="CONGO"/>
    <m/>
    <m/>
    <m/>
  </r>
  <r>
    <x v="89"/>
    <s v="Tricycle: Commissariat de Police-Hôtel"/>
    <s v="Transport local"/>
    <s v="Legal"/>
    <n v="500"/>
    <n v="0.93386376795353099"/>
    <n v="535.41"/>
    <s v="Crépin"/>
    <s v="CR-A-D1"/>
    <s v="PALF"/>
    <x v="3"/>
    <s v="CONGO"/>
    <m/>
    <m/>
    <m/>
  </r>
  <r>
    <x v="89"/>
    <s v="P29 - CONGO Ration  du 24 au 25 /04/2026 à Dolisie,tsembo,binda (1 Nuitée)"/>
    <s v="Travel subsistence"/>
    <s v="Investigation"/>
    <n v="10000"/>
    <n v="18.67727535907062"/>
    <n v="535.41"/>
    <s v="P29"/>
    <s v="P29-A-D4"/>
    <s v="PALF"/>
    <x v="3"/>
    <s v="CONGO"/>
    <m/>
    <m/>
    <m/>
  </r>
  <r>
    <x v="89"/>
    <s v="Taxi hotel-gare routière"/>
    <s v="Transport local"/>
    <s v="Investigation"/>
    <n v="1500"/>
    <n v="2.8015913038605929"/>
    <n v="535.41"/>
    <s v="P29"/>
    <s v="P29-A-D1"/>
    <s v="PALF"/>
    <x v="3"/>
    <s v="CONGO"/>
    <m/>
    <m/>
    <m/>
  </r>
  <r>
    <x v="89"/>
    <s v="Achat billet dolisie-banda/ P29"/>
    <s v="Transport Interurbain"/>
    <s v="Investigation"/>
    <n v="13000"/>
    <n v="24.280457966791804"/>
    <n v="535.41"/>
    <s v="P29"/>
    <s v="P29-A-R18"/>
    <s v="PALF"/>
    <x v="3"/>
    <s v="CONGO"/>
    <m/>
    <m/>
    <m/>
  </r>
  <r>
    <x v="89"/>
    <s v="Taxi moto gare routière-hotel"/>
    <s v="Transport local"/>
    <s v="Investigation"/>
    <n v="500"/>
    <n v="0.93386376795353099"/>
    <n v="535.41"/>
    <s v="P29"/>
    <s v="P29-A-D1"/>
    <s v="PALF"/>
    <x v="3"/>
    <s v="CONGO"/>
    <m/>
    <m/>
    <m/>
  </r>
  <r>
    <x v="89"/>
    <s v="P29 -CONGO Frais d'hotel du 22 au 24/04/2026 à dolisie ( 2 Nuitées)"/>
    <s v="Travel subsistence"/>
    <s v="Investigation"/>
    <n v="20000"/>
    <n v="37.35455071814124"/>
    <n v="535.41"/>
    <s v="P29"/>
    <s v="P29-A-R19"/>
    <s v="PALF"/>
    <x v="3"/>
    <s v="CONGO"/>
    <m/>
    <m/>
    <m/>
  </r>
  <r>
    <x v="89"/>
    <s v="T73 CONGO Ration du 24 au 25/04/2026 à Ouesso; Suanké et Sembé "/>
    <s v="Travel subsistence"/>
    <s v="Investigation"/>
    <n v="10000"/>
    <n v="18.67727535907062"/>
    <n v="535.41"/>
    <s v="T73"/>
    <s v="T73-A-D5"/>
    <s v="PALF"/>
    <x v="3"/>
    <s v="CONGO"/>
    <m/>
    <m/>
    <m/>
  </r>
  <r>
    <x v="89"/>
    <s v="T73 - CONGO Frais d'hotel du 22 au 24/04/2026 à Ouesso (02 Nuitées)"/>
    <s v="Travel subsistence"/>
    <s v="Investigation"/>
    <n v="20000"/>
    <n v="37.35455071814124"/>
    <n v="535.41"/>
    <s v="T73"/>
    <s v="T73-A-R14"/>
    <s v="PALF"/>
    <x v="3"/>
    <s v="CONGO"/>
    <m/>
    <m/>
    <m/>
  </r>
  <r>
    <x v="89"/>
    <s v="Taxi : hotel divine - gare routière (départ pour Suanké)"/>
    <s v="Transport local"/>
    <s v="Investigation"/>
    <n v="500"/>
    <n v="0.93386376795353099"/>
    <n v="535.41"/>
    <s v="T73"/>
    <s v="T73-A-D1"/>
    <s v="PALF"/>
    <x v="3"/>
    <s v="CONGO"/>
    <m/>
    <m/>
    <m/>
  </r>
  <r>
    <x v="89"/>
    <s v="Achat billet : Ouesso - Suanké/T73"/>
    <s v="Transport Interurbain"/>
    <s v="Investigation"/>
    <n v="8000"/>
    <n v="14.941820287256496"/>
    <n v="535.41"/>
    <s v="T73"/>
    <s v="T73-A-R15"/>
    <s v="PALF"/>
    <x v="3"/>
    <s v="CONGO"/>
    <m/>
    <m/>
    <m/>
  </r>
  <r>
    <x v="89"/>
    <s v="Taxi moto : parking - hotel Mbani (arriver à Saunké)"/>
    <s v="Transport local"/>
    <s v="Investigation"/>
    <n v="500"/>
    <n v="0.93386376795353099"/>
    <n v="535.41"/>
    <s v="T73"/>
    <s v="T73-A-D1"/>
    <s v="PALF"/>
    <x v="3"/>
    <s v="CONGO"/>
    <m/>
    <m/>
    <m/>
  </r>
  <r>
    <x v="89"/>
    <s v="Taxi moto : hotel Mbani - marché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89"/>
    <s v="Taxi moto : marché - centre ville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89"/>
    <s v="Taxi moto : centre ville - hotel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89"/>
    <s v="IT87-CONGO Ration du 24 au 25/04/2026 à Ewo, Boundji, Oyo"/>
    <s v="Travel subsistence"/>
    <s v="Investigation"/>
    <n v="10000"/>
    <n v="18.67727535907062"/>
    <n v="535.41"/>
    <s v="IT87"/>
    <s v="IT87-A-D4"/>
    <s v="PALF"/>
    <x v="3"/>
    <s v="CONGO"/>
    <m/>
    <m/>
    <m/>
  </r>
  <r>
    <x v="89"/>
    <s v="Taxi moto : Hôtel - la gare/ Rencontrer une cible"/>
    <s v="Transport local"/>
    <s v="Investigation"/>
    <n v="500"/>
    <n v="0.93386376795353099"/>
    <n v="535.41"/>
    <s v="IT87"/>
    <s v="IT87-A-D1"/>
    <s v="PALF"/>
    <x v="3"/>
    <s v="CONGO"/>
    <m/>
    <m/>
    <m/>
  </r>
  <r>
    <x v="89"/>
    <s v="Taxi moto : La gare - quartier Kangamitema/ Ensemble avec la cible "/>
    <s v="Transport local"/>
    <s v="Investigation"/>
    <n v="800"/>
    <n v="1.4941820287256495"/>
    <n v="535.41"/>
    <s v="IT87"/>
    <s v="IT87-A-D1"/>
    <s v="PALF"/>
    <x v="3"/>
    <s v="CONGO"/>
    <m/>
    <m/>
    <m/>
  </r>
  <r>
    <x v="89"/>
    <s v="Taxi moto : Quartier Kangamitema - La gare/ Retour chez une cible"/>
    <s v="Transport local"/>
    <s v="Investigation"/>
    <n v="800"/>
    <n v="1.4941820287256495"/>
    <n v="535.41"/>
    <s v="IT87"/>
    <s v="IT87-A-D1"/>
    <s v="PALF"/>
    <x v="3"/>
    <s v="CONGO"/>
    <m/>
    <m/>
    <m/>
  </r>
  <r>
    <x v="89"/>
    <s v="Taxi moto : La gare - Marché/ Rencontrer une cible"/>
    <s v="Transport local"/>
    <s v="Investigation"/>
    <n v="300"/>
    <n v="0.56031826077211855"/>
    <n v="535.41"/>
    <s v="IT87"/>
    <s v="IT87-A-D1"/>
    <s v="PALF"/>
    <x v="3"/>
    <s v="CONGO"/>
    <m/>
    <m/>
    <m/>
  </r>
  <r>
    <x v="89"/>
    <s v="Achat boissons avec la cible"/>
    <s v="Trust building"/>
    <s v="Investigation"/>
    <n v="1800"/>
    <n v="3.3619095646327115"/>
    <n v="535.41"/>
    <s v="IT87"/>
    <s v="IT87-A-D2"/>
    <s v="PALF"/>
    <x v="3"/>
    <s v="CONGO"/>
    <m/>
    <m/>
    <m/>
  </r>
  <r>
    <x v="89"/>
    <s v="Taxi moto : Marché - Quartier Bogué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89"/>
    <s v="Taxi moto : Quartier Bogué - Centre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89"/>
    <s v="Taxi moto : Centre - Hôtel/ Retour de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89"/>
    <s v="Achat billet Brazzaville-Imfondo/ Donald-Roméo"/>
    <s v="Transport Interurbain"/>
    <s v="Legal"/>
    <n v="37000"/>
    <n v="69.1059188285613"/>
    <n v="535.41"/>
    <s v="Donald-Roméo"/>
    <s v="DR-A-R9"/>
    <s v="PALF"/>
    <x v="3"/>
    <s v="CONGO"/>
    <m/>
    <m/>
    <m/>
  </r>
  <r>
    <x v="89"/>
    <s v="Taxi Bureau-Agence Océan du Nord de Talangai/ Faire la reservation du billet"/>
    <s v="Transport local"/>
    <s v="Legal"/>
    <n v="1500"/>
    <n v="2.8015913038605929"/>
    <n v="535.41"/>
    <s v="Donald-Roméo"/>
    <s v="DR-A-D1"/>
    <s v="PALF"/>
    <x v="3"/>
    <s v="CONGO"/>
    <m/>
    <m/>
    <m/>
  </r>
  <r>
    <x v="89"/>
    <s v="Taxi Agence Océan du Nord de Talangai-Bureau"/>
    <s v="Transport local"/>
    <s v="Legal"/>
    <n v="1500"/>
    <n v="2.8015913038605929"/>
    <n v="535.41"/>
    <s v="Donald-Roméo"/>
    <s v="DR-A-D1"/>
    <s v="PALF"/>
    <x v="3"/>
    <s v="CONGO"/>
    <m/>
    <m/>
    <m/>
  </r>
  <r>
    <x v="89"/>
    <s v="Taxi Bureau-DDEF/ Donner les guides juridique "/>
    <s v="Transport local"/>
    <s v="Legal"/>
    <n v="1000"/>
    <n v="1.867727535907062"/>
    <n v="535.41"/>
    <s v="Donald-Roméo"/>
    <s v="DR-A-D1"/>
    <s v="PALF"/>
    <x v="3"/>
    <s v="CONGO"/>
    <m/>
    <m/>
    <m/>
  </r>
  <r>
    <x v="89"/>
    <s v="Taxi DDEF-Bureau"/>
    <s v="Transport local"/>
    <s v="Legal"/>
    <n v="1000"/>
    <n v="1.867727535907062"/>
    <n v="535.41"/>
    <s v="Donald-Roméo"/>
    <s v="DR-A-D1"/>
    <s v="PALF"/>
    <x v="3"/>
    <s v="CONGO"/>
    <m/>
    <m/>
    <m/>
  </r>
  <r>
    <x v="89"/>
    <s v="Reglement loyer du mois de d'Avril 2026/3655268"/>
    <s v="Rent &amp; Utilities"/>
    <s v="Office"/>
    <n v="500000"/>
    <n v="933.86376795353101"/>
    <n v="535.41"/>
    <s v="BCI"/>
    <s v="BQ-A-R11"/>
    <s v="PALF"/>
    <x v="3"/>
    <s v="CONGO"/>
    <m/>
    <m/>
    <m/>
  </r>
  <r>
    <x v="90"/>
    <s v="Frais d'hôtel Crépin Congo/04 Nuitées du 21 au 25/04/2025 à Madingou"/>
    <s v="Travel subsistence"/>
    <s v="Legal"/>
    <n v="40000"/>
    <n v="74.709101436282481"/>
    <n v="535.41"/>
    <s v="Crépin"/>
    <s v="CR-A-R11"/>
    <s v="PALF"/>
    <x v="3"/>
    <s v="CONGO"/>
    <m/>
    <m/>
    <m/>
  </r>
  <r>
    <x v="90"/>
    <s v="Tricycle: Hôtel-Agence Trans bony de Madingou"/>
    <s v="Transport local"/>
    <s v="Legal"/>
    <n v="500"/>
    <n v="0.93386376795353099"/>
    <n v="535.41"/>
    <s v="Crépin"/>
    <s v="CR-A-D1"/>
    <s v="PALF"/>
    <x v="3"/>
    <s v="CONGO"/>
    <m/>
    <m/>
    <m/>
  </r>
  <r>
    <x v="90"/>
    <s v="Taxi: Agence trans bony Brazzaville-Domicile Camp militaire"/>
    <s v="Transport local"/>
    <s v="Legal"/>
    <n v="1500"/>
    <n v="2.8015913038605929"/>
    <n v="535.41"/>
    <s v="Crépin"/>
    <s v="CR-A-D1"/>
    <s v="PALF"/>
    <x v="3"/>
    <s v="CONGO"/>
    <m/>
    <m/>
    <m/>
  </r>
  <r>
    <x v="90"/>
    <s v="P29 - CONGO Ration  du 25 au 26 /04/2026 à Dolisie,tsembo,binda (1 Nuitée)"/>
    <s v="Travel subsistence"/>
    <s v="Investigation"/>
    <n v="10000"/>
    <n v="18.67727535907062"/>
    <n v="535.41"/>
    <s v="P29"/>
    <s v="P29-A-D4"/>
    <s v="PALF"/>
    <x v="3"/>
    <s v="CONGO"/>
    <m/>
    <m/>
    <m/>
  </r>
  <r>
    <x v="90"/>
    <s v="Achat boisson avec un cible"/>
    <s v="Trust building"/>
    <s v="Investigation"/>
    <n v="2000"/>
    <n v="3.735455071814124"/>
    <n v="535.41"/>
    <s v="P29"/>
    <s v="P29-A-D3"/>
    <s v="PALF"/>
    <x v="3"/>
    <s v="CONGO"/>
    <m/>
    <m/>
    <m/>
  </r>
  <r>
    <x v="90"/>
    <s v="P29 -CONGO Frais d'hotel du 24 au 25/04/2026 à banda ( 1 Nuitée)"/>
    <s v="Travel subsistence"/>
    <s v="Investigation"/>
    <n v="10000"/>
    <n v="18.67727535907062"/>
    <n v="535.41"/>
    <s v="P29"/>
    <s v="P29-A-R20"/>
    <s v="PALF"/>
    <x v="3"/>
    <s v="CONGO"/>
    <m/>
    <m/>
    <m/>
  </r>
  <r>
    <x v="90"/>
    <s v="Achat billet (moto) banda-tsembo/ P29"/>
    <s v="Transport Interurbain"/>
    <s v="Investigation"/>
    <n v="8000"/>
    <n v="14.941820287256496"/>
    <n v="535.41"/>
    <s v="P29"/>
    <s v="P29-A-R21"/>
    <s v="PALF"/>
    <x v="3"/>
    <s v="CONGO"/>
    <m/>
    <m/>
    <m/>
  </r>
  <r>
    <x v="90"/>
    <s v="T73 CONGO Ration du 25 au 26/04/2026 à Ouesso; Suanké et Sembé "/>
    <s v="Travel subsistence"/>
    <s v="Investigation"/>
    <n v="10000"/>
    <n v="18.67727535907062"/>
    <n v="535.41"/>
    <s v="T73"/>
    <s v="T73-A-D5"/>
    <s v="PALF"/>
    <x v="3"/>
    <s v="CONGO"/>
    <m/>
    <m/>
    <m/>
  </r>
  <r>
    <x v="90"/>
    <s v="Taxi moto : hotel - centre ville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0"/>
    <s v="Taxi moto : centre ville - gare routière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0"/>
    <s v="Taxi moto : gare routière - zone église catholique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0"/>
    <s v="Taxi moto : zone église catholique - place rouge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0"/>
    <s v="Taxi moto : place rouge - zone lycée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0"/>
    <s v="Taxi moto : zone lycée - hotel (fin de journée)"/>
    <s v="Transport local"/>
    <s v="Investigation"/>
    <n v="500"/>
    <n v="0.93386376795353099"/>
    <n v="535.41"/>
    <s v="T73"/>
    <s v="T73-A-D1"/>
    <s v="PALF"/>
    <x v="3"/>
    <s v="CONGO"/>
    <m/>
    <m/>
    <m/>
  </r>
  <r>
    <x v="90"/>
    <s v="achat boisson : une cible"/>
    <s v="Trust building"/>
    <s v="Investigation"/>
    <n v="2500"/>
    <n v="4.669318839767655"/>
    <n v="535.41"/>
    <s v="T73"/>
    <s v="T73-A-D2"/>
    <s v="PALF"/>
    <x v="3"/>
    <s v="CONGO"/>
    <m/>
    <m/>
    <m/>
  </r>
  <r>
    <x v="90"/>
    <s v="IT87-CONGO Ration du 25 au 26/04/2026 à Ewo, Boundji, Oyo"/>
    <s v="Travel subsistence"/>
    <s v="Investigation"/>
    <n v="10000"/>
    <n v="18.67727535907062"/>
    <n v="535.41"/>
    <s v="IT87"/>
    <s v="IT87-A-D4"/>
    <s v="PALF"/>
    <x v="3"/>
    <s v="CONGO"/>
    <m/>
    <m/>
    <m/>
  </r>
  <r>
    <x v="90"/>
    <s v="Taxi moto : Hôtel - Marché/ Rencontrer une cible"/>
    <s v="Transport local"/>
    <s v="Investigation"/>
    <n v="500"/>
    <n v="0.93386376795353099"/>
    <n v="535.41"/>
    <s v="IT87"/>
    <s v="IT87-A-D1"/>
    <s v="PALF"/>
    <x v="3"/>
    <s v="CONGO"/>
    <m/>
    <m/>
    <m/>
  </r>
  <r>
    <x v="90"/>
    <s v="Taxi moto : Marché - Quartier Kangamitema/ Rencontrer la cible"/>
    <s v="Transport local"/>
    <s v="Investigation"/>
    <n v="800"/>
    <n v="1.4941820287256495"/>
    <n v="535.41"/>
    <s v="IT87"/>
    <s v="IT87-A-D1"/>
    <s v="PALF"/>
    <x v="3"/>
    <s v="CONGO"/>
    <m/>
    <m/>
    <m/>
  </r>
  <r>
    <x v="90"/>
    <s v="Taxi moto : Quartier Kangamitema - Quartier Bogué/ Rencontrer une cible"/>
    <s v="Transport local"/>
    <s v="Investigation"/>
    <n v="1000"/>
    <n v="1.867727535907062"/>
    <n v="535.41"/>
    <s v="IT87"/>
    <s v="IT87-A-D1"/>
    <s v="PALF"/>
    <x v="3"/>
    <s v="CONGO"/>
    <m/>
    <m/>
    <m/>
  </r>
  <r>
    <x v="90"/>
    <s v="Achat boissons avec 2 cibles"/>
    <s v="Trust building"/>
    <s v="Investigation"/>
    <n v="2500"/>
    <n v="4.669318839767655"/>
    <n v="535.41"/>
    <s v="IT87"/>
    <s v="IT87-A-D2"/>
    <s v="PALF"/>
    <x v="3"/>
    <s v="CONGO"/>
    <m/>
    <m/>
    <m/>
  </r>
  <r>
    <x v="90"/>
    <s v="Taxi moto : Quartier Bogué - Quartier Flacaril/ Prospection"/>
    <s v="Transport local"/>
    <s v="Investigation"/>
    <n v="600"/>
    <n v="1.1206365215442371"/>
    <n v="535.41"/>
    <s v="IT87"/>
    <s v="IT87-A-D1"/>
    <s v="PALF"/>
    <x v="3"/>
    <s v="CONGO"/>
    <m/>
    <m/>
    <m/>
  </r>
  <r>
    <x v="90"/>
    <s v="Taxi moto : Quartier Flacaril - Centre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90"/>
    <s v="Taxi moto : Centre - Hôtel/ Retour de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91"/>
    <s v="P29 - CONGO Ration  du 26 au 27 /04/2026 à Dolisie,tsembo,binda (1 Nuitée)"/>
    <s v="Travel subsistence"/>
    <s v="Investigation"/>
    <n v="10000"/>
    <n v="18.67727535907062"/>
    <n v="535.41"/>
    <s v="P29"/>
    <s v="P29-A-D4"/>
    <s v="PALF"/>
    <x v="3"/>
    <s v="CONGO"/>
    <m/>
    <m/>
    <m/>
  </r>
  <r>
    <x v="91"/>
    <s v="Achat boisson avec un cible"/>
    <s v="Trust building"/>
    <s v="Investigation"/>
    <n v="3500"/>
    <n v="6.5370463756747172"/>
    <n v="535.41"/>
    <s v="P29"/>
    <s v="P29-A-D3"/>
    <s v="PALF"/>
    <x v="3"/>
    <s v="CONGO"/>
    <m/>
    <m/>
    <m/>
  </r>
  <r>
    <x v="91"/>
    <s v="T73 CONGO Ration du 26 au 27/04/2026 à Ouesso; Suanké et Sembé "/>
    <s v="Travel subsistence"/>
    <s v="Investigation"/>
    <n v="10000"/>
    <n v="18.67727535907062"/>
    <n v="535.41"/>
    <s v="T73"/>
    <s v="T73-A-D5"/>
    <s v="PALF"/>
    <x v="3"/>
    <s v="CONGO"/>
    <m/>
    <m/>
    <m/>
  </r>
  <r>
    <x v="91"/>
    <s v="T73 - CONGO Frais d'hotel du 24 au 26/04/2026 à Suanké (02 Nuitées)"/>
    <s v="Travel subsistence"/>
    <s v="Investigation"/>
    <n v="20000"/>
    <n v="37.35455071814124"/>
    <n v="535.41"/>
    <s v="T73"/>
    <s v="T73-A-R16"/>
    <s v="PALF"/>
    <x v="3"/>
    <s v="CONGO"/>
    <m/>
    <m/>
    <m/>
  </r>
  <r>
    <x v="91"/>
    <s v="Taxi moto : hotel - gare routière (départ pour Sembé)"/>
    <s v="Transport local"/>
    <s v="Investigation"/>
    <n v="500"/>
    <n v="0.93386376795353099"/>
    <n v="535.41"/>
    <s v="T73"/>
    <s v="T73-A-D1"/>
    <s v="PALF"/>
    <x v="3"/>
    <s v="CONGO"/>
    <m/>
    <m/>
    <m/>
  </r>
  <r>
    <x v="91"/>
    <s v="Achat billet : Suanké - Sembé"/>
    <s v="Transport Interurbain"/>
    <s v="Investigation"/>
    <n v="5000"/>
    <n v="9.3386376795353101"/>
    <n v="535.41"/>
    <s v="T73"/>
    <s v="T73-A-R17"/>
    <s v="PALF"/>
    <x v="3"/>
    <s v="CONGO"/>
    <m/>
    <m/>
    <m/>
  </r>
  <r>
    <x v="91"/>
    <s v="Taxi moto : parking - hotel Brisse (arriver à Sembé))"/>
    <s v="Transport local"/>
    <s v="Investigation"/>
    <n v="500"/>
    <n v="0.93386376795353099"/>
    <n v="535.41"/>
    <s v="T73"/>
    <s v="T73-A-D1"/>
    <s v="PALF"/>
    <x v="3"/>
    <s v="CONGO"/>
    <m/>
    <m/>
    <m/>
  </r>
  <r>
    <x v="91"/>
    <s v="Taxi moto : hotel Brisse - zone du marché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1"/>
    <s v="Taxi moto : zone du marché - zone du CEG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1"/>
    <s v="Taxi moto : zone du CEG  - hotel (fin journée)"/>
    <s v="Transport local"/>
    <s v="Investigation"/>
    <n v="500"/>
    <n v="0.93386376795353099"/>
    <n v="535.41"/>
    <s v="T73"/>
    <s v="T73-A-D1"/>
    <s v="PALF"/>
    <x v="3"/>
    <s v="CONGO"/>
    <m/>
    <m/>
    <m/>
  </r>
  <r>
    <x v="91"/>
    <s v="IT87-CONGO Ration du 26 au 27/04/2026 à Ewo, Boundji, Oyo"/>
    <s v="Travel subsistence"/>
    <s v="Investigation"/>
    <n v="10000"/>
    <n v="18.67727535907062"/>
    <n v="535.41"/>
    <s v="IT87"/>
    <s v="IT87-A-D4"/>
    <s v="PALF"/>
    <x v="3"/>
    <s v="CONGO"/>
    <m/>
    <m/>
    <m/>
  </r>
  <r>
    <x v="91"/>
    <s v="IT87-CONGO Frais d'hôtel  du 22 au 26/04/2026 à Ewo (04 nuitées)"/>
    <s v="Travel subsistence"/>
    <s v="Investigation"/>
    <n v="40000"/>
    <n v="74.709101436282481"/>
    <n v="535.41"/>
    <s v="IT87"/>
    <s v="IT87-A-R13"/>
    <s v="PALF"/>
    <x v="3"/>
    <s v="CONGO"/>
    <m/>
    <m/>
    <m/>
  </r>
  <r>
    <x v="91"/>
    <s v="Taxi moto : Hôtel - Gare routière/ Départ pour Boundji"/>
    <s v="Transport local"/>
    <s v="Investigation"/>
    <n v="500"/>
    <n v="0.93386376795353099"/>
    <n v="535.41"/>
    <s v="IT87"/>
    <s v="IT87-A-D1"/>
    <s v="PALF"/>
    <x v="3"/>
    <s v="CONGO"/>
    <m/>
    <m/>
    <m/>
  </r>
  <r>
    <x v="91"/>
    <s v="Achat billet Ewo - Boundji/ IT87"/>
    <s v="Transport Interurbain"/>
    <s v="Investigation"/>
    <n v="5000"/>
    <n v="9.3386376795353101"/>
    <n v="535.41"/>
    <s v="IT87"/>
    <s v="IT87-A-R14"/>
    <s v="PALF"/>
    <x v="3"/>
    <s v="CONGO"/>
    <m/>
    <m/>
    <m/>
  </r>
  <r>
    <x v="91"/>
    <s v="Taxi moto : Parking - Hôtel Le Paradiso/ Arrivé à Boundji"/>
    <s v="Transport local"/>
    <s v="Investigation"/>
    <n v="500"/>
    <n v="0.93386376795353099"/>
    <n v="535.41"/>
    <s v="IT87"/>
    <s v="IT87-A-D1"/>
    <s v="PALF"/>
    <x v="3"/>
    <s v="CONGO"/>
    <m/>
    <m/>
    <m/>
  </r>
  <r>
    <x v="91"/>
    <s v="Taxi moto : Hôtel - Marché Okimbi/ Rencontrer une cible"/>
    <s v="Transport local"/>
    <s v="Investigation"/>
    <n v="500"/>
    <n v="0.93386376795353099"/>
    <n v="535.41"/>
    <s v="IT87"/>
    <s v="IT87-A-D1"/>
    <s v="PALF"/>
    <x v="3"/>
    <s v="CONGO"/>
    <m/>
    <m/>
    <m/>
  </r>
  <r>
    <x v="91"/>
    <s v="Achat boissons avec la cible"/>
    <s v="Trust building"/>
    <s v="Investigation"/>
    <n v="1400"/>
    <n v="2.6148185502698866"/>
    <n v="535.41"/>
    <s v="IT87"/>
    <s v="IT87-A-D2"/>
    <s v="PALF"/>
    <x v="3"/>
    <s v="CONGO"/>
    <m/>
    <m/>
    <m/>
  </r>
  <r>
    <x v="91"/>
    <s v="Taxi moto : Marché Okimbi - Château d'eau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91"/>
    <s v="Taxi moto : Château d'eau - Quartier Obongui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91"/>
    <s v="Taxi moto : Quartier Obongui - Hôtel/ Retour de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91"/>
    <s v="Taxi Domicile-Agence Océan du Nord de Talangai/ Pour Ouesso"/>
    <s v="Transport local"/>
    <s v="Legal"/>
    <n v="2500"/>
    <n v="4.669318839767655"/>
    <n v="535.41"/>
    <s v="Donald-Roméo"/>
    <s v="DR-A-D1"/>
    <s v="PALF"/>
    <x v="3"/>
    <s v="CONGO"/>
    <m/>
    <m/>
    <m/>
  </r>
  <r>
    <x v="91"/>
    <s v="Donald-Roméo-CONGO Ration  du  26 au 27/04/ 2026 à Ouesso/Impfondo"/>
    <s v="Travel subsistence"/>
    <s v="Legal"/>
    <n v="10000"/>
    <n v="18.67727535907062"/>
    <n v="535.41"/>
    <s v="Donald-Roméo"/>
    <s v="DR-A-D3"/>
    <s v="PALF"/>
    <x v="3"/>
    <s v="CONGO"/>
    <m/>
    <m/>
    <m/>
  </r>
  <r>
    <x v="91"/>
    <s v="Taxi Agence Océan du Nord de Ouesso-Hôtel Royal"/>
    <s v="Transport local"/>
    <s v="Legal"/>
    <n v="500"/>
    <n v="0.93386376795353099"/>
    <n v="535.41"/>
    <s v="Donald-Roméo"/>
    <s v="DR-A-D1"/>
    <s v="PALF"/>
    <x v="3"/>
    <s v="CONGO"/>
    <m/>
    <m/>
    <m/>
  </r>
  <r>
    <x v="92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92"/>
    <s v="Bureau-DDEF/Brazzaville"/>
    <s v="Transport local"/>
    <s v="Management"/>
    <n v="1000"/>
    <n v="1.867727535907062"/>
    <n v="535.41"/>
    <s v="DOVI"/>
    <s v="DH-A-D1"/>
    <s v="PALF"/>
    <x v="3"/>
    <s v="CONGO"/>
    <m/>
    <m/>
    <m/>
  </r>
  <r>
    <x v="92"/>
    <s v="DDEF/Brazzaville -Bureau"/>
    <s v="Transport local"/>
    <s v="Management"/>
    <n v="1000"/>
    <n v="1.867727535907062"/>
    <n v="535.41"/>
    <s v="DOVI"/>
    <s v="DH-A-D1"/>
    <s v="PALF"/>
    <x v="3"/>
    <s v="CONGO"/>
    <m/>
    <m/>
    <m/>
  </r>
  <r>
    <x v="92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92"/>
    <s v="Taxi: Bureau-DDEF avec le Coordinateur"/>
    <s v="Transport local"/>
    <s v="Legal"/>
    <n v="1000"/>
    <n v="1.867727535907062"/>
    <n v="535.41"/>
    <s v="Crépin"/>
    <s v="CR-A-D1"/>
    <s v="PALF"/>
    <x v="3"/>
    <s v="CONGO"/>
    <m/>
    <m/>
    <m/>
  </r>
  <r>
    <x v="92"/>
    <s v="Taxi: DDEF avec le Coordinateur-Bureau"/>
    <s v="Transport local"/>
    <s v="Legal"/>
    <n v="1000"/>
    <n v="1.867727535907062"/>
    <n v="535.41"/>
    <s v="Crépin"/>
    <s v="CR-A-D1"/>
    <s v="PALF"/>
    <x v="3"/>
    <s v="CONGO"/>
    <m/>
    <m/>
    <m/>
  </r>
  <r>
    <x v="92"/>
    <s v="Billet: Brazzaville-Dolisie"/>
    <s v="Transport Interurbain"/>
    <s v="Legal"/>
    <n v="9000"/>
    <n v="16.809547823163559"/>
    <n v="535.41"/>
    <s v="Crépin"/>
    <s v="CR-A-R12"/>
    <s v="PALF"/>
    <x v="3"/>
    <s v="CONGO"/>
    <m/>
    <m/>
    <m/>
  </r>
  <r>
    <x v="92"/>
    <s v="Reglement prestation de nettoyage  PALF du mois d'Avril 2026"/>
    <s v="Services"/>
    <s v="Office"/>
    <n v="80000"/>
    <n v="149.41820287256496"/>
    <n v="535.41"/>
    <s v="Parfaite"/>
    <s v="CA-A-R20"/>
    <s v="PALF"/>
    <x v="3"/>
    <s v="CONGO"/>
    <m/>
    <m/>
    <m/>
  </r>
  <r>
    <x v="92"/>
    <s v=" Frais de prestation de nettoyage jardin PALF d'Avril 2026"/>
    <s v="Services"/>
    <s v="Office"/>
    <n v="40000"/>
    <n v="74.709101436282481"/>
    <n v="535.41"/>
    <s v="Parfaite"/>
    <s v="CA-A-R21"/>
    <s v="PALF"/>
    <x v="3"/>
    <s v="CONGO"/>
    <m/>
    <m/>
    <m/>
  </r>
  <r>
    <x v="92"/>
    <s v="Taxi: Bureau -Banque BCI/ depot d'ordre de virement salaire du mois d'Avril 2026"/>
    <s v="Transport local"/>
    <s v="Office"/>
    <n v="1000"/>
    <n v="1.867727535907062"/>
    <n v="535.41"/>
    <s v="Parfaite"/>
    <s v="P-A-D1"/>
    <s v="PALF"/>
    <x v="3"/>
    <s v="CONGO"/>
    <m/>
    <m/>
    <m/>
  </r>
  <r>
    <x v="92"/>
    <s v="Taxi: Banque BCI-Bureau"/>
    <s v="Transport local"/>
    <s v="Office"/>
    <n v="1000"/>
    <n v="1.867727535907062"/>
    <n v="535.41"/>
    <s v="Parfaite"/>
    <s v="P-A-D1"/>
    <s v="PALF"/>
    <x v="3"/>
    <s v="CONGO"/>
    <m/>
    <m/>
    <m/>
  </r>
  <r>
    <x v="92"/>
    <s v="P29 - CONGO Ration  du 27 au 28 /04/2026 à Dolisie,tsembo,binda (1 Nuitée)"/>
    <s v="Travel subsistence"/>
    <s v="Investigation"/>
    <n v="10000"/>
    <n v="18.67727535907062"/>
    <n v="535.41"/>
    <s v="P29"/>
    <s v="P29-A-D4"/>
    <s v="PALF"/>
    <x v="3"/>
    <s v="CONGO"/>
    <m/>
    <m/>
    <m/>
  </r>
  <r>
    <x v="92"/>
    <s v="Achat boisson avec un cible"/>
    <s v="Trust building"/>
    <s v="Investigation"/>
    <n v="2000"/>
    <n v="3.735455071814124"/>
    <n v="535.41"/>
    <s v="P29"/>
    <s v="P29-A-D3"/>
    <s v="PALF"/>
    <x v="3"/>
    <s v="CONGO"/>
    <m/>
    <m/>
    <m/>
  </r>
  <r>
    <x v="92"/>
    <s v="T73 CONGO Ration du 27 au 28/04/2026 à Ouesso; Suanké et Sembé "/>
    <s v="Travel subsistence"/>
    <s v="Investigation"/>
    <n v="10000"/>
    <n v="18.67727535907062"/>
    <n v="535.41"/>
    <s v="T73"/>
    <s v="T73-A-D5"/>
    <s v="PALF"/>
    <x v="3"/>
    <s v="CONGO"/>
    <m/>
    <m/>
    <m/>
  </r>
  <r>
    <x v="92"/>
    <s v="Taxi moto : hotel Brisse - centre ville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2"/>
    <s v="Taxi moto : centre ville - marché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2"/>
    <s v="Taxi moto : marché - zone hopital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2"/>
    <s v="Taxi moto : zone hopital - zone lycée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2"/>
    <s v="Taxi moto : zone lycée - hotel (liberer hotel)"/>
    <s v="Transport local"/>
    <s v="Investigation"/>
    <n v="500"/>
    <n v="0.93386376795353099"/>
    <n v="535.41"/>
    <s v="T73"/>
    <s v="T73-A-D1"/>
    <s v="PALF"/>
    <x v="3"/>
    <s v="CONGO"/>
    <m/>
    <m/>
    <m/>
  </r>
  <r>
    <x v="92"/>
    <s v="Taxi moto : hotel - parking (départ pour Ouesso)"/>
    <s v="Transport local"/>
    <s v="Investigation"/>
    <n v="500"/>
    <n v="0.93386376795353099"/>
    <n v="535.41"/>
    <s v="T73"/>
    <s v="T73-A-D1"/>
    <s v="PALF"/>
    <x v="3"/>
    <s v="CONGO"/>
    <m/>
    <m/>
    <m/>
  </r>
  <r>
    <x v="92"/>
    <s v="achat boisson : une cible"/>
    <s v="Trust building"/>
    <s v="Investigation"/>
    <n v="2000"/>
    <n v="3.735455071814124"/>
    <n v="535.41"/>
    <s v="T73"/>
    <s v="T73-A-D2"/>
    <s v="PALF"/>
    <x v="3"/>
    <s v="CONGO"/>
    <m/>
    <m/>
    <m/>
  </r>
  <r>
    <x v="92"/>
    <s v="T73 - CONGO Frais d'hotel du 26 au 27/04/2026 à Ouesso (01 Nuitée)"/>
    <s v="Travel subsistence"/>
    <s v="Investigation"/>
    <n v="10000"/>
    <n v="18.67727535907062"/>
    <n v="535.41"/>
    <s v="T73"/>
    <s v="T73-A-R18"/>
    <s v="PALF"/>
    <x v="3"/>
    <s v="CONGO"/>
    <m/>
    <m/>
    <m/>
  </r>
  <r>
    <x v="92"/>
    <s v="Achat billet : Sembé - Ouesso"/>
    <s v="Transport Interurbain"/>
    <s v="Investigation"/>
    <n v="5000"/>
    <n v="9.3386376795353101"/>
    <n v="535.41"/>
    <s v="T73"/>
    <s v="T73-A-R19"/>
    <s v="PALF"/>
    <x v="3"/>
    <s v="CONGO"/>
    <m/>
    <m/>
    <m/>
  </r>
  <r>
    <x v="92"/>
    <s v="Taxi moto : parking - hotel (arrivé à Ouesso)"/>
    <s v="Transport local"/>
    <s v="Investigation"/>
    <n v="500"/>
    <n v="0.93386376795353099"/>
    <n v="535.41"/>
    <s v="T73"/>
    <s v="T73-A-D1"/>
    <s v="PALF"/>
    <x v="3"/>
    <s v="CONGO"/>
    <m/>
    <m/>
    <m/>
  </r>
  <r>
    <x v="92"/>
    <s v="IT87-CONGO Ration du 27 au 28/04/2026 à Ewo, Boundji, Oyo"/>
    <s v="Travel subsistence"/>
    <s v="Investigation"/>
    <n v="10000"/>
    <n v="18.67727535907062"/>
    <n v="535.41"/>
    <s v="IT87"/>
    <s v="IT87-A-D4"/>
    <s v="PALF"/>
    <x v="3"/>
    <s v="CONGO"/>
    <m/>
    <m/>
    <m/>
  </r>
  <r>
    <x v="92"/>
    <s v="IT87-CONGO Frais d'hôtel du 26 au 27/04/2026 à Boundji (01 nuitée)"/>
    <s v="Travel subsistence"/>
    <s v="Investigation"/>
    <n v="10000"/>
    <n v="18.67727535907062"/>
    <n v="535.41"/>
    <s v="IT87"/>
    <s v="IT87-A-R15"/>
    <s v="PALF"/>
    <x v="3"/>
    <s v="CONGO"/>
    <m/>
    <m/>
    <m/>
  </r>
  <r>
    <x v="92"/>
    <s v="Taxi moto : Hôtel - Parking/ Départ pour Oyo"/>
    <s v="Transport local"/>
    <s v="Investigation"/>
    <n v="500"/>
    <n v="0.93386376795353099"/>
    <n v="535.41"/>
    <s v="IT87"/>
    <s v="IT87-A-D1"/>
    <s v="PALF"/>
    <x v="3"/>
    <s v="CONGO"/>
    <m/>
    <m/>
    <m/>
  </r>
  <r>
    <x v="92"/>
    <s v="Achat billet Boundji - Oyo/ IT87"/>
    <s v="Transport Interurbain"/>
    <s v="Investigation"/>
    <n v="3000"/>
    <n v="5.6031826077211857"/>
    <n v="535.41"/>
    <s v="IT87"/>
    <s v="IT87-A-R16"/>
    <s v="PALF"/>
    <x v="3"/>
    <s v="CONGO"/>
    <m/>
    <m/>
    <m/>
  </r>
  <r>
    <x v="92"/>
    <s v="Taxi tricycle : Gare routière - Hôtel Mama Bety/ Arrivé à Oyo"/>
    <s v="Transport local"/>
    <s v="Investigation"/>
    <n v="700"/>
    <n v="1.3074092751349433"/>
    <n v="535.41"/>
    <s v="IT87"/>
    <s v="IT87-A-D1"/>
    <s v="PALF"/>
    <x v="3"/>
    <s v="CONGO"/>
    <m/>
    <m/>
    <m/>
  </r>
  <r>
    <x v="92"/>
    <s v="Taxi : Hôtel - Port/ Prospection"/>
    <s v="Transport local"/>
    <s v="Investigation"/>
    <n v="1000"/>
    <n v="1.867727535907062"/>
    <n v="535.41"/>
    <s v="IT87"/>
    <s v="IT87-A-D1"/>
    <s v="PALF"/>
    <x v="3"/>
    <s v="CONGO"/>
    <m/>
    <m/>
    <m/>
  </r>
  <r>
    <x v="92"/>
    <s v="Achat boissons avec la cible"/>
    <s v="Trust building"/>
    <s v="Investigation"/>
    <n v="2000"/>
    <n v="3.735455071814124"/>
    <n v="535.41"/>
    <s v="IT87"/>
    <s v="IT87-A-D2"/>
    <s v="PALF"/>
    <x v="3"/>
    <s v="CONGO"/>
    <m/>
    <m/>
    <m/>
  </r>
  <r>
    <x v="92"/>
    <s v="Taxi : Port - Quartier Obangui/ Prospection"/>
    <s v="Transport local"/>
    <s v="Investigation"/>
    <n v="1000"/>
    <n v="1.867727535907062"/>
    <n v="535.41"/>
    <s v="IT87"/>
    <s v="IT87-A-D1"/>
    <s v="PALF"/>
    <x v="3"/>
    <s v="CONGO"/>
    <m/>
    <m/>
    <m/>
  </r>
  <r>
    <x v="92"/>
    <s v="Taxi tricycle : Quartier Obangui - Hôtel/ Retour de prospection"/>
    <s v="Transport local"/>
    <s v="Investigation"/>
    <n v="700"/>
    <n v="1.3074092751349433"/>
    <n v="535.41"/>
    <s v="IT87"/>
    <s v="IT87-A-D1"/>
    <s v="PALF"/>
    <x v="3"/>
    <s v="CONGO"/>
    <m/>
    <m/>
    <m/>
  </r>
  <r>
    <x v="92"/>
    <s v="Donald-Roméo-CONGO Ration  du  27 au 28/04/ 2026 à Ouesso/Impfondo"/>
    <s v="Travel subsistence"/>
    <s v="Legal"/>
    <n v="10000"/>
    <n v="18.67727535907062"/>
    <n v="535.41"/>
    <s v="Donald-Roméo"/>
    <s v="DR-A-D3"/>
    <s v="PALF"/>
    <x v="3"/>
    <s v="CONGO"/>
    <m/>
    <m/>
    <m/>
  </r>
  <r>
    <x v="92"/>
    <s v="Taxi Hôtel Royal-Agence Océan du Nord de Ouesso"/>
    <s v="Transport local"/>
    <s v="Legal"/>
    <n v="500"/>
    <n v="0.93386376795353099"/>
    <n v="535.41"/>
    <s v="Donald-Roméo"/>
    <s v="DR-A-D1"/>
    <s v="PALF"/>
    <x v="3"/>
    <s v="CONGO"/>
    <m/>
    <m/>
    <m/>
  </r>
  <r>
    <x v="92"/>
    <s v="Donald-Roméo-CONGO Frais d'hôtel   du  26 au 27/04/2026 à Ouesso (01 nuitée)"/>
    <s v="Travel subsistence"/>
    <s v="Legal"/>
    <n v="10000"/>
    <n v="18.67727535907062"/>
    <n v="535.41"/>
    <s v="Donald-Roméo"/>
    <s v="DR-A-R10"/>
    <s v="PALF"/>
    <x v="3"/>
    <s v="CONGO"/>
    <m/>
    <m/>
    <m/>
  </r>
  <r>
    <x v="92"/>
    <s v="Taxi moto agence Océan du Nord d'Impfondo-Hôtel Mithé"/>
    <s v="Transport local"/>
    <s v="Legal"/>
    <n v="500"/>
    <n v="0.93386376795353099"/>
    <n v="535.41"/>
    <s v="Donald-Roméo"/>
    <s v="DR-A-D1"/>
    <s v="PALF"/>
    <x v="3"/>
    <s v="CONGO"/>
    <m/>
    <m/>
    <m/>
  </r>
  <r>
    <x v="92"/>
    <s v="Taxi, Bureau PALF-Maison Celeste Computer"/>
    <s v="Transport local"/>
    <s v="Media"/>
    <n v="1000"/>
    <n v="1.867727535907062"/>
    <n v="535.41"/>
    <s v="Evariste"/>
    <s v="EV-A-D1"/>
    <s v="PALF"/>
    <x v="3"/>
    <s v="CONGO"/>
    <m/>
    <m/>
    <m/>
  </r>
  <r>
    <x v="92"/>
    <s v="Taxi, Maison Celeste Computer-ABA Brazza"/>
    <s v="Transport local"/>
    <s v="Media"/>
    <n v="1000"/>
    <n v="1.867727535907062"/>
    <n v="535.41"/>
    <s v="Evariste"/>
    <s v="EV-A-D1"/>
    <s v="PALF"/>
    <x v="3"/>
    <s v="CONGO"/>
    <m/>
    <m/>
    <m/>
  </r>
  <r>
    <x v="92"/>
    <s v="Achat Micro Cravatte pour la camera PALF"/>
    <s v="Office Materials"/>
    <s v="Media"/>
    <n v="20000"/>
    <n v="37.35455071814124"/>
    <n v="535.41"/>
    <s v="Evariste"/>
    <s v="EV-A-R9"/>
    <s v="PALF"/>
    <x v="3"/>
    <s v="CONGO"/>
    <m/>
    <m/>
    <m/>
  </r>
  <r>
    <x v="92"/>
    <s v="Taxi, ABA Brazza-Bureau PALF"/>
    <s v="Transport local"/>
    <s v="Media"/>
    <n v="1000"/>
    <n v="1.867727535907062"/>
    <n v="535.41"/>
    <s v="Evariste"/>
    <s v="EV-A-D1"/>
    <s v="PALF"/>
    <x v="3"/>
    <s v="CONGO"/>
    <m/>
    <m/>
    <m/>
  </r>
  <r>
    <x v="92"/>
    <s v="Taxi, Bureau PALF-Agence Trans Bony "/>
    <s v="Transport local"/>
    <s v="Media"/>
    <n v="1000"/>
    <n v="1.867727535907062"/>
    <n v="535.41"/>
    <s v="Evariste"/>
    <s v="EV-A-D1"/>
    <s v="PALF"/>
    <x v="3"/>
    <s v="CONGO"/>
    <m/>
    <m/>
    <m/>
  </r>
  <r>
    <x v="92"/>
    <s v="Achat billet Brazzaville-Dolisie/ Evariste"/>
    <s v="Transport Interurbain"/>
    <s v="Media"/>
    <n v="9000"/>
    <n v="16.809547823163559"/>
    <n v="535.41"/>
    <s v="Evariste"/>
    <s v="EV-A-R10"/>
    <s v="PALF"/>
    <x v="3"/>
    <s v="CONGO"/>
    <m/>
    <m/>
    <m/>
  </r>
  <r>
    <x v="92"/>
    <s v="Frais de l'expédition de la cage de Brazzaville-Dolisie"/>
    <s v="Service"/>
    <s v="Media"/>
    <n v="4000"/>
    <n v="7.4709101436282479"/>
    <n v="535.41"/>
    <s v="Evariste"/>
    <s v="EV-A-R11"/>
    <s v="PALF"/>
    <x v="3"/>
    <s v="CONGO"/>
    <m/>
    <m/>
    <m/>
  </r>
  <r>
    <x v="92"/>
    <s v="Paiement salaire du mois d'Avril 2026/LOUNDOU Jean Romain/3655270"/>
    <s v="Personnel"/>
    <s v="Legal"/>
    <n v="228800"/>
    <n v="440.54992491589019"/>
    <n v="519.35090000000002"/>
    <s v="BCI"/>
    <s v="BQ-A-R12"/>
    <s v="PALF"/>
    <x v="2"/>
    <s v="CONGO"/>
    <m/>
    <m/>
    <m/>
  </r>
  <r>
    <x v="92"/>
    <s v="Paiement salaire du mois d'Avril 2026/Crepin IBOUILI-IBOUILI"/>
    <s v="Personnel"/>
    <s v="Legal"/>
    <n v="581764"/>
    <n v="1120.1752033162934"/>
    <n v="519.35090000000002"/>
    <s v="BCI"/>
    <s v="BQ-A-R13"/>
    <s v="PALF"/>
    <x v="2"/>
    <s v="CONGO"/>
    <m/>
    <m/>
    <m/>
  </r>
  <r>
    <x v="92"/>
    <s v="Paiement salaire du mois d'Avril  2026 et congé /PINDI BINGA Donald- Roméo"/>
    <s v="Personnel"/>
    <s v="Legal"/>
    <n v="332459"/>
    <n v="640.14330195634591"/>
    <n v="519.35090000000002"/>
    <s v="BCI"/>
    <s v="BQ-A-R14"/>
    <s v="PALF"/>
    <x v="2"/>
    <s v="CONGO"/>
    <m/>
    <m/>
    <m/>
  </r>
  <r>
    <x v="92"/>
    <s v="Paiement salaire du mois d'Avril 2026/Evariste LELOUSSI"/>
    <s v="Personnel"/>
    <s v="Media"/>
    <n v="268210"/>
    <n v="516.43310909829938"/>
    <n v="519.35090000000002"/>
    <s v="BCI"/>
    <s v="BQ-A-R15"/>
    <s v="PALF"/>
    <x v="2"/>
    <s v="CONGO"/>
    <m/>
    <m/>
    <m/>
  </r>
  <r>
    <x v="92"/>
    <s v="Paiement salaire du mois d'Avril 2026/Homéfa DOVI/3655269"/>
    <s v="Personnel"/>
    <s v="Management"/>
    <n v="1311000"/>
    <n v="2524.3048582374649"/>
    <n v="519.35090000000002"/>
    <s v="BCI"/>
    <s v="BQ-A-R16"/>
    <s v="PALF"/>
    <x v="2"/>
    <s v="CONGO"/>
    <m/>
    <m/>
    <m/>
  </r>
  <r>
    <x v="92"/>
    <s v="Paiement salaire du mois d'Avril 2026/BAVOUMINA NZOUSSI Dina Parfaite/3655271"/>
    <s v="Personnel"/>
    <s v="Office"/>
    <n v="328800"/>
    <n v="633.09796902248559"/>
    <n v="519.35090000000002"/>
    <s v="BCI"/>
    <s v="BQ-A-R17"/>
    <s v="PALF"/>
    <x v="2"/>
    <s v="CONGO"/>
    <m/>
    <m/>
    <m/>
  </r>
  <r>
    <x v="92"/>
    <s v="Frais de virement salaire du mois d'Avril 2026"/>
    <s v="Bank fees"/>
    <s v="Office"/>
    <n v="10665"/>
    <n v="19.919314170448818"/>
    <n v="535.41"/>
    <s v="BCI"/>
    <s v="BQ-A-R18"/>
    <s v="PALF"/>
    <x v="3"/>
    <s v="CONGO"/>
    <m/>
    <m/>
    <m/>
  </r>
  <r>
    <x v="93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93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93"/>
    <s v="Credit telephonique MTN/PALF/ du 29 avril au 05 mai 2026/ DOVI"/>
    <s v="Telephone"/>
    <s v="Management"/>
    <n v="10000"/>
    <n v="18.67727535907062"/>
    <n v="535.41"/>
    <s v="DOVI"/>
    <s v="DH-A-R6"/>
    <s v="PALF"/>
    <x v="3"/>
    <s v="CONGO"/>
    <m/>
    <m/>
    <m/>
  </r>
  <r>
    <x v="93"/>
    <s v="CREPIN-CONGO Ration du 28 au 30/04/2026 à Dolisie"/>
    <s v="Travel subsistence"/>
    <s v="Legal"/>
    <n v="20000"/>
    <n v="37.35455071814124"/>
    <n v="535.41"/>
    <s v="Crépin"/>
    <s v="CR-A-D5"/>
    <s v="PALF"/>
    <x v="3"/>
    <s v="CONGO"/>
    <m/>
    <m/>
    <m/>
  </r>
  <r>
    <x v="93"/>
    <s v="Taxi: Domicile camp militaire-Agence Trans  Bony de la frontière"/>
    <s v="Transport local"/>
    <s v="Legal"/>
    <n v="1500"/>
    <n v="2.8015913038605929"/>
    <n v="535.41"/>
    <s v="Crépin"/>
    <s v="CR-A-D1"/>
    <s v="PALF"/>
    <x v="3"/>
    <s v="CONGO"/>
    <m/>
    <m/>
    <m/>
  </r>
  <r>
    <x v="93"/>
    <s v="Credit telephonique MTN PALF/du 29 avril   au 05 mai 2026/Legal/ crepin"/>
    <s v="Telephone"/>
    <s v="Legal"/>
    <n v="7500"/>
    <n v="14.007956519302965"/>
    <n v="535.41"/>
    <s v="Crépin"/>
    <s v="CR-A-R13"/>
    <s v="PALF"/>
    <x v="3"/>
    <s v="CONGO"/>
    <m/>
    <m/>
    <m/>
  </r>
  <r>
    <x v="93"/>
    <s v="Frais de tansfert d'argent  à P29    par momo"/>
    <s v="Transfert fees"/>
    <s v="Office"/>
    <n v="2730"/>
    <n v="5.0988961730262794"/>
    <n v="535.41"/>
    <s v="Parfaite"/>
    <s v="CA-A-R23"/>
    <s v="PALF"/>
    <x v="3"/>
    <s v="CONGO"/>
    <m/>
    <m/>
    <m/>
  </r>
  <r>
    <x v="93"/>
    <s v="Taxi:  Bureau- M2B services /transfert d'argent à P29 "/>
    <s v="Transport local"/>
    <s v="Office"/>
    <n v="1000"/>
    <n v="1.867727535907062"/>
    <n v="535.41"/>
    <s v="Parfaite"/>
    <s v="P-A-D1"/>
    <s v="PALF"/>
    <x v="3"/>
    <s v="CONGO"/>
    <m/>
    <m/>
    <m/>
  </r>
  <r>
    <x v="93"/>
    <s v="Taxi:  M2B services- Bureau"/>
    <s v="Transport local"/>
    <s v="Office"/>
    <n v="1000"/>
    <n v="1.867727535907062"/>
    <n v="535.41"/>
    <s v="Parfaite"/>
    <s v="P-A-D1"/>
    <s v="PALF"/>
    <x v="3"/>
    <s v="CONGO"/>
    <m/>
    <m/>
    <m/>
  </r>
  <r>
    <x v="93"/>
    <s v="Taxi:  Bureau- Direction MTN /Achat credit equipe PALF"/>
    <s v="Transport local"/>
    <s v="Office"/>
    <n v="1000"/>
    <n v="1.867727535907062"/>
    <n v="535.41"/>
    <s v="Parfaite"/>
    <s v="P-A-D1"/>
    <s v="PALF"/>
    <x v="3"/>
    <s v="CONGO"/>
    <m/>
    <m/>
    <m/>
  </r>
  <r>
    <x v="93"/>
    <s v="Taxi:   Direction MTN- Bureau "/>
    <s v="Transport local"/>
    <s v="Office"/>
    <n v="1000"/>
    <n v="1.867727535907062"/>
    <n v="535.41"/>
    <s v="Parfaite"/>
    <s v="P-A-D1"/>
    <s v="PALF"/>
    <x v="3"/>
    <s v="CONGO"/>
    <m/>
    <m/>
    <m/>
  </r>
  <r>
    <x v="93"/>
    <s v="Credit teléphonique MTN PALF/ du 29 avril au 05 mai 2026/Management/ Parfaite"/>
    <s v="Telephone"/>
    <s v="Management"/>
    <n v="5000"/>
    <n v="9.3386376795353101"/>
    <n v="535.41"/>
    <s v="Parfaite"/>
    <s v="P-A-R5"/>
    <s v="PALF"/>
    <x v="3"/>
    <s v="CONGO"/>
    <m/>
    <m/>
    <m/>
  </r>
  <r>
    <x v="93"/>
    <s v="P29 - CONGO Ration  du 28 au 29 /04/2026 à Dolisie,tsembo,binda (1 Nuitée)"/>
    <s v="Travel subsistence"/>
    <s v="Investigation"/>
    <n v="10000"/>
    <n v="18.67727535907062"/>
    <n v="535.41"/>
    <s v="P29"/>
    <s v="P29-A-D4"/>
    <s v="PALF"/>
    <x v="3"/>
    <s v="CONGO"/>
    <m/>
    <m/>
    <m/>
  </r>
  <r>
    <x v="93"/>
    <s v="P29 -CONGO Frais d'hotel du 25 au 28/04/2026 à Tsembo ( 3 Nuitées)"/>
    <s v="Travel subsistence"/>
    <s v="Investigation"/>
    <n v="30000"/>
    <n v="56.031826077211861"/>
    <n v="535.41"/>
    <s v="P29"/>
    <s v="P29-A-R22"/>
    <s v="PALF"/>
    <x v="3"/>
    <s v="CONGO"/>
    <m/>
    <m/>
    <m/>
  </r>
  <r>
    <x v="93"/>
    <s v="Achat billet tsembo-mila mila/ P29"/>
    <s v="Transport Interurbain"/>
    <s v="Investigation"/>
    <n v="9000"/>
    <n v="16.809547823163559"/>
    <n v="535.41"/>
    <s v="P29"/>
    <s v="P29-A-R23"/>
    <s v="PALF"/>
    <x v="3"/>
    <s v="CONGO"/>
    <m/>
    <m/>
    <m/>
  </r>
  <r>
    <x v="93"/>
    <s v="Credit telephonique MTN PALF/ du 29 avril au 05 mai 2026/ Investigation/P30"/>
    <s v="Telephone"/>
    <s v="Investigation"/>
    <n v="7500"/>
    <n v="14.007956519302965"/>
    <n v="535.41"/>
    <s v="P29"/>
    <s v="P29-A-R24"/>
    <s v="PALF"/>
    <x v="3"/>
    <s v="CONGO"/>
    <m/>
    <m/>
    <m/>
  </r>
  <r>
    <x v="93"/>
    <s v="T73 CONGO Ration du 28 au 29/04/2026 à Ouesso; Suanké et Sembé "/>
    <s v="Travel subsistence"/>
    <s v="Investigation"/>
    <n v="10000"/>
    <n v="18.67727535907062"/>
    <n v="535.41"/>
    <s v="T73"/>
    <s v="T73-A-D5"/>
    <s v="PALF"/>
    <x v="3"/>
    <s v="CONGO"/>
    <m/>
    <m/>
    <m/>
  </r>
  <r>
    <x v="93"/>
    <s v="Taxi : hotel divine - gare routière (départ pour Suanké)"/>
    <s v="Transport local"/>
    <s v="Investigation"/>
    <n v="500"/>
    <n v="0.93386376795353099"/>
    <n v="535.41"/>
    <s v="T73"/>
    <s v="T73-A-D1"/>
    <s v="PALF"/>
    <x v="3"/>
    <s v="CONGO"/>
    <m/>
    <m/>
    <m/>
  </r>
  <r>
    <x v="93"/>
    <s v="Taxi : gare routière - port ATC de Ouesso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3"/>
    <s v="Taxi : port ATC de Ouesso -charden farel (récuperer fond)"/>
    <s v="Transport local"/>
    <s v="Investigation"/>
    <n v="500"/>
    <n v="0.93386376795353099"/>
    <n v="535.41"/>
    <s v="T73"/>
    <s v="T73-A-D1"/>
    <s v="PALF"/>
    <x v="3"/>
    <s v="CONGO"/>
    <m/>
    <m/>
    <m/>
  </r>
  <r>
    <x v="93"/>
    <s v="Taxi : charden farel - centre ville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3"/>
    <s v="Taxi : centre ville - zone aeroport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3"/>
    <s v="Taxi : zone aeroport - hotel (prospection)"/>
    <s v="Transport local"/>
    <s v="Investigation"/>
    <n v="500"/>
    <n v="0.93386376795353099"/>
    <n v="535.41"/>
    <s v="T73"/>
    <s v="T73-A-D1"/>
    <s v="PALF"/>
    <x v="3"/>
    <s v="CONGO"/>
    <m/>
    <m/>
    <m/>
  </r>
  <r>
    <x v="93"/>
    <s v="achat boisson : une cible"/>
    <s v="Trust building"/>
    <s v="Investigation"/>
    <n v="2000"/>
    <n v="3.735455071814124"/>
    <n v="535.41"/>
    <s v="T73"/>
    <s v="T73-A-D2"/>
    <s v="PALF"/>
    <x v="3"/>
    <s v="CONGO"/>
    <m/>
    <m/>
    <m/>
  </r>
  <r>
    <x v="93"/>
    <s v="Credit telephonique MTN PALF/ du 29 avril au 05 mai 2026/ Investigation/T73"/>
    <s v="Telephone"/>
    <s v="Investigation"/>
    <n v="7500"/>
    <n v="14.007956519302965"/>
    <n v="535.41"/>
    <s v="T73"/>
    <s v="T73-A-R20"/>
    <s v="PALF"/>
    <x v="3"/>
    <s v="CONGO"/>
    <m/>
    <m/>
    <m/>
  </r>
  <r>
    <x v="93"/>
    <s v="IT87-CONGO Ration du 28 au 29/04/2026 à Ewo, Boundji, Oyo"/>
    <s v="Travel subsistence"/>
    <s v="Investigation"/>
    <n v="10000"/>
    <n v="18.67727535907062"/>
    <n v="535.41"/>
    <s v="IT87"/>
    <s v="IT87-A-D4"/>
    <s v="PALF"/>
    <x v="3"/>
    <s v="CONGO"/>
    <m/>
    <m/>
    <m/>
  </r>
  <r>
    <x v="93"/>
    <s v="Taxi tricycle : Hôtel - Okongo/ Rencontrer une cible"/>
    <s v="Transport local"/>
    <s v="Investigation"/>
    <n v="700"/>
    <n v="1.3074092751349433"/>
    <n v="535.41"/>
    <s v="IT87"/>
    <s v="IT87-A-D1"/>
    <s v="PALF"/>
    <x v="3"/>
    <s v="CONGO"/>
    <m/>
    <m/>
    <m/>
  </r>
  <r>
    <x v="93"/>
    <s v="Taxi tricycle : Okongo - Meddy chance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93"/>
    <s v="Taxi tricycle : Meddy chance - Marché central/ Prospection"/>
    <s v="Transport local"/>
    <s v="Investigation"/>
    <n v="500"/>
    <n v="0.93386376795353099"/>
    <n v="535.41"/>
    <s v="IT87"/>
    <s v="IT87-A-D1"/>
    <s v="PALF"/>
    <x v="3"/>
    <s v="CONGO"/>
    <m/>
    <m/>
    <m/>
  </r>
  <r>
    <x v="93"/>
    <s v="Taxi tricycle : Marché central - Av. Obouya/ Prospection"/>
    <s v="Transport local"/>
    <s v="Investigation"/>
    <n v="700"/>
    <n v="1.3074092751349433"/>
    <n v="535.41"/>
    <s v="IT87"/>
    <s v="IT87-A-D1"/>
    <s v="PALF"/>
    <x v="3"/>
    <s v="CONGO"/>
    <m/>
    <m/>
    <m/>
  </r>
  <r>
    <x v="93"/>
    <s v="Taxi tricicle : Av. Obouya - Agence trans bony/ Achat billet"/>
    <s v="Transport local"/>
    <s v="Investigation"/>
    <n v="700"/>
    <n v="1.3074092751349433"/>
    <n v="535.41"/>
    <s v="IT87"/>
    <s v="IT87-A-D1"/>
    <s v="PALF"/>
    <x v="3"/>
    <s v="CONGO"/>
    <m/>
    <m/>
    <m/>
  </r>
  <r>
    <x v="93"/>
    <s v="Taxi tricycle : Agence trans bony - Hôtel/ Retour de prospection"/>
    <s v="Transport local"/>
    <s v="Investigation"/>
    <n v="700"/>
    <n v="1.3074092751349433"/>
    <n v="535.41"/>
    <s v="IT87"/>
    <s v="IT87-A-D1"/>
    <s v="PALF"/>
    <x v="3"/>
    <s v="CONGO"/>
    <m/>
    <m/>
    <m/>
  </r>
  <r>
    <x v="93"/>
    <s v="Credit telephonique MTN PALF/du 29 avril au 05 mai 2026/Investigation /IT87"/>
    <s v="Telephone"/>
    <s v="Investigation"/>
    <n v="7500"/>
    <n v="14.007956519302965"/>
    <n v="535.41"/>
    <s v="IT87"/>
    <s v="IT87-A-R17"/>
    <s v="PALF"/>
    <x v="3"/>
    <s v="CONGO"/>
    <m/>
    <m/>
    <m/>
  </r>
  <r>
    <x v="93"/>
    <s v="Donald-Roméo-CONGO Ration  du  28 au 29/04/ 2026 à Ouesso/Impfondo"/>
    <s v="Travel subsistence"/>
    <s v="Legal"/>
    <n v="10000"/>
    <n v="18.67727535907062"/>
    <n v="535.41"/>
    <s v="Donald-Roméo"/>
    <s v="DR-A-D3"/>
    <s v="PALF"/>
    <x v="3"/>
    <s v="CONGO"/>
    <m/>
    <m/>
    <m/>
  </r>
  <r>
    <x v="93"/>
    <s v="Taxi moto HÖTEL Mithé- Agence Océan du Nord/ Retirer les billets"/>
    <s v="Transport local"/>
    <s v="Legal"/>
    <n v="500"/>
    <n v="0.93386376795353099"/>
    <n v="535.41"/>
    <s v="Donald-Roméo"/>
    <s v="DR-A-D1"/>
    <s v="PALF"/>
    <x v="3"/>
    <s v="CONGO"/>
    <m/>
    <m/>
    <m/>
  </r>
  <r>
    <x v="93"/>
    <s v="Taxi moto agence Océan du Nord d'Impfondo-Hôtel Mithé"/>
    <s v="Transport local"/>
    <s v="Legal"/>
    <n v="500"/>
    <n v="0.93386376795353099"/>
    <n v="535.41"/>
    <s v="Donald-Roméo"/>
    <s v="DR-A-D1"/>
    <s v="PALF"/>
    <x v="3"/>
    <s v="CONGO"/>
    <m/>
    <m/>
    <m/>
  </r>
  <r>
    <x v="93"/>
    <s v="Taxi moto Hôtel Mithé- Maison d'arrêt/ Pour la visite geôle du 28/04/2026 matin"/>
    <s v="Transport local"/>
    <s v="Legal"/>
    <n v="500"/>
    <n v="0.93386376795353099"/>
    <n v="535.41"/>
    <s v="Donald-Roméo"/>
    <s v="DR-A-D1"/>
    <s v="PALF"/>
    <x v="3"/>
    <s v="CONGO"/>
    <m/>
    <m/>
    <m/>
  </r>
  <r>
    <x v="93"/>
    <s v="Ration des deux prevenus/ Parfait et Jodel/ Maison d'arrêt d'Impfondo"/>
    <s v="jail visit"/>
    <s v="Legal"/>
    <n v="3000"/>
    <n v="5.6031826077211857"/>
    <n v="535.41"/>
    <s v="Donald-Roméo"/>
    <s v="DR-A-D4"/>
    <s v="PALF"/>
    <x v="3"/>
    <s v="CONGO"/>
    <m/>
    <m/>
    <m/>
  </r>
  <r>
    <x v="93"/>
    <s v="Taxi moto Maison d'arrêt- Charden farell"/>
    <s v="Transport local"/>
    <s v="Legal"/>
    <n v="500"/>
    <n v="0.93386376795353099"/>
    <n v="535.41"/>
    <s v="Donald-Roméo"/>
    <s v="DR-A-D1"/>
    <s v="PALF"/>
    <x v="3"/>
    <s v="CONGO"/>
    <m/>
    <m/>
    <m/>
  </r>
  <r>
    <x v="93"/>
    <s v="Taxi moto Charden farell-Hôtel Mithé"/>
    <s v="Transport local"/>
    <s v="Legal"/>
    <n v="500"/>
    <n v="0.93386376795353099"/>
    <n v="535.41"/>
    <s v="Donald-Roméo"/>
    <s v="DR-A-D1"/>
    <s v="PALF"/>
    <x v="3"/>
    <s v="CONGO"/>
    <m/>
    <m/>
    <m/>
  </r>
  <r>
    <x v="93"/>
    <s v="Credit telephonique MTN PALF/ du 29 avril  au 05 Mai 2026/Legal//Donald-Roméo"/>
    <s v="Telephone"/>
    <s v="Legal"/>
    <n v="7500"/>
    <n v="14.007956519302965"/>
    <n v="535.41"/>
    <s v="Donald-Roméo"/>
    <s v="DR-A-R11"/>
    <s v="PALF"/>
    <x v="3"/>
    <s v="CONGO"/>
    <m/>
    <m/>
    <m/>
  </r>
  <r>
    <x v="93"/>
    <s v="Taxi, Domicile - Agence Trans Bony de Brazzaville"/>
    <s v="Transport local"/>
    <s v="Media"/>
    <n v="1000"/>
    <n v="1.867727535907062"/>
    <n v="535.41"/>
    <s v="Evariste"/>
    <s v="EV-A-D1"/>
    <s v="PALF"/>
    <x v="3"/>
    <s v="CONGO"/>
    <m/>
    <m/>
    <m/>
  </r>
  <r>
    <x v="93"/>
    <s v="Evariste-CONGO Ration du 28 avril au 01 mai 2026"/>
    <s v="Travel subsistence"/>
    <s v="Media"/>
    <n v="30000"/>
    <n v="56.031826077211861"/>
    <n v="535.41"/>
    <s v="Evariste"/>
    <s v="EV-A-D3"/>
    <s v="PALF"/>
    <x v="3"/>
    <s v="CONGO"/>
    <m/>
    <m/>
    <m/>
  </r>
  <r>
    <x v="93"/>
    <s v="Taxi, Agence Trans Bony de Dolisie - Hôtel Moukondo"/>
    <s v="Transport local"/>
    <s v="Media"/>
    <n v="1000"/>
    <n v="1.867727535907062"/>
    <n v="535.41"/>
    <s v="Evariste"/>
    <s v="EV-A-D1"/>
    <s v="PALF"/>
    <x v="3"/>
    <s v="CONGO"/>
    <m/>
    <m/>
    <m/>
  </r>
  <r>
    <x v="93"/>
    <s v="Credit telephonique MTN PALF/du 29 avril au 05 mai 2026/Evariste/ Evariste"/>
    <s v="Telephone"/>
    <s v="Media"/>
    <n v="7500"/>
    <n v="14.007956519302965"/>
    <n v="535.41"/>
    <s v="Evariste"/>
    <s v="EV-A-R12"/>
    <s v="PALF"/>
    <x v="3"/>
    <s v="CONGO"/>
    <m/>
    <m/>
    <m/>
  </r>
  <r>
    <x v="93"/>
    <s v="Frais de tansfert d'argent  à Donald-Roméo   par Charden Farell"/>
    <s v="Transfert fees"/>
    <s v="Office"/>
    <n v="3390"/>
    <n v="6.3315963467249405"/>
    <n v="535.41"/>
    <s v="Romain"/>
    <s v="CA-A-R22"/>
    <s v="PALF"/>
    <x v="3"/>
    <s v="CONGO"/>
    <m/>
    <m/>
    <m/>
  </r>
  <r>
    <x v="93"/>
    <s v="Achat carburant 100 littres groupe electrogène Bureau "/>
    <s v="Office Materiels"/>
    <s v="Office"/>
    <n v="62500"/>
    <n v="116.73297099419138"/>
    <n v="535.41"/>
    <s v="Romain"/>
    <s v="CA-A-R24"/>
    <s v="PALF"/>
    <x v="3"/>
    <s v="CONGO"/>
    <m/>
    <m/>
    <m/>
  </r>
  <r>
    <x v="93"/>
    <s v="Taxi: Bureau-Charden Farel(pour le transfert des fonds)"/>
    <s v="Transport local"/>
    <s v="Legal"/>
    <n v="500"/>
    <n v="0.93386376795353099"/>
    <n v="535.41"/>
    <s v="Romain"/>
    <s v="RM-A-D1"/>
    <s v="PALF"/>
    <x v="3"/>
    <s v="CONGO"/>
    <m/>
    <m/>
    <m/>
  </r>
  <r>
    <x v="93"/>
    <s v="Taxi: Charden Farell-Bureau"/>
    <s v="Transport local"/>
    <s v="Legal"/>
    <n v="500"/>
    <n v="0.93386376795353099"/>
    <n v="535.41"/>
    <s v="Romain"/>
    <s v="RM-A-D1"/>
    <s v="PALF"/>
    <x v="3"/>
    <s v="CONGO"/>
    <m/>
    <m/>
    <m/>
  </r>
  <r>
    <x v="93"/>
    <s v="Credit telephonique MTN PALF/du 29 Avril  au 05 Mai 2026/Legal/Romain"/>
    <s v="Telephone"/>
    <s v="Legal"/>
    <n v="5000"/>
    <n v="9.3386376795353101"/>
    <n v="535.41"/>
    <s v="Romain"/>
    <s v="RM-A-R12"/>
    <s v="PALF"/>
    <x v="3"/>
    <s v="CONGO"/>
    <m/>
    <m/>
    <m/>
  </r>
  <r>
    <x v="94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94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94"/>
    <s v="Taxi: Hôtel-DDEF"/>
    <s v="Transport local"/>
    <s v="Legal"/>
    <n v="1000"/>
    <n v="1.867727535907062"/>
    <n v="535.41"/>
    <s v="Crépin"/>
    <s v="CR-A-D1"/>
    <s v="PALF"/>
    <x v="3"/>
    <s v="CONGO"/>
    <m/>
    <m/>
    <m/>
  </r>
  <r>
    <x v="94"/>
    <s v="Taxi: Gare routière-Hôtel."/>
    <s v="Transport local"/>
    <s v="Legal"/>
    <n v="1000"/>
    <n v="1.867727535907062"/>
    <n v="535.41"/>
    <s v="Crépin"/>
    <s v="CR-A-D1"/>
    <s v="PALF"/>
    <x v="3"/>
    <s v="CONGO"/>
    <m/>
    <m/>
    <m/>
  </r>
  <r>
    <x v="94"/>
    <s v="Taxi:  Bureau- M2B services /transfert d'argent à P29 "/>
    <s v="Transport local"/>
    <s v="Office"/>
    <n v="1000"/>
    <n v="1.867727535907062"/>
    <n v="535.41"/>
    <s v="Parfaite"/>
    <s v="P-A-D1"/>
    <s v="PALF"/>
    <x v="3"/>
    <s v="CONGO"/>
    <m/>
    <m/>
    <m/>
  </r>
  <r>
    <x v="94"/>
    <s v="Taxi:  M2B services- Bureau"/>
    <s v="Transport local"/>
    <s v="Office"/>
    <n v="1000"/>
    <n v="1.867727535907062"/>
    <n v="535.41"/>
    <s v="Parfaite"/>
    <s v="P-A-D1"/>
    <s v="PALF"/>
    <x v="3"/>
    <s v="CONGO"/>
    <m/>
    <m/>
    <m/>
  </r>
  <r>
    <x v="94"/>
    <s v="P29 - CONGO Ration  du 29 au 30 /04/2026 à Dolisie,tsembo,binda (1 Nuitée)"/>
    <s v="Travel subsistence"/>
    <s v="Investigation"/>
    <n v="10000"/>
    <n v="18.67727535907062"/>
    <n v="535.41"/>
    <s v="P29"/>
    <s v="P29-A-D4"/>
    <s v="PALF"/>
    <x v="3"/>
    <s v="CONGO"/>
    <m/>
    <m/>
    <m/>
  </r>
  <r>
    <x v="94"/>
    <s v="T73 - CONGO Frais d'hotel du 27 au 29/04/2026 à Ouesso (02 Nuitées)"/>
    <s v="Travel subsistence"/>
    <s v="Investigation"/>
    <n v="20000"/>
    <n v="37.35455071814124"/>
    <n v="535.41"/>
    <s v="T73"/>
    <s v="T73-A-R21"/>
    <s v="PALF"/>
    <x v="3"/>
    <s v="CONGO"/>
    <m/>
    <m/>
    <m/>
  </r>
  <r>
    <x v="94"/>
    <s v="Taxi : hotel - agence océan du nord (départ pour Brazzaville)"/>
    <s v="Transport local"/>
    <s v="Investigation"/>
    <n v="500"/>
    <n v="0.93386376795353099"/>
    <n v="535.41"/>
    <s v="T73"/>
    <s v="T73-A-D1"/>
    <s v="PALF"/>
    <x v="3"/>
    <s v="CONGO"/>
    <m/>
    <m/>
    <m/>
  </r>
  <r>
    <x v="94"/>
    <s v="Achat billet : Ouesso - Brazzaville/T73"/>
    <s v="Transport Interurbain"/>
    <s v="Investigation"/>
    <n v="12000"/>
    <n v="22.412730430884743"/>
    <n v="535.41"/>
    <s v="T73"/>
    <s v="T73-A-R22"/>
    <s v="PALF"/>
    <x v="3"/>
    <s v="CONGO"/>
    <m/>
    <m/>
    <m/>
  </r>
  <r>
    <x v="94"/>
    <s v="Taxi : agence océan du nord de mikalou - domicile (arriver à brazzaville)"/>
    <s v="Transport local"/>
    <s v="Investigation"/>
    <n v="2000"/>
    <n v="3.735455071814124"/>
    <n v="535.41"/>
    <s v="T73"/>
    <s v="T73-A-D1"/>
    <s v="PALF"/>
    <x v="3"/>
    <s v="CONGO"/>
    <m/>
    <m/>
    <m/>
  </r>
  <r>
    <x v="94"/>
    <s v="IT87-CONGO Frais d'hôtel  du 27 au 29/04/2026 à Oyo (02 nuitées)"/>
    <s v="Travel subsistence"/>
    <s v="Investigation"/>
    <n v="20000"/>
    <n v="37.35455071814124"/>
    <n v="535.41"/>
    <s v="IT87"/>
    <s v="IT87-A-R18"/>
    <s v="PALF"/>
    <x v="3"/>
    <s v="CONGO"/>
    <m/>
    <m/>
    <m/>
  </r>
  <r>
    <x v="94"/>
    <s v="Taxi tricycle : Hôtel - Agence trans bony/ Départ pour Brazzaville"/>
    <s v="Transport local"/>
    <s v="Investigation"/>
    <n v="700"/>
    <n v="1.3074092751349433"/>
    <n v="535.41"/>
    <s v="IT87"/>
    <s v="IT87-A-D1"/>
    <s v="PALF"/>
    <x v="3"/>
    <s v="CONGO"/>
    <m/>
    <m/>
    <m/>
  </r>
  <r>
    <x v="94"/>
    <s v="Achat billet Oyo - Brazzaville/ IT87"/>
    <s v="Transport Interurbain"/>
    <s v="Investigation"/>
    <n v="6000"/>
    <n v="11.206365215442371"/>
    <n v="535.41"/>
    <s v="IT87"/>
    <s v="IT87-A-R19"/>
    <s v="PALF"/>
    <x v="3"/>
    <s v="CONGO"/>
    <m/>
    <m/>
    <m/>
  </r>
  <r>
    <x v="94"/>
    <s v="Taxi : Agence trans bony Plateau - Domicile Massina/ Arrivé à Brazzaville"/>
    <s v="Transport local"/>
    <s v="Investigation"/>
    <n v="2500"/>
    <n v="4.669318839767655"/>
    <n v="535.41"/>
    <s v="IT87"/>
    <s v="IT87-A-D1"/>
    <s v="PALF"/>
    <x v="3"/>
    <s v="CONGO"/>
    <m/>
    <m/>
    <m/>
  </r>
  <r>
    <x v="94"/>
    <s v="Donald-Roméo-CONGO Ration  du  29 au 30/04/ 2026 à Ouesso/Impfondo"/>
    <s v="Travel subsistence"/>
    <s v="Legal"/>
    <n v="10000"/>
    <n v="18.67727535907062"/>
    <n v="535.41"/>
    <s v="Donald-Roméo"/>
    <s v="DR-A-D3"/>
    <s v="PALF"/>
    <x v="3"/>
    <s v="CONGO"/>
    <m/>
    <m/>
    <m/>
  </r>
  <r>
    <x v="94"/>
    <s v="Taxi moto Hôtel Mithé- Maison d'arrêt/ Pour la visite geôle du 29/04/2026 matin"/>
    <s v="Transport local"/>
    <s v="Legal"/>
    <n v="500"/>
    <n v="0.93386376795353099"/>
    <n v="535.41"/>
    <s v="Donald-Roméo"/>
    <s v="DR-A-D1"/>
    <s v="PALF"/>
    <x v="3"/>
    <s v="CONGO"/>
    <m/>
    <m/>
    <m/>
  </r>
  <r>
    <x v="94"/>
    <s v="Ration des deux prevenus/ Parfait et Jodel/ Maison d'arrêt d'Impfondo"/>
    <s v="jail visit"/>
    <s v="Legal"/>
    <n v="3000"/>
    <n v="5.6031826077211857"/>
    <n v="535.41"/>
    <s v="Donald-Roméo"/>
    <s v="DR-A-D4"/>
    <s v="PALF"/>
    <x v="3"/>
    <s v="CONGO"/>
    <m/>
    <m/>
    <m/>
  </r>
  <r>
    <x v="94"/>
    <s v="Taxi moto Maison d'arrêt- DDEF/ Rencontrer la DDPI"/>
    <s v="Transport local"/>
    <s v="Legal"/>
    <n v="500"/>
    <n v="0.93386376795353099"/>
    <n v="535.41"/>
    <s v="Donald-Roméo"/>
    <s v="DR-A-D1"/>
    <s v="PALF"/>
    <x v="3"/>
    <s v="CONGO"/>
    <m/>
    <m/>
    <m/>
  </r>
  <r>
    <x v="94"/>
    <s v="Taxi moto DDEF-TGI/ Suivi du dossier Moukao"/>
    <s v="Transport local"/>
    <s v="Legal"/>
    <n v="500"/>
    <n v="0.93386376795353099"/>
    <n v="535.41"/>
    <s v="Donald-Roméo"/>
    <s v="DR-A-D1"/>
    <s v="PALF"/>
    <x v="3"/>
    <s v="CONGO"/>
    <m/>
    <m/>
    <m/>
  </r>
  <r>
    <x v="94"/>
    <s v="Taxi moto TGI-Agence Océan du Nord/ Reservation du billet retour"/>
    <s v="Transport local"/>
    <s v="Legal"/>
    <n v="500"/>
    <n v="0.93386376795353099"/>
    <n v="535.41"/>
    <s v="Donald-Roméo"/>
    <s v="DR-A-D1"/>
    <s v="PALF"/>
    <x v="3"/>
    <s v="CONGO"/>
    <m/>
    <m/>
    <m/>
  </r>
  <r>
    <x v="94"/>
    <s v="Achat billet Imfondo-Brazzaville/ Donald-Roméo"/>
    <s v="Transport Interurbain"/>
    <s v="Legal"/>
    <n v="37000"/>
    <n v="69.1059188285613"/>
    <n v="535.41"/>
    <s v="Donald-Roméo"/>
    <s v="DR-A-R12"/>
    <s v="PALF"/>
    <x v="3"/>
    <s v="CONGO"/>
    <m/>
    <m/>
    <m/>
  </r>
  <r>
    <x v="94"/>
    <s v="Taxi moto agence Océan du Nord d'Impfondo-Hôtel Mithé"/>
    <s v="Transport local"/>
    <s v="Legal"/>
    <n v="500"/>
    <n v="0.93386376795353099"/>
    <n v="535.41"/>
    <s v="Donald-Roméo"/>
    <s v="DR-A-D1"/>
    <s v="PALF"/>
    <x v="3"/>
    <s v="CONGO"/>
    <m/>
    <m/>
    <m/>
  </r>
  <r>
    <x v="94"/>
    <s v="Taxi moto Hôtel Mithé- Maison d'arrêt/ Pour la visite geôle du 29/04/2026 après-midi"/>
    <s v="Transport local"/>
    <s v="Legal"/>
    <n v="500"/>
    <n v="0.93386376795353099"/>
    <n v="535.41"/>
    <s v="Donald-Roméo"/>
    <s v="DR-A-D1"/>
    <s v="PALF"/>
    <x v="3"/>
    <s v="CONGO"/>
    <m/>
    <m/>
    <m/>
  </r>
  <r>
    <x v="94"/>
    <s v="Ration des deux prevenus/ Parfait et Jodel/ Maison d'arrêt d'Impfondo"/>
    <s v="jail visit"/>
    <s v="Legal"/>
    <n v="3000"/>
    <n v="5.6031826077211857"/>
    <n v="535.41"/>
    <s v="Donald-Roméo"/>
    <s v="DR-A-D4"/>
    <s v="PALF"/>
    <x v="3"/>
    <s v="CONGO"/>
    <m/>
    <m/>
    <m/>
  </r>
  <r>
    <x v="94"/>
    <s v="Taxi moto Maison d'arrêt-Hôtel Mithé"/>
    <s v="Transport local"/>
    <s v="Legal"/>
    <n v="500"/>
    <n v="0.93386376795353099"/>
    <n v="535.41"/>
    <s v="Donald-Roméo"/>
    <s v="DR-A-D1"/>
    <s v="PALF"/>
    <x v="3"/>
    <s v="CONGO"/>
    <m/>
    <m/>
    <m/>
  </r>
  <r>
    <x v="94"/>
    <s v="Taxi, DDEF Niari-Gare routière"/>
    <s v="Transport local"/>
    <s v="Media"/>
    <n v="1000"/>
    <n v="1.867727535907062"/>
    <n v="535.41"/>
    <s v="Evariste"/>
    <s v="EV-A-D1"/>
    <s v="PALF"/>
    <x v="3"/>
    <s v="CONGO"/>
    <m/>
    <m/>
    <m/>
  </r>
  <r>
    <x v="94"/>
    <s v="Taixi, Gare Routière - Hôtel Moukondo"/>
    <s v="Transport local"/>
    <s v="Media"/>
    <n v="1000"/>
    <n v="1.867727535907062"/>
    <n v="535.41"/>
    <s v="Evariste"/>
    <s v="EV-A-D1"/>
    <s v="PALF"/>
    <x v="3"/>
    <s v="CONGO"/>
    <m/>
    <m/>
    <m/>
  </r>
  <r>
    <x v="94"/>
    <s v="Frais de tansfert d'argent  à crépin et evariste    par cf"/>
    <s v="Transfert fees"/>
    <s v="Office"/>
    <n v="7110"/>
    <n v="13.279542780299211"/>
    <n v="535.41"/>
    <s v="Romain"/>
    <s v="CA-A-R25"/>
    <s v="PALF"/>
    <x v="3"/>
    <s v="CONGO"/>
    <m/>
    <m/>
    <m/>
  </r>
  <r>
    <x v="94"/>
    <s v="Taxi: Bureau-Charden Farel pour le transfert des fonds"/>
    <s v="Transport local"/>
    <s v="Legal"/>
    <n v="500"/>
    <n v="0.93386376795353099"/>
    <n v="535.41"/>
    <s v="Romain"/>
    <s v="RM-A-D1"/>
    <s v="PALF"/>
    <x v="3"/>
    <s v="CONGO"/>
    <m/>
    <m/>
    <m/>
  </r>
  <r>
    <x v="94"/>
    <s v="Taxi: Charden Farell-Bureau"/>
    <s v="Transport local"/>
    <s v="Legal"/>
    <n v="500"/>
    <n v="0.93386376795353099"/>
    <n v="535.41"/>
    <s v="Romain"/>
    <s v="RM-A-D1"/>
    <s v="PALF"/>
    <x v="3"/>
    <s v="CONGO"/>
    <m/>
    <m/>
    <m/>
  </r>
  <r>
    <x v="95"/>
    <s v="Maison-Bureau"/>
    <s v="Transport local"/>
    <s v="Management"/>
    <n v="1000"/>
    <n v="1.867727535907062"/>
    <n v="535.41"/>
    <s v="DOVI"/>
    <s v="DH-A-D1"/>
    <s v="PALF"/>
    <x v="3"/>
    <s v="CONGO"/>
    <m/>
    <m/>
    <m/>
  </r>
  <r>
    <x v="95"/>
    <s v="Bureau-Maison"/>
    <s v="Transport local"/>
    <s v="Management"/>
    <n v="1000"/>
    <n v="1.867727535907062"/>
    <n v="535.41"/>
    <s v="DOVI"/>
    <s v="DH-A-D1"/>
    <s v="PALF"/>
    <x v="3"/>
    <s v="CONGO"/>
    <m/>
    <m/>
    <m/>
  </r>
  <r>
    <x v="95"/>
    <s v="Frais d'hôtel Crépin Congo/02 Nuitées du 28 au 30/04/2025 à Dolisie"/>
    <s v="Travel subsistence"/>
    <s v="Legal"/>
    <n v="20000"/>
    <n v="37.35455071814124"/>
    <n v="535.41"/>
    <s v="Crépin"/>
    <s v="CR-A-R14"/>
    <s v="PALF"/>
    <x v="3"/>
    <s v="CONGO"/>
    <m/>
    <m/>
    <m/>
  </r>
  <r>
    <x v="95"/>
    <s v="Taxi: Hôtel-Gare routière"/>
    <s v="Transport local"/>
    <s v="Legal"/>
    <n v="1000"/>
    <n v="1.867727535907062"/>
    <n v="535.41"/>
    <s v="Crépin"/>
    <s v="CR-A-D1"/>
    <s v="PALF"/>
    <x v="3"/>
    <s v="CONGO"/>
    <m/>
    <m/>
    <m/>
  </r>
  <r>
    <x v="95"/>
    <s v="Location du véhicule Dolisie-Tsémbo"/>
    <s v="Transport Interurbain"/>
    <s v="Legal"/>
    <n v="200000"/>
    <n v="373.5455071814124"/>
    <n v="535.41"/>
    <s v="Crépin"/>
    <s v="CR-A-R15"/>
    <s v="PALF"/>
    <x v="3"/>
    <s v="CONGO"/>
    <m/>
    <m/>
    <m/>
  </r>
  <r>
    <x v="95"/>
    <s v="Frais de ramassage Ordure Avrils 2026"/>
    <s v="Rent &amp; Utilities"/>
    <s v="Office"/>
    <n v="6000"/>
    <n v="11.206365215442371"/>
    <n v="535.41"/>
    <s v="Parfaite"/>
    <s v="CA-A-R26"/>
    <s v="PALF"/>
    <x v="3"/>
    <s v="CONGO"/>
    <m/>
    <m/>
    <m/>
  </r>
  <r>
    <x v="95"/>
    <s v="Frais de tansfert d'argent  à crépin par momo"/>
    <s v="Transfert fees"/>
    <s v="Office"/>
    <n v="5250"/>
    <n v="9.8055695635120763"/>
    <n v="535.41"/>
    <s v="Parfaite"/>
    <s v="CA-A-R27"/>
    <s v="PALF"/>
    <x v="3"/>
    <s v="CONGO"/>
    <m/>
    <m/>
    <m/>
  </r>
  <r>
    <x v="95"/>
    <s v="Taxi:  Bureau- M2B services /transfert d'argent à crépin "/>
    <s v="Transport local"/>
    <s v="Office"/>
    <n v="1000"/>
    <n v="1.867727535907062"/>
    <n v="535.41"/>
    <s v="Parfaite"/>
    <s v="P-A-D1"/>
    <s v="PALF"/>
    <x v="3"/>
    <s v="CONGO"/>
    <m/>
    <m/>
    <m/>
  </r>
  <r>
    <x v="95"/>
    <s v="Taxi:  M2B services- Bureau"/>
    <s v="Transport local"/>
    <s v="Office"/>
    <n v="1000"/>
    <n v="1.867727535907062"/>
    <n v="535.41"/>
    <s v="Parfaite"/>
    <s v="P-A-D1"/>
    <s v="PALF"/>
    <x v="3"/>
    <s v="CONGO"/>
    <m/>
    <m/>
    <m/>
  </r>
  <r>
    <x v="95"/>
    <s v="P29 - CONGO Ration  du 30/ 04 au 04 /05/2026 à Dolisie,tsembo,binda (4 Nuitées)"/>
    <s v="Travel subsistence"/>
    <s v="Investigation"/>
    <n v="40000"/>
    <n v="74.709101436282481"/>
    <n v="535.41"/>
    <s v="P29"/>
    <s v="P29-A-D4"/>
    <s v="PALF"/>
    <x v="3"/>
    <s v="CONGO"/>
    <m/>
    <m/>
    <m/>
  </r>
  <r>
    <x v="95"/>
    <s v="Achat billlet mila mila-tsembo/ P29"/>
    <s v="Transport Interurbain"/>
    <s v="Investigation"/>
    <n v="9000"/>
    <n v="16.809547823163559"/>
    <n v="535.41"/>
    <s v="P29"/>
    <s v="P29-A-R25"/>
    <s v="PALF"/>
    <x v="3"/>
    <s v="CONGO"/>
    <m/>
    <m/>
    <m/>
  </r>
  <r>
    <x v="95"/>
    <s v="P29 -CONGO Frais d'hotel du 28 au 30/04/2026 à mila mila ( 2 Nuitées)"/>
    <s v="Travel subsistence"/>
    <s v="Investigation"/>
    <n v="20000"/>
    <n v="37.35455071814124"/>
    <n v="535.41"/>
    <s v="P29"/>
    <s v="P29-A-R26"/>
    <s v="PALF"/>
    <x v="3"/>
    <s v="CONGO"/>
    <m/>
    <m/>
    <m/>
  </r>
  <r>
    <x v="95"/>
    <s v="Taxi moto hotel- parking,départ pour tsembo"/>
    <s v="Transport local"/>
    <s v="Investigation"/>
    <n v="500"/>
    <n v="0.93386376795353099"/>
    <n v="535.41"/>
    <s v="P29"/>
    <s v="P29-A-D1"/>
    <s v="PALF"/>
    <x v="3"/>
    <s v="CONGO"/>
    <m/>
    <m/>
    <m/>
  </r>
  <r>
    <x v="95"/>
    <s v="Taxi : Bureau - Moukondo/ Rendez-vous avec une cible"/>
    <s v="Transport local"/>
    <s v="Investigation"/>
    <n v="1500"/>
    <n v="2.8015913038605929"/>
    <n v="535.41"/>
    <s v="IT87"/>
    <s v="IT87-A-D1"/>
    <s v="PALF"/>
    <x v="3"/>
    <s v="CONGO"/>
    <m/>
    <m/>
    <m/>
  </r>
  <r>
    <x v="95"/>
    <s v="Achat boissons et repas avec la cible"/>
    <s v="Trust building"/>
    <s v="Investigation"/>
    <n v="7000"/>
    <n v="13.074092751349434"/>
    <n v="535.41"/>
    <s v="IT87"/>
    <s v="IT87-A-D2"/>
    <s v="PALF"/>
    <x v="3"/>
    <s v="CONGO"/>
    <m/>
    <m/>
    <m/>
  </r>
  <r>
    <x v="95"/>
    <s v="Taxi : Moukondo - Moungali/ Extraction"/>
    <s v="Transport local"/>
    <s v="Investigation"/>
    <n v="2500"/>
    <n v="4.669318839767655"/>
    <n v="535.41"/>
    <s v="IT87"/>
    <s v="IT87-A-D1"/>
    <s v="PALF"/>
    <x v="3"/>
    <s v="CONGO"/>
    <m/>
    <m/>
    <m/>
  </r>
  <r>
    <x v="95"/>
    <s v="Taxi : Moungali - Marché Total/ Extraction"/>
    <s v="Transport local"/>
    <s v="Investigation"/>
    <n v="1500"/>
    <n v="2.8015913038605929"/>
    <n v="535.41"/>
    <s v="IT87"/>
    <s v="IT87-A-D1"/>
    <s v="PALF"/>
    <x v="3"/>
    <s v="CONGO"/>
    <m/>
    <m/>
    <m/>
  </r>
  <r>
    <x v="95"/>
    <s v="Taxi : Marché total - Domicile/ Retour de la rencontre avec la cible"/>
    <s v="Transport local"/>
    <s v="Investigation"/>
    <n v="2000"/>
    <n v="3.735455071814124"/>
    <n v="535.41"/>
    <s v="IT87"/>
    <s v="IT87-A-D1"/>
    <s v="PALF"/>
    <x v="3"/>
    <s v="CONGO"/>
    <m/>
    <m/>
    <m/>
  </r>
  <r>
    <x v="95"/>
    <s v="Donald-Roméo-CONGO Ration  du  30/04 au 01 au 05/ 2026 à Ouesso/Impfondo"/>
    <s v="Travel subsistence"/>
    <s v="Legal"/>
    <n v="10000"/>
    <n v="18.67727535907062"/>
    <n v="535.41"/>
    <s v="Donald-Roméo"/>
    <s v="DR-A-D3"/>
    <s v="PALF"/>
    <x v="3"/>
    <s v="CONGO"/>
    <m/>
    <m/>
    <m/>
  </r>
  <r>
    <x v="95"/>
    <s v="Taxi moto Hôtel Mithé- Maison d'arrêt/ Pour la visite geôle du 30/04/2026 matin"/>
    <s v="Transport local"/>
    <s v="Legal"/>
    <n v="500"/>
    <n v="0.93386376795353099"/>
    <n v="535.41"/>
    <s v="Donald-Roméo"/>
    <s v="DR-A-D1"/>
    <s v="PALF"/>
    <x v="3"/>
    <s v="CONGO"/>
    <m/>
    <m/>
    <m/>
  </r>
  <r>
    <x v="95"/>
    <s v="Ration des deux prevenus/ Parfait et Jodel/ Maison d'arrêt d'Impfondo"/>
    <s v="jail visit"/>
    <s v="Legal"/>
    <n v="3000"/>
    <n v="5.6031826077211857"/>
    <n v="535.41"/>
    <s v="Donald-Roméo"/>
    <s v="DR-A-D4"/>
    <s v="PALF"/>
    <x v="3"/>
    <s v="CONGO"/>
    <m/>
    <m/>
    <m/>
  </r>
  <r>
    <x v="95"/>
    <s v="Taxi moto Maison d'arrêt- Hôtel Mithé"/>
    <s v="Transport local"/>
    <s v="Legal"/>
    <n v="500"/>
    <n v="0.93386376795353099"/>
    <n v="535.41"/>
    <s v="Donald-Roméo"/>
    <s v="DR-A-D1"/>
    <s v="PALF"/>
    <x v="3"/>
    <s v="CONGO"/>
    <m/>
    <m/>
    <m/>
  </r>
  <r>
    <x v="95"/>
    <s v="Taxi moto Hôtel Mithé- Maison d'arrêt/ Pour la visite geôle du 30/04/2026 après-midi"/>
    <s v="Transport local"/>
    <s v="Legal"/>
    <n v="500"/>
    <n v="0.93386376795353099"/>
    <n v="535.41"/>
    <s v="Donald-Roméo"/>
    <s v="DR-A-D1"/>
    <s v="PALF"/>
    <x v="3"/>
    <s v="CONGO"/>
    <m/>
    <m/>
    <m/>
  </r>
  <r>
    <x v="95"/>
    <s v="Ration des deux prevenus/ Parfait et Jodel/ Maison d'arrêt d'Impfondo"/>
    <s v="jail visit"/>
    <s v="Legal"/>
    <n v="3000"/>
    <n v="5.6031826077211857"/>
    <n v="535.41"/>
    <s v="Donald-Roméo"/>
    <s v="DR-A-D4"/>
    <s v="PALF"/>
    <x v="3"/>
    <s v="CONGO"/>
    <m/>
    <m/>
    <m/>
  </r>
  <r>
    <x v="95"/>
    <s v="Taxi moto Maison d'arrêt-agence océan du nord/ Faire constater la disponibilité de la place"/>
    <s v="Transport local"/>
    <s v="Legal"/>
    <n v="500"/>
    <n v="0.93386376795353099"/>
    <n v="535.41"/>
    <s v="Donald-Roméo"/>
    <s v="DR-A-D1"/>
    <s v="PALF"/>
    <x v="3"/>
    <s v="CONGO"/>
    <m/>
    <m/>
    <m/>
  </r>
  <r>
    <x v="95"/>
    <s v="Taxi moto agence Océan du Nord d'Impfondo-Hôtel Mithé"/>
    <s v="Transport local"/>
    <s v="Legal"/>
    <n v="500"/>
    <n v="0.93386376795353099"/>
    <n v="535.41"/>
    <s v="Donald-Roméo"/>
    <s v="DR-A-D1"/>
    <s v="PALF"/>
    <x v="3"/>
    <s v="CONGO"/>
    <m/>
    <m/>
    <m/>
  </r>
  <r>
    <x v="95"/>
    <s v="EVariste-CONGO Frais de l'hôtel du 28 au 30 avril 2026 (2 nuitées) "/>
    <s v="Travel subsistence"/>
    <s v="Media"/>
    <n v="20000"/>
    <n v="37.35455071814124"/>
    <n v="535.41"/>
    <s v="Evariste"/>
    <s v="EV-A-R13"/>
    <s v="PALF"/>
    <x v="3"/>
    <s v="CONGO"/>
    <m/>
    <m/>
    <m/>
  </r>
  <r>
    <x v="95"/>
    <s v="Reglement honoraire du mois d'Avril 2026/IT87/3655272"/>
    <s v="Personnel"/>
    <s v="Investigation"/>
    <n v="225000"/>
    <n v="433.23309923983953"/>
    <n v="519.35090000000002"/>
    <s v="BCI"/>
    <s v="BQ-A-R19"/>
    <s v="PALF"/>
    <x v="2"/>
    <s v="CONGO"/>
    <m/>
    <m/>
    <m/>
  </r>
  <r>
    <x v="96"/>
    <s v="Maison-Bureau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96"/>
    <s v="Bureau-Maison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96"/>
    <s v="Achat crédit airtel"/>
    <s v="Telephone"/>
    <s v="Investigation"/>
    <n v="2500"/>
    <n v="4.8383319753748255"/>
    <n v="516.70699999999999"/>
    <s v="P29"/>
    <s v="P29-MA-R1"/>
    <s v="PALF"/>
    <x v="4"/>
    <s v="CONGO"/>
    <m/>
    <m/>
    <m/>
  </r>
  <r>
    <x v="96"/>
    <s v="Donald-Roméo-CONGO Ration  du  1er au 06/05/2026 à Ouesso/Impfondo/ Gamboma"/>
    <s v="Travel subsistence"/>
    <s v="Legal"/>
    <n v="50000"/>
    <n v="96.766639507496507"/>
    <n v="516.70699999999999"/>
    <s v="Donald-Romeo"/>
    <s v="DR-MA-D3"/>
    <s v="PALF"/>
    <x v="4"/>
    <s v="CONGO"/>
    <m/>
    <m/>
    <m/>
  </r>
  <r>
    <x v="96"/>
    <s v="Taxi moto Hôtel Mithé- Maison d'arrêt/ Pour la visite geôle du 01/05/2026 matin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96"/>
    <s v="Ration des deux prevenus/ Parfait et Jodel/ Maison d'arrêt d'Impfondo"/>
    <s v="jail visit"/>
    <s v="Legal"/>
    <n v="3000"/>
    <n v="5.8059983704497906"/>
    <n v="516.70699999999999"/>
    <s v="Donald-Romeo"/>
    <s v="DR-MA-D2"/>
    <s v="PALF"/>
    <x v="4"/>
    <s v="CONGO"/>
    <m/>
    <m/>
    <m/>
  </r>
  <r>
    <x v="96"/>
    <s v="Taxi moto Maison d'arrêt- Hôtel Mithé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96"/>
    <s v="Taxi moto Hôtel Mithé- Maison d'arrêt/ Pour la visite geôle du 01/05/2026 après-midi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96"/>
    <s v="Ration des deux prevenus/ Parfait et Jodel/ Maison d'arrêt d'Impfondo"/>
    <s v="jail visit"/>
    <s v="Legal"/>
    <n v="3000"/>
    <n v="5.8059983704497906"/>
    <n v="516.70699999999999"/>
    <s v="Donald-Romeo"/>
    <s v="DR-MA-D2"/>
    <s v="PALF"/>
    <x v="4"/>
    <s v="CONGO"/>
    <m/>
    <m/>
    <m/>
  </r>
  <r>
    <x v="96"/>
    <s v="Taxi moto Maison d'arrêt-Hôtel Mithé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96"/>
    <s v="Evariste-CONGO Ration du 01 au 08 mai 2026 dolisie"/>
    <s v="Travel subsistence"/>
    <s v="Media"/>
    <n v="70000"/>
    <n v="135.47329531049513"/>
    <n v="516.70699999999999"/>
    <s v="Evariste"/>
    <s v="EV-MA-D2"/>
    <s v="PALF"/>
    <x v="4"/>
    <s v="CONGO"/>
    <m/>
    <m/>
    <m/>
  </r>
  <r>
    <x v="96"/>
    <s v="Achat de crédit Airtel pour la mission de Tsembo"/>
    <s v="Telephone"/>
    <s v="Media"/>
    <n v="2500"/>
    <n v="4.8383319753748255"/>
    <n v="516.70699999999999"/>
    <s v="Evariste"/>
    <s v="EV-MA-R1"/>
    <s v="PALF"/>
    <x v="4"/>
    <s v="CONGO"/>
    <m/>
    <m/>
    <m/>
  </r>
  <r>
    <x v="97"/>
    <s v="Taxi:  Bureau- M2B services /transfert d'argent à crepin ,evariste et P29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97"/>
    <s v="Taxi:  M2B services- Bureau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97"/>
    <s v="Frais de transfert d'argent  à crépin,Evariste et P29 par momo"/>
    <s v="Transfert fees"/>
    <s v="Office"/>
    <n v="6948"/>
    <n v="13.446692225961716"/>
    <n v="516.70699999999999"/>
    <s v="Parfaite"/>
    <s v="CA-MA-R1"/>
    <s v="PALF"/>
    <x v="4"/>
    <s v="CONGO"/>
    <m/>
    <m/>
    <m/>
  </r>
  <r>
    <x v="97"/>
    <s v="Achat boisson à une cible"/>
    <s v="Trust building"/>
    <s v="Investigation"/>
    <n v="2500"/>
    <n v="4.8383319753748255"/>
    <n v="516.70699999999999"/>
    <s v="P29"/>
    <s v="P29-MA-D2"/>
    <s v="PALF"/>
    <x v="4"/>
    <s v="CONGO"/>
    <m/>
    <m/>
    <m/>
  </r>
  <r>
    <x v="97"/>
    <s v="Taxi moto Hôtel Mithé- Maison d'arrêt/ Pour la visite geôle du 02/05/2026 matin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97"/>
    <s v="Ration des deux prevenus/ Parfait et Jodel/ Maison d'arrêt d'Impfondo"/>
    <s v="jail visit"/>
    <s v="Legal"/>
    <n v="3000"/>
    <n v="5.8059983704497906"/>
    <n v="516.70699999999999"/>
    <s v="Donald-Romeo"/>
    <s v="DR-MA-D2"/>
    <s v="PALF"/>
    <x v="4"/>
    <s v="CONGO"/>
    <m/>
    <m/>
    <m/>
  </r>
  <r>
    <x v="97"/>
    <s v="Taxi moto Maison d'arrêt- Hôtel Mithé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97"/>
    <s v="Taxi moto Hôtel Mithé- Maison d'arrêt/ Pour la visite geôle du 02/05/2026 après-midi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97"/>
    <s v="Ration des deux prevenus/ Parfait et Jodel/ Maison d'arrêt d'Impfondo"/>
    <s v="jail visit"/>
    <s v="Legal"/>
    <n v="3000"/>
    <n v="5.8059983704497906"/>
    <n v="516.70699999999999"/>
    <s v="Donald-Romeo"/>
    <s v="DR-MA-D2"/>
    <s v="PALF"/>
    <x v="4"/>
    <s v="CONGO"/>
    <m/>
    <m/>
    <m/>
  </r>
  <r>
    <x v="97"/>
    <s v="Taxi moto Maison d'arrêt-Hôtel Mithé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98"/>
    <s v="Taxi moto Hôtel Mithé- Maison d'arrêt/ Pour la visite geôle du 02/05/2026 matin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98"/>
    <s v="Ration des deux prevenus/ Parfait et Jodel/ Maison d'arrêt d'Impfondo"/>
    <s v="jail visit"/>
    <s v="Legal"/>
    <n v="3000"/>
    <n v="5.8059983704497906"/>
    <n v="516.70699999999999"/>
    <s v="Donald-Romeo"/>
    <s v="DR-MA-D2"/>
    <s v="PALF"/>
    <x v="4"/>
    <s v="CONGO"/>
    <m/>
    <m/>
    <m/>
  </r>
  <r>
    <x v="98"/>
    <s v="Taxi moto Maison d'arrêt- Hôtel Mithé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98"/>
    <s v="Taxi moto Hôtel Mithé-Agence Océan du Nord/ Deposer les bagages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98"/>
    <s v="Taxi moto agence Océan du Nord d'Impfondo-Hôtel Mithé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99"/>
    <s v="Maison-Bureau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99"/>
    <s v="Bureau-Maison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99"/>
    <s v="Taxi: Bureau -Banque BCI/ Appro caisse PALF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99"/>
    <s v="Taxi: Banque BCI-Bureau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99"/>
    <s v="Taxi:  Bureau- M2B services /transfert d'argent à crepin ,evariste et P29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99"/>
    <s v="Taxi:  M2B services- Bureau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99"/>
    <s v="Frais de transfert d'argent  à crépin,Evariste et P29 par momo"/>
    <s v="Transfert fees"/>
    <s v="Office"/>
    <n v="11340"/>
    <n v="21.94667384030021"/>
    <n v="516.70699999999999"/>
    <s v="Parfaite"/>
    <s v="CA-MA-R2"/>
    <s v="PALF"/>
    <x v="4"/>
    <s v="CONGO"/>
    <m/>
    <m/>
    <m/>
  </r>
  <r>
    <x v="99"/>
    <s v="P29 - CONGO Ration  du 04 au 08/05/2025 à Dolisie,tsembo,binda (04 Nuitées)"/>
    <s v="Travel subsistence"/>
    <s v="Investigation"/>
    <n v="40000"/>
    <n v="77.413311605997208"/>
    <n v="516.70699999999999"/>
    <s v="P29"/>
    <s v="P29-MA-D3"/>
    <s v="PALF"/>
    <x v="4"/>
    <s v="CONGO"/>
    <m/>
    <m/>
    <m/>
  </r>
  <r>
    <x v="99"/>
    <s v="Taxi: banque BCI - zone hotel saphir ( suivie d'une piste intérésente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99"/>
    <s v="Taxi: zone hotel saphir - bureau (retour au bureau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99"/>
    <s v="Achat boisson/une cible"/>
    <s v="Trust building"/>
    <s v="Investigation"/>
    <n v="1000"/>
    <n v="1.9353327901499302"/>
    <n v="516.70699999999999"/>
    <s v="T73"/>
    <s v="T73-MA-D2"/>
    <s v="PALF"/>
    <x v="4"/>
    <s v="CONGO"/>
    <m/>
    <m/>
    <m/>
  </r>
  <r>
    <x v="99"/>
    <s v="Taxi : Bureau - Total/ Rendez-vous avec une cible"/>
    <s v="Transport local"/>
    <s v="Investigation"/>
    <n v="1000"/>
    <n v="1.9353327901499302"/>
    <n v="516.70699999999999"/>
    <s v="IT87"/>
    <s v="IT87-MA-D1"/>
    <s v="PALF"/>
    <x v="4"/>
    <s v="CONGO"/>
    <m/>
    <m/>
    <m/>
  </r>
  <r>
    <x v="99"/>
    <s v="Achat boissons et repas avec la cible"/>
    <s v="Trust building"/>
    <s v="Investigation"/>
    <n v="4000"/>
    <n v="7.7413311605997208"/>
    <n v="516.70699999999999"/>
    <s v="IT87"/>
    <s v="IT87-MA-D2"/>
    <s v="PALF"/>
    <x v="4"/>
    <s v="CONGO"/>
    <m/>
    <m/>
    <m/>
  </r>
  <r>
    <x v="99"/>
    <s v="Taxi : Total - Moungali/ Extraction"/>
    <s v="Transport local"/>
    <s v="Investigation"/>
    <n v="1000"/>
    <n v="1.9353327901499302"/>
    <n v="516.70699999999999"/>
    <s v="IT87"/>
    <s v="IT87-MA-D1"/>
    <s v="PALF"/>
    <x v="4"/>
    <s v="CONGO"/>
    <m/>
    <m/>
    <m/>
  </r>
  <r>
    <x v="99"/>
    <s v="Taxi : Moungali - Marien Ngouabi/ Extraction"/>
    <s v="Transport local"/>
    <s v="Investigation"/>
    <n v="1000"/>
    <n v="1.9353327901499302"/>
    <n v="516.70699999999999"/>
    <s v="IT87"/>
    <s v="IT87-MA-D1"/>
    <s v="PALF"/>
    <x v="4"/>
    <s v="CONGO"/>
    <m/>
    <m/>
    <m/>
  </r>
  <r>
    <x v="99"/>
    <s v="Taxi : Marien Ngouabi - Domicile/ Retour du rendez-vous avec la cible"/>
    <s v="Transport local"/>
    <s v="Investigation"/>
    <n v="2000"/>
    <n v="3.8706655802998604"/>
    <n v="516.70699999999999"/>
    <s v="IT87"/>
    <s v="IT87-MA-D1"/>
    <s v="PALF"/>
    <x v="4"/>
    <s v="CONGO"/>
    <m/>
    <m/>
    <m/>
  </r>
  <r>
    <x v="99"/>
    <s v="Taxi moto Hôtel Mithé-Agence Océan du Nord/ Pour Brazzaville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99"/>
    <s v="Donald Roméo-CONGO Frais d'hôtel   du 27/04 au 04/05/2026 à Impfondo (07 Nuitées)"/>
    <s v="Travel subsistence"/>
    <s v="Legal"/>
    <n v="70000"/>
    <n v="135.47329531049513"/>
    <n v="516.70699999999999"/>
    <s v="Donald-Romeo"/>
    <s v="DR-MA-R1"/>
    <s v="PALF"/>
    <x v="4"/>
    <s v="CONGO"/>
    <m/>
    <m/>
    <m/>
  </r>
  <r>
    <x v="99"/>
    <s v="Taxi moto Hôtel Mithé-Agence océan du Nord/ Pour Brazzaville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99"/>
    <s v="Reglement honoraire du mois d'Avril 2026/P29/3655275"/>
    <s v="Personnel"/>
    <s v="Investigation"/>
    <n v="370000"/>
    <n v="716.07313235547417"/>
    <n v="516.70699999999999"/>
    <s v="BCI"/>
    <s v="BQ-MA-R1"/>
    <s v="PALF"/>
    <x v="4"/>
    <s v="CONGO"/>
    <m/>
    <m/>
    <m/>
  </r>
  <r>
    <x v="99"/>
    <s v="Reglement honoraire du mois d'Avril 2026/T73/3655274"/>
    <s v="Personnel"/>
    <s v="Investigation"/>
    <n v="225000"/>
    <n v="435.44987778373428"/>
    <n v="516.70699999999999"/>
    <s v="BCI"/>
    <s v="BQ-MA-R2"/>
    <s v="PALF"/>
    <x v="4"/>
    <s v="CONGO"/>
    <m/>
    <m/>
    <m/>
  </r>
  <r>
    <x v="99"/>
    <s v="Frais bancaire/Agios du 31/03 au 30/04/2026"/>
    <s v="Bank fees"/>
    <s v=" Office"/>
    <n v="15612"/>
    <n v="30.214415519820712"/>
    <n v="516.70699999999999"/>
    <s v="BCI"/>
    <s v="BQ-MA-R3"/>
    <s v="PALF"/>
    <x v="4"/>
    <s v="CONGO"/>
    <m/>
    <m/>
    <m/>
  </r>
  <r>
    <x v="100"/>
    <s v="Maison-Bureau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00"/>
    <s v="Maison-Bureau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00"/>
    <s v="Credit telephonique MTN/PALF/ du 06 au 12 mai 2026/Management/ DOVI"/>
    <s v="Telephone"/>
    <s v="Management"/>
    <n v="10000"/>
    <n v="19.353327901499302"/>
    <n v="516.70699999999999"/>
    <s v="DOVI"/>
    <s v="DH-MA-R1"/>
    <s v="PALF"/>
    <x v="4"/>
    <s v="CONGO"/>
    <m/>
    <m/>
    <m/>
  </r>
  <r>
    <x v="100"/>
    <s v="Credit telephonique MTN PALF/du 06 au 12 mai 2026/Legal/ crepin"/>
    <s v="Telephone"/>
    <s v="Legal"/>
    <n v="7500"/>
    <n v="14.514995926124477"/>
    <n v="516.70699999999999"/>
    <s v="Crépin"/>
    <s v="CR-MA-R1"/>
    <s v="PALF"/>
    <x v="4"/>
    <s v="CONGO"/>
    <m/>
    <m/>
    <m/>
  </r>
  <r>
    <x v="100"/>
    <s v="Taxi:  Bureau- Direction MTN/Achat crédit telephonique equipe PALF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00"/>
    <s v="Taxi:   Direction MTN - M2B Services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00"/>
    <s v="Taxi:   M2B services-Bureau /Achat Crédit telephonique  Airtel de Evariste et P29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00"/>
    <s v="Credit teléphonique MTN PALF/ du 06 au 12 mai  2026/Management/ Parfaite"/>
    <s v="Telephone"/>
    <s v="Management"/>
    <n v="5000"/>
    <n v="9.5455606747336823"/>
    <n v="523.80370000000005"/>
    <s v="Parfaite"/>
    <s v="P-MA-R1"/>
    <s v="PALF"/>
    <x v="2"/>
    <s v="CONGO"/>
    <m/>
    <m/>
    <m/>
  </r>
  <r>
    <x v="100"/>
    <s v="Credit telephonique Airtel PALF/ du 06 au 12 mai 2026/ Investigation/P29"/>
    <s v="Telephone"/>
    <s v="Investigation"/>
    <n v="7500"/>
    <n v="14.514995926124477"/>
    <n v="516.70699999999999"/>
    <s v="P29"/>
    <s v="P29-MA-R2"/>
    <s v="PALF"/>
    <x v="4"/>
    <s v="CONGO"/>
    <m/>
    <m/>
    <m/>
  </r>
  <r>
    <x v="100"/>
    <s v="T73-CONGO Ration du 05 /05/2026 au 10/05/2026 à Kinkala; luingui (05 nuitées)"/>
    <s v="Travel subsistence"/>
    <s v="Investigation"/>
    <n v="50000"/>
    <n v="96.766639507496507"/>
    <n v="516.70699999999999"/>
    <s v="T73"/>
    <s v="T73-MA-D3"/>
    <s v="PALF"/>
    <x v="4"/>
    <s v="CONGO"/>
    <m/>
    <m/>
    <m/>
  </r>
  <r>
    <x v="100"/>
    <s v="Taxi : bureau - domicile (préparer bagage pour départ kinkala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00"/>
    <s v="Taxi : domicile - total (départ kinkala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00"/>
    <s v="Achat billet : Brazzaville - kinkala/T73"/>
    <s v="Transport Interurbain"/>
    <s v="Investigation"/>
    <n v="3000"/>
    <n v="5.8059983704497906"/>
    <n v="516.70699999999999"/>
    <s v="T73"/>
    <s v="T73-MA-R1"/>
    <s v="PALF"/>
    <x v="4"/>
    <s v="CONGO"/>
    <m/>
    <m/>
    <m/>
  </r>
  <r>
    <x v="100"/>
    <s v="taxi moto : gare routière - hotel crapp 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0"/>
    <s v="Credit telephonique MTN PALF/ du 06 au 12 mai 2026/ Investigation/T73"/>
    <s v="Telephone"/>
    <s v="Investigation"/>
    <n v="7500"/>
    <n v="14.514995926124477"/>
    <n v="516.70699999999999"/>
    <s v="T73"/>
    <s v="T73-MA-R2"/>
    <s v="PALF"/>
    <x v="4"/>
    <s v="CONGO"/>
    <m/>
    <m/>
    <m/>
  </r>
  <r>
    <x v="100"/>
    <s v="Credit telephonique MTN PALF/du 16 au 12 mai 2026/Investigation /IT87"/>
    <s v="Telephone"/>
    <s v="Investigation"/>
    <n v="7500"/>
    <n v="14.514995926124477"/>
    <n v="516.70699999999999"/>
    <s v="IT87"/>
    <s v="IT87-MA-R1"/>
    <s v="PALF"/>
    <x v="4"/>
    <s v="CONGO"/>
    <m/>
    <m/>
    <m/>
  </r>
  <r>
    <x v="100"/>
    <s v="IT87-CONGO Ration du 05 au 07/05/2026 à Inoni"/>
    <s v="Travel subsistence"/>
    <s v="Investigation"/>
    <n v="20000"/>
    <n v="38.706655802998604"/>
    <n v="516.70699999999999"/>
    <s v="IT87"/>
    <s v="IT87-MA-D3"/>
    <s v="PALF"/>
    <x v="4"/>
    <s v="CONGO"/>
    <m/>
    <m/>
    <m/>
  </r>
  <r>
    <x v="100"/>
    <s v="Taxi : Bureau - Domicile/ Récuperer le sac pour départ mission"/>
    <s v="Transport local"/>
    <s v="Investigation"/>
    <n v="2000"/>
    <n v="3.8706655802998604"/>
    <n v="516.70699999999999"/>
    <s v="IT87"/>
    <s v="IT87-MA-D1"/>
    <s v="PALF"/>
    <x v="4"/>
    <s v="CONGO"/>
    <m/>
    <m/>
    <m/>
  </r>
  <r>
    <x v="100"/>
    <s v="Taxi : Domicile - TalangaÏ/ Départ pour mission"/>
    <s v="Transport local"/>
    <s v="Investigation"/>
    <n v="2500"/>
    <n v="4.8383319753748255"/>
    <n v="516.70699999999999"/>
    <s v="IT87"/>
    <s v="IT87-MA-D1"/>
    <s v="PALF"/>
    <x v="4"/>
    <s v="CONGO"/>
    <m/>
    <m/>
    <m/>
  </r>
  <r>
    <x v="100"/>
    <s v="Taxi : TalangaÏ - Kintele/ Arrivé au parking"/>
    <s v="Transport local"/>
    <s v="Investigation"/>
    <n v="1500"/>
    <n v="2.9029991852248953"/>
    <n v="516.70699999999999"/>
    <s v="IT87"/>
    <s v="IT87-MA-D1"/>
    <s v="PALF"/>
    <x v="4"/>
    <s v="CONGO"/>
    <m/>
    <m/>
    <m/>
  </r>
  <r>
    <x v="100"/>
    <s v="Achat billet Kintele - Inoni/ IT87"/>
    <s v="Transport Interurbain"/>
    <s v="Investigation"/>
    <n v="5000"/>
    <n v="9.676663950749651"/>
    <n v="516.70699999999999"/>
    <s v="IT87"/>
    <s v="IT87-MA-R2"/>
    <s v="PALF"/>
    <x v="4"/>
    <s v="CONGO"/>
    <m/>
    <m/>
    <m/>
  </r>
  <r>
    <x v="100"/>
    <s v="Taxi moto : Parking - Hôtel Mama Bety/ Arrivé à Inoni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00"/>
    <s v="Taxi moto agence océan du Nord- Hôtel Paulina/ A Enyellé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100"/>
    <s v="Donald Roméo Frais d'hôtel du 04 au 05/05/2026 à Enyellé (01 nuitée)"/>
    <s v="Travel subsistence"/>
    <s v="Legal"/>
    <n v="10000"/>
    <n v="19.353327901499302"/>
    <n v="516.70699999999999"/>
    <s v="Donald-Romeo"/>
    <s v="DR-MA-R2"/>
    <s v="PALF"/>
    <x v="4"/>
    <s v="CONGO"/>
    <m/>
    <m/>
    <m/>
  </r>
  <r>
    <x v="100"/>
    <s v="Credit telephonique MTN PALF/ du 06 au 12 mai  2026/Legal//Donald-Roméo"/>
    <s v="Telephone"/>
    <s v="Legal"/>
    <n v="7500"/>
    <n v="14.514995926124477"/>
    <n v="516.70699999999999"/>
    <s v="Donald-Romeo"/>
    <s v="DR-MA-R3"/>
    <s v="PALF"/>
    <x v="4"/>
    <s v="CONGO"/>
    <m/>
    <m/>
    <m/>
  </r>
  <r>
    <x v="100"/>
    <s v="Credit telephonique Airtel PALF/du 05 au 12 mai 2026/Evariste/Media"/>
    <s v="Telephone"/>
    <s v="Media"/>
    <n v="7500"/>
    <n v="14.514995926124477"/>
    <n v="516.70699999999999"/>
    <s v="Evariste"/>
    <s v="EV-MA-R2"/>
    <s v="PALF"/>
    <x v="4"/>
    <s v="CONGO"/>
    <m/>
    <m/>
    <m/>
  </r>
  <r>
    <x v="100"/>
    <s v="Taxi: Bureau-Agence la congolaise des Eaux pour payer la facture "/>
    <s v="Transport local"/>
    <s v="Legal"/>
    <n v="1000"/>
    <n v="1.9353327901499302"/>
    <n v="516.70699999999999"/>
    <s v="Romain"/>
    <s v="RM-MA-D1"/>
    <s v="PALF"/>
    <x v="4"/>
    <s v="CONGO"/>
    <m/>
    <m/>
    <m/>
  </r>
  <r>
    <x v="100"/>
    <s v="Taxi: Taxi: Agence la Congolaise des Eaux-Bureau"/>
    <s v="Transport local"/>
    <s v="Legal"/>
    <n v="1000"/>
    <n v="1.9353327901499302"/>
    <n v="516.70699999999999"/>
    <s v="Romain"/>
    <s v="RM-MA-D1"/>
    <s v="PALF"/>
    <x v="4"/>
    <s v="CONGO"/>
    <m/>
    <m/>
    <m/>
  </r>
  <r>
    <x v="100"/>
    <s v="Credit telephonique MTN PALF/du 06 au 12 mai 2026/Legal/Romain"/>
    <s v="Telephone"/>
    <s v="Legal"/>
    <n v="5000"/>
    <n v="9.676663950749651"/>
    <n v="516.70699999999999"/>
    <s v="Romain"/>
    <s v="RM-MA-R1"/>
    <s v="PALF"/>
    <x v="4"/>
    <s v="CONGO"/>
    <m/>
    <m/>
    <m/>
  </r>
  <r>
    <x v="100"/>
    <s v="Règlement facture d'eau du mois de Mars et Avril 2026 bureau PALF"/>
    <s v="Rent &amp; Utilities"/>
    <s v="Office"/>
    <n v="12700"/>
    <n v="23.720139706019687"/>
    <n v="535.41"/>
    <s v="Romain"/>
    <s v="CA-MA-R3"/>
    <s v="PALF"/>
    <x v="2"/>
    <s v="CONGO"/>
    <m/>
    <m/>
    <m/>
  </r>
  <r>
    <x v="101"/>
    <s v="Maison-Bureau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01"/>
    <s v="Bureau-Maison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01"/>
    <s v="Crepin-CONGO Ration chef faune à Tsémbo du 30/04/ au 06/05/2026"/>
    <s v="Travel subsistence"/>
    <s v="Legal"/>
    <n v="60000"/>
    <n v="116.11996740899582"/>
    <n v="516.70699999999999"/>
    <s v="Crépin"/>
    <s v="CR-MA-D2"/>
    <s v="PALF"/>
    <x v="4"/>
    <s v="CONGO"/>
    <m/>
    <m/>
    <m/>
  </r>
  <r>
    <x v="101"/>
    <s v="Crepin-CONGO Frais d'hôtel Chef faune  du 30/04/ au 06/05/2026 (06 nuitées)"/>
    <s v="Travel subsistence"/>
    <s v="Legal"/>
    <n v="60000"/>
    <n v="116.11996740899582"/>
    <n v="516.70699999999999"/>
    <s v="Crépin"/>
    <s v="CR-MA-R2"/>
    <s v="PALF"/>
    <x v="4"/>
    <s v="CONGO"/>
    <m/>
    <m/>
    <m/>
  </r>
  <r>
    <x v="101"/>
    <s v="Crepin-CONGO Ration  à Tsémbo et Dolisie du 30/04/ au 08/05/2026"/>
    <s v="Travel subsistence"/>
    <s v="Legal"/>
    <n v="80000"/>
    <n v="154.82662321199442"/>
    <n v="516.70699999999999"/>
    <s v="Crépin"/>
    <s v="CR-MA-D4"/>
    <s v="PALF"/>
    <x v="4"/>
    <s v="CONGO"/>
    <m/>
    <m/>
    <m/>
  </r>
  <r>
    <x v="101"/>
    <s v="Crepin-CONGO Frais d'hôtel Crépin  du 30/04/ au 06/05/2026 (06 nuitées)"/>
    <s v="Travel subsistence"/>
    <s v="Legal"/>
    <n v="60000"/>
    <n v="116.11996740899582"/>
    <n v="516.70699999999999"/>
    <s v="Crépin"/>
    <s v="CR-MA-R3"/>
    <s v="PALF"/>
    <x v="4"/>
    <s v="CONGO"/>
    <m/>
    <m/>
    <m/>
  </r>
  <r>
    <x v="101"/>
    <s v="Achat Billet chef faune: Tsémbo-Dolisie/ crepin"/>
    <s v="Transport Interurbain"/>
    <s v="Legal"/>
    <n v="18500"/>
    <n v="34.55295941428065"/>
    <n v="535.41"/>
    <s v="Crépin"/>
    <s v="CR-MA-R4"/>
    <s v="PALF"/>
    <x v="2"/>
    <s v="CONGO"/>
    <m/>
    <m/>
    <m/>
  </r>
  <r>
    <x v="101"/>
    <s v="Achat Billet Crépin Tsémbo-Dolisie/ Crepin"/>
    <s v="Transport Interurbain"/>
    <s v="Legal"/>
    <n v="18500"/>
    <n v="35.803656617773711"/>
    <n v="516.70699999999999"/>
    <s v="Crépin"/>
    <s v="CR-MA-R5"/>
    <s v="PALF"/>
    <x v="4"/>
    <s v="CONGO"/>
    <m/>
    <m/>
    <m/>
  </r>
  <r>
    <x v="101"/>
    <s v="Taxi: Gare routière-Hôtel Moukondo"/>
    <s v="Transport local"/>
    <s v="Legal"/>
    <n v="1000"/>
    <n v="1.9353327901499302"/>
    <n v="516.70699999999999"/>
    <s v="Crépin"/>
    <s v="CR-MA-D1"/>
    <s v="PALF"/>
    <x v="4"/>
    <s v="CONGO"/>
    <m/>
    <m/>
    <m/>
  </r>
  <r>
    <x v="101"/>
    <s v="P29 -CONGO Frais d'hotel du 30/04  au 06/05/2026 à tsembo ( 6 Nuitées)"/>
    <s v="Travel subsistence"/>
    <s v="Investigation"/>
    <n v="60000"/>
    <n v="116.11996740899582"/>
    <n v="516.70699999999999"/>
    <s v="P29"/>
    <s v="P29-MA-R3"/>
    <s v="PALF"/>
    <x v="4"/>
    <s v="CONGO"/>
    <m/>
    <m/>
    <m/>
  </r>
  <r>
    <x v="101"/>
    <s v="Achat billet Tsembo-Dolisie/P29"/>
    <s v="Transport Interurbain"/>
    <s v="Investigation"/>
    <n v="18500"/>
    <n v="35.803656617773711"/>
    <n v="516.70699999999999"/>
    <s v="P29"/>
    <s v="P29-MA-R4"/>
    <s v="PALF"/>
    <x v="4"/>
    <s v="CONGO"/>
    <m/>
    <m/>
    <m/>
  </r>
  <r>
    <x v="101"/>
    <s v="Taxi gare routière-hotel,retour à dolisie"/>
    <s v="Transport local"/>
    <s v="Investigation"/>
    <n v="1500"/>
    <n v="2.9029991852248953"/>
    <n v="516.70699999999999"/>
    <s v="P29"/>
    <s v="P29-MA-D1"/>
    <s v="PALF"/>
    <x v="4"/>
    <s v="CONGO"/>
    <m/>
    <m/>
    <m/>
  </r>
  <r>
    <x v="101"/>
    <s v="taxi moto : hotel crapp - zone du marché (prospection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1"/>
    <s v="taxi moto : zone du marché - centre ville (prospection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1"/>
    <s v="taxi moto : centre ville - gare routière (prospection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1"/>
    <s v="Achat boisson/une cible"/>
    <s v="Trust building"/>
    <s v="Investigation"/>
    <n v="1500"/>
    <n v="2.9029991852248953"/>
    <n v="516.70699999999999"/>
    <s v="T73"/>
    <s v="T73-MA-D2"/>
    <s v="PALF"/>
    <x v="4"/>
    <s v="CONGO"/>
    <m/>
    <m/>
    <m/>
  </r>
  <r>
    <x v="101"/>
    <s v="taxi moto :  gare routière - zone du marché (rendez-vous avec la cible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1"/>
    <s v="taxi moto : zone du marché - zone église catholique (prospection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1"/>
    <s v="taxi moto : zone église catholique - hotel (prospection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1"/>
    <s v="Achat boisson à deux  cibles "/>
    <s v="Trust building"/>
    <s v="Investigation"/>
    <n v="3000"/>
    <n v="5.8059983704497906"/>
    <n v="516.70699999999999"/>
    <s v="T73"/>
    <s v="T73-MA-D2"/>
    <s v="PALF"/>
    <x v="4"/>
    <s v="CONGO"/>
    <m/>
    <m/>
    <m/>
  </r>
  <r>
    <x v="101"/>
    <s v="Taxi moto : Hôtel - Marché Inoni/ Prospection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01"/>
    <s v="Achat boissons avec la cible"/>
    <s v="Trust building"/>
    <s v="Investigation"/>
    <n v="2000"/>
    <n v="3.8706655802998604"/>
    <n v="516.70699999999999"/>
    <s v="IT87"/>
    <s v="IT87-MA-D2"/>
    <s v="PALF"/>
    <x v="4"/>
    <s v="CONGO"/>
    <m/>
    <m/>
    <m/>
  </r>
  <r>
    <x v="101"/>
    <s v="Taxi moto : Marché Inoni - Eglise EEC/ Rencontre avec une cible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01"/>
    <s v="Achat boissons repas avec la cible"/>
    <s v="Trust building"/>
    <s v="Investigation"/>
    <n v="3000"/>
    <n v="5.8059983704497906"/>
    <n v="516.70699999999999"/>
    <s v="IT87"/>
    <s v="IT87-MA-D2"/>
    <s v="PALF"/>
    <x v="4"/>
    <s v="CONGO"/>
    <m/>
    <m/>
    <m/>
  </r>
  <r>
    <x v="101"/>
    <s v="Taxi moto : Eglise EEC - Bloc 05/ Prospection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01"/>
    <s v="Taxi moto  Hôtel Paulina-agence océan du Nord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101"/>
    <s v="Taxi moto agence océan du Nord-Hôtel baobab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101"/>
    <s v="Evariste- CONGO Frais de l'hôtel du 30 avril au 06 mai 2026 à Tsembo ( 6 nuitées )"/>
    <s v="Travel subsistence"/>
    <s v="Media"/>
    <n v="60000"/>
    <n v="116.11996740899582"/>
    <n v="516.70699999999999"/>
    <s v="Evariste"/>
    <s v="EV-MA-R3"/>
    <s v="PALF"/>
    <x v="4"/>
    <s v="CONGO"/>
    <m/>
    <m/>
    <m/>
  </r>
  <r>
    <x v="101"/>
    <s v="Achat Billet Tsembo-Dolisie/ Evariste"/>
    <s v="Transport Interurbain"/>
    <s v="Media"/>
    <n v="18500"/>
    <n v="35.803656617773711"/>
    <n v="516.70699999999999"/>
    <s v="Evariste"/>
    <s v="EV-MA-R4"/>
    <s v="PALF"/>
    <x v="4"/>
    <s v="CONGO"/>
    <m/>
    <m/>
    <m/>
  </r>
  <r>
    <x v="101"/>
    <s v="Taxi, Gare Routière de Dolisie-Hôtel Moukondo"/>
    <s v="Transport local"/>
    <s v="Media"/>
    <n v="1000"/>
    <n v="1.9353327901499302"/>
    <n v="516.70699999999999"/>
    <s v="Evariste"/>
    <s v="EV-MA-D1"/>
    <s v="PALF"/>
    <x v="4"/>
    <s v="CONGO"/>
    <m/>
    <m/>
    <m/>
  </r>
  <r>
    <x v="102"/>
    <s v="Maison-Bureau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02"/>
    <s v="Bureau-Maison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02"/>
    <s v="Billet Crépin: Dolisie-Brazzaville"/>
    <s v="Transport Interurbain"/>
    <s v="Legal"/>
    <n v="9000"/>
    <n v="17.417995111349374"/>
    <n v="516.70699999999999"/>
    <s v="Crépin"/>
    <s v="CR-MA-R6"/>
    <s v="PALF"/>
    <x v="4"/>
    <s v="CONGO"/>
    <m/>
    <m/>
    <m/>
  </r>
  <r>
    <x v="102"/>
    <s v="Taxi hotel-gare routière,récupérer bagages"/>
    <s v="Transport local"/>
    <s v="Investigation"/>
    <n v="1500"/>
    <n v="2.9029991852248953"/>
    <n v="516.70699999999999"/>
    <s v="P29"/>
    <s v="P29-MA-D1"/>
    <s v="PALF"/>
    <x v="4"/>
    <s v="CONGO"/>
    <m/>
    <m/>
    <m/>
  </r>
  <r>
    <x v="102"/>
    <s v="Taxi gare routière-hotel"/>
    <s v="Transport local"/>
    <s v="Investigation"/>
    <n v="1500"/>
    <n v="2.9029991852248953"/>
    <n v="516.70699999999999"/>
    <s v="P29"/>
    <s v="P29-MA-D1"/>
    <s v="PALF"/>
    <x v="4"/>
    <s v="CONGO"/>
    <m/>
    <m/>
    <m/>
  </r>
  <r>
    <x v="102"/>
    <s v="Taxi hotel-agence océan,achat billet "/>
    <s v="Transport local"/>
    <s v="Investigation"/>
    <n v="1000"/>
    <n v="1.9353327901499302"/>
    <n v="516.70699999999999"/>
    <s v="P29"/>
    <s v="P29-MA-D1"/>
    <s v="PALF"/>
    <x v="4"/>
    <s v="CONGO"/>
    <m/>
    <m/>
    <m/>
  </r>
  <r>
    <x v="102"/>
    <s v="Taxi agence-CF,retrait des fonds"/>
    <s v="Transport local"/>
    <s v="Investigation"/>
    <n v="1000"/>
    <n v="1.9353327901499302"/>
    <n v="516.70699999999999"/>
    <s v="P29"/>
    <s v="P29-MA-D1"/>
    <s v="PALF"/>
    <x v="4"/>
    <s v="CONGO"/>
    <m/>
    <m/>
    <m/>
  </r>
  <r>
    <x v="102"/>
    <s v="Taxi CF-hotel"/>
    <s v="Transport local"/>
    <s v="Investigation"/>
    <n v="1000"/>
    <n v="1.9353327901499302"/>
    <n v="516.70699999999999"/>
    <s v="P29"/>
    <s v="P29-MA-D1"/>
    <s v="PALF"/>
    <x v="4"/>
    <s v="CONGO"/>
    <m/>
    <m/>
    <m/>
  </r>
  <r>
    <x v="102"/>
    <s v="Achat billet dolisie-brazzaville/P29"/>
    <s v="Transport Interurbain"/>
    <s v="Investigation"/>
    <n v="9000"/>
    <n v="17.417995111349374"/>
    <n v="516.70699999999999"/>
    <s v="P29"/>
    <s v="P29-MA-R5"/>
    <s v="PALF"/>
    <x v="4"/>
    <s v="CONGO"/>
    <m/>
    <m/>
    <m/>
  </r>
  <r>
    <x v="102"/>
    <s v="taxi moto : hotel crapp - zone CEG (prospection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2"/>
    <s v="taxi moto : zone CEG - charden (retirer fond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2"/>
    <s v="taxi moto : charden - marché (prospection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2"/>
    <s v="taxi moto : marché - gare routère (prospection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2"/>
    <s v="taxi moto : gare routère -zone hopital (prospection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2"/>
    <s v="taxi moto : zone hopital - hotel (fin de journée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2"/>
    <s v="Achat boisson/une cible"/>
    <s v="Trust building"/>
    <s v="Investigation"/>
    <n v="2000"/>
    <n v="3.8706655802998604"/>
    <n v="516.70699999999999"/>
    <s v="T73"/>
    <s v="T73-MA-D2"/>
    <s v="PALF"/>
    <x v="4"/>
    <s v="CONGO"/>
    <m/>
    <m/>
    <m/>
  </r>
  <r>
    <x v="102"/>
    <s v="Frais d'hôtel Mama Bety du 05 au 07/05/2026 à Inoni (02 nuitées)"/>
    <s v="Travel subsistence"/>
    <s v="Investigation"/>
    <n v="20000"/>
    <n v="38.706655802998604"/>
    <n v="516.70699999999999"/>
    <s v="IT87"/>
    <s v="IT87-MA-R3"/>
    <s v="PALF"/>
    <x v="4"/>
    <s v="CONGO"/>
    <m/>
    <m/>
    <m/>
  </r>
  <r>
    <x v="102"/>
    <s v="Taxi moto : Hôtel - Parking/ Départ pour Brazzaville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02"/>
    <s v="Achat billet Inoni - Brazzaville/ IT87"/>
    <s v="Transport Interurbain"/>
    <s v="Investigation"/>
    <n v="5000"/>
    <n v="9.676663950749651"/>
    <n v="516.70699999999999"/>
    <s v="IT87"/>
    <s v="IT87-MA-R4"/>
    <s v="PALF"/>
    <x v="4"/>
    <s v="CONGO"/>
    <m/>
    <m/>
    <m/>
  </r>
  <r>
    <x v="102"/>
    <s v="Taxi : Mikalou - Bureau/ Arrivé à Brazzaville"/>
    <s v="Transport local"/>
    <s v="Investigation"/>
    <n v="2500"/>
    <n v="4.8383319753748255"/>
    <n v="516.70699999999999"/>
    <s v="IT87"/>
    <s v="IT87-MA-D1"/>
    <s v="PALF"/>
    <x v="4"/>
    <s v="CONGO"/>
    <m/>
    <m/>
    <m/>
  </r>
  <r>
    <x v="102"/>
    <s v="Donald Roméo- CONGO Frais d'hôtel du 05 au 06/05/2026 à Gamboma (01 Nuitée)"/>
    <s v="Travel subsistence"/>
    <s v="Legal"/>
    <n v="10000"/>
    <n v="19.353327901499302"/>
    <n v="516.70699999999999"/>
    <s v="Donald-Romeo"/>
    <s v="DR-MA-R4"/>
    <s v="PALF"/>
    <x v="4"/>
    <s v="CONGO"/>
    <m/>
    <m/>
    <m/>
  </r>
  <r>
    <x v="102"/>
    <s v="Taxi moto Hôtel Baobab-Agence Océan du Nord de Gamboma/ Pour Brazzaville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102"/>
    <s v="Taxi Agence Ocean du Nord de Talangaï- Domicile"/>
    <s v="Transport local"/>
    <s v="Legal"/>
    <n v="3000"/>
    <n v="5.8059983704497906"/>
    <n v="516.70699999999999"/>
    <s v="Donald-Romeo"/>
    <s v="DR-MA-D1"/>
    <s v="PALF"/>
    <x v="4"/>
    <s v="CONGO"/>
    <m/>
    <m/>
    <m/>
  </r>
  <r>
    <x v="102"/>
    <s v="Taxi, Hôtel Moukondo-Charden Farell"/>
    <s v="Transport local"/>
    <s v="Media"/>
    <n v="1000"/>
    <n v="1.9353327901499302"/>
    <n v="516.70699999999999"/>
    <s v="Evariste"/>
    <s v="EV-MA-D1"/>
    <s v="PALF"/>
    <x v="4"/>
    <s v="CONGO"/>
    <m/>
    <m/>
    <m/>
  </r>
  <r>
    <x v="102"/>
    <s v="Taxi, Charden Farell-Hôtel Moukondo"/>
    <s v="Transport local"/>
    <s v="Media"/>
    <n v="1000"/>
    <n v="1.9353327901499302"/>
    <n v="516.70699999999999"/>
    <s v="Evariste"/>
    <s v="EV-MA-D1"/>
    <s v="PALF"/>
    <x v="4"/>
    <s v="CONGO"/>
    <m/>
    <m/>
    <m/>
  </r>
  <r>
    <x v="102"/>
    <s v="Achat Billet Dolisie-Brazzaville/Evariste"/>
    <s v="Transport Interurbain"/>
    <s v="Media"/>
    <n v="9000"/>
    <n v="17.417995111349374"/>
    <n v="516.70699999999999"/>
    <s v="Evariste"/>
    <s v="EV-MA-R5"/>
    <s v="PALF"/>
    <x v="4"/>
    <s v="CONGO"/>
    <m/>
    <m/>
    <m/>
  </r>
  <r>
    <x v="102"/>
    <s v="Frais de l'expédition de la cage de Dolisie-Brazzaville"/>
    <s v="Services"/>
    <s v="Media"/>
    <n v="4000"/>
    <n v="7.7413311605997208"/>
    <n v="516.70699999999999"/>
    <s v="Evariste"/>
    <s v="EV-MA-R6"/>
    <s v="PALF"/>
    <x v="4"/>
    <s v="CONGO"/>
    <m/>
    <m/>
    <m/>
  </r>
  <r>
    <x v="102"/>
    <s v="Frais de transfert d'argent  à crépin,Evariste, T73 et P29 par CF"/>
    <s v="Transfert fees"/>
    <s v="Office"/>
    <n v="2600"/>
    <n v="5.0318652543898184"/>
    <n v="516.70699999999999"/>
    <s v="Romain"/>
    <s v="CA-MA-R4"/>
    <s v="PALF"/>
    <x v="4"/>
    <s v="CONGO"/>
    <m/>
    <m/>
    <m/>
  </r>
  <r>
    <x v="102"/>
    <s v="Achat de 10 bonbonne d'eau mineral 10 LITRES/Bureau"/>
    <s v="Office Materiels"/>
    <s v="Office"/>
    <n v="24000"/>
    <n v="46.447986963598325"/>
    <n v="516.70699999999999"/>
    <s v="Romain"/>
    <s v="CA-MA-R5"/>
    <s v="PALF"/>
    <x v="4"/>
    <s v="CONGO"/>
    <m/>
    <m/>
    <m/>
  </r>
  <r>
    <x v="102"/>
    <s v="Taxi: Bureau-Charden Farel pour le transfert des fonds"/>
    <s v="Transport local"/>
    <s v="Legal"/>
    <n v="500"/>
    <n v="0.9676663950749651"/>
    <n v="516.70699999999999"/>
    <s v="Romain"/>
    <s v="RM-MA-D1"/>
    <s v="PALF"/>
    <x v="4"/>
    <s v="CONGO"/>
    <m/>
    <m/>
    <m/>
  </r>
  <r>
    <x v="102"/>
    <s v="Taxi: Charden Farell-Bureau"/>
    <s v="Transport local"/>
    <s v="Legal"/>
    <n v="500"/>
    <n v="0.9676663950749651"/>
    <n v="516.70699999999999"/>
    <s v="Romain"/>
    <s v="RM-MA-D1"/>
    <s v="PALF"/>
    <x v="4"/>
    <s v="CONGO"/>
    <m/>
    <m/>
    <m/>
  </r>
  <r>
    <x v="103"/>
    <s v="Maison-Bureau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03"/>
    <s v="Maison-Bureau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03"/>
    <s v="Frais d'hôtel Crépin Congo/02 Nuitées du 06 au 08/05/2026"/>
    <s v="Travel subsistence"/>
    <s v="Legal"/>
    <n v="20000"/>
    <n v="38.706655802998604"/>
    <n v="516.70699999999999"/>
    <s v="Crépin"/>
    <s v="CR-MA-R7"/>
    <s v="PALF"/>
    <x v="4"/>
    <s v="CONGO"/>
    <m/>
    <m/>
    <m/>
  </r>
  <r>
    <x v="103"/>
    <s v="Taxi: Agence trans bony Brazzaville-Domicile Camp militaire"/>
    <s v="Transport local"/>
    <s v="Legal"/>
    <n v="1500"/>
    <n v="2.9029991852248953"/>
    <n v="516.70699999999999"/>
    <s v="Crépin"/>
    <s v="CR-MA-D1"/>
    <s v="PALF"/>
    <x v="4"/>
    <s v="CONGO"/>
    <m/>
    <m/>
    <m/>
  </r>
  <r>
    <x v="103"/>
    <s v="P29 -CONGO Frais d'hotel du 06 au 08/05/2026 à dolisie ( 2 Nuitées)"/>
    <s v="Travel subsistence"/>
    <s v="Investigation"/>
    <n v="20000"/>
    <n v="38.706655802998604"/>
    <n v="516.70699999999999"/>
    <s v="P29"/>
    <s v="P29-MA-R6"/>
    <s v="PALF"/>
    <x v="4"/>
    <s v="CONGO"/>
    <m/>
    <m/>
    <m/>
  </r>
  <r>
    <x v="103"/>
    <s v="Taxi hotel-agence,départ pour brazzaville"/>
    <s v="Transport local"/>
    <s v="Investigation"/>
    <n v="1000"/>
    <n v="1.9353327901499302"/>
    <n v="516.70699999999999"/>
    <s v="P29"/>
    <s v="P29-MA-D1"/>
    <s v="PALF"/>
    <x v="4"/>
    <s v="CONGO"/>
    <m/>
    <m/>
    <m/>
  </r>
  <r>
    <x v="103"/>
    <s v="Taxi agence-domicile,retour mission"/>
    <s v="Transport local"/>
    <s v="Investigation"/>
    <n v="1500"/>
    <n v="2.9029991852248953"/>
    <n v="516.70699999999999"/>
    <s v="P29"/>
    <s v="P29-MA-D1"/>
    <s v="PALF"/>
    <x v="4"/>
    <s v="CONGO"/>
    <m/>
    <m/>
    <m/>
  </r>
  <r>
    <x v="103"/>
    <s v="T73 - CONGO Frais d'hotel du 05 au 08/05/2026 à Kinkala (03Nuitées)"/>
    <s v="Travel subsistence"/>
    <s v="Investigation"/>
    <n v="30000"/>
    <n v="58.05998370449791"/>
    <n v="516.70699999999999"/>
    <s v="T73"/>
    <s v="T73-MA-R3"/>
    <s v="PALF"/>
    <x v="4"/>
    <s v="CONGO"/>
    <m/>
    <m/>
    <m/>
  </r>
  <r>
    <x v="103"/>
    <s v="taxi moto : hotel - gare routière (départ pour luingui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3"/>
    <s v="Achat billet: Kinkala- luingui"/>
    <s v="Transport Interurbain"/>
    <s v="Investigation"/>
    <n v="3000"/>
    <n v="5.8059983704497906"/>
    <n v="516.70699999999999"/>
    <s v="T73"/>
    <s v="T73-MA-R4"/>
    <s v="PALF"/>
    <x v="4"/>
    <s v="CONGO"/>
    <m/>
    <m/>
    <m/>
  </r>
  <r>
    <x v="103"/>
    <s v="taxi moto : gare routière - hotel clair du matin (arrivé à luingui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3"/>
    <s v="taxi moto : hotel clair du matin - centre ville (prospection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3"/>
    <s v="taxi moto : marché - quartier centre (prospection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3"/>
    <s v="taxi moto : quartier centre - hotel (fin de journée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3"/>
    <s v="Achat boisson/une cible"/>
    <s v="Trust building"/>
    <s v="Investigation"/>
    <n v="2000"/>
    <n v="3.8706655802998604"/>
    <n v="516.70699999999999"/>
    <s v="T73"/>
    <s v="T73-MA-D2"/>
    <s v="PALF"/>
    <x v="4"/>
    <s v="CONGO"/>
    <m/>
    <m/>
    <m/>
  </r>
  <r>
    <x v="103"/>
    <s v="Taxi bureau - Agence trans bony la Frontière/ Achat billet"/>
    <s v="Transport local"/>
    <s v="Investigation"/>
    <n v="1000"/>
    <n v="1.9353327901499302"/>
    <n v="516.70699999999999"/>
    <s v="IT87"/>
    <s v="IT87-MA-D1"/>
    <s v="PALF"/>
    <x v="4"/>
    <s v="CONGO"/>
    <m/>
    <m/>
    <m/>
  </r>
  <r>
    <x v="103"/>
    <s v="Achat billet Brazzaville - Ewo/ IT87"/>
    <s v="Transport Interurbain"/>
    <s v="Investigation"/>
    <n v="12000"/>
    <n v="23.223993481799162"/>
    <n v="516.70699999999999"/>
    <s v="IT87"/>
    <s v="IT87-MA-R5"/>
    <s v="PALF"/>
    <x v="4"/>
    <s v="CONGO"/>
    <m/>
    <m/>
    <m/>
  </r>
  <r>
    <x v="103"/>
    <s v="Taxi : Agence Trans bony la Frontière - Domicile/ Retour d'achat billet"/>
    <s v="Transport local"/>
    <s v="Investigation"/>
    <n v="2000"/>
    <n v="3.8706655802998604"/>
    <n v="516.70699999999999"/>
    <s v="IT87"/>
    <s v="IT87-MA-D1"/>
    <s v="PALF"/>
    <x v="4"/>
    <s v="CONGO"/>
    <m/>
    <m/>
    <m/>
  </r>
  <r>
    <x v="103"/>
    <s v="Evariste-CONGO Frais de l'hôtel du 06 au 08 mai 2026 à Dolisie ( 2 nuitées )"/>
    <s v="Travel subsistence"/>
    <s v="Media"/>
    <n v="20000"/>
    <n v="38.706655802998604"/>
    <n v="516.70699999999999"/>
    <s v="Evariste"/>
    <s v="EV-MA-R7"/>
    <s v="PALF"/>
    <x v="4"/>
    <s v="CONGO"/>
    <m/>
    <m/>
    <m/>
  </r>
  <r>
    <x v="103"/>
    <s v="Taxi, Agence Trans Bony de Brazzaville-Bureau PALF"/>
    <s v="Transport local"/>
    <s v="Media"/>
    <n v="1000"/>
    <n v="1.9353327901499302"/>
    <n v="516.70699999999999"/>
    <s v="Evariste"/>
    <s v="EV-MA-D1"/>
    <s v="PALF"/>
    <x v="4"/>
    <s v="CONGO"/>
    <m/>
    <m/>
    <m/>
  </r>
  <r>
    <x v="103"/>
    <s v="Taxi, Bureau PALF-Domicile"/>
    <s v="Transport local"/>
    <s v="Media"/>
    <n v="1000"/>
    <n v="1.9353327901499302"/>
    <n v="516.70699999999999"/>
    <s v="Evariste"/>
    <s v="EV-MA-D1"/>
    <s v="PALF"/>
    <x v="4"/>
    <s v="CONGO"/>
    <m/>
    <m/>
    <m/>
  </r>
  <r>
    <x v="104"/>
    <s v="taxi moto : hotel clair du matin - centre ville (prospection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4"/>
    <s v="taxi moto : centre ville - zone hopital (prospection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4"/>
    <s v="taxi moto : zone hopital - loufoulakari (prospection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4"/>
    <s v="taxi moto : loufoulakari - parking (prospection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4"/>
    <s v="taxi moto : parking - marché (prospection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4"/>
    <s v="taxi moto : marché - hotel (fin de journée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4"/>
    <s v="Achat boisson/une cible"/>
    <s v="Trust building"/>
    <s v="Investigation"/>
    <n v="2000"/>
    <n v="3.8706655802998604"/>
    <n v="516.70699999999999"/>
    <s v="T73"/>
    <s v="T73-MA-D2"/>
    <s v="PALF"/>
    <x v="4"/>
    <s v="CONGO"/>
    <m/>
    <m/>
    <m/>
  </r>
  <r>
    <x v="104"/>
    <s v="IT87-CONGO Ration du 09 au 20/05/2026 à Ewo"/>
    <s v="Travel subsistence"/>
    <s v="Investigation"/>
    <n v="110000"/>
    <n v="212.88660691649233"/>
    <n v="516.70699999999999"/>
    <s v="IT87"/>
    <s v="IT87-MA-D4"/>
    <s v="PALF"/>
    <x v="4"/>
    <s v="CONGO"/>
    <m/>
    <m/>
    <m/>
  </r>
  <r>
    <x v="104"/>
    <s v="Taxi : Domicile - Agence trans bony la frontière/ Départ de Brazzaville pour Ewo"/>
    <s v="Transport local"/>
    <s v="Investigation"/>
    <n v="2000"/>
    <n v="3.8706655802998604"/>
    <n v="516.70699999999999"/>
    <s v="IT87"/>
    <s v="IT87-MA-D1"/>
    <s v="PALF"/>
    <x v="4"/>
    <s v="CONGO"/>
    <m/>
    <m/>
    <m/>
  </r>
  <r>
    <x v="104"/>
    <s v="Taxi moto : Agence trans bony - Hôtel Elonda/ Arrivé à Ewo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05"/>
    <s v="T73 - CONGO Frais d'hotel du 08 au 10/05/2026 à Luingui (02Nuitées)"/>
    <s v="Travel subsistence"/>
    <s v="Investigation"/>
    <n v="20000"/>
    <n v="38.706655802998604"/>
    <n v="516.70699999999999"/>
    <s v="T73"/>
    <s v="T73-MA-R5"/>
    <s v="PALF"/>
    <x v="4"/>
    <s v="CONGO"/>
    <m/>
    <m/>
    <m/>
  </r>
  <r>
    <x v="105"/>
    <s v="taxi moto : hotel clair du matin - parking (retour sur brazzaville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05"/>
    <s v="achat billet : luingui - Brazzaville/T73"/>
    <s v="Transport Interurbain"/>
    <s v="Investigation"/>
    <n v="6000"/>
    <n v="11.611996740899581"/>
    <n v="516.70699999999999"/>
    <s v="T73"/>
    <s v="T73-MA-R6"/>
    <s v="PALF"/>
    <x v="4"/>
    <s v="CONGO"/>
    <m/>
    <m/>
    <m/>
  </r>
  <r>
    <x v="105"/>
    <s v="Taxi : total - domicile (fin de journeé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05"/>
    <s v="Taxi moto : Hôtel - Marché d'Ewo/ Rencontrer les cibles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05"/>
    <s v="Taxi moto : Marché d'Ewo - Aéroport/ Vérification des produits avec 03 cibles"/>
    <s v="Transport local"/>
    <s v="Investigation"/>
    <n v="1500"/>
    <n v="2.9029991852248953"/>
    <n v="516.70699999999999"/>
    <s v="IT87"/>
    <s v="IT87-MA-D1"/>
    <s v="PALF"/>
    <x v="4"/>
    <s v="CONGO"/>
    <m/>
    <m/>
    <m/>
  </r>
  <r>
    <x v="105"/>
    <s v="Taxi moto : Aéroport - Gare/ Retour de la vérification des produits avec 03 cibles"/>
    <s v="Transport local"/>
    <s v="Investigation"/>
    <n v="1500"/>
    <n v="2.9029991852248953"/>
    <n v="516.70699999999999"/>
    <s v="IT87"/>
    <s v="IT87-MA-D1"/>
    <s v="PALF"/>
    <x v="4"/>
    <s v="CONGO"/>
    <m/>
    <m/>
    <m/>
  </r>
  <r>
    <x v="105"/>
    <s v="Achat boissons et repas avec 03 cibles"/>
    <s v="Trust building"/>
    <s v="Investigation"/>
    <n v="13200"/>
    <n v="25.54639282997908"/>
    <n v="516.70699999999999"/>
    <s v="IT87"/>
    <s v="IT87-MA-D2"/>
    <s v="PALF"/>
    <x v="4"/>
    <s v="CONGO"/>
    <m/>
    <m/>
    <m/>
  </r>
  <r>
    <x v="105"/>
    <s v="Taxi tricycle : La gare - Quartier Kangamitema/ Extraction"/>
    <s v="Transport local"/>
    <s v="Investigation"/>
    <n v="700"/>
    <n v="1.3547329531049512"/>
    <n v="516.70699999999999"/>
    <s v="IT87"/>
    <s v="IT87-MA-D1"/>
    <s v="PALF"/>
    <x v="4"/>
    <s v="CONGO"/>
    <m/>
    <m/>
    <m/>
  </r>
  <r>
    <x v="105"/>
    <s v="Taxi moto : Quartier Kangamitema - Flacaril/ Extraction"/>
    <s v="Transport local"/>
    <s v="Investigation"/>
    <n v="600"/>
    <n v="1.1611996740899582"/>
    <n v="516.70699999999999"/>
    <s v="IT87"/>
    <s v="IT87-MA-D1"/>
    <s v="PALF"/>
    <x v="4"/>
    <s v="CONGO"/>
    <m/>
    <m/>
    <m/>
  </r>
  <r>
    <x v="105"/>
    <s v="Taxi moto : Flacaril - Hôtel/ Retour de la rencontre avec les cibles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05"/>
    <s v="Taxi tricycle : Hôtel - Quartier Bogui/ Recherche du lieu d'OP"/>
    <s v="Transport local"/>
    <s v="Investigation"/>
    <n v="700"/>
    <n v="1.3547329531049512"/>
    <n v="516.70699999999999"/>
    <s v="IT87"/>
    <s v="IT87-MA-D1"/>
    <s v="PALF"/>
    <x v="4"/>
    <s v="CONGO"/>
    <m/>
    <m/>
    <m/>
  </r>
  <r>
    <x v="105"/>
    <s v="Taxi moto : Quartier Bogui - Zone banque MUCODEC/ Recherche du lieu d'OP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05"/>
    <s v="Taxi moto : Zone banque MUCODEC - Hôtel/ Retour de la recherche du lieu d'OP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06"/>
    <s v="Maison- Bureau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06"/>
    <s v="Bureau-Maison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06"/>
    <s v="Taxi:  Bureau- M2B services /transfert d'argent à IT87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06"/>
    <s v="Taxi:  M2B services- Bureau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06"/>
    <s v="Frais de transfert d'argent  à IT87 par momo"/>
    <s v="Transfert fees"/>
    <s v="Office"/>
    <n v="525"/>
    <n v="1.0160497148287133"/>
    <n v="516.70699999999999"/>
    <s v="Parfaite"/>
    <s v="CA-MA-R8"/>
    <s v="PALF"/>
    <x v="4"/>
    <s v="CONGO"/>
    <m/>
    <m/>
    <m/>
  </r>
  <r>
    <x v="106"/>
    <s v="Achat billet Brazzaville-Ewo/P29"/>
    <s v="Transport Interurbain"/>
    <s v="Investigation"/>
    <n v="12000"/>
    <n v="23.223993481799162"/>
    <n v="516.70699999999999"/>
    <s v="P29"/>
    <s v="P29-MA-R7"/>
    <s v="PALF"/>
    <x v="4"/>
    <s v="CONGO"/>
    <m/>
    <m/>
    <m/>
  </r>
  <r>
    <x v="106"/>
    <s v="Taxi : bureau - agence océan du nord (achat billet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06"/>
    <s v="Taxi : agence océan du nord - bureau (achat billet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06"/>
    <s v="Taxi moto : Hôtel - Total/ Recherche du lieu OP"/>
    <s v="Transport local"/>
    <s v="Investigation"/>
    <n v="350"/>
    <n v="0.67736647655247562"/>
    <n v="516.70699999999999"/>
    <s v="IT87"/>
    <s v="IT87-MA-D1"/>
    <s v="PALF"/>
    <x v="4"/>
    <s v="CONGO"/>
    <m/>
    <m/>
    <m/>
  </r>
  <r>
    <x v="106"/>
    <s v="Taxi moto : Total - Eglise Catholique/ Recherche lieu OP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06"/>
    <s v="Taxi moto : Eglise catholique - La gare/ Rencontre la cible 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06"/>
    <s v="Taxi moto : La gare - Ouenze/ Verification des produits avec la cible"/>
    <s v="Transport local"/>
    <s v="Investigation"/>
    <n v="1000"/>
    <n v="1.9353327901499302"/>
    <n v="516.70699999999999"/>
    <s v="IT87"/>
    <s v="IT87-MA-D1"/>
    <s v="PALF"/>
    <x v="4"/>
    <s v="CONGO"/>
    <m/>
    <m/>
    <m/>
  </r>
  <r>
    <x v="106"/>
    <s v="Taxi moto : Ouenze - Aeroport/ Vérification des produits avec la cible"/>
    <s v="Transport local"/>
    <s v="Investigation"/>
    <n v="2000"/>
    <n v="3.8706655802998604"/>
    <n v="516.70699999999999"/>
    <s v="IT87"/>
    <s v="IT87-MA-D1"/>
    <s v="PALF"/>
    <x v="4"/>
    <s v="CONGO"/>
    <m/>
    <m/>
    <m/>
  </r>
  <r>
    <x v="106"/>
    <s v="Taxi moto : Aeroport - La gare/ Discussion avec les cibles"/>
    <s v="Transport local"/>
    <s v="Investigation"/>
    <n v="1500"/>
    <n v="2.9029991852248953"/>
    <n v="516.70699999999999"/>
    <s v="IT87"/>
    <s v="IT87-MA-D1"/>
    <s v="PALF"/>
    <x v="4"/>
    <s v="CONGO"/>
    <m/>
    <m/>
    <m/>
  </r>
  <r>
    <x v="106"/>
    <s v="Achat repas et boissons avec 03 cibles"/>
    <s v="Trust building"/>
    <s v="Investigation"/>
    <n v="12000"/>
    <n v="23.223993481799162"/>
    <n v="516.70699999999999"/>
    <s v="IT87"/>
    <s v="IT87-MA-D2"/>
    <s v="PALF"/>
    <x v="4"/>
    <s v="CONGO"/>
    <m/>
    <m/>
    <m/>
  </r>
  <r>
    <x v="106"/>
    <s v="Taxi tricycle : La gare - Kangamitema/ Extraction"/>
    <s v="Transport local"/>
    <s v="Investigation"/>
    <n v="700"/>
    <n v="1.3547329531049512"/>
    <n v="516.70699999999999"/>
    <s v="IT87"/>
    <s v="IT87-MA-D1"/>
    <s v="PALF"/>
    <x v="4"/>
    <s v="CONGO"/>
    <m/>
    <m/>
    <m/>
  </r>
  <r>
    <x v="106"/>
    <s v="Taxi moto : Kangamitema - Charden Farell/ Retrait du reste de budget de mission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06"/>
    <s v="Taxi moto : Charden Farell - Hôtel/ Retour du terrain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06"/>
    <s v="Frais de transfert d'argent  à IT87 par CF"/>
    <s v="Transfert fees"/>
    <s v="Office"/>
    <n v="1000"/>
    <n v="1.9353327901499302"/>
    <n v="516.70699999999999"/>
    <s v="Romain"/>
    <s v="CA-MA-R6"/>
    <s v="PALF"/>
    <x v="4"/>
    <s v="CONGO"/>
    <m/>
    <m/>
    <m/>
  </r>
  <r>
    <x v="106"/>
    <s v="Achat carburant 100 littres groupe electrogène Bureau "/>
    <s v="Office Materiels"/>
    <s v="Office"/>
    <n v="62500"/>
    <n v="120.95829938437065"/>
    <n v="516.70699999999999"/>
    <s v="Romain"/>
    <s v="CA-MA-R7"/>
    <s v="PALF"/>
    <x v="4"/>
    <s v="CONGO"/>
    <m/>
    <m/>
    <m/>
  </r>
  <r>
    <x v="106"/>
    <s v="Frais de transport mission Maitre Helene à Madingou du 12 au 14/05/2026"/>
    <s v="Transport Interurbain"/>
    <s v="Legal"/>
    <n v="22000"/>
    <n v="42.577321383298468"/>
    <n v="516.70699999999999"/>
    <s v="Romain"/>
    <s v="CA-MA-R9"/>
    <s v="PALF"/>
    <x v="4"/>
    <s v="CONGO"/>
    <m/>
    <m/>
    <m/>
  </r>
  <r>
    <x v="106"/>
    <s v="Ration et frais d'hotel mission maitre Helène à Madingou du 12 au 14/05/2026"/>
    <s v="Travel subsistence"/>
    <s v="Legal"/>
    <n v="40000"/>
    <n v="77.413311605997208"/>
    <n v="516.70699999999999"/>
    <s v="Romain"/>
    <s v="CA-MA-R10"/>
    <s v="PALF"/>
    <x v="4"/>
    <s v="CONGO"/>
    <m/>
    <m/>
    <m/>
  </r>
  <r>
    <x v="106"/>
    <s v="Taxi: Bureau-Charden Farel pour le transfert des fonds"/>
    <s v="Transport local"/>
    <s v="Legal"/>
    <n v="500"/>
    <n v="0.9676663950749651"/>
    <n v="516.70699999999999"/>
    <s v="Romain"/>
    <s v="RM-MA-D1"/>
    <s v="PALF"/>
    <x v="4"/>
    <s v="CONGO"/>
    <m/>
    <m/>
    <m/>
  </r>
  <r>
    <x v="106"/>
    <s v="Taxi: Charden Farell-Bureau"/>
    <s v="Transport local"/>
    <s v="Legal"/>
    <n v="500"/>
    <n v="0.9676663950749651"/>
    <n v="516.70699999999999"/>
    <s v="Romain"/>
    <s v="RM-MA-D1"/>
    <s v="PALF"/>
    <x v="4"/>
    <s v="CONGO"/>
    <m/>
    <m/>
    <m/>
  </r>
  <r>
    <x v="106"/>
    <s v="Taxi: Bureau-Rond point MAZALA(pour aller rencontrer maitre Hélène)"/>
    <s v="Transport local"/>
    <s v="Legal"/>
    <n v="1500"/>
    <n v="2.9029991852248953"/>
    <n v="516.70699999999999"/>
    <s v="Romain"/>
    <s v="RM-MA-D1"/>
    <s v="PALF"/>
    <x v="4"/>
    <s v="CONGO"/>
    <m/>
    <m/>
    <m/>
  </r>
  <r>
    <x v="106"/>
    <s v="Taxi: Rond Point MAZALA-Domicile"/>
    <s v="Transport local"/>
    <s v="Legal"/>
    <n v="5000"/>
    <n v="9.676663950749651"/>
    <n v="516.70699999999999"/>
    <s v="Romain"/>
    <s v="RM-MA-D1"/>
    <s v="PALF"/>
    <x v="4"/>
    <s v="CONGO"/>
    <m/>
    <m/>
    <m/>
  </r>
  <r>
    <x v="107"/>
    <s v="Maison-Bureau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07"/>
    <s v="Bureau-Aspinall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07"/>
    <s v="Fondation Aspinall-Bureau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07"/>
    <s v="Bureau-Maison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07"/>
    <s v="Achat billet Brazzaville - Ewo/DOVI"/>
    <s v="Transport Interurbain"/>
    <s v="Management"/>
    <n v="12000"/>
    <n v="23.223993481799162"/>
    <n v="516.70699999999999"/>
    <s v="DOVI"/>
    <s v="DH-MA-R2"/>
    <s v="PALF"/>
    <x v="4"/>
    <s v="CONGO"/>
    <m/>
    <m/>
    <m/>
  </r>
  <r>
    <x v="107"/>
    <s v="Credit telephonique MTN/PALF/ du 13 au 19 mai 2026/Management/ DOVI"/>
    <s v="Telephone"/>
    <s v="Management"/>
    <n v="10000"/>
    <n v="19.353327901499302"/>
    <n v="516.70699999999999"/>
    <s v="DOVI"/>
    <s v="DH-MA-R3"/>
    <s v="PALF"/>
    <x v="4"/>
    <s v="CONGO"/>
    <m/>
    <m/>
    <m/>
  </r>
  <r>
    <x v="107"/>
    <s v="Billet Brazzaville-Ewo"/>
    <s v="Transport Interurbain"/>
    <s v="Legal"/>
    <n v="12000"/>
    <n v="23.223993481799162"/>
    <n v="516.70699999999999"/>
    <s v="Crépin"/>
    <s v="CR-MA-R8"/>
    <s v="PALF"/>
    <x v="4"/>
    <s v="CONGO"/>
    <m/>
    <m/>
    <m/>
  </r>
  <r>
    <x v="107"/>
    <s v="Credit telephonique MTN PALF/du 13 au 19 mai 2026/Legal/ crepin"/>
    <s v="Telephone"/>
    <s v="Legal"/>
    <n v="7500"/>
    <n v="14.514995926124477"/>
    <n v="516.70699999999999"/>
    <s v="Crépin"/>
    <s v="CR-MA-R9"/>
    <s v="PALF"/>
    <x v="4"/>
    <s v="CONGO"/>
    <m/>
    <m/>
    <m/>
  </r>
  <r>
    <x v="107"/>
    <s v="Taxi:  Bureau- Direction MTN /Achat credit equipe PALF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07"/>
    <s v="Taxi:   Direction MTN- Bureau 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07"/>
    <s v="Taxi: Bureau -Banque BCI/ Appro caisse PALF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07"/>
    <s v="Taxi: Banque BCI-Bureau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07"/>
    <s v="Credit teléphonique MTN PALF/ du 13 au 19 mai 2026/Management/ Parfaite"/>
    <s v="Telephone"/>
    <s v="Management"/>
    <n v="5000"/>
    <n v="9.676663950749651"/>
    <n v="516.70699999999999"/>
    <s v="Parfaite"/>
    <s v="P-MA-R2"/>
    <s v="PALF"/>
    <x v="4"/>
    <s v="CONGO"/>
    <m/>
    <m/>
    <m/>
  </r>
  <r>
    <x v="107"/>
    <s v="P29 - CONGO Ration  du 12 au 20/05/2025 à Ewo (8 Nuitées)"/>
    <s v="Travel subsistence"/>
    <s v="Investigation"/>
    <n v="80000"/>
    <n v="154.82662321199442"/>
    <n v="516.70699999999999"/>
    <s v="P29"/>
    <s v="P29-MA-D4"/>
    <s v="PALF"/>
    <x v="4"/>
    <s v="CONGO"/>
    <m/>
    <m/>
    <m/>
  </r>
  <r>
    <x v="107"/>
    <s v="Taxi domicile-agence océean moungali,le depart était à talangai"/>
    <s v="Transport local"/>
    <s v="Investigation"/>
    <n v="1500"/>
    <n v="2.9029991852248953"/>
    <n v="516.70699999999999"/>
    <s v="P29"/>
    <s v="P29-MA-D1"/>
    <s v="PALF"/>
    <x v="4"/>
    <s v="CONGO"/>
    <m/>
    <m/>
    <m/>
  </r>
  <r>
    <x v="107"/>
    <s v="Taxi océan mougali-océan talangai,départ mission"/>
    <s v="Transport local"/>
    <s v="Investigation"/>
    <n v="1500"/>
    <n v="2.9029991852248953"/>
    <n v="516.70699999999999"/>
    <s v="P29"/>
    <s v="P29-MA-D1"/>
    <s v="PALF"/>
    <x v="4"/>
    <s v="CONGO"/>
    <m/>
    <m/>
    <m/>
  </r>
  <r>
    <x v="107"/>
    <s v="Taxi moto agence -hotel,arrivé à ewo"/>
    <s v="Transport local"/>
    <s v="Investigation"/>
    <n v="250"/>
    <n v="0.48383319753748255"/>
    <n v="516.70699999999999"/>
    <s v="P29"/>
    <s v="P29-MA-D1"/>
    <s v="PALF"/>
    <x v="4"/>
    <s v="CONGO"/>
    <m/>
    <m/>
    <m/>
  </r>
  <r>
    <x v="107"/>
    <s v="Credit telephonique MTN PALF/ du 13 au 19 mai 2026/ Investigation/P29"/>
    <s v="Telephone"/>
    <s v="Investigation"/>
    <n v="7500"/>
    <n v="14.514995926124477"/>
    <n v="516.70699999999999"/>
    <s v="P29"/>
    <s v="P29-MA-R8"/>
    <s v="PALF"/>
    <x v="4"/>
    <s v="CONGO"/>
    <m/>
    <m/>
    <m/>
  </r>
  <r>
    <x v="107"/>
    <s v="Taxi : bureau - zone marché talangai ( 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07"/>
    <s v="Taxi : zone marché talangai - hopital de référence de talangai ( 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07"/>
    <s v="Taxi : hopital de référence de talangai - centre ville ( 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07"/>
    <s v="Taxi : centre ville - poto poto ( 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07"/>
    <s v="Taxi : poto poto - domicile (fin de journée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07"/>
    <s v="Achat boisson/une cible"/>
    <s v="Trust building"/>
    <s v="Investigation"/>
    <n v="1500"/>
    <n v="2.9029991852248953"/>
    <n v="516.70699999999999"/>
    <s v="T73"/>
    <s v="T73-MA-D2"/>
    <s v="PALF"/>
    <x v="4"/>
    <s v="CONGO"/>
    <m/>
    <m/>
    <m/>
  </r>
  <r>
    <x v="107"/>
    <s v="Credit telephonique MTN PALF/ du 13 au 19 mai  2026/ Investigation/T73"/>
    <s v="Telephone"/>
    <s v="Investigation"/>
    <n v="7500"/>
    <n v="14.514995926124477"/>
    <n v="516.70699999999999"/>
    <s v="T73"/>
    <s v="T73-MA-R7"/>
    <s v="PALF"/>
    <x v="4"/>
    <s v="CONGO"/>
    <m/>
    <m/>
    <m/>
  </r>
  <r>
    <x v="107"/>
    <s v="Taxi moto : Hôtel - Mucodec/ Rencontre avec les cibles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07"/>
    <s v="Taxi tricycle : Mucodec - Flacaril/ Extraction"/>
    <s v="Transport local"/>
    <s v="Investigation"/>
    <n v="700"/>
    <n v="1.3547329531049512"/>
    <n v="516.70699999999999"/>
    <s v="IT87"/>
    <s v="IT87-MA-D1"/>
    <s v="PALF"/>
    <x v="4"/>
    <s v="CONGO"/>
    <m/>
    <m/>
    <m/>
  </r>
  <r>
    <x v="107"/>
    <s v="Taxi moto : Flacaril - Centre/ Extraction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07"/>
    <s v="Taxi moto : Centre - Charden Farell/ Retrait budget"/>
    <s v="Transport local"/>
    <s v="Investigation"/>
    <n v="300"/>
    <n v="0.58059983704497908"/>
    <n v="516.70699999999999"/>
    <s v="IT87"/>
    <s v="IT87-MA-D1"/>
    <s v="PALF"/>
    <x v="4"/>
    <s v="CONGO"/>
    <m/>
    <m/>
    <m/>
  </r>
  <r>
    <x v="107"/>
    <s v="Taxi moto : Charden Farell - Hôtel/ Retour de la rencontre avec les cibles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07"/>
    <s v="Credit telephonique MTN PALF/du 13 au 19 mai 2026/Investigation /IT87"/>
    <s v="Telephone"/>
    <s v="Investigation"/>
    <n v="7500"/>
    <n v="14.514995926124477"/>
    <n v="516.70699999999999"/>
    <s v="IT87"/>
    <s v="IT87-MA-R6"/>
    <s v="PALF"/>
    <x v="4"/>
    <s v="CONGO"/>
    <m/>
    <m/>
    <m/>
  </r>
  <r>
    <x v="107"/>
    <s v="Achat billet Brazzaville-EWO/ Donald-Roméo"/>
    <s v="Transport Interurbain"/>
    <s v="Legal"/>
    <n v="12000"/>
    <n v="23.223993481799162"/>
    <n v="516.70699999999999"/>
    <s v="Donald-Romeo"/>
    <s v="DR-MA-R5"/>
    <s v="PALF"/>
    <x v="4"/>
    <s v="CONGO"/>
    <m/>
    <m/>
    <m/>
  </r>
  <r>
    <x v="107"/>
    <s v="Credit telephonique MTN PALF/ du 13 au 19 mai  2026/Legal//Donald-Roméo"/>
    <s v="Telephone"/>
    <s v="Legal"/>
    <n v="7500"/>
    <n v="14.514995926124477"/>
    <n v="516.70699999999999"/>
    <s v="Donald-Romeo"/>
    <s v="DR-MA-R6"/>
    <s v="PALF"/>
    <x v="4"/>
    <s v="CONGO"/>
    <m/>
    <m/>
    <m/>
  </r>
  <r>
    <x v="107"/>
    <s v="Achat Billet Brazzaville-Ewo/Evariste"/>
    <s v="Transport Interurbain"/>
    <s v="Media"/>
    <n v="12000"/>
    <n v="23.223993481799162"/>
    <n v="516.70699999999999"/>
    <s v="Evariste"/>
    <s v="EV-MA-R8"/>
    <s v="PALF"/>
    <x v="4"/>
    <s v="CONGO"/>
    <m/>
    <m/>
    <m/>
  </r>
  <r>
    <x v="107"/>
    <s v="Credit telephonique MTN PALF/du 13 au 19 mai 2026/media/ Evariste"/>
    <s v="Telephone"/>
    <s v="Media"/>
    <n v="7500"/>
    <n v="14.514995926124477"/>
    <n v="516.70699999999999"/>
    <s v="Evariste"/>
    <s v="EV-MA-R9"/>
    <s v="PALF"/>
    <x v="4"/>
    <s v="CONGO"/>
    <m/>
    <m/>
    <m/>
  </r>
  <r>
    <x v="107"/>
    <s v="Frais de transfert d'argent  à IT87 par CF"/>
    <s v="Transfert fees"/>
    <s v="Office"/>
    <n v="1580"/>
    <n v="3.0578258084368897"/>
    <n v="516.70699999999999"/>
    <s v="Romain"/>
    <s v="CA-MA-R11"/>
    <s v="PALF"/>
    <x v="4"/>
    <s v="CONGO"/>
    <m/>
    <m/>
    <m/>
  </r>
  <r>
    <x v="107"/>
    <s v="Taxi: Bureau-Charden Farel pour le transfert des fonds"/>
    <s v="Transport local"/>
    <s v="Legal"/>
    <n v="500"/>
    <n v="0.9676663950749651"/>
    <n v="516.70699999999999"/>
    <s v="Romain"/>
    <s v="RM-MA-D1"/>
    <s v="PALF"/>
    <x v="4"/>
    <s v="CONGO"/>
    <m/>
    <m/>
    <m/>
  </r>
  <r>
    <x v="107"/>
    <s v="Taxi: Charden Farell-Bureau"/>
    <s v="Transport local"/>
    <s v="Legal"/>
    <n v="500"/>
    <n v="0.9676663950749651"/>
    <n v="516.70699999999999"/>
    <s v="Romain"/>
    <s v="RM-MA-D1"/>
    <s v="PALF"/>
    <x v="4"/>
    <s v="CONGO"/>
    <m/>
    <m/>
    <m/>
  </r>
  <r>
    <x v="107"/>
    <s v="Taxi: Bureau-Trans Bony de la Frontière pour la reservations des billets des missionniares d'Ewo"/>
    <s v="Transport local"/>
    <s v="Legal"/>
    <n v="1000"/>
    <n v="1.9353327901499302"/>
    <n v="516.70699999999999"/>
    <s v="Romain"/>
    <s v="RM-MA-D1"/>
    <s v="PALF"/>
    <x v="4"/>
    <s v="CONGO"/>
    <m/>
    <m/>
    <m/>
  </r>
  <r>
    <x v="107"/>
    <s v="Taxi: Trans Bony de la Frontière-Bureau"/>
    <s v="Transport local"/>
    <s v="Legal"/>
    <n v="1000"/>
    <n v="1.9353327901499302"/>
    <n v="516.70699999999999"/>
    <s v="Romain"/>
    <s v="RM-MA-D1"/>
    <s v="PALF"/>
    <x v="4"/>
    <s v="CONGO"/>
    <m/>
    <m/>
    <m/>
  </r>
  <r>
    <x v="107"/>
    <s v="Credit telephonique MTN PALF/du 13 au 19 mai 2026/Legal/Romain"/>
    <s v="Telephone"/>
    <s v="Legal"/>
    <n v="5000"/>
    <n v="9.676663950749651"/>
    <n v="516.70699999999999"/>
    <s v="Romain"/>
    <s v="RM-MA-R2"/>
    <s v="PALF"/>
    <x v="4"/>
    <s v="CONGO"/>
    <m/>
    <m/>
    <m/>
  </r>
  <r>
    <x v="108"/>
    <s v=" DOVI -CONGO Ration du 13 Mai 2026 au 20 Mai 2026 soit 07 nuitées"/>
    <s v="Travel subsistence"/>
    <s v="Management"/>
    <n v="70000"/>
    <n v="135.47329531049513"/>
    <n v="516.70699999999999"/>
    <s v="DOVI"/>
    <s v="DH-MA-D2"/>
    <s v="PALF"/>
    <x v="4"/>
    <s v="CONGO"/>
    <m/>
    <m/>
    <m/>
  </r>
  <r>
    <x v="108"/>
    <s v="Domicile(Diata) - Transbony La Frontiere 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08"/>
    <s v="Agence Transbony Ewo - Hôtel  &quot;Maka&quot;"/>
    <s v="Transport local"/>
    <s v="Management"/>
    <n v="250"/>
    <n v="0.48383319753748255"/>
    <n v="516.70699999999999"/>
    <s v="DOVI"/>
    <s v="DH-MA-D1"/>
    <s v="PALF"/>
    <x v="4"/>
    <s v="CONGO"/>
    <m/>
    <m/>
    <m/>
  </r>
  <r>
    <x v="108"/>
    <s v="Crepin-CONGO Ration/Crépin à Ewo du 13/05/ au 02/06/2026"/>
    <s v="Travel subsistence"/>
    <s v="Legal"/>
    <n v="200000"/>
    <n v="387.06655802998603"/>
    <n v="516.70699999999999"/>
    <s v="Crépin"/>
    <s v="CR-MA-D5"/>
    <s v="PALF"/>
    <x v="4"/>
    <s v="CONGO"/>
    <m/>
    <m/>
    <m/>
  </r>
  <r>
    <x v="108"/>
    <s v="Taxi: Domicile camp militaire-Agence Trans  Bony de la frontière"/>
    <s v="Transport local"/>
    <s v="Legal"/>
    <n v="1500"/>
    <n v="2.9029991852248953"/>
    <n v="516.70699999999999"/>
    <s v="Crépin"/>
    <s v="CR-MA-D1"/>
    <s v="PALF"/>
    <x v="4"/>
    <s v="CONGO"/>
    <m/>
    <m/>
    <m/>
  </r>
  <r>
    <x v="108"/>
    <s v="Taxi moto: Agence Trans Bony Ewo-Hôtel Elondo"/>
    <s v="Transport local"/>
    <s v="Legal"/>
    <n v="250"/>
    <n v="0.48383319753748255"/>
    <n v="516.70699999999999"/>
    <s v="Crépin"/>
    <s v="CR-MA-D1"/>
    <s v="PALF"/>
    <x v="4"/>
    <s v="CONGO"/>
    <m/>
    <m/>
    <m/>
  </r>
  <r>
    <x v="108"/>
    <s v="Taxi: Bureau -Banque BCI/ Demande d'information à la banque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08"/>
    <s v="Taxi: Banque BCI-Bureau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08"/>
    <s v="Taxi: Bureau -Fondation Aspinall/ Recuperation des Fonds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08"/>
    <s v="Taxi: Aspinall-Bureau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08"/>
    <s v="Taxi tricycle hotel-ouenze,réperage lieu op"/>
    <s v="Transport local"/>
    <s v="Investigation"/>
    <n v="700"/>
    <n v="1.3547329531049512"/>
    <n v="516.70699999999999"/>
    <s v="P29"/>
    <s v="P29-MA-D1"/>
    <s v="PALF"/>
    <x v="4"/>
    <s v="CONGO"/>
    <m/>
    <m/>
    <m/>
  </r>
  <r>
    <x v="108"/>
    <s v="Taxi tricycle ouenze-centre,réperage lieu op"/>
    <s v="Transport local"/>
    <s v="Investigation"/>
    <n v="700"/>
    <n v="1.3547329531049512"/>
    <n v="516.70699999999999"/>
    <s v="P29"/>
    <s v="P29-MA-D1"/>
    <s v="PALF"/>
    <x v="4"/>
    <s v="CONGO"/>
    <m/>
    <m/>
    <m/>
  </r>
  <r>
    <x v="108"/>
    <s v="Taxi tricycle centre-kangamitema,réperage lieu op"/>
    <s v="Transport local"/>
    <s v="Investigation"/>
    <n v="700"/>
    <n v="1.3547329531049512"/>
    <n v="516.70699999999999"/>
    <s v="P29"/>
    <s v="P29-MA-D1"/>
    <s v="PALF"/>
    <x v="4"/>
    <s v="CONGO"/>
    <m/>
    <m/>
    <m/>
  </r>
  <r>
    <x v="108"/>
    <s v="Taxi moto kagamitema-transfo,réperage lieu op"/>
    <s v="Transport local"/>
    <s v="Investigation"/>
    <n v="250"/>
    <n v="0.48383319753748255"/>
    <n v="516.70699999999999"/>
    <s v="P29"/>
    <s v="P29-MA-D1"/>
    <s v="PALF"/>
    <x v="4"/>
    <s v="CONGO"/>
    <m/>
    <m/>
    <m/>
  </r>
  <r>
    <x v="108"/>
    <s v="Taxi moto transfo-marché,réperage lieu op"/>
    <s v="Transport local"/>
    <s v="Investigation"/>
    <n v="250"/>
    <n v="0.48383319753748255"/>
    <n v="516.70699999999999"/>
    <s v="P29"/>
    <s v="P29-MA-D1"/>
    <s v="PALF"/>
    <x v="4"/>
    <s v="CONGO"/>
    <m/>
    <m/>
    <m/>
  </r>
  <r>
    <x v="108"/>
    <s v="Taxi tricycle marché-kangamitema,réperage lieu op"/>
    <s v="Transport local"/>
    <s v="Investigation"/>
    <n v="700"/>
    <n v="1.3547329531049512"/>
    <n v="516.70699999999999"/>
    <s v="P29"/>
    <s v="P29-MA-D1"/>
    <s v="PALF"/>
    <x v="4"/>
    <s v="CONGO"/>
    <m/>
    <m/>
    <m/>
  </r>
  <r>
    <x v="108"/>
    <s v="Taxi tricycle kangamitema-hotel"/>
    <s v="Transport local"/>
    <s v="Investigation"/>
    <n v="700"/>
    <n v="1.3547329531049512"/>
    <n v="516.70699999999999"/>
    <s v="P29"/>
    <s v="P29-MA-D1"/>
    <s v="PALF"/>
    <x v="4"/>
    <s v="CONGO"/>
    <m/>
    <m/>
    <m/>
  </r>
  <r>
    <x v="108"/>
    <s v="Taxi moto hotel elonda-cf,retrait des fonds"/>
    <s v="Transport local"/>
    <s v="Investigation"/>
    <n v="250"/>
    <n v="0.48383319753748255"/>
    <n v="516.70699999999999"/>
    <s v="P29"/>
    <s v="P29-MA-D1"/>
    <s v="PALF"/>
    <x v="4"/>
    <s v="CONGO"/>
    <m/>
    <m/>
    <m/>
  </r>
  <r>
    <x v="108"/>
    <s v="Taxi tricycle cf-hotel cathérine reservation lieu op"/>
    <s v="Transport local"/>
    <s v="Investigation"/>
    <n v="700"/>
    <n v="1.3547329531049512"/>
    <n v="516.70699999999999"/>
    <s v="P29"/>
    <s v="P29-MA-D1"/>
    <s v="PALF"/>
    <x v="4"/>
    <s v="CONGO"/>
    <m/>
    <m/>
    <m/>
  </r>
  <r>
    <x v="108"/>
    <s v="Taxi tricycle hotel catérine-hotel elonda"/>
    <s v="Transport local"/>
    <s v="Investigation"/>
    <n v="700"/>
    <n v="1.3547329531049512"/>
    <n v="516.70699999999999"/>
    <s v="P29"/>
    <s v="P29-MA-D1"/>
    <s v="PALF"/>
    <x v="4"/>
    <s v="CONGO"/>
    <m/>
    <m/>
    <m/>
  </r>
  <r>
    <x v="108"/>
    <s v="Taxi moto hotel elonda-hotel maka,rencontre avec l'équipe"/>
    <s v="Transport local"/>
    <s v="Investigation"/>
    <n v="250"/>
    <n v="0.48383319753748255"/>
    <n v="516.70699999999999"/>
    <s v="P29"/>
    <s v="P29-MA-D1"/>
    <s v="PALF"/>
    <x v="4"/>
    <s v="CONGO"/>
    <m/>
    <m/>
    <m/>
  </r>
  <r>
    <x v="108"/>
    <s v="Taxi moto hotel maka-hotel elonda"/>
    <s v="Transport local"/>
    <s v="Investigation"/>
    <n v="350"/>
    <n v="0.67736647655247562"/>
    <n v="516.70699999999999"/>
    <s v="P29"/>
    <s v="P29-MA-D1"/>
    <s v="PALF"/>
    <x v="4"/>
    <s v="CONGO"/>
    <m/>
    <m/>
    <m/>
  </r>
  <r>
    <x v="108"/>
    <s v="Taxi: domicile - centre ville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08"/>
    <s v="Taxi: centre ville - marché total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08"/>
    <s v="Taxi: marché total - moukondo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08"/>
    <s v="Taxi: moukondo - moungali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08"/>
    <s v="Taxi: moungali - domicile (fin de journée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08"/>
    <s v="Achat boisson/une cible"/>
    <s v="Trust building"/>
    <s v="Investigation"/>
    <n v="2000"/>
    <n v="3.8706655802998604"/>
    <n v="516.70699999999999"/>
    <s v="T73"/>
    <s v="T73-MA-D2"/>
    <s v="PALF"/>
    <x v="4"/>
    <s v="CONGO"/>
    <m/>
    <m/>
    <m/>
  </r>
  <r>
    <x v="108"/>
    <s v="Taxi tricycle : Hôtel - Quartier Kangamitema/ Rencontre avec les cibles"/>
    <s v="Transport local"/>
    <s v="Investigation"/>
    <n v="700"/>
    <n v="1.3547329531049512"/>
    <n v="516.70699999999999"/>
    <s v="IT87"/>
    <s v="IT87-MA-D1"/>
    <s v="PALF"/>
    <x v="4"/>
    <s v="CONGO"/>
    <m/>
    <m/>
    <m/>
  </r>
  <r>
    <x v="108"/>
    <s v="Achat boissons avec 03 cibles"/>
    <s v="Trust building"/>
    <s v="Investigation"/>
    <n v="2800"/>
    <n v="5.4189318124198049"/>
    <n v="516.70699999999999"/>
    <s v="IT87"/>
    <s v="IT87-MA-D2"/>
    <s v="PALF"/>
    <x v="4"/>
    <s v="CONGO"/>
    <m/>
    <m/>
    <m/>
  </r>
  <r>
    <x v="108"/>
    <s v="Taxi moto : Quartier Kangamitema - Quartier Ouenze/ Extraction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08"/>
    <s v="Taxi tricycle : Quartier Ouenze - Marché/ Extraction"/>
    <s v="Transport local"/>
    <s v="Investigation"/>
    <n v="700"/>
    <n v="1.3547329531049512"/>
    <n v="516.70699999999999"/>
    <s v="IT87"/>
    <s v="IT87-MA-D1"/>
    <s v="PALF"/>
    <x v="4"/>
    <s v="CONGO"/>
    <m/>
    <m/>
    <m/>
  </r>
  <r>
    <x v="108"/>
    <s v="Taxi moto : Marché - Hôtel/ Retour de la rencontre avec les cibles"/>
    <s v="Transport local"/>
    <s v="Investigation"/>
    <n v="400"/>
    <n v="0.77413311605997215"/>
    <n v="516.70699999999999"/>
    <s v="IT87"/>
    <s v="IT87-MA-D1"/>
    <s v="PALF"/>
    <x v="4"/>
    <s v="CONGO"/>
    <m/>
    <m/>
    <m/>
  </r>
  <r>
    <x v="108"/>
    <s v="Taxi Domicile-Agence Trans Bony/ Pour Ewo"/>
    <s v="Transport local"/>
    <s v="Legal"/>
    <n v="1000"/>
    <n v="1.9353327901499302"/>
    <n v="516.70699999999999"/>
    <s v="Donald-Romeo"/>
    <s v="DR-MA-D1"/>
    <s v="PALF"/>
    <x v="4"/>
    <s v="CONGO"/>
    <m/>
    <m/>
    <m/>
  </r>
  <r>
    <x v="108"/>
    <s v="Taxi moto agence Trans Bony d'Ewo-Hôtel MAKA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108"/>
    <s v="Donald-Roméo-CONGO Ration  du  13/05/ au 04/06/2026 à EWO /DJAMBALA"/>
    <s v="Travel subsistence"/>
    <s v="Legal"/>
    <n v="220000"/>
    <n v="425.77321383298465"/>
    <n v="516.70699999999999"/>
    <s v="Donald-Romeo"/>
    <s v="DR-MA-D4"/>
    <s v="PALF"/>
    <x v="4"/>
    <s v="CONGO"/>
    <m/>
    <m/>
    <m/>
  </r>
  <r>
    <x v="108"/>
    <s v="Taxi, Domicile-Agence Trans Bony de Brazzaville"/>
    <s v="Transport local"/>
    <s v="Media"/>
    <n v="1000"/>
    <n v="1.9353327901499302"/>
    <n v="516.70699999999999"/>
    <s v="Evariste"/>
    <s v="EV-MA-D1"/>
    <s v="PALF"/>
    <x v="4"/>
    <s v="CONGO"/>
    <m/>
    <m/>
    <m/>
  </r>
  <r>
    <x v="108"/>
    <s v="Taxi moto, Agence Trans Bony d'Ewo-Hôtel Maka"/>
    <s v="Transport local"/>
    <s v="Media"/>
    <n v="250"/>
    <n v="0.48383319753748255"/>
    <n v="516.70699999999999"/>
    <s v="Evariste"/>
    <s v="EV-MA-D1"/>
    <s v="PALF"/>
    <x v="4"/>
    <s v="CONGO"/>
    <m/>
    <m/>
    <m/>
  </r>
  <r>
    <x v="108"/>
    <s v="Evariste-CONGO Ration du 13 au 25 mai 2026 à Ewo "/>
    <s v="Travel subsistence"/>
    <s v="Media"/>
    <n v="120000"/>
    <n v="232.23993481799164"/>
    <n v="516.70699999999999"/>
    <s v="Evariste"/>
    <s v="EV-MA-D3"/>
    <s v="PALF"/>
    <x v="4"/>
    <s v="CONGO"/>
    <m/>
    <m/>
    <m/>
  </r>
  <r>
    <x v="108"/>
    <s v="Frais de transfert d'argent  à P29 par cf"/>
    <s v="Transfert fees"/>
    <s v="Office"/>
    <n v="5020"/>
    <n v="9.7153706065526499"/>
    <n v="516.70699999999999"/>
    <s v="Romain"/>
    <s v="CA-MA-R12"/>
    <s v="PALF"/>
    <x v="4"/>
    <s v="CONGO"/>
    <m/>
    <m/>
    <m/>
  </r>
  <r>
    <x v="108"/>
    <s v="Réglement facture électricité periode Mars  et Avril  2026/bureau PALF"/>
    <s v="Rent &amp; Utilities"/>
    <s v="Office"/>
    <n v="54234"/>
    <n v="104.96083854099132"/>
    <n v="516.70699999999999"/>
    <s v="Romain"/>
    <s v="CA-MA-R13"/>
    <s v="PALF"/>
    <x v="4"/>
    <s v="CONGO"/>
    <m/>
    <m/>
    <m/>
  </r>
  <r>
    <x v="108"/>
    <s v="Taxi: Bureau-Charde Farel pour le transfert des fonds à P29"/>
    <s v="Transport local"/>
    <s v="Legal"/>
    <n v="500"/>
    <n v="0.9676663950749651"/>
    <n v="516.70699999999999"/>
    <s v="Romain"/>
    <s v="RM-MA-D1"/>
    <s v="PALF"/>
    <x v="4"/>
    <s v="CONGO"/>
    <m/>
    <m/>
    <m/>
  </r>
  <r>
    <x v="108"/>
    <s v="Taxi: Charden Farell-Bureau"/>
    <s v="Transport local"/>
    <s v="Legal"/>
    <n v="500"/>
    <n v="0.9676663950749651"/>
    <n v="516.70699999999999"/>
    <s v="Romain"/>
    <s v="RM-MA-D1"/>
    <s v="PALF"/>
    <x v="4"/>
    <s v="CONGO"/>
    <m/>
    <m/>
    <m/>
  </r>
  <r>
    <x v="108"/>
    <s v="Taxi: Bureau-Chardn Farel pour le 2eme Transfert des fonds à P29"/>
    <s v="Transport local"/>
    <s v="Legal"/>
    <n v="500"/>
    <n v="0.9676663950749651"/>
    <n v="516.70699999999999"/>
    <s v="Romain"/>
    <s v="RM-MA-D1"/>
    <s v="PALF"/>
    <x v="4"/>
    <s v="CONGO"/>
    <m/>
    <m/>
    <m/>
  </r>
  <r>
    <x v="108"/>
    <s v="Taxi: Charden Farell-Bureau"/>
    <s v="Transport local"/>
    <s v="Legal"/>
    <n v="500"/>
    <n v="0.9676663950749651"/>
    <n v="516.70699999999999"/>
    <s v="Romain"/>
    <s v="RM-MA-D1"/>
    <s v="PALF"/>
    <x v="4"/>
    <s v="CONGO"/>
    <m/>
    <m/>
    <m/>
  </r>
  <r>
    <x v="108"/>
    <s v="Taxi: Bureau-Agence Energie Eléctrique du Congo pour payer la facture"/>
    <s v="Transport local"/>
    <s v="Legal"/>
    <n v="1000"/>
    <n v="1.9353327901499302"/>
    <n v="516.70699999999999"/>
    <s v="Romain"/>
    <s v="RM-MA-D1"/>
    <s v="PALF"/>
    <x v="4"/>
    <s v="CONGO"/>
    <m/>
    <m/>
    <m/>
  </r>
  <r>
    <x v="108"/>
    <s v="Taxi: Agence Energie Electrique du Congo-Bureau"/>
    <s v="Transport local"/>
    <s v="Legal"/>
    <n v="1000"/>
    <n v="1.9353327901499302"/>
    <n v="516.70699999999999"/>
    <s v="Romain"/>
    <s v="RM-MA-D1"/>
    <s v="PALF"/>
    <x v="4"/>
    <s v="CONGO"/>
    <m/>
    <m/>
    <m/>
  </r>
  <r>
    <x v="109"/>
    <s v="Frais d'hôtel Crépin Congo/01 Nuitée du 13 au 14/05/2026 à Ewo hôtel Elonda."/>
    <s v="Travel subsistence"/>
    <s v="Opération"/>
    <n v="10000"/>
    <n v="19.353327901499302"/>
    <n v="516.70699999999999"/>
    <s v="Crépin"/>
    <s v="CR-MA-R10"/>
    <s v="PALF"/>
    <x v="4"/>
    <s v="CONGO"/>
    <m/>
    <m/>
    <m/>
  </r>
  <r>
    <x v="109"/>
    <s v="Taxi moto: Hôtel Elonda-Hôtel Catherine pour occupation chambre d'opération"/>
    <s v="Transport local"/>
    <s v="Legal"/>
    <n v="500"/>
    <n v="0.9676663950749651"/>
    <n v="516.70699999999999"/>
    <s v="Crépin"/>
    <s v="CR-MA-D1"/>
    <s v="PALF"/>
    <x v="4"/>
    <s v="CONGO"/>
    <m/>
    <m/>
    <m/>
  </r>
  <r>
    <x v="109"/>
    <s v="Taxi moto: Hôtel Catherine-Hôtel Maka pour les 03 Docs."/>
    <s v="Transport local"/>
    <s v="Legal"/>
    <n v="500"/>
    <n v="0.9676663950749651"/>
    <n v="516.70699999999999"/>
    <s v="Crépin"/>
    <s v="CR-MA-D1"/>
    <s v="PALF"/>
    <x v="4"/>
    <s v="CONGO"/>
    <m/>
    <m/>
    <m/>
  </r>
  <r>
    <x v="109"/>
    <s v="Taxi moto: Hôtel Maka-Hôtel Catherine"/>
    <s v="Transport local"/>
    <s v="Legal"/>
    <n v="500"/>
    <n v="0.9676663950749651"/>
    <n v="516.70699999999999"/>
    <s v="Crépin"/>
    <s v="CR-MA-D1"/>
    <s v="PALF"/>
    <x v="4"/>
    <s v="CONGO"/>
    <m/>
    <m/>
    <m/>
  </r>
  <r>
    <x v="109"/>
    <s v="Taxi tricycle hotel elonda-hotel maka,travail 3docs"/>
    <s v="Transport local"/>
    <s v="Investigation"/>
    <n v="700"/>
    <n v="1.3547329531049512"/>
    <n v="516.70699999999999"/>
    <s v="P29"/>
    <s v="P29-MA-D1"/>
    <s v="PALF"/>
    <x v="4"/>
    <s v="CONGO"/>
    <m/>
    <m/>
    <m/>
  </r>
  <r>
    <x v="109"/>
    <s v="Taxi moto hotel maka-hotel elonda"/>
    <s v="Transport local"/>
    <s v="Investigation"/>
    <n v="250"/>
    <n v="0.48383319753748255"/>
    <n v="516.70699999999999"/>
    <s v="P29"/>
    <s v="P29-MA-D1"/>
    <s v="PALF"/>
    <x v="4"/>
    <s v="CONGO"/>
    <m/>
    <m/>
    <m/>
  </r>
  <r>
    <x v="109"/>
    <s v="Taxi tricycle hotel elonda-hotel maka,travail 3docs"/>
    <s v="Transport local"/>
    <s v="Investigation"/>
    <n v="700"/>
    <n v="1.3547329531049512"/>
    <n v="516.70699999999999"/>
    <s v="P29"/>
    <s v="P29-MA-D1"/>
    <s v="PALF"/>
    <x v="4"/>
    <s v="CONGO"/>
    <m/>
    <m/>
    <m/>
  </r>
  <r>
    <x v="109"/>
    <s v="Taxi moto hotel maka-hotel elonda"/>
    <s v="Transport local"/>
    <s v="Investigation"/>
    <n v="250"/>
    <n v="0.48383319753748255"/>
    <n v="516.70699999999999"/>
    <s v="P29"/>
    <s v="P29-MA-D1"/>
    <s v="PALF"/>
    <x v="4"/>
    <s v="CONGO"/>
    <m/>
    <m/>
    <m/>
  </r>
  <r>
    <x v="109"/>
    <s v="Frais d'hôtel Elonda du 09 au 14/04/2026 à Ewo (05 nuitées)"/>
    <s v="Travel subsistence"/>
    <s v="Investigation"/>
    <n v="50000"/>
    <n v="96.766639507496507"/>
    <n v="516.70699999999999"/>
    <s v="IT87"/>
    <s v="IT87-MA-R7"/>
    <s v="PALF"/>
    <x v="4"/>
    <s v="CONGO"/>
    <m/>
    <m/>
    <m/>
  </r>
  <r>
    <x v="109"/>
    <s v="Taxi moto : Hôtel Elonda - Hôtel Catherine/ Installation au lieu OP"/>
    <s v="Transport local"/>
    <s v="Investigation"/>
    <n v="600"/>
    <n v="1.1611996740899582"/>
    <n v="516.70699999999999"/>
    <s v="IT87"/>
    <s v="IT87-MA-D1"/>
    <s v="PALF"/>
    <x v="4"/>
    <s v="CONGO"/>
    <m/>
    <m/>
    <m/>
  </r>
  <r>
    <x v="109"/>
    <s v="Taxi tricycle : Hôtel Catherine - Hôtel Maka/ Travaille sur 03 docs avec l'équipe"/>
    <s v="Transport local"/>
    <s v="Investigation"/>
    <n v="700"/>
    <n v="1.3547329531049512"/>
    <n v="516.70699999999999"/>
    <s v="IT87"/>
    <s v="IT87-MA-D1"/>
    <s v="PALF"/>
    <x v="4"/>
    <s v="CONGO"/>
    <m/>
    <m/>
    <m/>
  </r>
  <r>
    <x v="109"/>
    <s v="Taxi moto : Hôtel Maka - La gare/ Rencontrer une cible"/>
    <s v="Transport local"/>
    <s v="Investigation"/>
    <n v="300"/>
    <n v="0.58059983704497908"/>
    <n v="516.70699999999999"/>
    <s v="IT87"/>
    <s v="IT87-MA-D1"/>
    <s v="PALF"/>
    <x v="4"/>
    <s v="CONGO"/>
    <m/>
    <m/>
    <m/>
  </r>
  <r>
    <x v="109"/>
    <s v="Taxi moto : La gare - Quartier Bogui/ Extraction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09"/>
    <s v="Taxi moto : Quartier Bogui - Mucodec/ Extraction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09"/>
    <s v="Taxi moto : Mucodes - Hôtel Maka/ Suite de travail sur les 03 Docs"/>
    <s v="Transport local"/>
    <s v="Investigation"/>
    <n v="350"/>
    <n v="0.67736647655247562"/>
    <n v="516.70699999999999"/>
    <s v="IT87"/>
    <s v="IT87-MA-D1"/>
    <s v="PALF"/>
    <x v="4"/>
    <s v="CONGO"/>
    <m/>
    <m/>
    <m/>
  </r>
  <r>
    <x v="109"/>
    <s v="Taxi moto : Hôtel Maka - Marché/ Rencontrer les cibles"/>
    <s v="Transport local"/>
    <s v="Investigation"/>
    <n v="300"/>
    <n v="0.58059983704497908"/>
    <n v="516.70699999999999"/>
    <s v="IT87"/>
    <s v="IT87-MA-D1"/>
    <s v="PALF"/>
    <x v="4"/>
    <s v="CONGO"/>
    <m/>
    <m/>
    <m/>
  </r>
  <r>
    <x v="109"/>
    <s v="Achat boissons avec 03 cibles"/>
    <s v="Trust building"/>
    <s v="Investigation"/>
    <n v="2800"/>
    <n v="5.4189318124198049"/>
    <n v="516.70699999999999"/>
    <s v="IT87"/>
    <s v="IT87-MA-D2"/>
    <s v="PALF"/>
    <x v="4"/>
    <s v="CONGO"/>
    <m/>
    <m/>
    <m/>
  </r>
  <r>
    <x v="109"/>
    <s v="Taxi moto : Marché - Quartier Kangamitema/ Extraction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09"/>
    <s v="Taxi tricycle : Quartier Kangamitema - Boulevard/ Extraction"/>
    <s v="Transport local"/>
    <s v="Investigation"/>
    <n v="700"/>
    <n v="1.3547329531049512"/>
    <n v="516.70699999999999"/>
    <s v="IT87"/>
    <s v="IT87-MA-D1"/>
    <s v="PALF"/>
    <x v="4"/>
    <s v="CONGO"/>
    <m/>
    <m/>
    <m/>
  </r>
  <r>
    <x v="109"/>
    <s v="Taxi moto : Boulevard - Hôtel Catherine/ Retour du terrain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10"/>
    <s v="Hôtel &quot;Maka&quot; - Hôtel Cathérine"/>
    <s v="Transport local"/>
    <s v="Management"/>
    <n v="250"/>
    <n v="0.48383319753748255"/>
    <n v="516.70699999999999"/>
    <s v="DOVI"/>
    <s v="DH-MA-D1"/>
    <s v="PALF"/>
    <x v="4"/>
    <s v="CONGO"/>
    <m/>
    <m/>
    <m/>
  </r>
  <r>
    <x v="110"/>
    <s v="Hôtel - Cathérine -Hôtel &quot;Maka&quot;"/>
    <s v="Transport local"/>
    <s v="Management"/>
    <n v="250"/>
    <n v="0.48383319753748255"/>
    <n v="516.70699999999999"/>
    <s v="DOVI"/>
    <s v="DH-MA-D1"/>
    <s v="PALF"/>
    <x v="4"/>
    <s v="CONGO"/>
    <m/>
    <m/>
    <m/>
  </r>
  <r>
    <x v="110"/>
    <s v="Hôtel-Maka- DDEF"/>
    <s v="Transport local"/>
    <s v="Management"/>
    <n v="250"/>
    <n v="0.48383319753748255"/>
    <n v="516.70699999999999"/>
    <s v="DOVI"/>
    <s v="DH-MA-D1"/>
    <s v="PALF"/>
    <x v="4"/>
    <s v="CONGO"/>
    <m/>
    <m/>
    <m/>
  </r>
  <r>
    <x v="110"/>
    <s v="Taxi moto: Hôtel Catherine-Hôtel Maka pour les 03 Docs."/>
    <s v="Transport local"/>
    <s v="Legal"/>
    <n v="500"/>
    <n v="0.9676663950749651"/>
    <n v="516.70699999999999"/>
    <s v="Crépin"/>
    <s v="CR-MA-D1"/>
    <s v="PALF"/>
    <x v="4"/>
    <s v="CONGO"/>
    <m/>
    <m/>
    <m/>
  </r>
  <r>
    <x v="110"/>
    <s v="Taxi moto:  Hôtel Maka-Hôtel Catherine"/>
    <s v="Transport local"/>
    <s v="Legal"/>
    <n v="500"/>
    <n v="0.9676663950749651"/>
    <n v="516.70699999999999"/>
    <s v="Crépin"/>
    <s v="CR-MA-D1"/>
    <s v="PALF"/>
    <x v="4"/>
    <s v="CONGO"/>
    <m/>
    <m/>
    <m/>
  </r>
  <r>
    <x v="110"/>
    <s v=" Hôtel Catherine-Hôtel Maka pour rencontre avec les autorités."/>
    <s v="Transport local"/>
    <s v="Legal"/>
    <n v="500"/>
    <n v="0.9676663950749651"/>
    <n v="516.70699999999999"/>
    <s v="Crépin"/>
    <s v="CR-MA-D1"/>
    <s v="PALF"/>
    <x v="4"/>
    <s v="CONGO"/>
    <m/>
    <m/>
    <m/>
  </r>
  <r>
    <x v="110"/>
    <s v=" Taxi moto: Hôtel Maka-Hôtel Catherine après rencontre avec les autorités."/>
    <s v="Transport local"/>
    <s v="Legal"/>
    <n v="500"/>
    <n v="0.9676663950749651"/>
    <n v="516.70699999999999"/>
    <s v="Crépin"/>
    <s v="CR-MA-D1"/>
    <s v="PALF"/>
    <x v="4"/>
    <s v="CONGO"/>
    <m/>
    <m/>
    <m/>
  </r>
  <r>
    <x v="110"/>
    <s v="Taxi:  Bureau- Charden farell/ transfert d'argent à  P29, evariste, dovi, donanld-roméo et IT87"/>
    <s v="Transport local"/>
    <s v="Office"/>
    <n v="500"/>
    <n v="0.9676663950749651"/>
    <n v="516.70699999999999"/>
    <s v="Parfaite"/>
    <s v="P-MA-D1"/>
    <s v="PALF"/>
    <x v="4"/>
    <s v="CONGO"/>
    <m/>
    <m/>
    <m/>
  </r>
  <r>
    <x v="110"/>
    <s v="Taxi: Charden Farell-Bureau"/>
    <s v="Transport local"/>
    <s v="Office"/>
    <n v="500"/>
    <n v="0.9676663950749651"/>
    <n v="516.70699999999999"/>
    <s v="Parfaite"/>
    <s v="P-MA-D1"/>
    <s v="PALF"/>
    <x v="4"/>
    <s v="CONGO"/>
    <m/>
    <m/>
    <m/>
  </r>
  <r>
    <x v="110"/>
    <s v="Frais de transfert d'argent  à dovi,crépin,Evariste,IT87 et P29 par CF"/>
    <s v="Transfert fees"/>
    <s v="Office"/>
    <n v="19490"/>
    <n v="37.719636080022141"/>
    <n v="516.70699999999999"/>
    <s v="Parfaite"/>
    <s v="CA-MA-R14"/>
    <s v="PALF"/>
    <x v="4"/>
    <s v="CONGO"/>
    <m/>
    <m/>
    <m/>
  </r>
  <r>
    <x v="110"/>
    <s v="Taxi tricycle hotel elonda-hotel maka,travail 3docs"/>
    <s v="Transport local"/>
    <s v="Investigation"/>
    <n v="700"/>
    <n v="1.3547329531049512"/>
    <n v="516.70699999999999"/>
    <s v="P29"/>
    <s v="P29-MA-D1"/>
    <s v="PALF"/>
    <x v="4"/>
    <s v="CONGO"/>
    <m/>
    <m/>
    <m/>
  </r>
  <r>
    <x v="110"/>
    <s v="Taxi tricycle hotel maka-hotel elonda"/>
    <s v="Transport local"/>
    <s v="Investigation"/>
    <n v="700"/>
    <n v="1.3547329531049512"/>
    <n v="516.70699999999999"/>
    <s v="P29"/>
    <s v="P29-MA-D1"/>
    <s v="PALF"/>
    <x v="4"/>
    <s v="CONGO"/>
    <m/>
    <m/>
    <m/>
  </r>
  <r>
    <x v="110"/>
    <s v="Taxi moto hotel elonda-cf,retrait des fonds"/>
    <s v="Transport local"/>
    <s v="Investigation"/>
    <n v="250"/>
    <n v="0.48383319753748255"/>
    <n v="516.70699999999999"/>
    <s v="P29"/>
    <s v="P29-MA-D1"/>
    <s v="PALF"/>
    <x v="4"/>
    <s v="CONGO"/>
    <m/>
    <m/>
    <m/>
  </r>
  <r>
    <x v="110"/>
    <s v="Taxi moto cf-hotel elonda"/>
    <s v="Transport local"/>
    <s v="Investigation"/>
    <n v="250"/>
    <n v="0.48383319753748255"/>
    <n v="516.70699999999999"/>
    <s v="P29"/>
    <s v="P29-MA-D1"/>
    <s v="PALF"/>
    <x v="4"/>
    <s v="CONGO"/>
    <m/>
    <m/>
    <m/>
  </r>
  <r>
    <x v="110"/>
    <s v="Taxi tricycle elonda-bar,reperage"/>
    <s v="Transport local"/>
    <s v="Investigation"/>
    <n v="700"/>
    <n v="1.3547329531049512"/>
    <n v="516.70699999999999"/>
    <s v="P29"/>
    <s v="P29-MA-D1"/>
    <s v="PALF"/>
    <x v="4"/>
    <s v="CONGO"/>
    <m/>
    <m/>
    <m/>
  </r>
  <r>
    <x v="110"/>
    <s v="Taxi  moto bar-hotel elonda"/>
    <s v="Transport local"/>
    <s v="Investigation"/>
    <n v="250"/>
    <n v="0.48383319753748255"/>
    <n v="516.70699999999999"/>
    <s v="P29"/>
    <s v="P29-MA-D1"/>
    <s v="PALF"/>
    <x v="4"/>
    <s v="CONGO"/>
    <m/>
    <m/>
    <m/>
  </r>
  <r>
    <x v="110"/>
    <s v="Taxi moto hotel elonda-hotel maka,travail avec l'équipe"/>
    <s v="Transport local"/>
    <s v="Investigation"/>
    <n v="350"/>
    <n v="0.67736647655247562"/>
    <n v="516.70699999999999"/>
    <s v="P29"/>
    <s v="P29-MA-D1"/>
    <s v="PALF"/>
    <x v="4"/>
    <s v="CONGO"/>
    <m/>
    <m/>
    <m/>
  </r>
  <r>
    <x v="110"/>
    <s v="Taxi tricycle hotel maka-hotel elonda"/>
    <s v="Transport local"/>
    <s v="Investigation"/>
    <n v="700"/>
    <n v="1.3547329531049512"/>
    <n v="516.70699999999999"/>
    <s v="P29"/>
    <s v="P29-MA-D1"/>
    <s v="PALF"/>
    <x v="4"/>
    <s v="CONGO"/>
    <m/>
    <m/>
    <m/>
  </r>
  <r>
    <x v="110"/>
    <s v="Taxi: domicile - texaco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0"/>
    <s v="Taxi: texaco - port ATC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0"/>
    <s v="Taxi: port ATC - port de yoro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0"/>
    <s v="Taxi: port de yoro - bacongo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0"/>
    <s v="Taxi: bacongo - domicile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0"/>
    <s v="Achat boisson/une cible"/>
    <s v="Trust building"/>
    <s v="Investigation"/>
    <n v="2000"/>
    <n v="3.8706655802998604"/>
    <n v="516.70699999999999"/>
    <s v="T73"/>
    <s v="T73-MA-D2"/>
    <s v="PALF"/>
    <x v="4"/>
    <s v="CONGO"/>
    <m/>
    <m/>
    <m/>
  </r>
  <r>
    <x v="110"/>
    <s v="Taxi tricycle : Hôtel Cathérine - Hôtel Maka/ Correction des 03 docs"/>
    <s v="Transport local"/>
    <s v="Investigation"/>
    <n v="700"/>
    <n v="1.3547329531049512"/>
    <n v="516.70699999999999"/>
    <s v="IT87"/>
    <s v="IT87-MA-D1"/>
    <s v="PALF"/>
    <x v="4"/>
    <s v="CONGO"/>
    <m/>
    <m/>
    <m/>
  </r>
  <r>
    <x v="110"/>
    <s v="Taxi moto : Hôtel Maka - Jardin publique/ Rencontrer les cibles"/>
    <s v="Transport local"/>
    <s v="Investigation"/>
    <n v="300"/>
    <n v="0.58059983704497908"/>
    <n v="516.70699999999999"/>
    <s v="IT87"/>
    <s v="IT87-MA-D1"/>
    <s v="PALF"/>
    <x v="4"/>
    <s v="CONGO"/>
    <m/>
    <m/>
    <m/>
  </r>
  <r>
    <x v="110"/>
    <s v="Taxi moto : Jardin publique - Ouenze/ Extraction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10"/>
    <s v="Taxi tricycle : Ouenze - Marché/ Extraction"/>
    <s v="Transport local"/>
    <s v="Investigation"/>
    <n v="700"/>
    <n v="1.3547329531049512"/>
    <n v="516.70699999999999"/>
    <s v="IT87"/>
    <s v="IT87-MA-D1"/>
    <s v="PALF"/>
    <x v="4"/>
    <s v="CONGO"/>
    <m/>
    <m/>
    <m/>
  </r>
  <r>
    <x v="110"/>
    <s v="Taxi moto : Marché - Charden Farell/ Retrait du budget additionnel"/>
    <s v="Transport local"/>
    <s v="Investigation"/>
    <n v="300"/>
    <n v="0.58059983704497908"/>
    <n v="516.70699999999999"/>
    <s v="IT87"/>
    <s v="IT87-MA-D1"/>
    <s v="PALF"/>
    <x v="4"/>
    <s v="CONGO"/>
    <m/>
    <m/>
    <m/>
  </r>
  <r>
    <x v="110"/>
    <s v="Taxi moto : Charden Farell - Hôtel Cathérine/ Retour du terrain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10"/>
    <s v="Taxi tricycle : Hôtel Cathérine - La gare/ Rencontrer la cible"/>
    <s v="Transport local"/>
    <s v="Investigation"/>
    <n v="700"/>
    <n v="1.3547329531049512"/>
    <n v="516.70699999999999"/>
    <s v="IT87"/>
    <s v="IT87-MA-D1"/>
    <s v="PALF"/>
    <x v="4"/>
    <s v="CONGO"/>
    <m/>
    <m/>
    <m/>
  </r>
  <r>
    <x v="110"/>
    <s v="Taxi tricycle : La gare - Hôtel Cathérine/ Retour de la rencontre avec la cible"/>
    <s v="Transport local"/>
    <s v="Investigation"/>
    <n v="700"/>
    <n v="1.3547329531049512"/>
    <n v="516.70699999999999"/>
    <s v="IT87"/>
    <s v="IT87-MA-D1"/>
    <s v="PALF"/>
    <x v="4"/>
    <s v="CONGO"/>
    <m/>
    <m/>
    <m/>
  </r>
  <r>
    <x v="110"/>
    <s v="Taxi moto Hôtel MAKA-Hôtel cathérine/ Repérage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110"/>
    <s v="Taxi moto Hôtel cathérine-Hopital général d'Ewo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10"/>
    <s v="Taxi moto Hopital général d'Ewo-Hôtel MAKA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10"/>
    <s v="Taxi moto Hôtel MAKA-Charden farell/ Retirer les budgets/ L'argent n'était pas disponible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110"/>
    <s v="Taxi moto Charden farell-Hôtel MAKA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110"/>
    <s v="Taxi moto Hôtel MAKA-Charden farell/ Retirer les budgets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110"/>
    <s v="Taxi moto Charden farell-Hôtel MAKA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110"/>
    <s v="Taxi moto, hôtel Maka-les environs de l'hôtel Cathérine"/>
    <s v="Transport local"/>
    <s v="Media"/>
    <n v="500"/>
    <n v="0.9676663950749651"/>
    <n v="516.70699999999999"/>
    <s v="Evariste"/>
    <s v="EV-MA-D1"/>
    <s v="PALF"/>
    <x v="4"/>
    <s v="CONGO"/>
    <m/>
    <m/>
    <m/>
  </r>
  <r>
    <x v="110"/>
    <s v="Taxi moto, les environs de l'hôtel Cathérine-hôtel Maka"/>
    <s v="Transport local"/>
    <s v="Media"/>
    <n v="500"/>
    <n v="0.9676663950749651"/>
    <n v="516.70699999999999"/>
    <s v="Evariste"/>
    <s v="EV-MA-D1"/>
    <s v="PALF"/>
    <x v="4"/>
    <s v="CONGO"/>
    <m/>
    <m/>
    <m/>
  </r>
  <r>
    <x v="111"/>
    <s v="Taxi: Domicile-Bureau/Prendre l'argent au bureau pour le transfert des fonds aux agents qui sont en mission/samedi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11"/>
    <s v="Taxi:  Bureau- M2B Services /Transfert d'argent àaux agents sur qui sont sur le terrain à Ewo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11"/>
    <s v="Taxi:   M2B Services- Domicile 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11"/>
    <s v="Frais de transfert d'argent  à dovi,crépin,Evariste,IT87 et P29 par momo"/>
    <s v="Transfert fees"/>
    <s v="Office"/>
    <n v="10850"/>
    <n v="20.998360773126745"/>
    <n v="516.70699999999999"/>
    <s v="Parfaite"/>
    <s v="CA-MA-R15"/>
    <s v="PALF"/>
    <x v="4"/>
    <s v="CONGO"/>
    <m/>
    <m/>
    <m/>
  </r>
  <r>
    <x v="111"/>
    <s v="Taxi tricycle hotel elonda-hotel cathérine,résevation chambre"/>
    <s v="Transport local"/>
    <s v="Investigation"/>
    <n v="700"/>
    <n v="1.3547329531049512"/>
    <n v="516.70699999999999"/>
    <s v="P29"/>
    <s v="P29-MA-D1"/>
    <s v="PALF"/>
    <x v="4"/>
    <s v="CONGO"/>
    <m/>
    <m/>
    <m/>
  </r>
  <r>
    <x v="111"/>
    <s v="Taxi moto hotel cathérine-hotel elonda"/>
    <s v="Transport local"/>
    <s v="Investigation"/>
    <n v="300"/>
    <n v="0.58059983704497908"/>
    <n v="516.70699999999999"/>
    <s v="P29"/>
    <s v="P29-MA-D1"/>
    <s v="PALF"/>
    <x v="4"/>
    <s v="CONGO"/>
    <m/>
    <m/>
    <m/>
  </r>
  <r>
    <x v="111"/>
    <s v="Taxi tricycle hotel elonda-parking,réservation véhicule extraction"/>
    <s v="Transport local"/>
    <s v="Investigation"/>
    <n v="700"/>
    <n v="1.3547329531049512"/>
    <n v="516.70699999999999"/>
    <s v="P29"/>
    <s v="P29-MA-D1"/>
    <s v="PALF"/>
    <x v="4"/>
    <s v="CONGO"/>
    <m/>
    <m/>
    <m/>
  </r>
  <r>
    <x v="111"/>
    <s v="Taxi tricycle parking-ouenze,résercation véhicule extraction"/>
    <s v="Transport local"/>
    <s v="Investigation"/>
    <n v="700"/>
    <n v="1.3547329531049512"/>
    <n v="516.70699999999999"/>
    <s v="P29"/>
    <s v="P29-MA-D1"/>
    <s v="PALF"/>
    <x v="4"/>
    <s v="CONGO"/>
    <m/>
    <m/>
    <m/>
  </r>
  <r>
    <x v="111"/>
    <s v="Taxi moto ouenze-parking"/>
    <s v="Transport local"/>
    <s v="Investigation"/>
    <n v="250"/>
    <n v="0.48383319753748255"/>
    <n v="516.70699999999999"/>
    <s v="P29"/>
    <s v="P29-MA-D1"/>
    <s v="PALF"/>
    <x v="4"/>
    <s v="CONGO"/>
    <m/>
    <m/>
    <m/>
  </r>
  <r>
    <x v="112"/>
    <s v="Taxi moto:  Hôtel Catherine- Hôtel Maka"/>
    <s v="Transport local"/>
    <s v="Legal"/>
    <n v="500"/>
    <n v="0.9676663950749651"/>
    <n v="516.70699999999999"/>
    <s v="Crépin"/>
    <s v="CR-MA-D1"/>
    <s v="PALF"/>
    <x v="4"/>
    <s v="CONGO"/>
    <m/>
    <m/>
    <m/>
  </r>
  <r>
    <x v="112"/>
    <s v="Taxi moto: Hôtel Maka-Hôtel Catherine"/>
    <s v="Transport local"/>
    <s v="Legal"/>
    <n v="500"/>
    <n v="0.9676663950749651"/>
    <n v="516.70699999999999"/>
    <s v="Crépin"/>
    <s v="CR-MA-D1"/>
    <s v="PALF"/>
    <x v="4"/>
    <s v="CONGO"/>
    <m/>
    <m/>
    <m/>
  </r>
  <r>
    <x v="112"/>
    <s v="Taxi moto:  Hôtel Catherine-Hôtel Maka pour briefing équipe PALF (Repoussé au soir)."/>
    <s v="Transport local"/>
    <s v="Legal"/>
    <n v="500"/>
    <n v="0.9676663950749651"/>
    <n v="516.70699999999999"/>
    <s v="Crépin"/>
    <s v="CR-MA-D1"/>
    <s v="PALF"/>
    <x v="4"/>
    <s v="CONGO"/>
    <m/>
    <m/>
    <m/>
  </r>
  <r>
    <x v="112"/>
    <s v="Taxi moto: Hôtel Maka-Hôtel Catherine"/>
    <s v="Transport local"/>
    <s v="Legal"/>
    <n v="500"/>
    <n v="0.9676663950749651"/>
    <n v="516.70699999999999"/>
    <s v="Crépin"/>
    <s v="CR-MA-D1"/>
    <s v="PALF"/>
    <x v="4"/>
    <s v="CONGO"/>
    <m/>
    <m/>
    <m/>
  </r>
  <r>
    <x v="112"/>
    <s v="Taxi moto:  Hôtel Catherine- Hôtel Maka pour briefing équipe PALF."/>
    <s v="Transport local"/>
    <s v="Legal"/>
    <n v="500"/>
    <n v="0.9676663950749651"/>
    <n v="516.70699999999999"/>
    <s v="Crépin"/>
    <s v="CR-MA-D1"/>
    <s v="PALF"/>
    <x v="4"/>
    <s v="CONGO"/>
    <m/>
    <m/>
    <m/>
  </r>
  <r>
    <x v="112"/>
    <s v="Taxi moto: Hôtel Maka-Hôtel Catherine"/>
    <s v="Transport local"/>
    <s v="Legal"/>
    <n v="500"/>
    <n v="0.9676663950749651"/>
    <n v="516.70699999999999"/>
    <s v="Crépin"/>
    <s v="CR-MA-D1"/>
    <s v="PALF"/>
    <x v="4"/>
    <s v="CONGO"/>
    <m/>
    <m/>
    <m/>
  </r>
  <r>
    <x v="112"/>
    <s v="Taxi moto hotel elonda-hotel maka,brefing équipe"/>
    <s v="Transport local"/>
    <s v="Investigation"/>
    <n v="250"/>
    <n v="0.48383319753748255"/>
    <n v="516.70699999999999"/>
    <s v="P29"/>
    <s v="P29-MA-D1"/>
    <s v="PALF"/>
    <x v="4"/>
    <s v="CONGO"/>
    <m/>
    <m/>
    <m/>
  </r>
  <r>
    <x v="112"/>
    <s v="Taxi tricycle hotel maka-hotel elonda"/>
    <s v="Transport local"/>
    <s v="Investigation"/>
    <n v="700"/>
    <n v="1.3547329531049512"/>
    <n v="516.70699999999999"/>
    <s v="P29"/>
    <s v="P29-MA-D1"/>
    <s v="PALF"/>
    <x v="4"/>
    <s v="CONGO"/>
    <m/>
    <m/>
    <m/>
  </r>
  <r>
    <x v="112"/>
    <s v="Taxi moto hotel elonda-hotel maka,brefing équipe"/>
    <s v="Transport local"/>
    <s v="Investigation"/>
    <n v="250"/>
    <n v="0.48383319753748255"/>
    <n v="516.70699999999999"/>
    <s v="P29"/>
    <s v="P29-MA-D1"/>
    <s v="PALF"/>
    <x v="4"/>
    <s v="CONGO"/>
    <m/>
    <m/>
    <m/>
  </r>
  <r>
    <x v="112"/>
    <s v="Taxi moto hotel maka-hotel elonda"/>
    <s v="Transport local"/>
    <s v="Investigation"/>
    <n v="250"/>
    <n v="0.48383319753748255"/>
    <n v="516.70699999999999"/>
    <s v="P29"/>
    <s v="P29-MA-D1"/>
    <s v="PALF"/>
    <x v="4"/>
    <s v="CONGO"/>
    <m/>
    <m/>
    <m/>
  </r>
  <r>
    <x v="112"/>
    <s v="Taxi moto : Hôtel Catherine - Hôtel Maka/ Séance de travail avec l'équipe PALF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12"/>
    <s v="Taxi moto : Hôtel Maka - Hôtel Catherine/ Retour de la séance de travail avec l'équipe PALF"/>
    <s v="Transport local"/>
    <s v="Investigation"/>
    <n v="500"/>
    <n v="0.9676663950749651"/>
    <n v="516.70699999999999"/>
    <s v="IT87"/>
    <s v="IT87-MA-D1"/>
    <s v="PALF"/>
    <x v="4"/>
    <s v="CONGO"/>
    <m/>
    <m/>
    <m/>
  </r>
  <r>
    <x v="112"/>
    <s v="Taxi moto Hôtel MAKA-Cyber café/ Faire imprimer le mandat, photo et le protocole d'accord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112"/>
    <s v="Taxi moto Cyber café-Hôtel MAKA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112"/>
    <s v="Frais d'impression du mandat, de la photo et de deux exemplaire du protocole d'accord"/>
    <s v="Court Fees"/>
    <s v="Legal"/>
    <n v="7000"/>
    <n v="13.547329531049511"/>
    <n v="516.70699999999999"/>
    <s v="Donald-Romeo"/>
    <s v="DR-MA-R7"/>
    <s v="PALF"/>
    <x v="4"/>
    <s v="CONGO"/>
    <m/>
    <m/>
    <m/>
  </r>
  <r>
    <x v="113"/>
    <s v="Hôtel &quot;Maka&quot;- Région de gendarmerie"/>
    <s v="Transport local"/>
    <s v="Management"/>
    <n v="250"/>
    <n v="0.48383319753748255"/>
    <n v="516.70699999999999"/>
    <s v="DOVI"/>
    <s v="DH-MA-D1"/>
    <s v="PALF"/>
    <x v="4"/>
    <s v="CONGO"/>
    <m/>
    <m/>
    <m/>
  </r>
  <r>
    <x v="113"/>
    <s v="Région de gendarmerie - Hôtel &quot;Cathérine&quot; (avec 1 élément sur moto)"/>
    <s v="Transport local"/>
    <s v="Management"/>
    <n v="500"/>
    <n v="0.9676663950749651"/>
    <n v="516.70699999999999"/>
    <s v="DOVI"/>
    <s v="DH-MA-D1"/>
    <s v="PALF"/>
    <x v="4"/>
    <s v="CONGO"/>
    <m/>
    <m/>
    <m/>
  </r>
  <r>
    <x v="113"/>
    <s v="Taxi moto:  Hôtel Catherine- Hôtel Maka pour la gendarmerie."/>
    <s v="Transport local"/>
    <s v="Legal"/>
    <n v="500"/>
    <n v="0.9676663950749651"/>
    <n v="516.70699999999999"/>
    <s v="Crépin"/>
    <s v="CR-MA-D1"/>
    <s v="PALF"/>
    <x v="4"/>
    <s v="CONGO"/>
    <m/>
    <m/>
    <m/>
  </r>
  <r>
    <x v="113"/>
    <s v="04 Taxis motos: Gendarmerie-Hôtel Catherien pour positionnement de l'équipe."/>
    <s v="Transport local"/>
    <s v="Legal"/>
    <n v="2500"/>
    <n v="4.8383319753748255"/>
    <n v="516.70699999999999"/>
    <s v="Crépin"/>
    <s v="CR-MA-D1"/>
    <s v="PALF"/>
    <x v="4"/>
    <s v="CONGO"/>
    <m/>
    <m/>
    <m/>
  </r>
  <r>
    <x v="113"/>
    <s v="Raffraichissement et plats pendant l'attente de l'opération avec 04 gendarmes"/>
    <s v="Travel subsistence"/>
    <s v="Opération"/>
    <n v="10600"/>
    <n v="20.514527575589259"/>
    <n v="516.70699999999999"/>
    <s v="Crépin"/>
    <s v="CR-MA-R11"/>
    <s v="PALF"/>
    <x v="4"/>
    <s v="CONGO"/>
    <m/>
    <m/>
    <m/>
  </r>
  <r>
    <x v="113"/>
    <s v="Taxi:  Bureau- Direction Canalbox /Achat internet Bureau PALF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13"/>
    <s v="Taxi:  Direction canal- Bureau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13"/>
    <s v="Taxi: Bureau -Fondation Aspinall/ Recuperation des Fonds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13"/>
    <s v="Taxi: Aspinall- Bureau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13"/>
    <s v="Taxi:  Bureau- M2B services /transfert d'argent à P29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13"/>
    <s v="Taxi:  M2B services- Bureau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13"/>
    <s v="Reglement facture internet periode du 18/05 au 17/06/2026 bureau PALF"/>
    <s v="Internet"/>
    <s v="Office"/>
    <n v="45000"/>
    <n v="87.089975556746865"/>
    <n v="516.70699999999999"/>
    <s v="Parfaite"/>
    <s v="CA-MA-R16"/>
    <s v="PALF"/>
    <x v="4"/>
    <s v="CONGO"/>
    <m/>
    <m/>
    <m/>
  </r>
  <r>
    <x v="113"/>
    <s v="Frais de transfert d'argent  à  P29 par momo"/>
    <s v="Transfert fees"/>
    <s v="Office"/>
    <n v="4550"/>
    <n v="8.8057641951821832"/>
    <n v="516.70699999999999"/>
    <s v="Parfaite"/>
    <s v="CA-MA-R17"/>
    <s v="PALF"/>
    <x v="4"/>
    <s v="CONGO"/>
    <m/>
    <m/>
    <m/>
  </r>
  <r>
    <x v="113"/>
    <s v="Taxi tricycle hotel elonda-ouenze,voir le vehicule extraction"/>
    <s v="Transport local"/>
    <s v="Investigation"/>
    <n v="700"/>
    <n v="1.3547329531049512"/>
    <n v="516.70699999999999"/>
    <s v="P29"/>
    <s v="P29-MA-D1"/>
    <s v="PALF"/>
    <x v="4"/>
    <s v="CONGO"/>
    <m/>
    <m/>
    <m/>
  </r>
  <r>
    <x v="113"/>
    <s v="Taxi tricycle ouenze-hotel elonda"/>
    <s v="Transport local"/>
    <s v="Investigation"/>
    <n v="700"/>
    <n v="1.3547329531049512"/>
    <n v="516.70699999999999"/>
    <s v="P29"/>
    <s v="P29-MA-D1"/>
    <s v="PALF"/>
    <x v="4"/>
    <s v="CONGO"/>
    <m/>
    <m/>
    <m/>
  </r>
  <r>
    <x v="113"/>
    <s v="Taxi moto hotel elonda-ouenze"/>
    <s v="Transport local"/>
    <s v="Investigation"/>
    <n v="350"/>
    <n v="0.67736647655247562"/>
    <n v="516.70699999999999"/>
    <s v="P29"/>
    <s v="P29-MA-D1"/>
    <s v="PALF"/>
    <x v="4"/>
    <s v="CONGO"/>
    <m/>
    <m/>
    <m/>
  </r>
  <r>
    <x v="113"/>
    <s v="P29 -CONGO Frais d'hotel du 12au 18/05/2026 à Ewo  (06 Nuitées)"/>
    <s v="Travel subsistence"/>
    <s v="Investigation"/>
    <n v="60000"/>
    <n v="116.11996740899582"/>
    <n v="516.70699999999999"/>
    <s v="P29"/>
    <s v="P29-MA-R9"/>
    <s v="PALF"/>
    <x v="4"/>
    <s v="CONGO"/>
    <m/>
    <m/>
    <m/>
  </r>
  <r>
    <x v="113"/>
    <s v="Location véhicule extraction,ewo-oyo/P29"/>
    <s v="Transport Interurbain"/>
    <s v="Investigation"/>
    <n v="160000"/>
    <n v="309.65324642398883"/>
    <n v="516.70699999999999"/>
    <s v="P29"/>
    <s v="P29-MA-R10"/>
    <s v="PALF"/>
    <x v="4"/>
    <s v="CONGO"/>
    <m/>
    <m/>
    <m/>
  </r>
  <r>
    <x v="113"/>
    <s v="Taxi: domicile - zone hotel saphir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3"/>
    <s v="Taxi: zone hotel saphir - moungali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3"/>
    <s v="Taxi:  moungali - ouenze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3"/>
    <s v="Achat boisson/une cible"/>
    <s v="Trust building"/>
    <s v="Investigation"/>
    <n v="2000"/>
    <n v="3.8706655802998604"/>
    <n v="516.70699999999999"/>
    <s v="T73"/>
    <s v="T73-MA-D2"/>
    <s v="PALF"/>
    <x v="4"/>
    <s v="CONGO"/>
    <m/>
    <m/>
    <m/>
  </r>
  <r>
    <x v="113"/>
    <s v="Achat boissons avec 04 cibles en occassion de l'OP"/>
    <s v="Trust building"/>
    <s v="Investigation"/>
    <n v="4000"/>
    <n v="7.7413311605997208"/>
    <n v="516.70699999999999"/>
    <s v="IT87"/>
    <s v="IT87-MA-D2"/>
    <s v="PALF"/>
    <x v="4"/>
    <s v="CONGO"/>
    <m/>
    <m/>
    <m/>
  </r>
  <r>
    <x v="113"/>
    <s v="Taxi tricycle : Gare routière - Hôtel Mama Bety/ Arrivé à Oyo"/>
    <s v="Transport local"/>
    <s v="Investigation"/>
    <n v="700"/>
    <n v="1.3547329531049512"/>
    <n v="516.70699999999999"/>
    <s v="IT87"/>
    <s v="IT87-MA-D1"/>
    <s v="PALF"/>
    <x v="4"/>
    <s v="CONGO"/>
    <m/>
    <m/>
    <m/>
  </r>
  <r>
    <x v="113"/>
    <s v="Achat carburant BJ OP"/>
    <s v="Transport Interurbain"/>
    <s v="Operation"/>
    <n v="25000"/>
    <n v="48.383319753748253"/>
    <n v="516.70699999999999"/>
    <s v="Donald-Romeo"/>
    <s v="DR-MA-R8"/>
    <s v="PALF"/>
    <x v="4"/>
    <s v="CONGO"/>
    <m/>
    <m/>
    <m/>
  </r>
  <r>
    <x v="113"/>
    <s v="Raffraichissement OP  à Ewo/10  gendarmes et moi"/>
    <s v="Travel subsistence"/>
    <s v="Legal"/>
    <n v="20850"/>
    <n v="40.351688674626047"/>
    <n v="516.70699999999999"/>
    <s v="Donald-Romeo"/>
    <s v="DR-MA-R9"/>
    <s v="PALF"/>
    <x v="4"/>
    <s v="CONGO"/>
    <m/>
    <m/>
    <m/>
  </r>
  <r>
    <x v="113"/>
    <s v="Ration de quatre prevenus/ Maxime, Gael, Guylvith et NGOSSI à la Gendarmerie (BT) d'Ewo"/>
    <s v="jail visit"/>
    <s v="Legal"/>
    <n v="6000"/>
    <n v="11.611996740899581"/>
    <n v="516.70699999999999"/>
    <s v="Donald-Romeo"/>
    <s v="DR-MA-D2"/>
    <s v="PALF"/>
    <x v="4"/>
    <s v="CONGO"/>
    <m/>
    <m/>
    <m/>
  </r>
  <r>
    <x v="113"/>
    <s v="Taxi moto marché-Brigade Territoriale/ Pour la visite geôle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13"/>
    <s v="Taxi moto, Région de Gendarmerie d'Ewo-Hôtel Cathérine (gendarme de mon équipe)"/>
    <s v="Transport local"/>
    <s v="Media"/>
    <n v="500"/>
    <n v="0.9676663950749651"/>
    <n v="516.70699999999999"/>
    <s v="Evariste"/>
    <s v="EV-MA-D1"/>
    <s v="PALF"/>
    <x v="4"/>
    <s v="CONGO"/>
    <m/>
    <m/>
    <m/>
  </r>
  <r>
    <x v="113"/>
    <s v="Taxi moto, Région de Gendarmerie d'Ewo-Hôtel Cathérine ( element EF de mon équipe)"/>
    <s v="Transport local"/>
    <s v="Media"/>
    <n v="500"/>
    <n v="0.9676663950749651"/>
    <n v="516.70699999999999"/>
    <s v="Evariste"/>
    <s v="EV-MA-D1"/>
    <s v="PALF"/>
    <x v="4"/>
    <s v="CONGO"/>
    <m/>
    <m/>
    <m/>
  </r>
  <r>
    <x v="113"/>
    <s v="Taxi moto, Région de Gendarmerie d'Ewo-Hôtel Cathérine ( element EF de mon équipe)"/>
    <s v="Transport local"/>
    <s v="Media"/>
    <n v="500"/>
    <n v="0.9676663950749651"/>
    <n v="516.70699999999999"/>
    <s v="Evariste"/>
    <s v="EV-MA-D1"/>
    <s v="PALF"/>
    <x v="4"/>
    <s v="CONGO"/>
    <m/>
    <m/>
    <m/>
  </r>
  <r>
    <x v="113"/>
    <s v="Taxi moto, Région de Gendarmerie d'Ewo-Hôtel Cathérine"/>
    <s v="Transport local"/>
    <s v="Media"/>
    <n v="500"/>
    <n v="0.9676663950749651"/>
    <n v="516.70699999999999"/>
    <s v="Evariste"/>
    <s v="EV-MA-D1"/>
    <s v="PALF"/>
    <x v="4"/>
    <s v="CONGO"/>
    <m/>
    <m/>
    <m/>
  </r>
  <r>
    <x v="113"/>
    <s v="Rafraichissement de mon équipe lors de l'opération du 18 mai 2026 à Ewo"/>
    <s v="Travel subsistence"/>
    <s v="Media"/>
    <n v="9700"/>
    <n v="18.772728064454324"/>
    <n v="516.70699999999999"/>
    <s v="Evariste"/>
    <s v="EV-MA-R10"/>
    <s v="PALF"/>
    <x v="4"/>
    <s v="CONGO"/>
    <m/>
    <m/>
    <m/>
  </r>
  <r>
    <x v="113"/>
    <s v="Taxi: Bureau-TGI de Brazzaville(pour le retrait du compte rendu de l'audiece auprès de maitre Hélène)"/>
    <s v="Transport local"/>
    <s v="Legal"/>
    <n v="1000"/>
    <n v="1.9353327901499302"/>
    <n v="516.70699999999999"/>
    <s v="Romain"/>
    <s v="RM-MA-D1"/>
    <s v="PALF"/>
    <x v="4"/>
    <s v="CONGO"/>
    <m/>
    <m/>
    <m/>
  </r>
  <r>
    <x v="113"/>
    <s v="Taxi: TGI de Brazzaville-Bureau"/>
    <s v="Transport local"/>
    <s v="Legal"/>
    <n v="1000"/>
    <n v="1.9353327901499302"/>
    <n v="516.70699999999999"/>
    <s v="Romain"/>
    <s v="RM-MA-D1"/>
    <s v="PALF"/>
    <x v="4"/>
    <s v="CONGO"/>
    <m/>
    <m/>
    <m/>
  </r>
  <r>
    <x v="113"/>
    <s v="RAPATRIEME01100 RT00024388/Wildcat Foundation"/>
    <s v="Grant"/>
    <m/>
    <m/>
    <n v="0"/>
    <n v="516.70699999999999"/>
    <s v="BCI"/>
    <s v="BQ-MA-G1"/>
    <s v="PALF"/>
    <x v="4"/>
    <s v="CONGO"/>
    <n v="36254743"/>
    <n v="70165"/>
    <m/>
  </r>
  <r>
    <x v="114"/>
    <s v="Région de gendarmerie -Agence Transbony"/>
    <s v="Transport local"/>
    <s v="Management"/>
    <n v="250"/>
    <n v="0.48383319753748255"/>
    <n v="516.70699999999999"/>
    <s v="DOVI"/>
    <s v="DH-MA-D1"/>
    <s v="PALF"/>
    <x v="4"/>
    <s v="CONGO"/>
    <m/>
    <m/>
    <m/>
  </r>
  <r>
    <x v="114"/>
    <s v="Achat billet  Ewo - Brazzaville /Dovi"/>
    <s v="Transport Interurbain"/>
    <s v="Management"/>
    <n v="12000"/>
    <n v="23.223993481799162"/>
    <n v="516.70699999999999"/>
    <s v="DOVI"/>
    <s v="DH-MA-R4"/>
    <s v="PALF"/>
    <x v="4"/>
    <s v="CONGO"/>
    <m/>
    <m/>
    <m/>
  </r>
  <r>
    <x v="114"/>
    <s v="Agence Transbony - Hôtel &quot;Maka&quot;"/>
    <s v="Transport local"/>
    <s v="Management"/>
    <n v="250"/>
    <n v="0.48383319753748255"/>
    <n v="516.70699999999999"/>
    <s v="DOVI"/>
    <s v="DH-MA-D1"/>
    <s v="PALF"/>
    <x v="4"/>
    <s v="CONGO"/>
    <m/>
    <m/>
    <m/>
  </r>
  <r>
    <x v="114"/>
    <s v="Hôtel &quot;Maka&quot;- Région de gendarmerie"/>
    <s v="Transport local"/>
    <s v="Management"/>
    <n v="250"/>
    <n v="0.48383319753748255"/>
    <n v="516.70699999999999"/>
    <s v="DOVI"/>
    <s v="DH-MA-D1"/>
    <s v="PALF"/>
    <x v="4"/>
    <s v="CONGO"/>
    <m/>
    <m/>
    <m/>
  </r>
  <r>
    <x v="114"/>
    <s v="Credit telephonique MTN/PALF/ du 20 au 26 mai 2026/Management/ DOVI"/>
    <s v="Telephone"/>
    <s v="Management"/>
    <n v="10000"/>
    <n v="19.353327901499302"/>
    <n v="516.70699999999999"/>
    <s v="DOVI"/>
    <s v="DH-MA-R5"/>
    <s v="PALF"/>
    <x v="4"/>
    <s v="CONGO"/>
    <m/>
    <m/>
    <m/>
  </r>
  <r>
    <x v="114"/>
    <s v="Plateau - Domicile"/>
    <s v="Transport local"/>
    <s v="Management"/>
    <n v="1500"/>
    <n v="2.9029991852248953"/>
    <n v="516.70699999999999"/>
    <s v="DOVI"/>
    <s v="DH-MA-D1"/>
    <s v="PALF"/>
    <x v="4"/>
    <s v="CONGO"/>
    <m/>
    <m/>
    <m/>
  </r>
  <r>
    <x v="114"/>
    <s v="DOVI-CONGO Frais d'hôtel du 13  au 20 Mai 2026  à Ewo(07 Nuitées)"/>
    <s v="Travel subsistence"/>
    <s v="Management"/>
    <n v="70000"/>
    <n v="135.47329531049513"/>
    <n v="516.70699999999999"/>
    <s v="DOVI"/>
    <s v="DH-MA-R6"/>
    <s v="PALF"/>
    <x v="4"/>
    <s v="CONGO"/>
    <m/>
    <m/>
    <m/>
  </r>
  <r>
    <x v="114"/>
    <s v="Credit telephonique MTN PALF/du 20  au 26 mai 2026/Legal/ crepin"/>
    <s v="Telephone"/>
    <s v="Legal"/>
    <n v="7500"/>
    <n v="14.514995926124477"/>
    <n v="516.70699999999999"/>
    <s v="Crépin"/>
    <s v="CR-MA-R12"/>
    <s v="PALF"/>
    <x v="4"/>
    <s v="CONGO"/>
    <m/>
    <m/>
    <m/>
  </r>
  <r>
    <x v="114"/>
    <s v="Bonus pour 16 gendarmes ayant participé à l'opération du 18/05/2026 à Ewo."/>
    <s v="Bonus"/>
    <s v="Opération"/>
    <n v="160000"/>
    <n v="309.65324642398883"/>
    <n v="516.70699999999999"/>
    <s v="Crépin"/>
    <s v="CR-MA-R13"/>
    <s v="PALF"/>
    <x v="4"/>
    <s v="CONGO"/>
    <m/>
    <m/>
    <m/>
  </r>
  <r>
    <x v="114"/>
    <s v="Bonus pour 02 EF ayant participé à l'opération du 18/05/2026 à Ewo."/>
    <s v="Bonus"/>
    <s v="Opération"/>
    <n v="20000"/>
    <n v="38.706655802998604"/>
    <n v="516.70699999999999"/>
    <s v="Crépin"/>
    <s v="CR-MA-R14"/>
    <s v="PALF"/>
    <x v="4"/>
    <s v="CONGO"/>
    <m/>
    <m/>
    <m/>
  </r>
  <r>
    <x v="114"/>
    <s v="Taxi:  Bureau- Charden farell/ transfert d'argent à  P29, evariste, dovi, donanld-roméo et IT87"/>
    <s v="Transport local"/>
    <s v="Office"/>
    <n v="500"/>
    <n v="0.9676663950749651"/>
    <n v="516.70699999999999"/>
    <s v="Parfaite"/>
    <s v="P-MA-D1"/>
    <s v="PALF"/>
    <x v="4"/>
    <s v="CONGO"/>
    <m/>
    <m/>
    <m/>
  </r>
  <r>
    <x v="114"/>
    <s v="Taxi: Charden Farell-Bureau"/>
    <s v="Transport local"/>
    <s v="Office"/>
    <n v="500"/>
    <n v="0.9676663950749651"/>
    <n v="516.70699999999999"/>
    <s v="Parfaite"/>
    <s v="P-MA-D1"/>
    <s v="PALF"/>
    <x v="4"/>
    <s v="CONGO"/>
    <m/>
    <m/>
    <m/>
  </r>
  <r>
    <x v="114"/>
    <s v="Taxi:  Bureau- Direction MTN /Achat credit equipe PALF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14"/>
    <s v="Taxi:   Direction MTN- Bureau 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14"/>
    <s v="Credit teléphonique MTN PALF/ du 20 au 26 mai 2026/Management/ Parfaite"/>
    <s v="Telephone"/>
    <s v="Management"/>
    <n v="5000"/>
    <n v="9.676663950749651"/>
    <n v="516.70699999999999"/>
    <s v="Parfaite"/>
    <s v="P-MA-R3"/>
    <s v="PALF"/>
    <x v="4"/>
    <s v="CONGO"/>
    <m/>
    <m/>
    <m/>
  </r>
  <r>
    <x v="114"/>
    <s v="Frais de transfert d'argent  à dovi,crépin,Evariste,IT87 et P29 par CF"/>
    <s v="Transfert fees"/>
    <s v="Office"/>
    <n v="6980"/>
    <n v="13.508622875246513"/>
    <n v="516.70699999999999"/>
    <s v="Parfaite"/>
    <s v="CA-MA-R18"/>
    <s v="PALF"/>
    <x v="4"/>
    <s v="CONGO"/>
    <m/>
    <m/>
    <m/>
  </r>
  <r>
    <x v="114"/>
    <s v="P29 -CONGO Frais d'hotel du 14 au 19/05/2026 à Ewo lieu op(IT87) (05 Nuitées)"/>
    <s v="Travel subsistence"/>
    <s v="Investigation"/>
    <n v="100000"/>
    <n v="193.53327901499301"/>
    <n v="516.70699999999999"/>
    <s v="P29"/>
    <s v="P29-MA-R11"/>
    <s v="PALF"/>
    <x v="4"/>
    <s v="CONGO"/>
    <m/>
    <m/>
    <m/>
  </r>
  <r>
    <x v="114"/>
    <s v="P29 -CONGO Frais d'hotel du 14 au 19/05/2026 à Ewo lieu op(Crépin)(05 Nuitées)"/>
    <s v="Travel subsistence"/>
    <s v="Investigation"/>
    <n v="100000"/>
    <n v="193.53327901499301"/>
    <n v="516.70699999999999"/>
    <s v="P29"/>
    <s v="P29-MA-R12"/>
    <s v="PALF"/>
    <x v="4"/>
    <s v="CONGO"/>
    <m/>
    <m/>
    <m/>
  </r>
  <r>
    <x v="114"/>
    <s v="Taxi hotel-agence"/>
    <s v="Transport local"/>
    <s v="Investigation"/>
    <n v="1000"/>
    <n v="1.9353327901499302"/>
    <n v="516.70699999999999"/>
    <s v="P29"/>
    <s v="P29-MA-D1"/>
    <s v="PALF"/>
    <x v="4"/>
    <s v="CONGO"/>
    <m/>
    <m/>
    <m/>
  </r>
  <r>
    <x v="114"/>
    <s v="Taxi agence-hotel"/>
    <s v="Transport local"/>
    <s v="Investigation"/>
    <n v="1000"/>
    <n v="1.9353327901499302"/>
    <n v="516.70699999999999"/>
    <s v="P29"/>
    <s v="P29-MA-D1"/>
    <s v="PALF"/>
    <x v="4"/>
    <s v="CONGO"/>
    <m/>
    <m/>
    <m/>
  </r>
  <r>
    <x v="114"/>
    <s v="Achat billet oyo-brazzaville/P29"/>
    <s v="Transport Interurbain"/>
    <s v="Investigation"/>
    <n v="7000"/>
    <n v="13.547329531049511"/>
    <n v="516.70699999999999"/>
    <s v="P29"/>
    <s v="P29-MA-R13"/>
    <s v="PALF"/>
    <x v="4"/>
    <s v="CONGO"/>
    <m/>
    <m/>
    <m/>
  </r>
  <r>
    <x v="114"/>
    <s v="Credit telephonique MTN PALF/ du 20 au 26 mai 2026/ Investigation/P29"/>
    <s v="Telephone"/>
    <s v="Investigation"/>
    <n v="7500"/>
    <n v="14.514995926124477"/>
    <n v="516.70699999999999"/>
    <s v="P29"/>
    <s v="P29-MA-R15"/>
    <s v="PALF"/>
    <x v="4"/>
    <s v="CONGO"/>
    <m/>
    <m/>
    <m/>
  </r>
  <r>
    <x v="114"/>
    <s v="Taxi: domicile - ouenze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4"/>
    <s v="Taxi: ouenze - talangai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4"/>
    <s v="Taxi moto: talangai - total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4"/>
    <s v="Taxi: total - zone ronp moungali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4"/>
    <s v="Taxi: zone ronp moungali - poto poto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4"/>
    <s v="Taxi: poto poto - domicile (fin de journée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4"/>
    <s v="Achat boisson/une cible"/>
    <s v="Trust building"/>
    <s v="Investigation"/>
    <n v="2500"/>
    <n v="4.8383319753748255"/>
    <n v="516.70699999999999"/>
    <s v="T73"/>
    <s v="T73-MA-D2"/>
    <s v="PALF"/>
    <x v="4"/>
    <s v="CONGO"/>
    <m/>
    <m/>
    <m/>
  </r>
  <r>
    <x v="114"/>
    <s v="Credit telephonique MTN PALF/ du 20 au 26 mai 2026/ Investigation/T73"/>
    <s v="Telephone"/>
    <s v="Investigation"/>
    <n v="7500"/>
    <n v="14.514995926124477"/>
    <n v="516.70699999999999"/>
    <s v="T73"/>
    <s v="T73-MA-R8"/>
    <s v="PALF"/>
    <x v="4"/>
    <s v="CONGO"/>
    <m/>
    <m/>
    <m/>
  </r>
  <r>
    <x v="114"/>
    <s v="Taxi tricycle : Hôtel Maman Bety - Agence trans bony/ Achat billet"/>
    <s v="Transport local"/>
    <s v="Investigation"/>
    <n v="700"/>
    <n v="1.3547329531049512"/>
    <n v="516.70699999999999"/>
    <s v="IT87"/>
    <s v="IT87-MA-D1"/>
    <s v="PALF"/>
    <x v="4"/>
    <s v="CONGO"/>
    <m/>
    <m/>
    <m/>
  </r>
  <r>
    <x v="114"/>
    <s v="Taxi tricycle : Agence trans bony - Charden Farell/ Retrait du budget additionnel"/>
    <s v="Transport local"/>
    <s v="Investigation"/>
    <n v="700"/>
    <n v="1.3547329531049512"/>
    <n v="516.70699999999999"/>
    <s v="IT87"/>
    <s v="IT87-MA-D1"/>
    <s v="PALF"/>
    <x v="4"/>
    <s v="CONGO"/>
    <m/>
    <m/>
    <m/>
  </r>
  <r>
    <x v="114"/>
    <s v="Taxi tricycle : Charden Farell - Agence trans bony/ Récupérer le billet"/>
    <s v="Transport local"/>
    <s v="Investigation"/>
    <n v="700"/>
    <n v="1.3547329531049512"/>
    <n v="516.70699999999999"/>
    <s v="IT87"/>
    <s v="IT87-MA-D1"/>
    <s v="PALF"/>
    <x v="4"/>
    <s v="CONGO"/>
    <m/>
    <m/>
    <m/>
  </r>
  <r>
    <x v="114"/>
    <s v="Achat billet Oyo - Brazzaville/ IT87"/>
    <s v="Transport Interurbain"/>
    <s v="Investigation"/>
    <n v="6000"/>
    <n v="11.611996740899581"/>
    <n v="516.70699999999999"/>
    <s v="IT87"/>
    <s v="IT87-MA-R8"/>
    <s v="PALF"/>
    <x v="4"/>
    <s v="CONGO"/>
    <m/>
    <m/>
    <m/>
  </r>
  <r>
    <x v="114"/>
    <s v="Taxi tricycle : Agence trans bony - Hôtel Maman Bety/ Retour d'achat billet"/>
    <s v="Transport local"/>
    <s v="Investigation"/>
    <n v="700"/>
    <n v="1.3547329531049512"/>
    <n v="516.70699999999999"/>
    <s v="IT87"/>
    <s v="IT87-MA-D1"/>
    <s v="PALF"/>
    <x v="4"/>
    <s v="CONGO"/>
    <m/>
    <m/>
    <m/>
  </r>
  <r>
    <x v="114"/>
    <s v="Credit telephonique MTN PALF/du 20 au 26 mai 2026/Investigation /IT87"/>
    <s v="Telephone"/>
    <s v="Investigation"/>
    <n v="7500"/>
    <n v="14.514995926124477"/>
    <n v="516.70699999999999"/>
    <s v="IT87"/>
    <s v="IT87-MA-R9"/>
    <s v="PALF"/>
    <x v="4"/>
    <s v="CONGO"/>
    <m/>
    <m/>
    <m/>
  </r>
  <r>
    <x v="114"/>
    <s v="Taxi moto Hôtel MAKA-Marché/ Achat ration des prevenus/ Visite geôle du 19/05/2026 à 06h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14"/>
    <s v="Taxi moto marché-Brigade Territoriale/ Pour la visite geôle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14"/>
    <s v="Ration de quatre prevenus/ Maxime, Gael, Guylvith et NGOSSI à la Gendarmerie (BT) d'Ewo"/>
    <s v="jail visit"/>
    <s v="Legal"/>
    <n v="6000"/>
    <n v="11.611996740899581"/>
    <n v="516.70699999999999"/>
    <s v="Donald-Romeo"/>
    <s v="DR-MA-D2"/>
    <s v="PALF"/>
    <x v="4"/>
    <s v="CONGO"/>
    <m/>
    <m/>
    <m/>
  </r>
  <r>
    <x v="114"/>
    <s v="Taxi moto Hôtel MAKA-Marché/ Achat ration des prevenus/ Visite geôle du 19/05/2026 à 20h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14"/>
    <s v="Taxi moto marché-Brigade Territoriale/ Pour la visite geôle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14"/>
    <s v="Ration de quatre prevenus/ Maxime, Gael, Guylvith et NGOSSI à la Gendarmerie (BT) d'Ewo"/>
    <s v="jail visit"/>
    <s v="Legal"/>
    <n v="6000"/>
    <n v="11.611996740899581"/>
    <n v="516.70699999999999"/>
    <s v="Donald-Romeo"/>
    <s v="DR-MA-D2"/>
    <s v="PALF"/>
    <x v="4"/>
    <s v="CONGO"/>
    <m/>
    <m/>
    <m/>
  </r>
  <r>
    <x v="114"/>
    <s v="Credit telephonique MTN PALF/ du 20 au 26 mai  2026/Legal/Donald-Roméo"/>
    <s v="Telephone"/>
    <s v="Legal"/>
    <n v="7500"/>
    <n v="14.514995926124477"/>
    <n v="516.70699999999999"/>
    <s v="Donald-Romeo"/>
    <s v="DR-MA-R10"/>
    <s v="PALF"/>
    <x v="4"/>
    <s v="CONGO"/>
    <m/>
    <m/>
    <m/>
  </r>
  <r>
    <x v="114"/>
    <s v="Taxi moto, Région de gendarmerie d'Ewo-Charden Farell"/>
    <s v="Transport local"/>
    <s v="Media"/>
    <n v="250"/>
    <n v="0.48383319753748255"/>
    <n v="516.70699999999999"/>
    <s v="Evariste"/>
    <s v="EV-MA-D1"/>
    <s v="PALF"/>
    <x v="4"/>
    <s v="CONGO"/>
    <m/>
    <m/>
    <m/>
  </r>
  <r>
    <x v="114"/>
    <s v="Taxi moto, Charden Farell-Région de Gendarmerie d'Ewo"/>
    <s v="Transport local"/>
    <s v="Media"/>
    <n v="250"/>
    <n v="0.48383319753748255"/>
    <n v="516.70699999999999"/>
    <s v="Evariste"/>
    <s v="EV-MA-D1"/>
    <s v="PALF"/>
    <x v="4"/>
    <s v="CONGO"/>
    <m/>
    <m/>
    <m/>
  </r>
  <r>
    <x v="114"/>
    <s v="Credit telephonique MTN PALF/du 20 au 26 mai 2026/Legal/Romain"/>
    <s v="Telephone"/>
    <s v="Legal"/>
    <n v="5000"/>
    <n v="9.676663950749651"/>
    <n v="516.70699999999999"/>
    <s v="Romain"/>
    <s v="RM-MA-R3"/>
    <s v="PALF"/>
    <x v="4"/>
    <s v="CONGO"/>
    <m/>
    <m/>
    <m/>
  </r>
  <r>
    <x v="115"/>
    <s v=" Achat Carburant de la BJ aller-retour Ewo-Kéllé"/>
    <s v="Transport Interurbain"/>
    <s v="Opération"/>
    <n v="93750"/>
    <n v="181.43744907655596"/>
    <n v="516.70699999999999"/>
    <s v="Crépin"/>
    <s v="CR-MA-R15"/>
    <s v="PALF"/>
    <x v="4"/>
    <s v="CONGO"/>
    <m/>
    <m/>
    <m/>
  </r>
  <r>
    <x v="115"/>
    <s v="P29 -CONGO Frais d'hotel du 18 au 20/05/2026 à oyo  (02 Nuitées)"/>
    <s v="Travel subsistence"/>
    <s v="Investigation"/>
    <n v="20000"/>
    <n v="38.706655802998604"/>
    <n v="516.70699999999999"/>
    <s v="P29"/>
    <s v="P29-MA-R14"/>
    <s v="PALF"/>
    <x v="4"/>
    <s v="CONGO"/>
    <m/>
    <m/>
    <m/>
  </r>
  <r>
    <x v="115"/>
    <s v="Taxi hotel-agence,départ brazza"/>
    <s v="Transport local"/>
    <s v="Investigation"/>
    <n v="1000"/>
    <n v="1.9353327901499302"/>
    <n v="516.70699999999999"/>
    <s v="P29"/>
    <s v="P29-MA-D1"/>
    <s v="PALF"/>
    <x v="4"/>
    <s v="CONGO"/>
    <m/>
    <m/>
    <m/>
  </r>
  <r>
    <x v="115"/>
    <s v="Taxi agence-domicile,retour mission"/>
    <s v="Transport local"/>
    <s v="Investigation"/>
    <n v="1500"/>
    <n v="2.9029991852248953"/>
    <n v="516.70699999999999"/>
    <s v="P29"/>
    <s v="P29-MA-D1"/>
    <s v="PALF"/>
    <x v="4"/>
    <s v="CONGO"/>
    <m/>
    <m/>
    <m/>
  </r>
  <r>
    <x v="115"/>
    <s v="Taxi: domicile - château d'eau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5"/>
    <s v="Taxi: château d'eau - mokondzi-ngouaka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5"/>
    <s v="Taxi: mokondzi-ngouaka - zone jeane vialle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5"/>
    <s v="Taxi: zone jeane vialle - miadeka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5"/>
    <s v="Taxi: miadeka - bureau( fin 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5"/>
    <s v="Achat boisson/une cible"/>
    <s v="Trust building"/>
    <s v="Investigation"/>
    <n v="2000"/>
    <n v="3.8706655802998604"/>
    <n v="516.70699999999999"/>
    <s v="T73"/>
    <s v="T73-MA-D2"/>
    <s v="PALF"/>
    <x v="4"/>
    <s v="CONGO"/>
    <m/>
    <m/>
    <m/>
  </r>
  <r>
    <x v="115"/>
    <s v="Taxi : bureau - quartier château d'eau ( achat billet à l'agence Nzoko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5"/>
    <s v="Taxi : quartier château d'eau - domicile (fin de jouenée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5"/>
    <s v="Achat bilet: Brazzaville - pointe noire/T73"/>
    <s v="Transport Interurbain"/>
    <s v="Investigation"/>
    <n v="13000"/>
    <n v="25.159326271949094"/>
    <n v="516.70699999999999"/>
    <s v="T73"/>
    <s v="T73-MA-R9"/>
    <s v="PALF"/>
    <x v="4"/>
    <s v="CONGO"/>
    <m/>
    <m/>
    <m/>
  </r>
  <r>
    <x v="115"/>
    <s v="Frais d'hôtel Maman Bety du 18 au 20/05/2026 à Oyo (02 nuitées)"/>
    <s v="Travel subsistence"/>
    <s v="Investigation"/>
    <n v="20000"/>
    <n v="38.706655802998604"/>
    <n v="516.70699999999999"/>
    <s v="IT87"/>
    <s v="IT87-MA-R10"/>
    <s v="PALF"/>
    <x v="4"/>
    <s v="CONGO"/>
    <m/>
    <m/>
    <m/>
  </r>
  <r>
    <x v="115"/>
    <s v="Taxi tricycle : Hôtel Maman Bety - Agence trans bony/ Départ pour Brazzaville"/>
    <s v="Transport local"/>
    <s v="Investigation"/>
    <n v="700"/>
    <n v="1.3547329531049512"/>
    <n v="516.70699999999999"/>
    <s v="IT87"/>
    <s v="IT87-MA-D1"/>
    <s v="PALF"/>
    <x v="4"/>
    <s v="CONGO"/>
    <m/>
    <m/>
    <m/>
  </r>
  <r>
    <x v="115"/>
    <s v="Taxi : Agence trans bony Frontière - Domicile/ Arrivé à Brazzaville"/>
    <s v="Transport local"/>
    <s v="Investigation"/>
    <n v="2000"/>
    <n v="3.8706655802998604"/>
    <n v="516.70699999999999"/>
    <s v="IT87"/>
    <s v="IT87-MA-D1"/>
    <s v="PALF"/>
    <x v="4"/>
    <s v="CONGO"/>
    <m/>
    <m/>
    <m/>
  </r>
  <r>
    <x v="115"/>
    <s v="Taxi moto Hôtel MAKA-Marché/ Achat ration des prevenus/ Visite geôle du 20/05/2026 à 06h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15"/>
    <s v="Taxi moto marché-Brigade Territoriale/ Pour la visite geôle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15"/>
    <s v="Ration de quatre prevenus/ Maxime, Gael, Guylvith et NGOSSI à la Gendarmerie (BT) d'Ewo"/>
    <s v="jail visit"/>
    <s v="Legal"/>
    <n v="6000"/>
    <n v="11.611996740899581"/>
    <n v="516.70699999999999"/>
    <s v="Donald-Romeo"/>
    <s v="DR-MA-D2"/>
    <s v="PALF"/>
    <x v="4"/>
    <s v="CONGO"/>
    <m/>
    <m/>
    <m/>
  </r>
  <r>
    <x v="115"/>
    <s v="Taxi moto Hôtel Maka6Domicile du COMREG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115"/>
    <s v="Credit telephonique MTN PALF/du 20 au 26 mai 2026/Media/ Evariste"/>
    <s v="Telephone"/>
    <s v="Media"/>
    <n v="7500"/>
    <n v="14.514995926124477"/>
    <n v="516.70699999999999"/>
    <s v="Evariste"/>
    <s v="EV-MA-R11"/>
    <s v="PALF"/>
    <x v="4"/>
    <s v="CONGO"/>
    <m/>
    <m/>
    <m/>
  </r>
  <r>
    <x v="116"/>
    <s v="Maison- Bureau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16"/>
    <s v="Bureau-Maison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16"/>
    <s v="Règlement loyer du mois d'avril  2026/ Coordinateur"/>
    <s v="Personnel"/>
    <s v="Management"/>
    <n v="250000"/>
    <n v="483.83319753748259"/>
    <n v="516.70699999999999"/>
    <s v="DOVI"/>
    <s v="DH-MA-R7"/>
    <s v="PALF"/>
    <x v="4"/>
    <s v="CONGO"/>
    <m/>
    <m/>
    <m/>
  </r>
  <r>
    <x v="116"/>
    <s v="Ration et raffraîchissement de 15 gendarmes pendant la mission de Kéllé"/>
    <s v="Travel subsistence"/>
    <s v="Opération"/>
    <n v="75000"/>
    <n v="145.14995926124476"/>
    <n v="516.70699999999999"/>
    <s v="Crépin"/>
    <s v="CR-MA-R16"/>
    <s v="PALF"/>
    <x v="4"/>
    <s v="CONGO"/>
    <m/>
    <m/>
    <m/>
  </r>
  <r>
    <x v="116"/>
    <s v="Ration et raffraîchissement du chef faune pendant la mission de Kéllé"/>
    <s v="Travel subsistence"/>
    <s v="Opération"/>
    <n v="5000"/>
    <n v="9.676663950749651"/>
    <n v="516.70699999999999"/>
    <s v="Crépin"/>
    <s v="CR-MA-R17"/>
    <s v="PALF"/>
    <x v="4"/>
    <s v="CONGO"/>
    <m/>
    <m/>
    <m/>
  </r>
  <r>
    <x v="116"/>
    <s v="Bonus pour 09 gendarmes ayant mené l'opération d'interpellation  à Kéllé les 19 et 20/05/2026"/>
    <s v="Bonus"/>
    <s v="Opération"/>
    <n v="90000"/>
    <n v="174.17995111349373"/>
    <n v="516.70699999999999"/>
    <s v="Crépin"/>
    <s v="CR-MA-R18"/>
    <s v="PALF"/>
    <x v="4"/>
    <s v="CONGO"/>
    <m/>
    <m/>
    <m/>
  </r>
  <r>
    <x v="116"/>
    <s v="Taxi: Bureau- banque BCI/Retrait d'argent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16"/>
    <s v="Taxi: Banque -Fondation Aspinall/ Remboursement de prêt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16"/>
    <s v="Taxi: Aspinall-Bureau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16"/>
    <s v="Taxi:  Bureau- M2B services /transfert d'argent à P29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16"/>
    <s v="Taxi:  M2B services- Bureau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16"/>
    <s v="Frais de transfert d'argent  à ,crépin, par Momo"/>
    <s v="Transfert fees"/>
    <s v="Office"/>
    <n v="10500"/>
    <n v="20.320994296574266"/>
    <n v="516.70699999999999"/>
    <s v="Parfaite"/>
    <s v="CA-MA-R19"/>
    <s v="PALF"/>
    <x v="4"/>
    <s v="CONGO"/>
    <m/>
    <m/>
    <m/>
  </r>
  <r>
    <x v="116"/>
    <s v="Taxi bureau-agence,achat billet"/>
    <s v="Transport local"/>
    <s v="Investigation"/>
    <n v="1000"/>
    <n v="1.9353327901499302"/>
    <n v="516.70699999999999"/>
    <s v="P29"/>
    <s v="P29-MA-D1"/>
    <s v="PALF"/>
    <x v="4"/>
    <s v="CONGO"/>
    <m/>
    <m/>
    <m/>
  </r>
  <r>
    <x v="116"/>
    <s v="Taxi agence-domicile"/>
    <s v="Transport local"/>
    <s v="Investigation"/>
    <n v="1500"/>
    <n v="2.9029991852248953"/>
    <n v="516.70699999999999"/>
    <s v="P29"/>
    <s v="P29-MA-D1"/>
    <s v="PALF"/>
    <x v="4"/>
    <s v="CONGO"/>
    <m/>
    <m/>
    <m/>
  </r>
  <r>
    <x v="116"/>
    <s v="Achat billet brazzaville-ouesso/P29"/>
    <s v="Transport Interurbain"/>
    <s v="Investigation"/>
    <n v="12000"/>
    <n v="23.223993481799162"/>
    <n v="516.70699999999999"/>
    <s v="P29"/>
    <s v="P29-MA-R16"/>
    <s v="PALF"/>
    <x v="4"/>
    <s v="CONGO"/>
    <m/>
    <m/>
    <m/>
  </r>
  <r>
    <x v="116"/>
    <s v="T73-CONGO Ration du 21 au 27/05/2026 à Pointe noire; Conkouati (06 Nuitées)"/>
    <s v="Travel subsistence"/>
    <s v="Investigation"/>
    <n v="60000"/>
    <n v="116.11996740899582"/>
    <n v="516.70699999999999"/>
    <s v="T73"/>
    <s v="T73-MA-D4"/>
    <s v="PALF"/>
    <x v="4"/>
    <s v="CONGO"/>
    <m/>
    <m/>
    <m/>
  </r>
  <r>
    <x v="116"/>
    <s v="Taxi : domicile - agence Nzoko ( départ pour Pointe noire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6"/>
    <s v="Taxi : agence Nzoko - quartier vindoulou ( recherche hotel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6"/>
    <s v="Taxi : quartier vindoulou - zone thistère ( recherche hotel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6"/>
    <s v="Taxi : zone thistère - Monkamba ( recherche hotel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6"/>
    <s v="Taxi : Monkamba - quarier pharmacie pascal (hotel trouvé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6"/>
    <s v="Taxi moto Hôtel MAKA-Marché/ Achat ration des prevenus/ Visite geôle du 21/05/2026 à 20h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16"/>
    <s v="Taxi moto marché-Brigade Territoriale/ Pour la visite geôle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16"/>
    <s v="Ration de sept prevenus/ Maxime, Gael, Guylvitch, NGOSSI, Manuel, Hosly et Doungous, à la Gendarmerie (BT) d'Ewo"/>
    <s v="jail visit"/>
    <s v="Legal"/>
    <n v="10500"/>
    <n v="20.320994296574266"/>
    <n v="516.70699999999999"/>
    <s v="Donald-Romeo"/>
    <s v="DR-MA-D2"/>
    <s v="PALF"/>
    <x v="4"/>
    <s v="CONGO"/>
    <m/>
    <m/>
    <m/>
  </r>
  <r>
    <x v="116"/>
    <s v="Reglement Facture Gardiennage Mois d'Avril 2026/3655278"/>
    <s v="Services"/>
    <s v="Office"/>
    <n v="260000"/>
    <n v="503.18652543898185"/>
    <n v="516.70699999999999"/>
    <s v="BCI"/>
    <s v="BQ-MA-R4"/>
    <s v="PALF"/>
    <x v="4"/>
    <s v="CONGO"/>
    <m/>
    <m/>
    <m/>
  </r>
  <r>
    <x v="117"/>
    <s v="Maison-Bureau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17"/>
    <s v="Bureau-Maison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17"/>
    <s v="Bonus pour 15 gendarmes ayant participé à la mission de kéllé le 21/05/2026."/>
    <s v="Bonus"/>
    <s v="Opération"/>
    <n v="150000"/>
    <n v="290.29991852248952"/>
    <n v="516.70699999999999"/>
    <s v="Crépin"/>
    <s v="CR-MA-R19"/>
    <s v="PALF"/>
    <x v="4"/>
    <s v="CONGO"/>
    <m/>
    <m/>
    <m/>
  </r>
  <r>
    <x v="117"/>
    <s v="Bonus pour 01 EF ayant participé à la mission de Kéllé le 21/05/2026."/>
    <s v="Bonus"/>
    <s v="Opération"/>
    <n v="10000"/>
    <n v="19.353327901499302"/>
    <n v="516.70699999999999"/>
    <s v="Crépin"/>
    <s v="CR-MA-R20"/>
    <s v="PALF"/>
    <x v="4"/>
    <s v="CONGO"/>
    <m/>
    <m/>
    <m/>
  </r>
  <r>
    <x v="117"/>
    <s v="Taxi:  Bureau- Société de gardiennage (PGS) /remise de chèque du mois d'avril 2026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17"/>
    <s v="Taxi:  Societé de gardiennage  - Bureau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17"/>
    <s v="Taxi: Bureau -Station Total/ achat carbureau Romain et Moi"/>
    <s v="Transport local"/>
    <s v="Office"/>
    <n v="500"/>
    <n v="0.9676663950749651"/>
    <n v="516.70699999999999"/>
    <s v="Parfaite"/>
    <s v="P-MA-D1"/>
    <s v="PALF"/>
    <x v="4"/>
    <s v="CONGO"/>
    <m/>
    <m/>
    <m/>
  </r>
  <r>
    <x v="117"/>
    <s v="Taxi: Station Total-Bureau"/>
    <s v="Transport local"/>
    <s v="Office"/>
    <n v="500"/>
    <n v="0.9676663950749651"/>
    <n v="516.70699999999999"/>
    <s v="Parfaite"/>
    <s v="P-MA-D1"/>
    <s v="PALF"/>
    <x v="4"/>
    <s v="CONGO"/>
    <m/>
    <m/>
    <m/>
  </r>
  <r>
    <x v="117"/>
    <s v="Taxi:  Bureau- Charden farell/ transfert d'argent à  P29, evariste, dovi, donanld-roméo et IT87"/>
    <s v="Transport local"/>
    <s v="Office"/>
    <n v="500"/>
    <n v="0.9676663950749651"/>
    <n v="516.70699999999999"/>
    <s v="Parfaite"/>
    <s v="P-MA-D1"/>
    <s v="PALF"/>
    <x v="4"/>
    <s v="CONGO"/>
    <m/>
    <m/>
    <m/>
  </r>
  <r>
    <x v="117"/>
    <s v="Taxi: Charden Farell-Bureau"/>
    <s v="Transport local"/>
    <s v="Office"/>
    <n v="500"/>
    <n v="0.9676663950749651"/>
    <n v="516.70699999999999"/>
    <s v="Parfaite"/>
    <s v="P-MA-D1"/>
    <s v="PALF"/>
    <x v="4"/>
    <s v="CONGO"/>
    <m/>
    <m/>
    <m/>
  </r>
  <r>
    <x v="117"/>
    <s v="Taxi: Bureau- Cabinet d'avocat Maitre Locko/Remise du chèque du mois d'avril 2026 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17"/>
    <s v="Taxi:  Cabinet d'avocat Maitre Locko- Domicile"/>
    <s v="Transport local"/>
    <s v="Office"/>
    <n v="1500"/>
    <n v="2.9029991852248953"/>
    <n v="516.70699999999999"/>
    <s v="Parfaite"/>
    <s v="P-MA-D1"/>
    <s v="PALF"/>
    <x v="4"/>
    <s v="CONGO"/>
    <m/>
    <m/>
    <m/>
  </r>
  <r>
    <x v="117"/>
    <s v="Frais de ramassage Ordure Mai 2026"/>
    <s v="Rent &amp; Utilities"/>
    <s v="Office"/>
    <n v="6000"/>
    <n v="11.611996740899581"/>
    <n v="516.70699999999999"/>
    <s v="Parfaite"/>
    <s v="CA-MA-R20"/>
    <s v="PALF"/>
    <x v="4"/>
    <s v="CONGO"/>
    <m/>
    <m/>
    <m/>
  </r>
  <r>
    <x v="117"/>
    <s v="Frais de transfert d'argent  à Donald-Roméo,crépin,Evariste, et T73 par CF"/>
    <s v="Transfert fees"/>
    <s v="Office"/>
    <n v="12510"/>
    <n v="24.211013204775629"/>
    <n v="516.70699999999999"/>
    <s v="Parfaite"/>
    <s v="CA-MA-R21"/>
    <s v="PALF"/>
    <x v="4"/>
    <s v="CONGO"/>
    <m/>
    <m/>
    <m/>
  </r>
  <r>
    <x v="117"/>
    <s v="Taxi : hotel RAP - quartier 7-7 de dany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7"/>
    <s v="Taxi : quartier 7-7 de dany - fond de tie tie 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7"/>
    <s v="Taxi : fond de tie tie - centre ville ( charden farel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7"/>
    <s v="Taxi : centre ville - grand marché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7"/>
    <s v="Taxi : grand marché - quartier saint kisito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7"/>
    <s v="Taxi : quartier saint kisito - hotel  (fin de journée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7"/>
    <s v="Achat boisson/une cible"/>
    <s v="Trust building"/>
    <s v="Investigation"/>
    <n v="1000"/>
    <n v="1.9353327901499302"/>
    <n v="516.70699999999999"/>
    <s v="T73"/>
    <s v="T73-MA-D2"/>
    <s v="PALF"/>
    <x v="4"/>
    <s v="CONGO"/>
    <m/>
    <m/>
    <m/>
  </r>
  <r>
    <x v="117"/>
    <s v="Taxi moto Hôtel MAKA-Marché/ Achat ration des prevenus/ Visite geôle du 22/05/2026 à 06h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17"/>
    <s v="Taxi moto marché-Brigade Territoriale/ Pour la visite geôle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17"/>
    <s v="Ration de sept prevenus/ Maxime, Gael, Guylvitch, NGOSSI, Manuel, Hosly et Doungous, à la Gendarmerie (BT) d'Ewo"/>
    <s v="jail visit"/>
    <s v="Legal"/>
    <n v="10500"/>
    <n v="20.320994296574266"/>
    <n v="516.70699999999999"/>
    <s v="Donald-Romeo"/>
    <s v="DR-MA-D2"/>
    <s v="PALF"/>
    <x v="4"/>
    <s v="CONGO"/>
    <m/>
    <m/>
    <m/>
  </r>
  <r>
    <x v="117"/>
    <s v="Taxi moto Hôtel MAKA-Marché/ Achat ration des prevenus/ Visite geôle du 22/05/2026 à 20h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17"/>
    <s v="Taxi moto marché-Brigade Territoriale/ Pour la visite geôle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17"/>
    <s v="Ration de sept prevenus/ Maxime, Gael, Guylvitch, NGOSSI, Manuel, Hosly et Doungous, à la Gendarmerie (BT) d'Ewo"/>
    <s v="jail visit"/>
    <s v="Legal"/>
    <n v="10500"/>
    <n v="20.320994296574266"/>
    <n v="516.70699999999999"/>
    <s v="Donald-Romeo"/>
    <s v="DR-MA-D2"/>
    <s v="PALF"/>
    <x v="4"/>
    <s v="CONGO"/>
    <m/>
    <m/>
    <m/>
  </r>
  <r>
    <x v="117"/>
    <s v="Taxi moto, Région de gendarmerie de la Cuvette-Ouest-Charden Farell"/>
    <s v="Transport local"/>
    <s v="Media"/>
    <n v="250"/>
    <n v="0.48383319753748255"/>
    <n v="516.70699999999999"/>
    <s v="Evariste"/>
    <s v="EV-MA-D1"/>
    <s v="PALF"/>
    <x v="4"/>
    <s v="CONGO"/>
    <m/>
    <m/>
    <m/>
  </r>
  <r>
    <x v="117"/>
    <s v="Taxi moto, Charden Farell-Région de Gendarmerie d'Ewo"/>
    <s v="Transport local"/>
    <s v="Media"/>
    <n v="500"/>
    <n v="0.9676663950749651"/>
    <n v="516.70699999999999"/>
    <s v="Evariste"/>
    <s v="EV-MA-D1"/>
    <s v="PALF"/>
    <x v="4"/>
    <s v="CONGO"/>
    <m/>
    <m/>
    <m/>
  </r>
  <r>
    <x v="117"/>
    <s v="Achat carburant 50 littres groupe electrogène Bureau "/>
    <s v="Office Materiels"/>
    <s v="Office"/>
    <n v="31250"/>
    <n v="60.479149692185324"/>
    <n v="516.70699999999999"/>
    <s v="Romain"/>
    <s v="CA-MA-R22"/>
    <s v="PALF"/>
    <x v="4"/>
    <s v="CONGO"/>
    <m/>
    <m/>
    <m/>
  </r>
  <r>
    <x v="117"/>
    <s v="Ration et frais d'hotel mission maitre Alain à Ewo du 25 Mai au 02 Juin 2026"/>
    <s v="Travel subsistence"/>
    <s v="Legal"/>
    <n v="160000"/>
    <n v="309.65324642398883"/>
    <n v="516.70699999999999"/>
    <s v="Romain"/>
    <s v="CA-MA-R23"/>
    <s v="PALF"/>
    <x v="4"/>
    <s v="CONGO"/>
    <m/>
    <m/>
    <m/>
  </r>
  <r>
    <x v="117"/>
    <s v="Frais de transport mission Maitre Alain à Ewo du 25 Mai au 02 Juin 2026"/>
    <s v="Transport Interurbain"/>
    <s v="Legal"/>
    <n v="36000"/>
    <n v="69.671980445397494"/>
    <n v="516.70699999999999"/>
    <s v="Romain"/>
    <s v="CA-MA-R24"/>
    <s v="PALF"/>
    <x v="4"/>
    <s v="CONGO"/>
    <m/>
    <m/>
    <m/>
  </r>
  <r>
    <x v="117"/>
    <s v="Taxi: Bureau-Cabinet Maitre BANZOUZI pour la remise de son budget de la mision de Ewo"/>
    <s v="Transport local"/>
    <s v="Legal"/>
    <n v="1000"/>
    <n v="1.9353327901499302"/>
    <n v="516.70699999999999"/>
    <s v="Romain"/>
    <s v="RM-MA-D1"/>
    <s v="PALF"/>
    <x v="4"/>
    <s v="CONGO"/>
    <m/>
    <m/>
    <m/>
  </r>
  <r>
    <x v="117"/>
    <s v="Taxi: Cabinet Maitre BANZOUZI-Domicile"/>
    <s v="Transport local"/>
    <s v="Legal"/>
    <n v="4000"/>
    <n v="7.7413311605997208"/>
    <n v="516.70699999999999"/>
    <s v="Romain"/>
    <s v="RM-MA-D1"/>
    <s v="PALF"/>
    <x v="4"/>
    <s v="CONGO"/>
    <m/>
    <m/>
    <m/>
  </r>
  <r>
    <x v="118"/>
    <s v="Maison-Bureau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18"/>
    <s v="Bureau- Maison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18"/>
    <s v="P29 - CONGO Ration  du 23 au 29/05/2025 à Ouesso et Mokeko (6 Nuitées)"/>
    <s v="Travel subsistence"/>
    <s v="Investigation"/>
    <n v="60000"/>
    <n v="116.11996740899582"/>
    <n v="516.70699999999999"/>
    <s v="P29"/>
    <s v="P29-MA-D5"/>
    <s v="PALF"/>
    <x v="4"/>
    <s v="CONGO"/>
    <m/>
    <m/>
    <m/>
  </r>
  <r>
    <x v="118"/>
    <s v="Taxi domicile-agence,départ mission"/>
    <s v="Transport local"/>
    <s v="Investigation"/>
    <n v="1500"/>
    <n v="2.9029991852248953"/>
    <n v="516.70699999999999"/>
    <s v="P29"/>
    <s v="P29-MA-D1"/>
    <s v="PALF"/>
    <x v="4"/>
    <s v="CONGO"/>
    <m/>
    <m/>
    <m/>
  </r>
  <r>
    <x v="118"/>
    <s v="Taxi agence-hotel,arrivé à ouesso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18"/>
    <s v="Achat boisson/une cible"/>
    <s v="Trust building"/>
    <s v="Investigation"/>
    <n v="2000"/>
    <n v="3.8706655802998604"/>
    <n v="516.70699999999999"/>
    <s v="T73"/>
    <s v="T73-MA-D2"/>
    <s v="PALF"/>
    <x v="4"/>
    <s v="CONGO"/>
    <m/>
    <m/>
    <m/>
  </r>
  <r>
    <x v="118"/>
    <s v="taxi : grand marché - centre ville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8"/>
    <s v="taxi : centre ville - mpita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8"/>
    <s v="taxi : mpita - ngoyo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8"/>
    <s v="taxi : ngoyo - fouks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8"/>
    <s v="taxi : fouks - hotel (fin de journée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18"/>
    <s v="Achat boisson/une cible"/>
    <s v="Trust building"/>
    <s v="Investigation"/>
    <n v="2000"/>
    <n v="3.8706655802998604"/>
    <n v="516.70699999999999"/>
    <s v="T73"/>
    <s v="T73-MA-D2"/>
    <s v="PALF"/>
    <x v="4"/>
    <s v="CONGO"/>
    <m/>
    <m/>
    <m/>
  </r>
  <r>
    <x v="118"/>
    <s v="Taxi moto Hôtel MAKA-Marché/ Achat ration des prevenus/ Visite geôle du 23/05/2026 à 06h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18"/>
    <s v="Taxi moto marché-Brigade Territoriale/ Pour la visite geôle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18"/>
    <s v="Ration de sept prevenus/ Maxime, Gael, Guylvitch, NGOSSI, Manuel, Hosly et Doungous, à la Gendarmerie (BT) d'Ewo"/>
    <s v="jail visit"/>
    <s v="Legal"/>
    <n v="10500"/>
    <n v="20.320994296574266"/>
    <n v="516.70699999999999"/>
    <s v="Donald-Romeo"/>
    <s v="DR-MA-D2"/>
    <s v="PALF"/>
    <x v="4"/>
    <s v="CONGO"/>
    <m/>
    <m/>
    <m/>
  </r>
  <r>
    <x v="118"/>
    <s v="Taxi moto Hôtel MAKA-Marché/ Achat ration des prevenus/ Visite geôle du 23/05/2026 à 20h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18"/>
    <s v="Taxi moto marché-Brigade Territoriale/ Pour la visite geôle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18"/>
    <s v="Ration de sept prevenus/ Maxime, Gael, Guylvitch, NGOSSI, Manuel, Hosly et Doungous, à la Gendarmerie (BT) d'Ewo"/>
    <s v="jail visit"/>
    <s v="Legal"/>
    <n v="10500"/>
    <n v="20.320994296574266"/>
    <n v="516.70699999999999"/>
    <s v="Donald-Romeo"/>
    <s v="DR-MA-D2"/>
    <s v="PALF"/>
    <x v="4"/>
    <s v="CONGO"/>
    <m/>
    <m/>
    <m/>
  </r>
  <r>
    <x v="118"/>
    <s v="Achat billet Ewo-Brazzaville/Evariste"/>
    <s v="Transport Interurbain"/>
    <s v="Media"/>
    <n v="12000"/>
    <n v="23.223993481799162"/>
    <n v="516.70699999999999"/>
    <s v="Evariste"/>
    <s v="EV-MA-R12"/>
    <s v="PALF"/>
    <x v="4"/>
    <s v="CONGO"/>
    <m/>
    <m/>
    <m/>
  </r>
  <r>
    <x v="118"/>
    <s v="Taxi: Domicle-Bureau pour finaliser l'analyse juridique de l'affaire de Ewo"/>
    <s v="Transport local"/>
    <s v="Legal"/>
    <n v="2500"/>
    <n v="4.8383319753748255"/>
    <n v="516.70699999999999"/>
    <s v="Romain"/>
    <s v="RM-MA-D1"/>
    <s v="PALF"/>
    <x v="4"/>
    <s v="CONGO"/>
    <m/>
    <m/>
    <m/>
  </r>
  <r>
    <x v="118"/>
    <s v="Taxi: Bureau-Domicile"/>
    <s v="Transport local"/>
    <s v="Legal"/>
    <n v="3000"/>
    <n v="5.8059983704497906"/>
    <n v="516.70699999999999"/>
    <s v="Romain"/>
    <s v="RM-MA-D1"/>
    <s v="PALF"/>
    <x v="4"/>
    <s v="CONGO"/>
    <m/>
    <m/>
    <m/>
  </r>
  <r>
    <x v="119"/>
    <s v="Taxi hotel-beroquième,prospection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19"/>
    <s v="Taxi beroquième-port,prospection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19"/>
    <s v="Taxi port-marché,prospection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19"/>
    <s v="Taxi marché-ancienne piste,prospection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19"/>
    <s v="Taxi ancienne piste-hotel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19"/>
    <s v="Achat boisson à une cible"/>
    <s v="Trust building"/>
    <s v="Investigation"/>
    <n v="2000"/>
    <n v="3.8706655802998604"/>
    <n v="516.70699999999999"/>
    <s v="P29"/>
    <s v="P29-MA-D2"/>
    <s v="PALF"/>
    <x v="4"/>
    <s v="CONGO"/>
    <m/>
    <m/>
    <m/>
  </r>
  <r>
    <x v="119"/>
    <s v="T73 - CONGO Frais d'hotel du 21 au 24/05/2026 à Pointe noire (03Nuitées)"/>
    <s v="Travel subsistence"/>
    <s v="Investigation"/>
    <n v="45000"/>
    <n v="87.089975556746865"/>
    <n v="516.70699999999999"/>
    <s v="T73"/>
    <s v="T73-MA-R10"/>
    <s v="PALF"/>
    <x v="4"/>
    <s v="CONGO"/>
    <m/>
    <m/>
    <m/>
  </r>
  <r>
    <x v="119"/>
    <s v="Taxi : hotel - parking de mayaka (départ pour conkouati)"/>
    <s v="Transport local"/>
    <s v="Investigation"/>
    <n v="1500"/>
    <n v="2.9029991852248953"/>
    <n v="516.70699999999999"/>
    <s v="T73"/>
    <s v="T73-MA-D1"/>
    <s v="PALF"/>
    <x v="4"/>
    <s v="CONGO"/>
    <m/>
    <m/>
    <m/>
  </r>
  <r>
    <x v="119"/>
    <s v="Achat billet : Pointe Noire - Conkouati/T73"/>
    <s v="Transport Interurbain"/>
    <s v="Investigation"/>
    <n v="10000"/>
    <n v="19.353327901499302"/>
    <n v="516.70699999999999"/>
    <s v="T73"/>
    <s v="T73-MA-R11"/>
    <s v="PALF"/>
    <x v="4"/>
    <s v="CONGO"/>
    <m/>
    <m/>
    <m/>
  </r>
  <r>
    <x v="119"/>
    <s v="Taxi moto : parking - hotel Crapp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19"/>
    <s v="Taxi moto : hotel Crapp - centre ville ( prospection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19"/>
    <s v="Taxi moto : centre ville - hotel (fin de journée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19"/>
    <s v="Achat boisson/une cible"/>
    <s v="Trust building"/>
    <s v="Investigation"/>
    <n v="1500"/>
    <n v="2.9029991852248953"/>
    <n v="516.70699999999999"/>
    <s v="T73"/>
    <s v="T73-MA-D2"/>
    <s v="PALF"/>
    <x v="4"/>
    <s v="CONGO"/>
    <m/>
    <m/>
    <m/>
  </r>
  <r>
    <x v="119"/>
    <s v="Taxi moto Hôtel MAKA-Marché/ Achat ration des prevenus/ Visite geôle du 24/05/2026 à 06h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19"/>
    <s v="Taxi moto marché-Brigade Territoriale/ Pour la visite geôle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19"/>
    <s v="Ration de sept prevenus/ Maxime, Gael, Guylvitch, NGOSSI, Manuel, Hosly et Doungous, à la Gendarmerie (BT) d'Ewo"/>
    <s v="jail visit"/>
    <s v="Legal"/>
    <n v="10500"/>
    <n v="20.320994296574266"/>
    <n v="516.70699999999999"/>
    <s v="Donald-Romeo"/>
    <s v="DR-MA-D2"/>
    <s v="PALF"/>
    <x v="4"/>
    <s v="CONGO"/>
    <m/>
    <m/>
    <m/>
  </r>
  <r>
    <x v="119"/>
    <s v="Taxi moto Hôtel MAKA-Marché/ Achat ration des prevenus/ Visite geôle du 24/05/2026 à 20h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19"/>
    <s v="Taxi moto marché-Brigade Territoriale/ Pour la visite geôle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19"/>
    <s v="Ration de sept prevenus/ Maxime, Gael, Guylvitch, NGOSSI, Manuel, Hosly et Doungous, à la Gendarmerie (BT) d'Ewo"/>
    <s v="jail visit"/>
    <s v="Legal"/>
    <n v="10500"/>
    <n v="20.320994296574266"/>
    <n v="516.70699999999999"/>
    <s v="Donald-Romeo"/>
    <s v="DR-MA-D2"/>
    <s v="PALF"/>
    <x v="4"/>
    <s v="CONGO"/>
    <m/>
    <m/>
    <m/>
  </r>
  <r>
    <x v="119"/>
    <s v="Evariste-CONGO Frais de l'hôtel du 13 au 24 mai 2026 à Ewo (11 nuitées ) "/>
    <s v="Travel subsistence"/>
    <s v="Media"/>
    <n v="110000"/>
    <n v="212.88660691649233"/>
    <n v="516.70699999999999"/>
    <s v="Evariste"/>
    <s v="EV-MA-R13"/>
    <s v="PALF"/>
    <x v="4"/>
    <s v="CONGO"/>
    <m/>
    <m/>
    <m/>
  </r>
  <r>
    <x v="120"/>
    <s v="Taxi: Domicile-Bureau/Prendre l'argent au bureau pour le transfert des fonds aux agents qui sont en mission/samedi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20"/>
    <s v="Taxi:  Bureau- M2B Services /Transfert d'argent àaux agents sur qui sont sur le terrain à Ewo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20"/>
    <s v="Taxi:   M2B Services- Domicile 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20"/>
    <s v="Frais de transfert d'argent  à ,crépin, Donald-Roméo et P29par Momo"/>
    <s v="Transfert fees"/>
    <s v="Office"/>
    <n v="8977"/>
    <n v="17.373482457175925"/>
    <n v="516.70699999999999"/>
    <s v="Parfaite"/>
    <s v="CA-MA-R25"/>
    <s v="PALF"/>
    <x v="4"/>
    <s v="CONGO"/>
    <m/>
    <m/>
    <m/>
  </r>
  <r>
    <x v="120"/>
    <s v="Taxi hotel-marché,prospection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0"/>
    <s v="Taxi marché-port,prospection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0"/>
    <s v="Taxi  port-thiem,prospection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0"/>
    <s v="Taxi thiem-stade,rencontre avec la cible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0"/>
    <s v="Taxi stade-tako,extraction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0"/>
    <s v="Taxi tako-hotel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0"/>
    <s v="Achat boisson à une cible"/>
    <s v="Trust building"/>
    <s v="Investigation"/>
    <n v="2500"/>
    <n v="4.8383319753748255"/>
    <n v="516.70699999999999"/>
    <s v="P29"/>
    <s v="P29-MA-D2"/>
    <s v="PALF"/>
    <x v="4"/>
    <s v="CONGO"/>
    <m/>
    <m/>
    <m/>
  </r>
  <r>
    <x v="120"/>
    <s v="Taxi moto : hotel Crapp - marché ( prospection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20"/>
    <s v="Taxi moto : marché - hotel (libéré hotel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20"/>
    <s v="T73 - CONGO Frais d'hotel du 24 au 25/05/2026 à Conkouati (01Nuitée)"/>
    <s v="Travel subsistence"/>
    <s v="Investigation"/>
    <n v="10000"/>
    <n v="19.353327901499302"/>
    <n v="516.70699999999999"/>
    <s v="T73"/>
    <s v="T73-MA-R12"/>
    <s v="PALF"/>
    <x v="4"/>
    <s v="CONGO"/>
    <m/>
    <m/>
    <m/>
  </r>
  <r>
    <x v="120"/>
    <s v="Taxi moto : hotel - parking (retour sur pointe noire)"/>
    <s v="Transport local"/>
    <s v="Investigation"/>
    <n v="500"/>
    <n v="0.9676663950749651"/>
    <n v="516.70699999999999"/>
    <s v="T73"/>
    <s v="T73-MA-D1"/>
    <s v="PALF"/>
    <x v="4"/>
    <s v="CONGO"/>
    <m/>
    <m/>
    <m/>
  </r>
  <r>
    <x v="120"/>
    <s v="Achat billet : Conkouati - Pointe noire/T73"/>
    <s v="Transport Interurbain"/>
    <s v="Investigation"/>
    <n v="10000"/>
    <n v="19.353327901499302"/>
    <n v="516.70699999999999"/>
    <s v="T73"/>
    <s v="T73-MA-R13"/>
    <s v="PALF"/>
    <x v="4"/>
    <s v="CONGO"/>
    <m/>
    <m/>
    <m/>
  </r>
  <r>
    <x v="120"/>
    <s v="Taxi moto : parking de mayaka - hotel"/>
    <s v="Transport local"/>
    <s v="Investigation"/>
    <n v="1500"/>
    <n v="2.9029991852248953"/>
    <n v="516.70699999999999"/>
    <s v="T73"/>
    <s v="T73-MA-D1"/>
    <s v="PALF"/>
    <x v="4"/>
    <s v="CONGO"/>
    <m/>
    <m/>
    <m/>
  </r>
  <r>
    <x v="120"/>
    <s v="Achat boisson/une cible"/>
    <s v="Trust building"/>
    <s v="Investigation"/>
    <n v="2000"/>
    <n v="3.8706655802998604"/>
    <n v="516.70699999999999"/>
    <s v="T73"/>
    <s v="T73-MA-D2"/>
    <s v="PALF"/>
    <x v="4"/>
    <s v="CONGO"/>
    <m/>
    <m/>
    <m/>
  </r>
  <r>
    <x v="120"/>
    <s v="Taxi moto Hôtel MAKA-Marché/ Achat ration des prevenus/ Visite geôle du 25/05/2026 à 06h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20"/>
    <s v="Taxi moto marché-Brigade Territoriale/ Pour la visite geôle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20"/>
    <s v="Ration de sept prevenus/ Maxime, Gael, Guylvitch, NGOSSI, Manuel, Hosly et Doungous, à la Gendarmerie (BT) d'Ewo"/>
    <s v="jail visit"/>
    <s v="Legal"/>
    <n v="10500"/>
    <n v="20.320994296574266"/>
    <n v="516.70699999999999"/>
    <s v="Donald-Romeo"/>
    <s v="DR-MA-D2"/>
    <s v="PALF"/>
    <x v="4"/>
    <s v="CONGO"/>
    <m/>
    <m/>
    <m/>
  </r>
  <r>
    <x v="120"/>
    <s v="Taxi moto Hôtel MAKA-Marché/ Achat ration des prevenus/ Visite geôle du 25/05/2026 à 20h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20"/>
    <s v="Taxi moto marché-Brigade Territoriale/ Pour la visite geôle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20"/>
    <s v="Ration de sept prevenus/ Maxime, Gael, Guylvitch, NGOSSI, Manuel, Hosly et Doungous, à la Gendarmerie (BT) d'Ewo"/>
    <s v="jail visit"/>
    <s v="Legal"/>
    <n v="10500"/>
    <n v="20.320994296574266"/>
    <n v="516.70699999999999"/>
    <s v="Donald-Romeo"/>
    <s v="DR-MA-D2"/>
    <s v="PALF"/>
    <x v="4"/>
    <s v="CONGO"/>
    <m/>
    <m/>
    <m/>
  </r>
  <r>
    <x v="120"/>
    <s v="Bonus media portant sur l'interpellation de 07 trafiquants des trophére de panthére le 18 et le 21 à Ewo (Fancais)"/>
    <s v="Bonus to media officer"/>
    <s v="Media"/>
    <n v="50000"/>
    <n v="96.766639507496507"/>
    <n v="516.70699999999999"/>
    <s v="Evariste"/>
    <s v="CA-MA-D1"/>
    <s v="PALF"/>
    <x v="4"/>
    <s v="CONGO"/>
    <m/>
    <m/>
    <m/>
  </r>
  <r>
    <x v="120"/>
    <s v="Bonus media portant sur l'interpellation de 07 trafiquants des trophére de panthére le 18 et le 21 à Ewo ( Kituba)"/>
    <s v="Bonus to media officer"/>
    <s v="Media"/>
    <n v="50000"/>
    <n v="96.766639507496507"/>
    <n v="516.70699999999999"/>
    <s v="Evariste"/>
    <s v="CA-MA-D1"/>
    <s v="PALF"/>
    <x v="4"/>
    <s v="CONGO"/>
    <m/>
    <m/>
    <m/>
  </r>
  <r>
    <x v="120"/>
    <s v="Bonus media portant sur l'interpellation de 07 trafiquants des trophére de panthére le 18 et le 21 à Ewo ( Lingala )"/>
    <s v="Bonus to media officer"/>
    <s v="Media"/>
    <n v="50000"/>
    <n v="96.766639507496507"/>
    <n v="516.70699999999999"/>
    <s v="Evariste"/>
    <s v="CA-MA-D1"/>
    <s v="PALF"/>
    <x v="4"/>
    <s v="CONGO"/>
    <m/>
    <m/>
    <m/>
  </r>
  <r>
    <x v="120"/>
    <s v="Bonus media portant sur l'interpellation de 07 trafiquants des trophére de panthére le 18 et le 21 à Ewo ( Mantages)"/>
    <s v="Bonus to media officer"/>
    <s v="Media"/>
    <n v="50000"/>
    <n v="96.766639507496507"/>
    <n v="516.70699999999999"/>
    <s v="Evariste"/>
    <s v="CA-MA-D1"/>
    <s v="PALF"/>
    <x v="4"/>
    <s v="CONGO"/>
    <m/>
    <m/>
    <m/>
  </r>
  <r>
    <x v="120"/>
    <s v="Taxi, Agence Trans Bony de Talanga-Domicile ( à 2h du matin)"/>
    <s v="Bonus to media officer"/>
    <s v="Media"/>
    <n v="3500"/>
    <n v="6.7736647655247557"/>
    <n v="516.70699999999999"/>
    <s v="Evariste"/>
    <s v="EV-MA-D1"/>
    <s v="PALF"/>
    <x v="4"/>
    <s v="CONGO"/>
    <m/>
    <m/>
    <m/>
  </r>
  <r>
    <x v="120"/>
    <s v="Taxi, Domicile-Bureau PALF"/>
    <s v="Bonus to media officer"/>
    <s v="Media"/>
    <n v="1000"/>
    <n v="1.9353327901499302"/>
    <n v="516.70699999999999"/>
    <s v="Evariste"/>
    <s v="EV-MA-D1"/>
    <s v="PALF"/>
    <x v="4"/>
    <s v="CONGO"/>
    <m/>
    <m/>
    <m/>
  </r>
  <r>
    <x v="120"/>
    <s v="Taxi, Bureau PALF-Moukondo"/>
    <s v="Bonus to media officer"/>
    <s v="Media"/>
    <n v="1000"/>
    <n v="1.9353327901499302"/>
    <n v="516.70699999999999"/>
    <s v="Evariste"/>
    <s v="EV-MA-D1"/>
    <s v="PALF"/>
    <x v="4"/>
    <s v="CONGO"/>
    <m/>
    <m/>
    <m/>
  </r>
  <r>
    <x v="120"/>
    <s v="Taxi, Moukondo-Télé Congo"/>
    <s v="Bonus to media officer"/>
    <s v="Media"/>
    <n v="1000"/>
    <n v="1.9353327901499302"/>
    <n v="516.70699999999999"/>
    <s v="Evariste"/>
    <s v="EV-MA-D1"/>
    <s v="PALF"/>
    <x v="4"/>
    <s v="CONGO"/>
    <m/>
    <m/>
    <m/>
  </r>
  <r>
    <x v="120"/>
    <s v="Taxi, Télé Congo-Moukondo"/>
    <s v="Bonus to media officer"/>
    <s v="Media"/>
    <n v="1000"/>
    <n v="1.9353327901499302"/>
    <n v="516.70699999999999"/>
    <s v="Evariste"/>
    <s v="EV-MA-D1"/>
    <s v="PALF"/>
    <x v="4"/>
    <s v="CONGO"/>
    <m/>
    <m/>
    <m/>
  </r>
  <r>
    <x v="121"/>
    <s v="Maison-Bureau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21"/>
    <s v="Bureau-Maison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21"/>
    <s v="Credit telephonique MTN/PALF/ du 27 mai  au 02 juin 2026/Management/ DOVI"/>
    <s v="Telephone"/>
    <s v="Management"/>
    <n v="10000"/>
    <n v="19.353327901499302"/>
    <n v="516.70699999999999"/>
    <s v="DOVI"/>
    <s v="DH-MA-R8"/>
    <s v="PALF"/>
    <x v="4"/>
    <s v="CONGO"/>
    <m/>
    <m/>
    <m/>
  </r>
  <r>
    <x v="121"/>
    <s v="Credit telephonique MTN PALF/du 27 mai au 02 juin 2026/Legal/ crepin"/>
    <s v="Telephone"/>
    <s v="Legal"/>
    <n v="7500"/>
    <n v="14.514995926124477"/>
    <n v="516.70699999999999"/>
    <s v="Crépin"/>
    <s v="CR-MA-R21"/>
    <s v="PALF"/>
    <x v="4"/>
    <s v="CONGO"/>
    <m/>
    <m/>
    <m/>
  </r>
  <r>
    <x v="121"/>
    <s v="Taxi:  Bureau- Direction MTN /Achat credit equipe PALF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21"/>
    <s v="Taxi:   Direction MTN- Bureau 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21"/>
    <s v="Credit teléphonique MTN PALF/ du 27 mai au 02 juinl 2026/Management/ Parfaite"/>
    <s v="Telephone"/>
    <s v="Management"/>
    <n v="5000"/>
    <n v="9.676663950749651"/>
    <n v="516.70699999999999"/>
    <s v="Parfaite"/>
    <s v="P-MA-R4"/>
    <s v="PALF"/>
    <x v="4"/>
    <s v="CONGO"/>
    <m/>
    <m/>
    <m/>
  </r>
  <r>
    <x v="121"/>
    <s v="Frais de transfert d'argent  à  Donald-Roméo par Momo"/>
    <s v="Transfert fees"/>
    <s v="Office"/>
    <n v="350"/>
    <n v="0.67736647655247562"/>
    <n v="516.70699999999999"/>
    <s v="Parfaite"/>
    <s v="CA-MA-R26"/>
    <s v="PALF"/>
    <x v="4"/>
    <s v="CONGO"/>
    <m/>
    <m/>
    <m/>
  </r>
  <r>
    <x v="121"/>
    <s v="P29 -CONGO Frais d'hotel du 23 au 26/05/2026 à ouesso  (03 Nuitées)"/>
    <s v="Travel subsistence"/>
    <s v="Investigation"/>
    <n v="30000"/>
    <n v="58.05998370449791"/>
    <n v="516.70699999999999"/>
    <s v="P29"/>
    <s v="P29-MA-R17"/>
    <s v="PALF"/>
    <x v="4"/>
    <s v="CONGO"/>
    <m/>
    <m/>
    <m/>
  </r>
  <r>
    <x v="121"/>
    <s v="Credit telephonique MTN PALF/ du 27  mai  au 02 Juin 2026/ Investigation/P29"/>
    <s v="Telephone"/>
    <s v="Investigation"/>
    <n v="7500"/>
    <n v="14.514995926124477"/>
    <n v="516.70699999999999"/>
    <s v="P29"/>
    <s v="P29-MA-R18"/>
    <s v="PALF"/>
    <x v="4"/>
    <s v="CONGO"/>
    <m/>
    <m/>
    <m/>
  </r>
  <r>
    <x v="121"/>
    <s v="Taxi hotel-paking,départ mokeko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1"/>
    <s v="Achat billet Ouesso-Mokeko/P29"/>
    <s v="Transport Interurbain"/>
    <s v="Investigation"/>
    <n v="3000"/>
    <n v="5.8059983704497906"/>
    <n v="516.70699999999999"/>
    <s v="P29"/>
    <s v="P29-MA-R19"/>
    <s v="PALF"/>
    <x v="4"/>
    <s v="CONGO"/>
    <m/>
    <m/>
    <m/>
  </r>
  <r>
    <x v="121"/>
    <s v="Taxi parking-hotel,arrivé à mokeko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1"/>
    <s v="Taxi hotel-comi complexe,prospection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1"/>
    <s v="Taxi comi complexe-petit village,prospection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1"/>
    <s v="Taxi petit village-hotel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1"/>
    <s v="Achat boisson à une cible"/>
    <s v="Trust building"/>
    <s v="Investigation"/>
    <n v="2500"/>
    <n v="4.8383319753748255"/>
    <n v="516.70699999999999"/>
    <s v="P29"/>
    <s v="P29-MA-D2"/>
    <s v="PALF"/>
    <x v="4"/>
    <s v="CONGO"/>
    <m/>
    <m/>
    <m/>
  </r>
  <r>
    <x v="121"/>
    <s v="Taxi : hotel - marché de la foire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21"/>
    <s v="Taxi : marché de la foire - davounge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21"/>
    <s v="Taxi : davounge - mpaka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21"/>
    <s v="Taxi : mpaka - patra (prospe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21"/>
    <s v="Taxi : patra - agence Nzoko (resetvation billet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21"/>
    <s v="Taxi : agence Nzoko - hotel(fin de journée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21"/>
    <s v="Achat billet : Pointe noire - Brazzaville/T73"/>
    <s v="Transport Interurbain"/>
    <s v="Investigation"/>
    <n v="13000"/>
    <n v="25.159326271949094"/>
    <n v="516.70699999999999"/>
    <s v="T73"/>
    <s v="T73-MA-R14"/>
    <s v="PALF"/>
    <x v="4"/>
    <s v="CONGO"/>
    <m/>
    <m/>
    <m/>
  </r>
  <r>
    <x v="121"/>
    <s v="Achat boisson/une cible"/>
    <s v="Trust building"/>
    <s v="Investigation"/>
    <n v="2500"/>
    <n v="4.8383319753748255"/>
    <n v="516.70699999999999"/>
    <s v="T73"/>
    <s v="T73-MA-D2"/>
    <s v="PALF"/>
    <x v="4"/>
    <s v="CONGO"/>
    <m/>
    <m/>
    <m/>
  </r>
  <r>
    <x v="121"/>
    <s v="Credit telephonique MTN PALF/ du 27 mai au 02 juin 2026/ Investigation/T73"/>
    <s v="Telephone"/>
    <s v="Investigation"/>
    <n v="7500"/>
    <n v="14.514995926124477"/>
    <n v="516.70699999999999"/>
    <s v="T73"/>
    <s v="T73-MA-R15"/>
    <s v="PALF"/>
    <x v="4"/>
    <s v="CONGO"/>
    <m/>
    <m/>
    <m/>
  </r>
  <r>
    <x v="121"/>
    <s v="Taxi moto Hôtel MAKA-Marché/ Achat ration des prevenus/ Visite geôle du 26/05/2026 à 06h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21"/>
    <s v="Taxi moto marché-Brigade Territoriale/ Pour la visite geôle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21"/>
    <s v="Ration de sept prevenus/ Maxime, Gael, Guylvitch, NGOSSI, Manuel, Hosly et Doungous, à la Gendarmerie (BT) d'Ewo"/>
    <s v="jail visit"/>
    <s v="Legal"/>
    <n v="10500"/>
    <n v="20.320994296574266"/>
    <n v="516.70699999999999"/>
    <s v="Donald-Romeo"/>
    <s v="DR-MA-D2"/>
    <s v="PALF"/>
    <x v="4"/>
    <s v="CONGO"/>
    <m/>
    <m/>
    <m/>
  </r>
  <r>
    <x v="121"/>
    <s v="Taxi moto Genarmerie-Cyber café/ Faire imprimer la procédure de la Gendarmerie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121"/>
    <s v="Frais d'impression de la procédure de la gendarmerie"/>
    <s v="Court Fees"/>
    <s v="Operation"/>
    <n v="34200"/>
    <n v="66.188381423127609"/>
    <n v="516.70699999999999"/>
    <s v="Donald-Romeo"/>
    <s v="DR-MA-R11"/>
    <s v="PALF"/>
    <x v="4"/>
    <s v="CONGO"/>
    <m/>
    <m/>
    <m/>
  </r>
  <r>
    <x v="121"/>
    <s v="Taxi moto Cyber café-Brigade territoriale/ Faire signer les PV aux prévenus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121"/>
    <s v="Taxi moto Hôtel MAKA-Marché/ Achat ration des prevenus/ Visite geôle du 26/05/2026 à 20h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21"/>
    <s v="Taxi moto marché-Brigade Territoriale/ Pour la visite geôle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21"/>
    <s v="Ration de sept prevenus/ Maxime, Gael, Guylvitch, NGOSSI, Manuel, Hosly et Doungous, à la Gendarmerie (BT) d'Ewo"/>
    <s v="jail visit"/>
    <s v="Legal"/>
    <n v="10500"/>
    <n v="20.320994296574266"/>
    <n v="516.70699999999999"/>
    <s v="Donald-Romeo"/>
    <s v="DR-MA-D2"/>
    <s v="PALF"/>
    <x v="4"/>
    <s v="CONGO"/>
    <m/>
    <m/>
    <m/>
  </r>
  <r>
    <x v="121"/>
    <s v="Credit telephonique MTN PALF/ du 27 mai au 02 Juin  2026/Legal/Donald-Roméo"/>
    <s v="Telephone"/>
    <s v="Legal"/>
    <n v="7500"/>
    <n v="14.514995926124477"/>
    <n v="516.70699999999999"/>
    <s v="Donald-Romeo"/>
    <s v="DR-MA-R12"/>
    <s v="PALF"/>
    <x v="4"/>
    <s v="CONGO"/>
    <m/>
    <m/>
    <m/>
  </r>
  <r>
    <x v="121"/>
    <s v="Achat billet Brazzaville-Djambala/Evariste"/>
    <s v="Bonus to media officer"/>
    <s v="Media"/>
    <n v="5000"/>
    <n v="9.676663950749651"/>
    <n v="516.70699999999999"/>
    <s v="Evariste"/>
    <s v="EV-MA-R14"/>
    <s v="PALF"/>
    <x v="4"/>
    <s v="CONGO"/>
    <m/>
    <m/>
    <m/>
  </r>
  <r>
    <x v="121"/>
    <s v="Taxi, Bureau PALF-Moukondo"/>
    <s v="Bonus to media officer"/>
    <s v="Media"/>
    <n v="1000"/>
    <n v="1.9353327901499302"/>
    <n v="516.70699999999999"/>
    <s v="Evariste"/>
    <s v="EV-MA-D1"/>
    <s v="PALF"/>
    <x v="4"/>
    <s v="CONGO"/>
    <m/>
    <m/>
    <m/>
  </r>
  <r>
    <x v="121"/>
    <s v="Taxi, Moukondo-Télé Congo"/>
    <s v="Bonus to media officer"/>
    <s v="Media"/>
    <n v="1000"/>
    <n v="1.9353327901499302"/>
    <n v="516.70699999999999"/>
    <s v="Evariste"/>
    <s v="EV-MA-D1"/>
    <s v="PALF"/>
    <x v="4"/>
    <s v="CONGO"/>
    <m/>
    <m/>
    <m/>
  </r>
  <r>
    <x v="121"/>
    <s v="Taxi, Télé Congo-Moukondo"/>
    <s v="Bonus to media officer"/>
    <s v="Media"/>
    <n v="1000"/>
    <n v="1.9353327901499302"/>
    <n v="516.70699999999999"/>
    <s v="Evariste"/>
    <s v="EV-MA-D1"/>
    <s v="PALF"/>
    <x v="4"/>
    <s v="CONGO"/>
    <m/>
    <m/>
    <m/>
  </r>
  <r>
    <x v="121"/>
    <s v="Credit telephonique MTN PALF/du 27 mai au 02 juin 2026/media/ Evariste"/>
    <s v="Bonus to media officer"/>
    <s v="Media"/>
    <n v="7500"/>
    <n v="14.514995926124477"/>
    <n v="516.70699999999999"/>
    <s v="Evariste"/>
    <s v="EV-MA-R15"/>
    <s v="PALF"/>
    <x v="4"/>
    <s v="CONGO"/>
    <m/>
    <m/>
    <m/>
  </r>
  <r>
    <x v="121"/>
    <s v="Achat carburant 50 littres groupe electrogène Bureau "/>
    <s v="Office Materiels"/>
    <s v="Office"/>
    <n v="31250"/>
    <n v="60.479149692185324"/>
    <n v="516.70699999999999"/>
    <s v="Romain"/>
    <s v="CA-MA-R27"/>
    <s v="PALF"/>
    <x v="4"/>
    <s v="CONGO"/>
    <m/>
    <m/>
    <m/>
  </r>
  <r>
    <x v="121"/>
    <s v="Taxi: Bureau-Trans Bony de la Frontière pour la reservations des billets pour la mission de DJAMBALA"/>
    <s v="Transport local"/>
    <s v="Legal"/>
    <n v="1000"/>
    <n v="1.9353327901499302"/>
    <n v="516.70699999999999"/>
    <s v="Romain"/>
    <s v="RM-MA-D1"/>
    <s v="PALF"/>
    <x v="4"/>
    <s v="CONGO"/>
    <m/>
    <m/>
    <m/>
  </r>
  <r>
    <x v="121"/>
    <s v="Achat billet Brazzaville-Djambala/ Romain"/>
    <s v="Transport Interurbain"/>
    <s v="Legal"/>
    <n v="5000"/>
    <n v="9.676663950749651"/>
    <n v="516.70699999999999"/>
    <s v="Romain"/>
    <s v="RM-MA-R4"/>
    <s v="PALF"/>
    <x v="4"/>
    <s v="CONGO"/>
    <m/>
    <m/>
    <m/>
  </r>
  <r>
    <x v="121"/>
    <s v="Taxi: Trans Bony de la Frontière-Bureau"/>
    <s v="Transport local"/>
    <s v="Legal"/>
    <n v="500"/>
    <n v="0.9676663950749651"/>
    <n v="516.70699999999999"/>
    <s v="Romain"/>
    <s v="RM-MA-D1"/>
    <s v="PALF"/>
    <x v="4"/>
    <s v="CONGO"/>
    <m/>
    <m/>
    <m/>
  </r>
  <r>
    <x v="121"/>
    <s v="Credit telephonique MTN PALF/du 27 mai au 02 juin 2026/Legal/Romain"/>
    <s v="Telephone"/>
    <s v="Legal"/>
    <n v="5000"/>
    <n v="9.676663950749651"/>
    <n v="516.70699999999999"/>
    <s v="Romain"/>
    <s v="RM-MA-R5"/>
    <s v="PALF"/>
    <x v="4"/>
    <s v="CONGO"/>
    <m/>
    <m/>
    <m/>
  </r>
  <r>
    <x v="121"/>
    <s v="Reglement honoraire du 01 au 23 mai 2026  2026/IT87/3655280"/>
    <s v="Personnel"/>
    <s v="Investigation"/>
    <n v="339200"/>
    <n v="656.46488241885629"/>
    <n v="516.70699999999999"/>
    <s v="BCI"/>
    <s v="BQ-MA-R6"/>
    <s v="PALF"/>
    <x v="4"/>
    <s v="CONGO"/>
    <m/>
    <m/>
    <m/>
  </r>
  <r>
    <x v="122"/>
    <s v="Maison- Bureau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22"/>
    <s v="Bureau-Maison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22"/>
    <s v="Maison- Loutassi (rencontre avec le DD plateaux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22"/>
    <s v="Loutassi-Maison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22"/>
    <s v="Maison -Club de tennis (rencontre avec le Directeur de l'Accord de Lusaka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22"/>
    <s v="Bureau Lusaka - Interpol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22"/>
    <s v="Bureau-Maison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22"/>
    <s v="Reglement prestation de nettoyage  bureau PALF du mois de mai 2026"/>
    <s v="Services"/>
    <s v="Office"/>
    <n v="80000"/>
    <n v="154.82662321199442"/>
    <n v="516.70699999999999"/>
    <s v="Parfaite"/>
    <s v="CA-MA-R28"/>
    <s v="PALF"/>
    <x v="4"/>
    <s v="CONGO"/>
    <m/>
    <m/>
    <m/>
  </r>
  <r>
    <x v="122"/>
    <s v=" Frais de prestation de nettoyage jardin PALF de mai 2026"/>
    <s v="Services"/>
    <s v="Office"/>
    <n v="40000"/>
    <n v="77.413311605997208"/>
    <n v="516.70699999999999"/>
    <s v="Parfaite"/>
    <s v="CA-MA-R29"/>
    <s v="PALF"/>
    <x v="4"/>
    <s v="CONGO"/>
    <m/>
    <m/>
    <m/>
  </r>
  <r>
    <x v="122"/>
    <s v="Taxi hotel-makola,prospection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2"/>
    <s v="Taxi makola-nouveau village,prospection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2"/>
    <s v="Taxi  nouveau village-GPLSA,rencontre avec les cibles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2"/>
    <s v="Taxi GPLSA-makola,extraction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2"/>
    <s v="Taxi makola-hotel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2"/>
    <s v="Achat boisson à une cible"/>
    <s v="Trust building"/>
    <s v="Investigation"/>
    <n v="3000"/>
    <n v="5.8059983704497906"/>
    <n v="516.70699999999999"/>
    <s v="P29"/>
    <s v="P29-MA-D2"/>
    <s v="PALF"/>
    <x v="4"/>
    <s v="CONGO"/>
    <m/>
    <m/>
    <m/>
  </r>
  <r>
    <x v="122"/>
    <s v="T73 - CONGO Frais d'hotel du 25 au 27/05/2026 à Pointe noire (02Nuitée)"/>
    <s v="Travel subsistence"/>
    <s v="Investigation"/>
    <n v="30000"/>
    <n v="58.05998370449791"/>
    <n v="516.70699999999999"/>
    <s v="T73"/>
    <s v="T73-MA-R16"/>
    <s v="PALF"/>
    <x v="4"/>
    <s v="CONGO"/>
    <m/>
    <m/>
    <m/>
  </r>
  <r>
    <x v="122"/>
    <s v="Taxi : hotel - agence Nzoko (retour sur Brazzaville)"/>
    <s v="Transport local"/>
    <s v="Investigation"/>
    <n v="1500"/>
    <n v="2.9029991852248953"/>
    <n v="516.70699999999999"/>
    <s v="T73"/>
    <s v="T73-MA-D1"/>
    <s v="PALF"/>
    <x v="4"/>
    <s v="CONGO"/>
    <m/>
    <m/>
    <m/>
  </r>
  <r>
    <x v="122"/>
    <s v="Taxi : agence Nzoko - domicile (retour sur Brazzaville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22"/>
    <s v="Taxi moto Hôtel MAKA-Marché/ Achat ration des prevenus/ Visite geôle du 27/05/2026 à 06h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22"/>
    <s v="Taxi moto marché-Brigade Territoriale/ Pour la visite geôle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22"/>
    <s v="Ration de sept prevenus/ Maxime, Gael, Guylvitch, NGOSSI, Manuel, Hosly et Doungous, à la Gendarmerie (BT) d'Ewo"/>
    <s v="jail visit"/>
    <s v="Legal"/>
    <n v="10500"/>
    <n v="20.320994296574266"/>
    <n v="516.70699999999999"/>
    <s v="Donald-Romeo"/>
    <s v="DR-MA-D2"/>
    <s v="PALF"/>
    <x v="4"/>
    <s v="CONGO"/>
    <m/>
    <m/>
    <m/>
  </r>
  <r>
    <x v="122"/>
    <s v="Taxi moto Brigade territoriale-Agence Trans Bony/ Reserver le billet pour Djambala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122"/>
    <s v="Achat billet EWO-NGO/ Donald-Roméo"/>
    <s v="Transport Interurbain"/>
    <s v="Legal"/>
    <n v="8000"/>
    <n v="15.482662321199442"/>
    <n v="516.70699999999999"/>
    <s v="Donald-Romeo"/>
    <s v="DR-MA-R13"/>
    <s v="PALF"/>
    <x v="4"/>
    <s v="CONGO"/>
    <m/>
    <m/>
    <m/>
  </r>
  <r>
    <x v="122"/>
    <s v="Taxi, Domicile-Agence Trans Bony Brazzaville"/>
    <s v="Bonus to media officer"/>
    <s v="Media"/>
    <n v="1000"/>
    <n v="1.9353327901499302"/>
    <n v="516.70699999999999"/>
    <s v="Evariste"/>
    <s v="EV-MA-D1"/>
    <s v="PALF"/>
    <x v="4"/>
    <s v="CONGO"/>
    <m/>
    <m/>
    <m/>
  </r>
  <r>
    <x v="122"/>
    <s v="Taxi moto, Agence Trans Bony Djambala-Hôtel Papa Dominique"/>
    <s v="Bonus to media officer"/>
    <s v="Media"/>
    <n v="300"/>
    <n v="0.58059983704497908"/>
    <n v="516.70699999999999"/>
    <s v="Evariste"/>
    <s v="EV-MA-D1"/>
    <s v="PALF"/>
    <x v="4"/>
    <s v="CONGO"/>
    <m/>
    <m/>
    <m/>
  </r>
  <r>
    <x v="122"/>
    <s v="Evariste- CONGO Ration de la mission  du 27 mai au 04 juin 2026 à Djambala (8 nuitées)"/>
    <s v="Bonus to media officer"/>
    <s v="Media"/>
    <n v="80000"/>
    <n v="154.82662321199442"/>
    <n v="516.70699999999999"/>
    <s v="Evariste"/>
    <s v="EV-MA-D4"/>
    <s v="PALF"/>
    <x v="4"/>
    <s v="CONGO"/>
    <m/>
    <m/>
    <m/>
  </r>
  <r>
    <x v="122"/>
    <s v="Taxi: Domicile-Agence Trans Bony de la Frontière"/>
    <s v="Transport local"/>
    <s v="Legal"/>
    <n v="3500"/>
    <n v="6.7736647655247557"/>
    <n v="516.70699999999999"/>
    <s v="Romain"/>
    <s v="RM-MA-D1"/>
    <s v="PALF"/>
    <x v="4"/>
    <s v="CONGO"/>
    <m/>
    <m/>
    <m/>
  </r>
  <r>
    <x v="122"/>
    <s v="Taxi moto: Agence Trans Bony de Djambala-Hotel Dominique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2"/>
    <s v="ROMAIN-CONGO: Ration du 27/05/ au 04/06/2026 à Djambala"/>
    <s v="Travel subsistence"/>
    <s v="Legal"/>
    <n v="80000"/>
    <n v="154.82662321199442"/>
    <n v="516.70699999999999"/>
    <s v="Romain"/>
    <s v="RM-MA-D2"/>
    <s v="PALF"/>
    <x v="4"/>
    <s v="CONGO"/>
    <m/>
    <m/>
    <m/>
  </r>
  <r>
    <x v="123"/>
    <s v="Maison-Bureau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23"/>
    <s v="Bureau-Chez PAUL( rendez vous avec les DD Kouilou et PNR)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23"/>
    <s v="Chez Paul - Maison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23"/>
    <s v="Taxi moto: DDEF-Charde Farell"/>
    <s v="Transport local"/>
    <s v="Legal"/>
    <n v="250"/>
    <n v="0.48383319753748255"/>
    <n v="516.70699999999999"/>
    <s v="Crépin"/>
    <s v="CR-MA-D1"/>
    <s v="PALF"/>
    <x v="4"/>
    <s v="CONGO"/>
    <m/>
    <m/>
    <m/>
  </r>
  <r>
    <x v="123"/>
    <s v="Taxi moto: Charde Farell-Hôtel"/>
    <s v="Transport local"/>
    <s v="Legal"/>
    <n v="250"/>
    <n v="0.48383319753748255"/>
    <n v="516.70699999999999"/>
    <s v="Crépin"/>
    <s v="CR-MA-D1"/>
    <s v="PALF"/>
    <x v="4"/>
    <s v="CONGO"/>
    <m/>
    <m/>
    <m/>
  </r>
  <r>
    <x v="123"/>
    <s v="Taxi moto: Hôtel-Charden  Farell apès l'appel pour confirmation de la disponibilité des liquidités."/>
    <s v="Transport local"/>
    <s v="Legal"/>
    <n v="250"/>
    <n v="0.48383319753748255"/>
    <n v="516.70699999999999"/>
    <s v="Crépin"/>
    <s v="CR-MA-D1"/>
    <s v="PALF"/>
    <x v="4"/>
    <s v="CONGO"/>
    <m/>
    <m/>
    <m/>
  </r>
  <r>
    <x v="123"/>
    <s v="Taxi moto: Charden Farell-Hôtel"/>
    <s v="Transport local"/>
    <s v="Legal"/>
    <n v="250"/>
    <n v="0.48383319753748255"/>
    <n v="516.70699999999999"/>
    <s v="Crépin"/>
    <s v="CR-MA-D1"/>
    <s v="PALF"/>
    <x v="4"/>
    <s v="CONGO"/>
    <m/>
    <m/>
    <m/>
  </r>
  <r>
    <x v="123"/>
    <s v="Taxi moto: Hôtel-Marché"/>
    <s v="Transport local"/>
    <s v="Legal"/>
    <n v="250"/>
    <n v="0.48383319753748255"/>
    <n v="516.70699999999999"/>
    <s v="Crépin"/>
    <s v="CR-MA-D1"/>
    <s v="PALF"/>
    <x v="4"/>
    <s v="CONGO"/>
    <m/>
    <m/>
    <m/>
  </r>
  <r>
    <x v="123"/>
    <s v="Ration de sept prevenus/ Maxime, Gael, Guylvitch, NGOSSI, Manuel, Hosly et Doungous, à la Gendarmerie (BT) d'Ewo/ Soir"/>
    <s v="jail visit"/>
    <s v="Legal"/>
    <n v="10500"/>
    <n v="20.320994296574266"/>
    <n v="516.70699999999999"/>
    <s v="Crépin"/>
    <s v="CR-MA-D4"/>
    <s v="PALF"/>
    <x v="4"/>
    <s v="CONGO"/>
    <m/>
    <m/>
    <m/>
  </r>
  <r>
    <x v="123"/>
    <s v="Taxi moto: Marché-BT"/>
    <s v="Transport local"/>
    <s v="Legal"/>
    <n v="250"/>
    <n v="0.48383319753748255"/>
    <n v="516.70699999999999"/>
    <s v="Crépin"/>
    <s v="CR-MA-D1"/>
    <s v="PALF"/>
    <x v="4"/>
    <s v="CONGO"/>
    <m/>
    <m/>
    <m/>
  </r>
  <r>
    <x v="123"/>
    <s v="Taxi:  Bureau- Charden farell/ transfert d'argent à  P29, evariste, dovi, donanld-roméo et IT87"/>
    <s v="Transport local"/>
    <s v="Office"/>
    <n v="500"/>
    <n v="0.9676663950749651"/>
    <n v="516.70699999999999"/>
    <s v="Parfaite"/>
    <s v="P-MA-D1"/>
    <s v="PALF"/>
    <x v="4"/>
    <s v="CONGO"/>
    <m/>
    <m/>
    <m/>
  </r>
  <r>
    <x v="123"/>
    <s v="Taxi: Charden Farell-Bureau"/>
    <s v="Transport local"/>
    <s v="Office"/>
    <n v="500"/>
    <n v="0.9676663950749651"/>
    <n v="516.70699999999999"/>
    <s v="Parfaite"/>
    <s v="P-MA-D1"/>
    <s v="PALF"/>
    <x v="4"/>
    <s v="CONGO"/>
    <m/>
    <m/>
    <m/>
  </r>
  <r>
    <x v="123"/>
    <s v="Taxi:  Bureau- M2B Services /Transfert d'argent aux agents sur qui sont en mission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23"/>
    <s v="Taxi:   M2B Services- Domicile 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23"/>
    <s v="Frais de transfert d'argent  à crépin, et P29 par CF"/>
    <s v="Transfert fees"/>
    <s v="Office"/>
    <n v="8500"/>
    <n v="16.450328716274406"/>
    <n v="516.70699999999999"/>
    <s v="Parfaite"/>
    <s v="CA-MA-R30"/>
    <s v="PALF"/>
    <x v="4"/>
    <s v="CONGO"/>
    <m/>
    <m/>
    <m/>
  </r>
  <r>
    <x v="123"/>
    <s v="Frais de transfert d'argent  à  Donald-Roméo par Momo"/>
    <s v="Transfert fees"/>
    <s v="Office"/>
    <n v="2800"/>
    <n v="5.4189318124198049"/>
    <n v="516.70699999999999"/>
    <s v="Parfaite"/>
    <s v="CA-MA-R31"/>
    <s v="PALF"/>
    <x v="4"/>
    <s v="CONGO"/>
    <m/>
    <m/>
    <m/>
  </r>
  <r>
    <x v="123"/>
    <s v="P29 -CONGO Frais d'hotel du 26 au 28/05/2026 à mokeko  (02 Nuitées)"/>
    <s v="Travel subsistence"/>
    <s v="Investigation"/>
    <n v="20000"/>
    <n v="38.706655802998604"/>
    <n v="516.70699999999999"/>
    <s v="P29"/>
    <s v="P29-MA-R20"/>
    <s v="PALF"/>
    <x v="4"/>
    <s v="CONGO"/>
    <m/>
    <m/>
    <m/>
  </r>
  <r>
    <x v="123"/>
    <s v="Achat  billet Mokeko-Ouesso/P29"/>
    <s v="Transport Interurbain"/>
    <s v="Investigation"/>
    <n v="3000"/>
    <n v="5.8059983704497906"/>
    <n v="516.70699999999999"/>
    <s v="P29"/>
    <s v="P29-MA-R21"/>
    <s v="PALF"/>
    <x v="4"/>
    <s v="CONGO"/>
    <m/>
    <m/>
    <m/>
  </r>
  <r>
    <x v="123"/>
    <s v="Taxi hotel-parking,départ ouesso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3"/>
    <s v="Taxi parking-hotel,arrivé à ouesso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3"/>
    <s v="Taxi hotel-CF,retrait des fonds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3"/>
    <s v="Taxi CF-stade,prospection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3"/>
    <s v="Taxi stade-hopital,prospection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3"/>
    <s v="Taxi hopîtal -marché,prospection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3"/>
    <s v="Taxi marché-agence,achat billet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3"/>
    <s v="Taxi agence-hotel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3"/>
    <s v="Achat billet Ouesso-Brazzaville/P29"/>
    <s v="Transport Interurbain"/>
    <s v="Investigation"/>
    <n v="12000"/>
    <n v="23.223993481799162"/>
    <n v="516.70699999999999"/>
    <s v="P29"/>
    <s v="P29-MA-R22"/>
    <s v="PALF"/>
    <x v="4"/>
    <s v="CONGO"/>
    <m/>
    <m/>
    <m/>
  </r>
  <r>
    <x v="123"/>
    <s v="Achat boisson à une cible"/>
    <s v="Trust building"/>
    <s v="Investigation"/>
    <n v="2000"/>
    <n v="3.8706655802998604"/>
    <n v="516.70699999999999"/>
    <s v="P29"/>
    <s v="P29-MA-D2"/>
    <s v="PALF"/>
    <x v="4"/>
    <s v="CONGO"/>
    <m/>
    <m/>
    <m/>
  </r>
  <r>
    <x v="123"/>
    <s v="Donald Roméo- CONGO Frais d'hôtel du 13 au 28/05/2026 à Ewo (15 nuitées)"/>
    <s v="Travel subsistence"/>
    <s v="Legal"/>
    <n v="150000"/>
    <n v="290.29991852248952"/>
    <n v="516.70699999999999"/>
    <s v="Donald-Romeo"/>
    <s v="DR-MA-R14"/>
    <s v="PALF"/>
    <x v="4"/>
    <s v="CONGO"/>
    <m/>
    <m/>
    <m/>
  </r>
  <r>
    <x v="123"/>
    <s v="Taxi moto Hôtel MAKA-Agence Trans Bony/ Pour NGO"/>
    <s v="Transport local"/>
    <s v="Legal"/>
    <n v="250"/>
    <n v="0.48383319753748255"/>
    <n v="516.70699999999999"/>
    <s v="Donald-Romeo"/>
    <s v="DR-MA-D1"/>
    <s v="PALF"/>
    <x v="4"/>
    <s v="CONGO"/>
    <m/>
    <m/>
    <m/>
  </r>
  <r>
    <x v="123"/>
    <s v="Taxi moto Agence Trans Bony de NGO-Agence Océon du Nord de Ngo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123"/>
    <s v="Taxi moto Agence Océon du Nord de Ngo-Gare routière"/>
    <s v="Transport local"/>
    <s v="Legal"/>
    <n v="500"/>
    <n v="0.9676663950749651"/>
    <n v="516.70699999999999"/>
    <s v="Donald-Romeo"/>
    <s v="DR-MA-D1"/>
    <s v="PALF"/>
    <x v="4"/>
    <s v="CONGO"/>
    <m/>
    <m/>
    <m/>
  </r>
  <r>
    <x v="123"/>
    <s v="Achat billet NGO-DJAMBALA/ Donald-Roméo"/>
    <s v="Transport Interurbain"/>
    <s v="Legal"/>
    <n v="5000"/>
    <n v="9.676663950749651"/>
    <n v="516.70699999999999"/>
    <s v="Donald-Romeo"/>
    <s v="DR-MA-R15"/>
    <s v="PALF"/>
    <x v="4"/>
    <s v="CONGO"/>
    <m/>
    <m/>
    <m/>
  </r>
  <r>
    <x v="123"/>
    <s v="Taxi moto Gare routière de Djambala-Hôtel papa Dominique"/>
    <s v="Transport local"/>
    <s v="Legal"/>
    <n v="300"/>
    <n v="0.58059983704497908"/>
    <n v="516.70699999999999"/>
    <s v="Donald-Romeo"/>
    <s v="DR-MA-D1"/>
    <s v="PALF"/>
    <x v="4"/>
    <s v="CONGO"/>
    <m/>
    <m/>
    <m/>
  </r>
  <r>
    <x v="123"/>
    <s v="Taxi moto, Hôtel Papa Dominique-DDEF Plateaux"/>
    <s v="Bonus to media officer"/>
    <s v="Media"/>
    <n v="300"/>
    <n v="0.58059983704497908"/>
    <n v="516.70699999999999"/>
    <s v="Evariste"/>
    <s v="EV-MA-D1"/>
    <s v="PALF"/>
    <x v="4"/>
    <s v="CONGO"/>
    <m/>
    <m/>
    <m/>
  </r>
  <r>
    <x v="123"/>
    <s v="Taxi moto, Région de Gendarmerie des Plateaux-Hôtel Papa Dominique"/>
    <s v="Bonus to media officer"/>
    <s v="Media"/>
    <n v="300"/>
    <n v="0.58059983704497908"/>
    <n v="516.70699999999999"/>
    <s v="Evariste"/>
    <s v="EV-MA-D1"/>
    <s v="PALF"/>
    <x v="4"/>
    <s v="CONGO"/>
    <m/>
    <m/>
    <m/>
  </r>
  <r>
    <x v="123"/>
    <s v="Taxi moto: Hotel Dominique-DDEF Plateaux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3"/>
    <s v="Taxi moto: DDEF-Hotel Dominique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3"/>
    <s v="Taxi moto: Hotel Dominique-Marché Djambala pour acheter la ration des prévenus EKOMBO et MOUKO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3"/>
    <s v="Achat de la ration des prévenus MOUKO Casmir et EKOMBO"/>
    <s v="jail visit"/>
    <s v="Legal"/>
    <n v="3000"/>
    <n v="5.8059983704497906"/>
    <n v="516.70699999999999"/>
    <s v="Romain"/>
    <s v="RM-MA-D3"/>
    <s v="PALF"/>
    <x v="4"/>
    <s v="CONGO"/>
    <m/>
    <m/>
    <m/>
  </r>
  <r>
    <x v="123"/>
    <s v="Taxi moto: Marché Djambala-Commissariat de Police 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3"/>
    <s v="Taxi moto: Commissariat de Police de Djambala-Hotel Dominique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4"/>
    <s v="Maison-Bureau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24"/>
    <s v="Bureau-Maison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24"/>
    <s v="Taxi moto: Parquet-Sécretariat pour photocopie de la procédure"/>
    <s v="Transport local"/>
    <s v="Legal"/>
    <n v="250"/>
    <n v="0.48383319753748255"/>
    <n v="516.70699999999999"/>
    <s v="Crépin"/>
    <s v="CR-MA-D1"/>
    <s v="PALF"/>
    <x v="4"/>
    <s v="CONGO"/>
    <m/>
    <m/>
    <m/>
  </r>
  <r>
    <x v="124"/>
    <s v="Frais de photocopie de la procédure"/>
    <s v="Office Materiels"/>
    <s v="Legal"/>
    <n v="5250"/>
    <n v="10.160497148287133"/>
    <n v="516.70699999999999"/>
    <s v="Crépin"/>
    <s v="CR-MA-R22"/>
    <s v="PALF"/>
    <x v="4"/>
    <s v="CONGO"/>
    <m/>
    <m/>
    <m/>
  </r>
  <r>
    <x v="124"/>
    <s v="Taxi moto: Sécretariat-Parquet"/>
    <s v="Transport local"/>
    <s v="Legal"/>
    <n v="250"/>
    <n v="0.48383319753748255"/>
    <n v="516.70699999999999"/>
    <s v="Crépin"/>
    <s v="CR-MA-D1"/>
    <s v="PALF"/>
    <x v="4"/>
    <s v="CONGO"/>
    <m/>
    <m/>
    <m/>
  </r>
  <r>
    <x v="124"/>
    <s v="Taxi moto: Hôtel-Marché"/>
    <s v="Transport local"/>
    <s v="Legal"/>
    <n v="250"/>
    <n v="0.48383319753748255"/>
    <n v="516.70699999999999"/>
    <s v="Crépin"/>
    <s v="CR-MA-D1"/>
    <s v="PALF"/>
    <x v="4"/>
    <s v="CONGO"/>
    <m/>
    <m/>
    <m/>
  </r>
  <r>
    <x v="124"/>
    <s v="Ration de sept prevenus/ Maxime, Gael, Guylvitch, NGOSSI, Manuel, Hosly et Doungous, à la Gendarmerie (BT) d'Ewo/Matin"/>
    <s v="jail visit"/>
    <s v="Legal"/>
    <n v="10500"/>
    <n v="20.320994296574266"/>
    <n v="516.70699999999999"/>
    <s v="Crépin"/>
    <s v="CR-MA-D4"/>
    <s v="PALF"/>
    <x v="4"/>
    <s v="CONGO"/>
    <m/>
    <m/>
    <m/>
  </r>
  <r>
    <x v="124"/>
    <s v="Taxi moto: Marché-BT"/>
    <s v="Transport local"/>
    <s v="Legal"/>
    <n v="250"/>
    <n v="0.48383319753748255"/>
    <n v="516.70699999999999"/>
    <s v="Crépin"/>
    <s v="CR-MA-D1"/>
    <s v="PALF"/>
    <x v="4"/>
    <s v="CONGO"/>
    <m/>
    <m/>
    <m/>
  </r>
  <r>
    <x v="124"/>
    <s v="Taxi:Bureau- Charden Farell/transfert d'argent à Romain et Evariste"/>
    <s v="Transport local"/>
    <s v="Office"/>
    <n v="500"/>
    <n v="0.9676663950749651"/>
    <n v="516.70699999999999"/>
    <s v="Parfaite"/>
    <s v="P-MA-D1"/>
    <s v="PALF"/>
    <x v="4"/>
    <s v="CONGO"/>
    <m/>
    <m/>
    <m/>
  </r>
  <r>
    <x v="124"/>
    <s v="Taxi: Charden Farell- Banque BCI/Retrait d'argent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24"/>
    <s v="Taxi: Banque -Bureau"/>
    <s v="Transport local"/>
    <s v="Office"/>
    <n v="1000"/>
    <n v="1.9353327901499302"/>
    <n v="516.70699999999999"/>
    <s v="Parfaite"/>
    <s v="P-MA-D1"/>
    <s v="PALF"/>
    <x v="4"/>
    <s v="CONGO"/>
    <m/>
    <m/>
    <m/>
  </r>
  <r>
    <x v="124"/>
    <s v="Frais de transfert d'argent  à Romain, et Evariste par CF"/>
    <s v="Transfert fees"/>
    <s v="Office"/>
    <n v="8580"/>
    <n v="16.605155339486402"/>
    <n v="516.70699999999999"/>
    <s v="Parfaite"/>
    <s v="CA-MA-R32"/>
    <s v="PALF"/>
    <x v="4"/>
    <s v="CONGO"/>
    <m/>
    <m/>
    <m/>
  </r>
  <r>
    <x v="124"/>
    <s v="Achat carburant 100 littres groupe electrogène Bureau "/>
    <s v="Office Materiels"/>
    <s v="Office"/>
    <n v="62500"/>
    <n v="120.95829938437065"/>
    <n v="516.70699999999999"/>
    <s v="Parfaite"/>
    <s v="CA-MA-R33"/>
    <s v="PALF"/>
    <x v="4"/>
    <s v="CONGO"/>
    <m/>
    <m/>
    <m/>
  </r>
  <r>
    <x v="124"/>
    <s v="P29 -CONGO Frais d'hotel du 28 au 29/05/2026 à ouesso  (01 Nuitée)"/>
    <s v="Travel subsistence"/>
    <s v="Investigation"/>
    <n v="10000"/>
    <n v="19.353327901499302"/>
    <n v="516.70699999999999"/>
    <s v="P29"/>
    <s v="P29-MA-R23"/>
    <s v="PALF"/>
    <x v="4"/>
    <s v="CONGO"/>
    <m/>
    <m/>
    <m/>
  </r>
  <r>
    <x v="124"/>
    <s v="Taxi hotel-agence,départ pour brazza"/>
    <s v="Transport local"/>
    <s v="Investigation"/>
    <n v="500"/>
    <n v="0.9676663950749651"/>
    <n v="516.70699999999999"/>
    <s v="P29"/>
    <s v="P29-MA-D1"/>
    <s v="PALF"/>
    <x v="4"/>
    <s v="CONGO"/>
    <m/>
    <m/>
    <m/>
  </r>
  <r>
    <x v="124"/>
    <s v="Taxi agence-domicile,retour mission"/>
    <s v="Transport local"/>
    <s v="Investigation"/>
    <n v="2500"/>
    <n v="4.8383319753748255"/>
    <n v="516.70699999999999"/>
    <s v="P29"/>
    <s v="P29-MA-D1"/>
    <s v="PALF"/>
    <x v="4"/>
    <s v="CONGO"/>
    <m/>
    <m/>
    <m/>
  </r>
  <r>
    <x v="124"/>
    <s v="Taxi : bureau - centre ville ( rendez-vous avec la cible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24"/>
    <s v="Taxi : centre ville - zone CCF (extraction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24"/>
    <s v="Taxi : zone CCF - bureau (retour bureau)"/>
    <s v="Transport local"/>
    <s v="Investigation"/>
    <n v="1000"/>
    <n v="1.9353327901499302"/>
    <n v="516.70699999999999"/>
    <s v="T73"/>
    <s v="T73-MA-D1"/>
    <s v="PALF"/>
    <x v="4"/>
    <s v="CONGO"/>
    <m/>
    <m/>
    <m/>
  </r>
  <r>
    <x v="124"/>
    <s v="Achat boisson/une cible"/>
    <s v="Trust building"/>
    <s v="Investigation"/>
    <n v="1000"/>
    <n v="1.9353327901499302"/>
    <n v="516.70699999999999"/>
    <s v="T73"/>
    <s v="T73-MA-D2"/>
    <s v="PALF"/>
    <x v="4"/>
    <s v="CONGO"/>
    <m/>
    <m/>
    <m/>
  </r>
  <r>
    <x v="124"/>
    <s v="Taxi moto Hôtel papa Dominique-DDEF"/>
    <s v="Transport local"/>
    <s v="Legal"/>
    <n v="300"/>
    <n v="0.58059983704497908"/>
    <n v="516.70699999999999"/>
    <s v="Donald-Romeo"/>
    <s v="DR-MA-D1"/>
    <s v="PALF"/>
    <x v="4"/>
    <s v="CONGO"/>
    <m/>
    <m/>
    <m/>
  </r>
  <r>
    <x v="124"/>
    <s v="Taxi moto DDEF-Hôtel papa Dominique"/>
    <s v="Transport local"/>
    <s v="Legal"/>
    <n v="300"/>
    <n v="0.58059983704497908"/>
    <n v="516.70699999999999"/>
    <s v="Donald-Romeo"/>
    <s v="DR-MA-D1"/>
    <s v="PALF"/>
    <x v="4"/>
    <s v="CONGO"/>
    <m/>
    <m/>
    <m/>
  </r>
  <r>
    <x v="124"/>
    <s v="Bonus media portant sur l'interpellation de 04 trafiquants des trophére de panthére le 18 mai 2026 à Ewo  pièces presse Internet (https://www.panoramik-actu.com)"/>
    <s v="Bonus to media officer"/>
    <s v="Media"/>
    <n v="6000"/>
    <n v="11.611996740899581"/>
    <n v="516.70699999999999"/>
    <s v="Evariste"/>
    <s v="CA-MA-D2"/>
    <s v="PALF"/>
    <x v="4"/>
    <s v="CONGO"/>
    <m/>
    <m/>
    <m/>
  </r>
  <r>
    <x v="124"/>
    <s v="Bonus media portant sur l'interpellation de 04 trafiquants des trophére de panthére le 18 mai 2026 à Ewo pièces presse Internet (https://www.tribune-eco.cg)"/>
    <s v="Bonus to media officer"/>
    <s v="Media"/>
    <n v="6000"/>
    <n v="11.611996740899581"/>
    <n v="516.70699999999999"/>
    <s v="Evariste"/>
    <s v="CA-MA-D2"/>
    <s v="PALF"/>
    <x v="4"/>
    <s v="CONGO"/>
    <m/>
    <m/>
    <m/>
  </r>
  <r>
    <x v="124"/>
    <s v="Bonus media portant sur l'interpellation de 04 trafiquants des trophére de panthére le 18 mai 2026 à Ewo pièces presse Internet (https://www.groupecongomedias.com)"/>
    <s v="Bonus to media officer"/>
    <s v="Media"/>
    <n v="6000"/>
    <n v="11.611996740899581"/>
    <n v="516.70699999999999"/>
    <s v="Evariste"/>
    <s v="CA-MA-D2"/>
    <s v="PALF"/>
    <x v="4"/>
    <s v="CONGO"/>
    <m/>
    <m/>
    <m/>
  </r>
  <r>
    <x v="124"/>
    <s v="Bonus media portant sur l'interpellation de 04 trafiquants des trophére de panthére le 18 mai 2026 à Ewo pièces presse Internet (https://www.labreveonline.com)"/>
    <s v="Bonus to media officer"/>
    <s v="Media"/>
    <n v="6000"/>
    <n v="11.611996740899581"/>
    <n v="516.70699999999999"/>
    <s v="Evariste"/>
    <s v="CA-MA-D2"/>
    <s v="PALF"/>
    <x v="4"/>
    <s v="CONGO"/>
    <m/>
    <m/>
    <m/>
  </r>
  <r>
    <x v="124"/>
    <s v="Bonus media portant sur l'interpellation de 04 trafiquants des trophére de panthére le 18 mai 2026 à Ewo pièces presse Internet (https://www.adiac-congo.com)"/>
    <s v="Bonus to media officer"/>
    <s v="Media"/>
    <n v="6000"/>
    <n v="11.611996740899581"/>
    <n v="516.70699999999999"/>
    <s v="Evariste"/>
    <s v="CA-MA-D2"/>
    <s v="PALF"/>
    <x v="4"/>
    <s v="CONGO"/>
    <m/>
    <m/>
    <m/>
  </r>
  <r>
    <x v="124"/>
    <s v="Bonus media portant sur l'interpellation de 04 trafiquants des trophére de panthére le 18 mai 2026 à Ewo pièces presse Internet (https://www.lasemaineafricaine.info)"/>
    <s v="Bonus to media officer"/>
    <s v="Media"/>
    <n v="6000"/>
    <n v="11.611996740899581"/>
    <n v="516.70699999999999"/>
    <s v="Evariste"/>
    <s v="CA-MA-D2"/>
    <s v="PALF"/>
    <x v="4"/>
    <s v="CONGO"/>
    <m/>
    <m/>
    <m/>
  </r>
  <r>
    <x v="124"/>
    <s v="Bonus media portant sur l'interpellation de 04 trafiquants des trophére de panthére le 18 mai 2026 à Ewo pièces presse Internet (https://www.matinlibre.cg)"/>
    <s v="Bonus to media officer"/>
    <s v="Media"/>
    <n v="6000"/>
    <n v="11.611996740899581"/>
    <n v="516.70699999999999"/>
    <s v="Evariste"/>
    <s v="CA-MA-D2"/>
    <s v="PALF"/>
    <x v="4"/>
    <s v="CONGO"/>
    <m/>
    <m/>
    <m/>
  </r>
  <r>
    <x v="124"/>
    <s v="Bonus media portant sur l'interpellation de 04 trafiquants des trophére de panthére le 18 mai 2026 à Ewo pièces presse Internet (https://www.firstmediac.com)"/>
    <s v="Bonus to media officer"/>
    <s v="Media"/>
    <n v="6000"/>
    <n v="11.611996740899581"/>
    <n v="516.70699999999999"/>
    <s v="Evariste"/>
    <s v="CA-MA-D2"/>
    <s v="PALF"/>
    <x v="4"/>
    <s v="CONGO"/>
    <m/>
    <m/>
    <m/>
  </r>
  <r>
    <x v="124"/>
    <s v="Bonus media portant sur l'interpellation de 04 trafiquants des trophére de panthére le 18 mai 2026 à Ewo pièces presse Internet (https://www.journaldebrazza.com)"/>
    <s v="Bonus to media officer"/>
    <s v="Media"/>
    <n v="6000"/>
    <n v="11.611996740899581"/>
    <n v="516.70699999999999"/>
    <s v="Evariste"/>
    <s v="CA-MA-D2"/>
    <s v="PALF"/>
    <x v="4"/>
    <s v="CONGO"/>
    <m/>
    <m/>
    <m/>
  </r>
  <r>
    <x v="124"/>
    <s v="Bonus media portant sur l'interpellation de 04 trafiquants des trophére de panthére le 18 mai 2026 à Ewo pièces presse Internet (https://vmmedias.info)"/>
    <s v="Bonus to media officer"/>
    <s v="Media"/>
    <n v="6000"/>
    <n v="11.611996740899581"/>
    <n v="516.70699999999999"/>
    <s v="Evariste"/>
    <s v="CA-MA-D2"/>
    <s v="PALF"/>
    <x v="4"/>
    <s v="CONGO"/>
    <m/>
    <m/>
    <m/>
  </r>
  <r>
    <x v="124"/>
    <s v="Bonus media portant sur l'interpellation de 04 trafiquants des trophére de panthére le 18 mai 2026 à Ewo pièces presse Internet (https://aci.cg)"/>
    <s v="Bonus to media officer"/>
    <s v="Media"/>
    <n v="6000"/>
    <n v="11.611996740899581"/>
    <n v="516.70699999999999"/>
    <s v="Evariste"/>
    <s v="CA-MA-D2"/>
    <s v="PALF"/>
    <x v="4"/>
    <s v="CONGO"/>
    <m/>
    <m/>
    <m/>
  </r>
  <r>
    <x v="124"/>
    <s v="Bonus media portant sur l'interpellation de 04 trafiquants des trophére de panthére le 18 mai 2026 à Ewo pièces presse Internet (https://lesechos-congobrazza.com/)"/>
    <s v="Bonus to media officer"/>
    <s v="Media"/>
    <n v="6000"/>
    <n v="11.611996740899581"/>
    <n v="516.70699999999999"/>
    <s v="Evariste"/>
    <s v="CA-MA-D2"/>
    <s v="PALF"/>
    <x v="4"/>
    <s v="CONGO"/>
    <m/>
    <m/>
    <m/>
  </r>
  <r>
    <x v="124"/>
    <s v="Bonus media portant sur l'interpellation de 04 trafiquants des trophére de panthére le 18 mai 2026 à Ewo pièces presse Internet (https://opinionpublique.cg)"/>
    <s v="Bonus to media officer"/>
    <s v="Media"/>
    <n v="6000"/>
    <n v="11.611996740899581"/>
    <n v="516.70699999999999"/>
    <s v="Evariste"/>
    <s v="CA-MA-D2"/>
    <s v="PALF"/>
    <x v="4"/>
    <s v="CONGO"/>
    <m/>
    <m/>
    <m/>
  </r>
  <r>
    <x v="124"/>
    <s v="Bonus media portant sur l'interpellation de 04 trafiquants des trophére de panthére le 18 mai 2026 à Ewo pièces presse Internet (https://www.lhorizonafricain.com)"/>
    <s v="Bonus to media officer"/>
    <s v="Media"/>
    <n v="6000"/>
    <n v="11.611996740899581"/>
    <n v="516.70699999999999"/>
    <s v="Evariste"/>
    <s v="CA-MA-D2"/>
    <s v="PALF"/>
    <x v="4"/>
    <s v="CONGO"/>
    <m/>
    <m/>
    <m/>
  </r>
  <r>
    <x v="124"/>
    <s v="Bonus media portant sur l'interpellation de 04 trafiquants des trophére de panthére le 18 mai 2026 à Ewo; pieces presse papier(les depêches de brazzaville)"/>
    <s v="Bonus to media officer"/>
    <s v="Media"/>
    <n v="10000"/>
    <n v="19.353327901499302"/>
    <n v="516.70699999999999"/>
    <s v="Evariste"/>
    <s v="CA-MA-D3"/>
    <s v="PALF"/>
    <x v="4"/>
    <s v="CONGO"/>
    <m/>
    <m/>
    <m/>
  </r>
  <r>
    <x v="124"/>
    <s v="Bonus media portant sur l'interpellation de 04 trafiquants des trophére de panthére le 18 mai 2026 à Ewo, pieces presse papier(l l'horizion africain)"/>
    <s v="Bonus to media officer"/>
    <s v="Media"/>
    <n v="10000"/>
    <n v="19.353327901499302"/>
    <n v="516.70699999999999"/>
    <s v="Evariste"/>
    <s v="CA-MA-D3"/>
    <s v="PALF"/>
    <x v="4"/>
    <s v="CONGO"/>
    <m/>
    <m/>
    <m/>
  </r>
  <r>
    <x v="124"/>
    <s v="Bonus media portant sur l'interpellation de 04 trafiquants des trophére de panthére le 18 mai 2026 à Ewo, pieces presse papier(l'agence congolaise de l'information)"/>
    <s v="Bonus to media officer"/>
    <s v="Media"/>
    <n v="10000"/>
    <n v="19.353327901499302"/>
    <n v="516.70699999999999"/>
    <s v="Evariste"/>
    <s v="CA-MA-D3"/>
    <s v="PALF"/>
    <x v="4"/>
    <s v="CONGO"/>
    <m/>
    <m/>
    <m/>
  </r>
  <r>
    <x v="124"/>
    <s v="Bonus media portant sur l'interpellation de 04 trafiquants des trophére de panthére le 18 mai 2026 à Ewo, pieces presse papier( la semaine Africaine)"/>
    <s v="Bonus to media officer"/>
    <s v="Media"/>
    <n v="10000"/>
    <n v="19.353327901499302"/>
    <n v="516.70699999999999"/>
    <s v="Evariste"/>
    <s v="CA-MA-D3"/>
    <s v="PALF"/>
    <x v="4"/>
    <s v="CONGO"/>
    <m/>
    <m/>
    <m/>
  </r>
  <r>
    <x v="124"/>
    <s v="Bonus media portant sur l'interpellation de 04 trafiquants des trophére de panthére le 18 mai 2026 à Ewo  presse Radio citoyenne des jeunes( Français)"/>
    <s v="Bonus to media officer"/>
    <s v="Media"/>
    <n v="6000"/>
    <n v="11.611996740899581"/>
    <n v="516.70699999999999"/>
    <s v="Evariste"/>
    <s v="CA-MA-D4"/>
    <s v="PALF"/>
    <x v="4"/>
    <s v="CONGO"/>
    <m/>
    <m/>
    <m/>
  </r>
  <r>
    <x v="124"/>
    <s v="Bonus media portant sur l'interpellation de 04 trafiquants des trophére de panthére le 18 mai 2026 à Ewo  presse Radio Liberté (Français, Kituba et Lingala)"/>
    <s v="Bonus to media officer"/>
    <s v="Media"/>
    <n v="18000"/>
    <n v="34.835990222698747"/>
    <n v="516.70699999999999"/>
    <s v="Evariste"/>
    <s v="CA-MA-D4"/>
    <s v="PALF"/>
    <x v="4"/>
    <s v="CONGO"/>
    <m/>
    <m/>
    <m/>
  </r>
  <r>
    <x v="124"/>
    <s v="Taxi moto: Hotel Dominique-Marché Djambala po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4"/>
    <s v="Achat de la ration des prevenus "/>
    <s v="jail visit"/>
    <s v="Legal"/>
    <n v="3000"/>
    <n v="5.8059983704497906"/>
    <n v="516.70699999999999"/>
    <s v="Romain"/>
    <s v="RM-MA-D3"/>
    <s v="PALF"/>
    <x v="4"/>
    <s v="CONGO"/>
    <m/>
    <m/>
    <m/>
  </r>
  <r>
    <x v="124"/>
    <s v="Taxi moto: Marché Djambala-Commissariat de Police 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4"/>
    <s v="Taxi moto: DDEF de Djambala-Hotel Dominique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4"/>
    <s v="Taxi moto: Hotel Dominique-Charden Farrel de Djambala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4"/>
    <s v="Taxi: moto: Charden Farrel-Hotel Dominique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4"/>
    <s v="Taxi moto: Hotel Dominique-Marché Djambala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4"/>
    <s v="Achat de la ration des prévenus MOUKO Casmir et EKOMBO"/>
    <s v="jail visit"/>
    <s v="Legal"/>
    <n v="3000"/>
    <n v="5.8059983704497906"/>
    <n v="516.70699999999999"/>
    <s v="Romain"/>
    <s v="RM-MA-D3"/>
    <s v="PALF"/>
    <x v="4"/>
    <s v="CONGO"/>
    <m/>
    <m/>
    <m/>
  </r>
  <r>
    <x v="124"/>
    <s v="Taxi moto: Marché-Commissariat de Police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4"/>
    <s v="Taxi moto: Commissariat de Police-Hotel Dominique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5"/>
    <s v="Maison- Moungali"/>
    <s v="Transport local"/>
    <s v="Management"/>
    <n v="1000"/>
    <n v="1.9353327901499302"/>
    <n v="516.70699999999999"/>
    <s v="DOVI"/>
    <s v="DH-MA-D1"/>
    <s v="PALF"/>
    <x v="4"/>
    <s v="CONGO"/>
    <m/>
    <m/>
    <m/>
  </r>
  <r>
    <x v="125"/>
    <s v="Taxi moto: Hôtel-Marché"/>
    <s v="Transport local"/>
    <s v="Legal"/>
    <n v="250"/>
    <n v="0.48383319753748255"/>
    <n v="516.70699999999999"/>
    <s v="Crépin"/>
    <s v="CR-MA-D1"/>
    <s v="PALF"/>
    <x v="4"/>
    <s v="CONGO"/>
    <m/>
    <m/>
    <m/>
  </r>
  <r>
    <x v="125"/>
    <s v="Ration de sept prevenus/ Maxime, Gael, Guylvitch, NGOSSI, Manuel, Hosly et Doungous, à la Gendarmerie (BT) d'Ewo/Soir"/>
    <s v="jail visit"/>
    <s v="Legal"/>
    <n v="10500"/>
    <n v="20.320994296574266"/>
    <n v="516.70699999999999"/>
    <s v="Crépin"/>
    <s v="CR-MA-D4"/>
    <s v="PALF"/>
    <x v="4"/>
    <s v="CONGO"/>
    <m/>
    <m/>
    <m/>
  </r>
  <r>
    <x v="125"/>
    <s v="Taxi moto: Marché-BT"/>
    <s v="Transport local"/>
    <s v="Legal"/>
    <n v="250"/>
    <n v="0.48383319753748255"/>
    <n v="516.70699999999999"/>
    <s v="Crépin"/>
    <s v="CR-MA-D1"/>
    <s v="PALF"/>
    <x v="4"/>
    <s v="CONGO"/>
    <m/>
    <m/>
    <m/>
  </r>
  <r>
    <x v="125"/>
    <s v="Taxi moto: Hotel Dominique-Marché pour acheter la ration des prévenus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5"/>
    <s v="Achat de la ration des prévenus MOUKO Casmir et EKOMBO"/>
    <s v="jail visit"/>
    <s v="Legal"/>
    <n v="3000"/>
    <n v="5.8059983704497906"/>
    <n v="516.70699999999999"/>
    <s v="Romain"/>
    <s v="RM-MA-D3"/>
    <s v="PALF"/>
    <x v="4"/>
    <s v="CONGO"/>
    <m/>
    <m/>
    <m/>
  </r>
  <r>
    <x v="125"/>
    <s v="Taxi moto: Marché-Commissariat de Police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5"/>
    <s v="Taxi moto: Commissariat de Police-Hotel Dominique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5"/>
    <s v="Taxi moto: Hotel Dominique-Marché pour acheter la ration des prévenus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5"/>
    <s v="Achat de la ration des prévenus MOUKO Casmir et EKOMBO"/>
    <s v="jail visit"/>
    <s v="Legal"/>
    <n v="3000"/>
    <n v="5.8059983704497906"/>
    <n v="516.70699999999999"/>
    <s v="Romain"/>
    <s v="RM-MA-D3"/>
    <s v="PALF"/>
    <x v="4"/>
    <s v="CONGO"/>
    <m/>
    <m/>
    <m/>
  </r>
  <r>
    <x v="125"/>
    <s v="Taxi moto: Marché-Commissariat de Police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5"/>
    <s v="Taxi moto: Commissariat de Police-Hotel Dominique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6"/>
    <s v="Taxi moto: Hôtel-Marché"/>
    <s v="Transport local"/>
    <s v="Legal"/>
    <n v="250"/>
    <n v="0.48383319753748255"/>
    <n v="516.70699999999999"/>
    <s v="Crépin"/>
    <s v="CR-MA-D1"/>
    <s v="PALF"/>
    <x v="4"/>
    <s v="CONGO"/>
    <m/>
    <m/>
    <m/>
  </r>
  <r>
    <x v="126"/>
    <s v="Ration de sept prevenus/ Maxime, Gael, Guylvitch, NGOSSI, Manuel, Hosly et Doungous, à la Gendarmerie (BT) d'Ewo/ Matin"/>
    <s v="jail visit"/>
    <s v="Legal"/>
    <n v="10500"/>
    <n v="20.320994296574266"/>
    <n v="516.70699999999999"/>
    <s v="Crépin"/>
    <s v="CR-MA-D4"/>
    <s v="PALF"/>
    <x v="4"/>
    <s v="CONGO"/>
    <m/>
    <m/>
    <m/>
  </r>
  <r>
    <x v="126"/>
    <s v="Taxi moto: Marché-BT"/>
    <s v="Transport local"/>
    <s v="Legal"/>
    <n v="250"/>
    <n v="0.48383319753748255"/>
    <n v="516.70699999999999"/>
    <s v="Crépin"/>
    <s v="CR-MA-D1"/>
    <s v="PALF"/>
    <x v="4"/>
    <s v="CONGO"/>
    <m/>
    <m/>
    <m/>
  </r>
  <r>
    <x v="126"/>
    <s v="Taxi moto: Hotel Dominique-Marché pour acheter la ration des prévenus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6"/>
    <s v="Achat de la ration des prévenus MOUKO Casmir et EKOMBO"/>
    <s v="jail visit"/>
    <s v="Legal"/>
    <n v="3000"/>
    <n v="5.8059983704497906"/>
    <n v="516.70699999999999"/>
    <s v="Romain"/>
    <s v="RM-MA-D3"/>
    <s v="PALF"/>
    <x v="4"/>
    <s v="CONGO"/>
    <m/>
    <m/>
    <m/>
  </r>
  <r>
    <x v="126"/>
    <s v="Taxi moto: Marché -Commisariat de Police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6"/>
    <s v="Taxi moto: Commissariat de Police-Hotel Dominique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6"/>
    <s v="Taxi moto: Hotel Dominique-Marché pour acheter la ration des prévenus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6"/>
    <s v="Achat de la ration des prévenus MOUKO Casmir et EKOMBO"/>
    <s v="jail visit"/>
    <s v="Legal"/>
    <n v="3000"/>
    <n v="5.8059983704497906"/>
    <n v="516.70699999999999"/>
    <s v="Romain"/>
    <s v="RM-MA-D3"/>
    <s v="PALF"/>
    <x v="4"/>
    <s v="CONGO"/>
    <m/>
    <m/>
    <m/>
  </r>
  <r>
    <x v="126"/>
    <s v="Taxi moto: Marché-Commissariat de Police"/>
    <s v="Transport local"/>
    <s v="Legal"/>
    <n v="300"/>
    <n v="0.58059983704497908"/>
    <n v="516.70699999999999"/>
    <s v="Romain"/>
    <s v="RM-MA-D1"/>
    <s v="PALF"/>
    <x v="4"/>
    <s v="CONGO"/>
    <m/>
    <m/>
    <m/>
  </r>
  <r>
    <x v="126"/>
    <s v="Taxi moto: Commissariat de Police-Hotel Dominique"/>
    <s v="Transport local"/>
    <s v="Legal"/>
    <n v="300"/>
    <n v="0.58059983704497908"/>
    <n v="516.70699999999999"/>
    <s v="Romain"/>
    <s v="RM-MA-D1"/>
    <s v="PALF"/>
    <x v="4"/>
    <s v="CONGO"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13">
  <r>
    <d v="2026-05-01T00:00:00"/>
    <s v="Maison-Bureau"/>
    <x v="0"/>
    <x v="0"/>
    <n v="1000"/>
    <n v="1.9353327901499302"/>
    <n v="516.70699999999999"/>
    <x v="0"/>
    <s v="DH-MA-D1"/>
    <s v="PALF"/>
    <s v="Fondation Wilcat"/>
    <s v="CONGO"/>
    <m/>
    <m/>
    <m/>
  </r>
  <r>
    <d v="2026-05-01T00:00:00"/>
    <s v="Bureau-Maison"/>
    <x v="0"/>
    <x v="0"/>
    <n v="1000"/>
    <n v="1.9353327901499302"/>
    <n v="516.70699999999999"/>
    <x v="0"/>
    <s v="DH-MA-D1"/>
    <s v="PALF"/>
    <s v="Fondation Wilcat"/>
    <s v="CONGO"/>
    <m/>
    <m/>
    <m/>
  </r>
  <r>
    <d v="2026-05-01T00:00:00"/>
    <s v="Achat crédit airtel"/>
    <x v="1"/>
    <x v="1"/>
    <n v="2500"/>
    <n v="4.8383319753748255"/>
    <n v="516.70699999999999"/>
    <x v="1"/>
    <s v="P29-MA-R1"/>
    <s v="PALF"/>
    <s v="Fondation Wilcat"/>
    <s v="CONGO"/>
    <m/>
    <m/>
    <m/>
  </r>
  <r>
    <d v="2026-05-01T00:00:00"/>
    <s v="Donald-Roméo-CONGO Ration  du  1er au 06/05/2026 à Ouesso/Impfondo/ Gamboma"/>
    <x v="2"/>
    <x v="2"/>
    <n v="50000"/>
    <n v="96.766639507496507"/>
    <n v="516.70699999999999"/>
    <x v="2"/>
    <s v="DR-MA-D3"/>
    <s v="PALF"/>
    <s v="Fondation Wilcat"/>
    <s v="CONGO"/>
    <m/>
    <m/>
    <m/>
  </r>
  <r>
    <d v="2026-05-01T00:00:00"/>
    <s v="Taxi moto Hôtel Mithé- Maison d'arrêt/ Pour la visite geôle du 01/05/2026 matin"/>
    <x v="0"/>
    <x v="2"/>
    <n v="500"/>
    <n v="0.9676663950749651"/>
    <n v="516.70699999999999"/>
    <x v="2"/>
    <s v="DR-MA-D1"/>
    <s v="PALF"/>
    <s v="Fondation Wilcat"/>
    <s v="CONGO"/>
    <m/>
    <m/>
    <m/>
  </r>
  <r>
    <d v="2026-05-01T00:00:00"/>
    <s v="Ration des deux prevenus/ Parfait et Jodel/ Maison d'arrêt d'Impfondo"/>
    <x v="3"/>
    <x v="2"/>
    <n v="3000"/>
    <n v="5.8059983704497906"/>
    <n v="516.70699999999999"/>
    <x v="2"/>
    <s v="DR-MA-D2"/>
    <s v="PALF"/>
    <s v="Fondation Wilcat"/>
    <s v="CONGO"/>
    <m/>
    <m/>
    <m/>
  </r>
  <r>
    <d v="2026-05-01T00:00:00"/>
    <s v="Taxi moto Maison d'arrêt- Hôtel Mithé"/>
    <x v="0"/>
    <x v="2"/>
    <n v="500"/>
    <n v="0.9676663950749651"/>
    <n v="516.70699999999999"/>
    <x v="2"/>
    <s v="DR-MA-D1"/>
    <s v="PALF"/>
    <s v="Fondation Wilcat"/>
    <s v="CONGO"/>
    <m/>
    <m/>
    <m/>
  </r>
  <r>
    <d v="2026-05-01T00:00:00"/>
    <s v="Taxi moto Hôtel Mithé- Maison d'arrêt/ Pour la visite geôle du 01/05/2026 après-midi"/>
    <x v="0"/>
    <x v="2"/>
    <n v="500"/>
    <n v="0.9676663950749651"/>
    <n v="516.70699999999999"/>
    <x v="2"/>
    <s v="DR-MA-D1"/>
    <s v="PALF"/>
    <s v="Fondation Wilcat"/>
    <s v="CONGO"/>
    <m/>
    <m/>
    <m/>
  </r>
  <r>
    <d v="2026-05-01T00:00:00"/>
    <s v="Ration des deux prevenus/ Parfait et Jodel/ Maison d'arrêt d'Impfondo"/>
    <x v="3"/>
    <x v="2"/>
    <n v="3000"/>
    <n v="5.8059983704497906"/>
    <n v="516.70699999999999"/>
    <x v="2"/>
    <s v="DR-MA-D2"/>
    <s v="PALF"/>
    <s v="Fondation Wilcat"/>
    <s v="CONGO"/>
    <m/>
    <m/>
    <m/>
  </r>
  <r>
    <d v="2026-05-01T00:00:00"/>
    <s v="Taxi moto Maison d'arrêt-Hôtel Mithé"/>
    <x v="0"/>
    <x v="2"/>
    <n v="500"/>
    <n v="0.9676663950749651"/>
    <n v="516.70699999999999"/>
    <x v="2"/>
    <s v="DR-MA-D1"/>
    <s v="PALF"/>
    <s v="Fondation Wilcat"/>
    <s v="CONGO"/>
    <m/>
    <m/>
    <m/>
  </r>
  <r>
    <d v="2026-05-01T00:00:00"/>
    <s v="Evariste-CONGO Ration du 01 au 08 mai 2026 dolisie"/>
    <x v="2"/>
    <x v="3"/>
    <n v="70000"/>
    <n v="135.47329531049513"/>
    <n v="516.70699999999999"/>
    <x v="3"/>
    <s v="EV-MA-D2"/>
    <s v="PALF"/>
    <s v="Fondation Wilcat"/>
    <s v="CONGO"/>
    <m/>
    <m/>
    <m/>
  </r>
  <r>
    <d v="2026-05-01T00:00:00"/>
    <s v="Achat de crédit Airtel pour la mission de Tsembo"/>
    <x v="1"/>
    <x v="3"/>
    <n v="2500"/>
    <n v="4.8383319753748255"/>
    <n v="516.70699999999999"/>
    <x v="3"/>
    <s v="EV-MA-R1"/>
    <s v="PALF"/>
    <s v="Fondation Wilcat"/>
    <s v="CONGO"/>
    <m/>
    <m/>
    <m/>
  </r>
  <r>
    <d v="2026-05-02T00:00:00"/>
    <s v="Taxi:  Bureau- M2B services /transfert d'argent à crepin ,evariste et P29"/>
    <x v="0"/>
    <x v="4"/>
    <n v="1000"/>
    <n v="1.9353327901499302"/>
    <n v="516.70699999999999"/>
    <x v="4"/>
    <s v="P-MA-D1"/>
    <s v="PALF"/>
    <s v="Fondation Wilcat"/>
    <s v="CONGO"/>
    <m/>
    <m/>
    <m/>
  </r>
  <r>
    <d v="2026-05-02T00:00:00"/>
    <s v="Taxi:  M2B services- Bureau"/>
    <x v="0"/>
    <x v="4"/>
    <n v="1000"/>
    <n v="1.9353327901499302"/>
    <n v="516.70699999999999"/>
    <x v="4"/>
    <s v="P-MA-D1"/>
    <s v="PALF"/>
    <s v="Fondation Wilcat"/>
    <s v="CONGO"/>
    <m/>
    <m/>
    <m/>
  </r>
  <r>
    <d v="2026-05-02T00:00:00"/>
    <s v="Frais de transfert d'argent  à crépin,Evariste et P29 par momo"/>
    <x v="4"/>
    <x v="4"/>
    <n v="6948"/>
    <n v="13.446692225961716"/>
    <n v="516.70699999999999"/>
    <x v="4"/>
    <s v="CA-MA-R1"/>
    <s v="PALF"/>
    <s v="Fondation Wilcat"/>
    <s v="CONGO"/>
    <m/>
    <m/>
    <m/>
  </r>
  <r>
    <d v="2026-05-02T00:00:00"/>
    <s v="Achat boisson à une cible"/>
    <x v="5"/>
    <x v="1"/>
    <n v="2500"/>
    <n v="4.8383319753748255"/>
    <n v="516.70699999999999"/>
    <x v="1"/>
    <s v="P29-MA-D2"/>
    <s v="PALF"/>
    <s v="Fondation Wilcat"/>
    <s v="CONGO"/>
    <m/>
    <m/>
    <m/>
  </r>
  <r>
    <d v="2026-05-02T00:00:00"/>
    <s v="Taxi moto Hôtel Mithé- Maison d'arrêt/ Pour la visite geôle du 02/05/2026 matin"/>
    <x v="0"/>
    <x v="2"/>
    <n v="500"/>
    <n v="0.9676663950749651"/>
    <n v="516.70699999999999"/>
    <x v="2"/>
    <s v="DR-MA-D1"/>
    <s v="PALF"/>
    <s v="Fondation Wilcat"/>
    <s v="CONGO"/>
    <m/>
    <m/>
    <m/>
  </r>
  <r>
    <d v="2026-05-02T00:00:00"/>
    <s v="Ration des deux prevenus/ Parfait et Jodel/ Maison d'arrêt d'Impfondo"/>
    <x v="3"/>
    <x v="2"/>
    <n v="3000"/>
    <n v="5.8059983704497906"/>
    <n v="516.70699999999999"/>
    <x v="2"/>
    <s v="DR-MA-D2"/>
    <s v="PALF"/>
    <s v="Fondation Wilcat"/>
    <s v="CONGO"/>
    <m/>
    <m/>
    <m/>
  </r>
  <r>
    <d v="2026-05-02T00:00:00"/>
    <s v="Taxi moto Maison d'arrêt- Hôtel Mithé"/>
    <x v="0"/>
    <x v="2"/>
    <n v="500"/>
    <n v="0.9676663950749651"/>
    <n v="516.70699999999999"/>
    <x v="2"/>
    <s v="DR-MA-D1"/>
    <s v="PALF"/>
    <s v="Fondation Wilcat"/>
    <s v="CONGO"/>
    <m/>
    <m/>
    <m/>
  </r>
  <r>
    <d v="2026-05-02T00:00:00"/>
    <s v="Taxi moto Hôtel Mithé- Maison d'arrêt/ Pour la visite geôle du 02/05/2026 après-midi"/>
    <x v="0"/>
    <x v="2"/>
    <n v="500"/>
    <n v="0.9676663950749651"/>
    <n v="516.70699999999999"/>
    <x v="2"/>
    <s v="DR-MA-D1"/>
    <s v="PALF"/>
    <s v="Fondation Wilcat"/>
    <s v="CONGO"/>
    <m/>
    <m/>
    <m/>
  </r>
  <r>
    <d v="2026-05-02T00:00:00"/>
    <s v="Ration des deux prevenus/ Parfait et Jodel/ Maison d'arrêt d'Impfondo"/>
    <x v="3"/>
    <x v="2"/>
    <n v="3000"/>
    <n v="5.8059983704497906"/>
    <n v="516.70699999999999"/>
    <x v="2"/>
    <s v="DR-MA-D2"/>
    <s v="PALF"/>
    <s v="Fondation Wilcat"/>
    <s v="CONGO"/>
    <m/>
    <m/>
    <m/>
  </r>
  <r>
    <d v="2026-05-02T00:00:00"/>
    <s v="Taxi moto Maison d'arrêt-Hôtel Mithé"/>
    <x v="0"/>
    <x v="2"/>
    <n v="500"/>
    <n v="0.9676663950749651"/>
    <n v="516.70699999999999"/>
    <x v="2"/>
    <s v="DR-MA-D1"/>
    <s v="PALF"/>
    <s v="Fondation Wilcat"/>
    <s v="CONGO"/>
    <m/>
    <m/>
    <m/>
  </r>
  <r>
    <d v="2026-05-03T00:00:00"/>
    <s v="Taxi moto Hôtel Mithé- Maison d'arrêt/ Pour la visite geôle du 02/05/2026 matin"/>
    <x v="0"/>
    <x v="2"/>
    <n v="500"/>
    <n v="0.9676663950749651"/>
    <n v="516.70699999999999"/>
    <x v="2"/>
    <s v="DR-MA-D1"/>
    <s v="PALF"/>
    <s v="Fondation Wilcat"/>
    <s v="CONGO"/>
    <m/>
    <m/>
    <m/>
  </r>
  <r>
    <d v="2026-05-03T00:00:00"/>
    <s v="Ration des deux prevenus/ Parfait et Jodel/ Maison d'arrêt d'Impfondo"/>
    <x v="3"/>
    <x v="2"/>
    <n v="3000"/>
    <n v="5.8059983704497906"/>
    <n v="516.70699999999999"/>
    <x v="2"/>
    <s v="DR-MA-D2"/>
    <s v="PALF"/>
    <s v="Fondation Wilcat"/>
    <s v="CONGO"/>
    <m/>
    <m/>
    <m/>
  </r>
  <r>
    <d v="2026-05-03T00:00:00"/>
    <s v="Taxi moto Maison d'arrêt- Hôtel Mithé"/>
    <x v="0"/>
    <x v="2"/>
    <n v="500"/>
    <n v="0.9676663950749651"/>
    <n v="516.70699999999999"/>
    <x v="2"/>
    <s v="DR-MA-D1"/>
    <s v="PALF"/>
    <s v="Fondation Wilcat"/>
    <s v="CONGO"/>
    <m/>
    <m/>
    <m/>
  </r>
  <r>
    <d v="2026-05-03T00:00:00"/>
    <s v="Taxi moto Hôtel Mithé-Agence Océan du Nord/ Deposer les bagages"/>
    <x v="0"/>
    <x v="2"/>
    <n v="500"/>
    <n v="0.9676663950749651"/>
    <n v="516.70699999999999"/>
    <x v="2"/>
    <s v="DR-MA-D1"/>
    <s v="PALF"/>
    <s v="Fondation Wilcat"/>
    <s v="CONGO"/>
    <m/>
    <m/>
    <m/>
  </r>
  <r>
    <d v="2026-05-03T00:00:00"/>
    <s v="Taxi moto agence Océan du Nord d'Impfondo-Hôtel Mithé"/>
    <x v="0"/>
    <x v="2"/>
    <n v="500"/>
    <n v="0.9676663950749651"/>
    <n v="516.70699999999999"/>
    <x v="2"/>
    <s v="DR-MA-D1"/>
    <s v="PALF"/>
    <s v="Fondation Wilcat"/>
    <s v="CONGO"/>
    <m/>
    <m/>
    <m/>
  </r>
  <r>
    <d v="2026-05-04T00:00:00"/>
    <s v="Maison-Bureau"/>
    <x v="0"/>
    <x v="0"/>
    <n v="1000"/>
    <n v="1.9353327901499302"/>
    <n v="516.70699999999999"/>
    <x v="0"/>
    <s v="DH-MA-D1"/>
    <s v="PALF"/>
    <s v="Fondation Wilcat"/>
    <s v="CONGO"/>
    <m/>
    <m/>
    <m/>
  </r>
  <r>
    <d v="2026-05-04T00:00:00"/>
    <s v="Bureau-Maison"/>
    <x v="0"/>
    <x v="0"/>
    <n v="1000"/>
    <n v="1.9353327901499302"/>
    <n v="516.70699999999999"/>
    <x v="0"/>
    <s v="DH-MA-D1"/>
    <s v="PALF"/>
    <s v="Fondation Wilcat"/>
    <s v="CONGO"/>
    <m/>
    <m/>
    <m/>
  </r>
  <r>
    <d v="2026-05-04T00:00:00"/>
    <s v="Taxi: Bureau -Banque BCI/ Appro caisse PALF"/>
    <x v="0"/>
    <x v="4"/>
    <n v="1000"/>
    <n v="1.9353327901499302"/>
    <n v="516.70699999999999"/>
    <x v="4"/>
    <s v="P-MA-D1"/>
    <s v="PALF"/>
    <s v="Fondation Wilcat"/>
    <s v="CONGO"/>
    <m/>
    <m/>
    <m/>
  </r>
  <r>
    <d v="2026-05-04T00:00:00"/>
    <s v="Taxi: Banque BCI-Bureau"/>
    <x v="0"/>
    <x v="4"/>
    <n v="1000"/>
    <n v="1.9353327901499302"/>
    <n v="516.70699999999999"/>
    <x v="4"/>
    <s v="P-MA-D1"/>
    <s v="PALF"/>
    <s v="Fondation Wilcat"/>
    <s v="CONGO"/>
    <m/>
    <m/>
    <m/>
  </r>
  <r>
    <d v="2026-05-04T00:00:00"/>
    <s v="Taxi:  Bureau- M2B services /transfert d'argent à crepin ,evariste et P29"/>
    <x v="0"/>
    <x v="4"/>
    <n v="1000"/>
    <n v="1.9353327901499302"/>
    <n v="516.70699999999999"/>
    <x v="4"/>
    <s v="P-MA-D1"/>
    <s v="PALF"/>
    <s v="Fondation Wilcat"/>
    <s v="CONGO"/>
    <m/>
    <m/>
    <m/>
  </r>
  <r>
    <d v="2026-05-04T00:00:00"/>
    <s v="Taxi:  M2B services- Bureau"/>
    <x v="0"/>
    <x v="4"/>
    <n v="1000"/>
    <n v="1.9353327901499302"/>
    <n v="516.70699999999999"/>
    <x v="4"/>
    <s v="P-MA-D1"/>
    <s v="PALF"/>
    <s v="Fondation Wilcat"/>
    <s v="CONGO"/>
    <m/>
    <m/>
    <m/>
  </r>
  <r>
    <d v="2026-05-04T00:00:00"/>
    <s v="Frais de transfert d'argent  à crépin,Evariste et P29 par momo"/>
    <x v="4"/>
    <x v="4"/>
    <n v="11340"/>
    <n v="21.94667384030021"/>
    <n v="516.70699999999999"/>
    <x v="4"/>
    <s v="CA-MA-R2"/>
    <s v="PALF"/>
    <s v="Fondation Wilcat"/>
    <s v="CONGO"/>
    <m/>
    <m/>
    <m/>
  </r>
  <r>
    <d v="2026-05-04T00:00:00"/>
    <s v="P29 - CONGO Ration  du 04 au 08/05/2025 à Dolisie,tsembo,binda (04 Nuitées)"/>
    <x v="2"/>
    <x v="1"/>
    <n v="40000"/>
    <n v="77.413311605997208"/>
    <n v="516.70699999999999"/>
    <x v="1"/>
    <s v="P29-MA-D3"/>
    <s v="PALF"/>
    <s v="Fondation Wilcat"/>
    <s v="CONGO"/>
    <m/>
    <m/>
    <m/>
  </r>
  <r>
    <d v="2026-05-04T00:00:00"/>
    <s v="Taxi: banque BCI - zone hotel saphir ( suivie d'une piste intérésente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4T00:00:00"/>
    <s v="Taxi: zone hotel saphir - bureau (retour au bureau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04T00:00:00"/>
    <s v="Achat boisson/une cible"/>
    <x v="5"/>
    <x v="1"/>
    <n v="1000"/>
    <n v="1.9353327901499302"/>
    <n v="516.70699999999999"/>
    <x v="5"/>
    <s v="T73-MA-D2"/>
    <s v="PALF"/>
    <s v="Fondation Wilcat"/>
    <s v="CONGO"/>
    <m/>
    <m/>
    <m/>
  </r>
  <r>
    <d v="2026-05-04T00:00:00"/>
    <s v="Taxi : Bureau - Total/ Rendez-vous avec une cible"/>
    <x v="0"/>
    <x v="1"/>
    <n v="1000"/>
    <n v="1.9353327901499302"/>
    <n v="516.70699999999999"/>
    <x v="6"/>
    <s v="IT87-MA-D1"/>
    <s v="PALF"/>
    <s v="Fondation Wilcat"/>
    <s v="CONGO"/>
    <m/>
    <m/>
    <m/>
  </r>
  <r>
    <d v="2026-05-04T00:00:00"/>
    <s v="Achat boissons et repas avec la cible"/>
    <x v="5"/>
    <x v="1"/>
    <n v="4000"/>
    <n v="7.7413311605997208"/>
    <n v="516.70699999999999"/>
    <x v="6"/>
    <s v="IT87-MA-D2"/>
    <s v="PALF"/>
    <s v="Fondation Wilcat"/>
    <s v="CONGO"/>
    <m/>
    <m/>
    <m/>
  </r>
  <r>
    <d v="2026-05-04T00:00:00"/>
    <s v="Taxi : Total - Moungali/ Extraction"/>
    <x v="0"/>
    <x v="1"/>
    <n v="1000"/>
    <n v="1.9353327901499302"/>
    <n v="516.70699999999999"/>
    <x v="6"/>
    <s v="IT87-MA-D1"/>
    <s v="PALF"/>
    <s v="Fondation Wilcat"/>
    <s v="CONGO"/>
    <m/>
    <m/>
    <m/>
  </r>
  <r>
    <d v="2026-05-04T00:00:00"/>
    <s v="Taxi : Moungali - Marien Ngouabi/ Extraction"/>
    <x v="0"/>
    <x v="1"/>
    <n v="1000"/>
    <n v="1.9353327901499302"/>
    <n v="516.70699999999999"/>
    <x v="6"/>
    <s v="IT87-MA-D1"/>
    <s v="PALF"/>
    <s v="Fondation Wilcat"/>
    <s v="CONGO"/>
    <m/>
    <m/>
    <m/>
  </r>
  <r>
    <d v="2026-05-04T00:00:00"/>
    <s v="Taxi : Marien Ngouabi - Domicile/ Retour du rendez-vous avec la cible"/>
    <x v="0"/>
    <x v="1"/>
    <n v="2000"/>
    <n v="3.8706655802998604"/>
    <n v="516.70699999999999"/>
    <x v="6"/>
    <s v="IT87-MA-D1"/>
    <s v="PALF"/>
    <s v="Fondation Wilcat"/>
    <s v="CONGO"/>
    <m/>
    <m/>
    <m/>
  </r>
  <r>
    <d v="2026-05-04T00:00:00"/>
    <s v="Taxi moto Hôtel Mithé-Agence Océan du Nord/ Pour Brazzaville"/>
    <x v="0"/>
    <x v="2"/>
    <n v="500"/>
    <n v="0.9676663950749651"/>
    <n v="516.70699999999999"/>
    <x v="2"/>
    <s v="DR-MA-D1"/>
    <s v="PALF"/>
    <s v="Fondation Wilcat"/>
    <s v="CONGO"/>
    <m/>
    <m/>
    <m/>
  </r>
  <r>
    <d v="2026-05-04T00:00:00"/>
    <s v="Donald Roméo-CONGO Frais d'hôtel   du 27/04 au 04/05/2026 à Impfondo (07 Nuitées)"/>
    <x v="2"/>
    <x v="2"/>
    <n v="70000"/>
    <n v="135.47329531049513"/>
    <n v="516.70699999999999"/>
    <x v="2"/>
    <s v="DR-MA-R1"/>
    <s v="PALF"/>
    <s v="Fondation Wilcat"/>
    <s v="CONGO"/>
    <m/>
    <m/>
    <m/>
  </r>
  <r>
    <d v="2026-05-04T00:00:00"/>
    <s v="Taxi moto Hôtel Mithé-Agence océan du Nord/ Pour Brazzaville"/>
    <x v="0"/>
    <x v="2"/>
    <n v="500"/>
    <n v="0.9676663950749651"/>
    <n v="516.70699999999999"/>
    <x v="2"/>
    <s v="DR-MA-D1"/>
    <s v="PALF"/>
    <s v="Fondation Wilcat"/>
    <s v="CONGO"/>
    <m/>
    <m/>
    <m/>
  </r>
  <r>
    <d v="2026-05-04T00:00:00"/>
    <s v="Reglement honoraire du mois d'Avril 2026/P29/3655275"/>
    <x v="6"/>
    <x v="1"/>
    <n v="370000"/>
    <n v="716.07313235547417"/>
    <n v="516.70699999999999"/>
    <x v="7"/>
    <s v="BQ-MA-R1"/>
    <s v="PALF"/>
    <s v="Fondation Wilcat"/>
    <s v="CONGO"/>
    <m/>
    <m/>
    <m/>
  </r>
  <r>
    <d v="2026-05-04T00:00:00"/>
    <s v="Reglement honoraire du mois d'Avril 2026/T73/3655274"/>
    <x v="6"/>
    <x v="1"/>
    <n v="225000"/>
    <n v="435.44987778373428"/>
    <n v="516.70699999999999"/>
    <x v="7"/>
    <s v="BQ-MA-R2"/>
    <s v="PALF"/>
    <s v="Fondation Wilcat"/>
    <s v="CONGO"/>
    <m/>
    <m/>
    <m/>
  </r>
  <r>
    <d v="2026-05-04T00:00:00"/>
    <s v="Frais bancaire/Agios du 31/03 au 30/04/2026"/>
    <x v="7"/>
    <x v="4"/>
    <n v="15612"/>
    <n v="30.214415519820712"/>
    <n v="516.70699999999999"/>
    <x v="7"/>
    <s v="BQ-MA-R3"/>
    <s v="PALF"/>
    <s v="Fondation Wilcat"/>
    <s v="CONGO"/>
    <m/>
    <m/>
    <m/>
  </r>
  <r>
    <d v="2026-05-05T00:00:00"/>
    <s v="Maison-Bureau"/>
    <x v="0"/>
    <x v="0"/>
    <n v="1000"/>
    <n v="1.9353327901499302"/>
    <n v="516.70699999999999"/>
    <x v="0"/>
    <s v="DH-MA-D1"/>
    <s v="PALF"/>
    <s v="Fondation Wilcat"/>
    <s v="CONGO"/>
    <m/>
    <m/>
    <m/>
  </r>
  <r>
    <d v="2026-05-05T00:00:00"/>
    <s v="Maison-Bureau"/>
    <x v="0"/>
    <x v="0"/>
    <n v="1000"/>
    <n v="1.9353327901499302"/>
    <n v="516.70699999999999"/>
    <x v="0"/>
    <s v="DH-MA-D1"/>
    <s v="PALF"/>
    <s v="Fondation Wilcat"/>
    <s v="CONGO"/>
    <m/>
    <m/>
    <m/>
  </r>
  <r>
    <d v="2026-05-05T00:00:00"/>
    <s v="Credit telephonique MTN/PALF/ du 06 au 12 mai 2026/Management/ DOVI"/>
    <x v="1"/>
    <x v="0"/>
    <n v="10000"/>
    <n v="19.353327901499302"/>
    <n v="516.70699999999999"/>
    <x v="0"/>
    <s v="DH-MA-R1"/>
    <s v="PALF"/>
    <s v="Fondation Wilcat"/>
    <s v="CONGO"/>
    <m/>
    <m/>
    <m/>
  </r>
  <r>
    <d v="2026-05-05T00:00:00"/>
    <s v="Credit telephonique MTN PALF/du 06 au 12 mai 2026/Legal/ crepin"/>
    <x v="1"/>
    <x v="2"/>
    <n v="7500"/>
    <n v="14.514995926124477"/>
    <n v="516.70699999999999"/>
    <x v="8"/>
    <s v="CR-MA-R1"/>
    <s v="PALF"/>
    <s v="Fondation Wilcat"/>
    <s v="CONGO"/>
    <m/>
    <m/>
    <m/>
  </r>
  <r>
    <d v="2026-05-05T00:00:00"/>
    <s v="Taxi:  Bureau- Direction MTN/Achat crédit telephonique equipe PALF"/>
    <x v="0"/>
    <x v="4"/>
    <n v="1000"/>
    <n v="1.9353327901499302"/>
    <n v="516.70699999999999"/>
    <x v="4"/>
    <s v="P-MA-D1"/>
    <s v="PALF"/>
    <s v="Fondation Wilcat"/>
    <s v="CONGO"/>
    <m/>
    <m/>
    <m/>
  </r>
  <r>
    <d v="2026-05-05T00:00:00"/>
    <s v="Taxi:   Direction MTN - M2B Services"/>
    <x v="0"/>
    <x v="4"/>
    <n v="1000"/>
    <n v="1.9353327901499302"/>
    <n v="516.70699999999999"/>
    <x v="4"/>
    <s v="P-MA-D1"/>
    <s v="PALF"/>
    <s v="Fondation Wilcat"/>
    <s v="CONGO"/>
    <m/>
    <m/>
    <m/>
  </r>
  <r>
    <d v="2026-05-05T00:00:00"/>
    <s v="Taxi:   M2B services-Bureau /Achat Crédit telephonique  Airtel de Evariste et P29"/>
    <x v="0"/>
    <x v="4"/>
    <n v="1000"/>
    <n v="1.9353327901499302"/>
    <n v="516.70699999999999"/>
    <x v="4"/>
    <s v="P-MA-D1"/>
    <s v="PALF"/>
    <s v="Fondation Wilcat"/>
    <s v="CONGO"/>
    <m/>
    <m/>
    <m/>
  </r>
  <r>
    <d v="2026-05-05T00:00:00"/>
    <s v="Credit teléphonique MTN PALF/ du 06 au 12 mai  2026/Management/ Parfaite"/>
    <x v="1"/>
    <x v="0"/>
    <n v="5000"/>
    <n v="9.5455606747336823"/>
    <n v="523.80370000000005"/>
    <x v="4"/>
    <s v="P-MA-R1"/>
    <s v="PALF"/>
    <s v="Amis"/>
    <s v="CONGO"/>
    <m/>
    <m/>
    <m/>
  </r>
  <r>
    <d v="2026-05-05T00:00:00"/>
    <s v="Credit telephonique Airtel PALF/ du 06 au 12 mai 2026/ Investigation/P29"/>
    <x v="1"/>
    <x v="1"/>
    <n v="7500"/>
    <n v="14.514995926124477"/>
    <n v="516.70699999999999"/>
    <x v="1"/>
    <s v="P29-MA-R2"/>
    <s v="PALF"/>
    <s v="Fondation Wilcat"/>
    <s v="CONGO"/>
    <m/>
    <m/>
    <m/>
  </r>
  <r>
    <d v="2026-05-05T00:00:00"/>
    <s v="T73-CONGO Ration du 05 /05/2026 au 10/05/2026 à Kinkala; luingui (05 nuitées)"/>
    <x v="2"/>
    <x v="1"/>
    <n v="50000"/>
    <n v="96.766639507496507"/>
    <n v="516.70699999999999"/>
    <x v="5"/>
    <s v="T73-MA-D3"/>
    <s v="PALF"/>
    <s v="Fondation Wilcat"/>
    <s v="CONGO"/>
    <m/>
    <m/>
    <m/>
  </r>
  <r>
    <d v="2026-05-05T00:00:00"/>
    <s v="Taxi : bureau - domicile (préparer bagage pour départ kinkala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05T00:00:00"/>
    <s v="Taxi : domicile - total (départ kinkala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05T00:00:00"/>
    <s v="Achat billet : Brazzaville - kinkala/T73"/>
    <x v="8"/>
    <x v="1"/>
    <n v="3000"/>
    <n v="5.8059983704497906"/>
    <n v="516.70699999999999"/>
    <x v="5"/>
    <s v="T73-MA-R1"/>
    <s v="PALF"/>
    <s v="Fondation Wilcat"/>
    <s v="CONGO"/>
    <m/>
    <m/>
    <m/>
  </r>
  <r>
    <d v="2026-05-05T00:00:00"/>
    <s v="taxi moto : gare routière - hotel crapp "/>
    <x v="0"/>
    <x v="1"/>
    <n v="500"/>
    <n v="0.9676663950749651"/>
    <n v="516.70699999999999"/>
    <x v="5"/>
    <s v="T73-MA-D1"/>
    <s v="PALF"/>
    <s v="Fondation Wilcat"/>
    <s v="CONGO"/>
    <m/>
    <m/>
    <m/>
  </r>
  <r>
    <d v="2026-05-05T00:00:00"/>
    <s v="Credit telephonique MTN PALF/ du 06 au 12 mai 2026/ Investigation/T73"/>
    <x v="1"/>
    <x v="1"/>
    <n v="7500"/>
    <n v="14.514995926124477"/>
    <n v="516.70699999999999"/>
    <x v="5"/>
    <s v="T73-MA-R2"/>
    <s v="PALF"/>
    <s v="Fondation Wilcat"/>
    <s v="CONGO"/>
    <m/>
    <m/>
    <m/>
  </r>
  <r>
    <d v="2026-05-05T00:00:00"/>
    <s v="Credit telephonique MTN PALF/du 16 au 12 mai 2026/Investigation /IT87"/>
    <x v="1"/>
    <x v="1"/>
    <n v="7500"/>
    <n v="14.514995926124477"/>
    <n v="516.70699999999999"/>
    <x v="6"/>
    <s v="IT87-MA-R1"/>
    <s v="PALF"/>
    <s v="Fondation Wilcat"/>
    <s v="CONGO"/>
    <m/>
    <m/>
    <m/>
  </r>
  <r>
    <d v="2026-05-05T00:00:00"/>
    <s v="IT87-CONGO Ration du 05 au 07/05/2026 à Inoni"/>
    <x v="2"/>
    <x v="1"/>
    <n v="20000"/>
    <n v="38.706655802998604"/>
    <n v="516.70699999999999"/>
    <x v="6"/>
    <s v="IT87-MA-D3"/>
    <s v="PALF"/>
    <s v="Fondation Wilcat"/>
    <s v="CONGO"/>
    <m/>
    <m/>
    <m/>
  </r>
  <r>
    <d v="2026-05-05T00:00:00"/>
    <s v="Taxi : Bureau - Domicile/ Récuperer le sac pour départ mission"/>
    <x v="0"/>
    <x v="1"/>
    <n v="2000"/>
    <n v="3.8706655802998604"/>
    <n v="516.70699999999999"/>
    <x v="6"/>
    <s v="IT87-MA-D1"/>
    <s v="PALF"/>
    <s v="Fondation Wilcat"/>
    <s v="CONGO"/>
    <m/>
    <m/>
    <m/>
  </r>
  <r>
    <d v="2026-05-05T00:00:00"/>
    <s v="Taxi : Domicile - TalangaÏ/ Départ pour mission"/>
    <x v="0"/>
    <x v="1"/>
    <n v="2500"/>
    <n v="4.8383319753748255"/>
    <n v="516.70699999999999"/>
    <x v="6"/>
    <s v="IT87-MA-D1"/>
    <s v="PALF"/>
    <s v="Fondation Wilcat"/>
    <s v="CONGO"/>
    <m/>
    <m/>
    <m/>
  </r>
  <r>
    <d v="2026-05-05T00:00:00"/>
    <s v="Taxi : TalangaÏ - Kintele/ Arrivé au parking"/>
    <x v="0"/>
    <x v="1"/>
    <n v="1500"/>
    <n v="2.9029991852248953"/>
    <n v="516.70699999999999"/>
    <x v="6"/>
    <s v="IT87-MA-D1"/>
    <s v="PALF"/>
    <s v="Fondation Wilcat"/>
    <s v="CONGO"/>
    <m/>
    <m/>
    <m/>
  </r>
  <r>
    <d v="2026-05-05T00:00:00"/>
    <s v="Achat billet Kintele - Inoni/ IT87"/>
    <x v="8"/>
    <x v="1"/>
    <n v="5000"/>
    <n v="9.676663950749651"/>
    <n v="516.70699999999999"/>
    <x v="6"/>
    <s v="IT87-MA-R2"/>
    <s v="PALF"/>
    <s v="Fondation Wilcat"/>
    <s v="CONGO"/>
    <m/>
    <m/>
    <m/>
  </r>
  <r>
    <d v="2026-05-05T00:00:00"/>
    <s v="Taxi moto : Parking - Hôtel Mama Bety/ Arrivé à Inoni"/>
    <x v="0"/>
    <x v="1"/>
    <n v="500"/>
    <n v="0.9676663950749651"/>
    <n v="516.70699999999999"/>
    <x v="6"/>
    <s v="IT87-MA-D1"/>
    <s v="PALF"/>
    <s v="Fondation Wilcat"/>
    <s v="CONGO"/>
    <m/>
    <m/>
    <m/>
  </r>
  <r>
    <d v="2026-05-05T00:00:00"/>
    <s v="Taxi moto agence océan du Nord- Hôtel Paulina/ A Enyellé"/>
    <x v="0"/>
    <x v="2"/>
    <n v="500"/>
    <n v="0.9676663950749651"/>
    <n v="516.70699999999999"/>
    <x v="2"/>
    <s v="DR-MA-D1"/>
    <s v="PALF"/>
    <s v="Fondation Wilcat"/>
    <s v="CONGO"/>
    <m/>
    <m/>
    <m/>
  </r>
  <r>
    <d v="2026-05-05T00:00:00"/>
    <s v="Donald Roméo Frais d'hôtel du 04 au 05/05/2026 à Enyellé (01 nuitée)"/>
    <x v="2"/>
    <x v="2"/>
    <n v="10000"/>
    <n v="19.353327901499302"/>
    <n v="516.70699999999999"/>
    <x v="2"/>
    <s v="DR-MA-R2"/>
    <s v="PALF"/>
    <s v="Fondation Wilcat"/>
    <s v="CONGO"/>
    <m/>
    <m/>
    <m/>
  </r>
  <r>
    <d v="2026-05-05T00:00:00"/>
    <s v="Credit telephonique MTN PALF/ du 06 au 12 mai  2026/Legal//Donald-Roméo"/>
    <x v="1"/>
    <x v="2"/>
    <n v="7500"/>
    <n v="14.514995926124477"/>
    <n v="516.70699999999999"/>
    <x v="2"/>
    <s v="DR-MA-R3"/>
    <s v="PALF"/>
    <s v="Fondation Wilcat"/>
    <s v="CONGO"/>
    <m/>
    <m/>
    <m/>
  </r>
  <r>
    <d v="2026-05-05T00:00:00"/>
    <s v="Credit telephonique Airtel PALF/du 05 au 12 mai 2026/Evariste/Media"/>
    <x v="1"/>
    <x v="3"/>
    <n v="7500"/>
    <n v="14.514995926124477"/>
    <n v="516.70699999999999"/>
    <x v="3"/>
    <s v="EV-MA-R2"/>
    <s v="PALF"/>
    <s v="Fondation Wilcat"/>
    <s v="CONGO"/>
    <m/>
    <m/>
    <m/>
  </r>
  <r>
    <d v="2026-05-05T00:00:00"/>
    <s v="Taxi: Bureau-Agence la congolaise des Eaux pour payer la facture "/>
    <x v="0"/>
    <x v="2"/>
    <n v="1000"/>
    <n v="1.9353327901499302"/>
    <n v="516.70699999999999"/>
    <x v="9"/>
    <s v="RM-MA-D1"/>
    <s v="PALF"/>
    <s v="Fondation Wilcat"/>
    <s v="CONGO"/>
    <m/>
    <m/>
    <m/>
  </r>
  <r>
    <d v="2026-05-05T00:00:00"/>
    <s v="Taxi: Taxi: Agence la Congolaise des Eaux-Bureau"/>
    <x v="0"/>
    <x v="2"/>
    <n v="1000"/>
    <n v="1.9353327901499302"/>
    <n v="516.70699999999999"/>
    <x v="9"/>
    <s v="RM-MA-D1"/>
    <s v="PALF"/>
    <s v="Fondation Wilcat"/>
    <s v="CONGO"/>
    <m/>
    <m/>
    <m/>
  </r>
  <r>
    <d v="2026-05-05T00:00:00"/>
    <s v="Credit telephonique MTN PALF/du 06 au 12 mai 2026/Legal/Romain"/>
    <x v="1"/>
    <x v="2"/>
    <n v="5000"/>
    <n v="9.676663950749651"/>
    <n v="516.70699999999999"/>
    <x v="9"/>
    <s v="RM-MA-R1"/>
    <s v="PALF"/>
    <s v="Fondation Wilcat"/>
    <s v="CONGO"/>
    <m/>
    <m/>
    <m/>
  </r>
  <r>
    <d v="2026-05-05T00:00:00"/>
    <s v="Règlement facture d'eau du mois de Mars et Avril 2026 bureau PALF"/>
    <x v="9"/>
    <x v="4"/>
    <n v="12700"/>
    <n v="23.720139706019687"/>
    <n v="535.41"/>
    <x v="9"/>
    <s v="CA-MA-R3"/>
    <s v="PALF"/>
    <s v="Amis"/>
    <s v="CONGO"/>
    <m/>
    <m/>
    <m/>
  </r>
  <r>
    <d v="2026-05-06T00:00:00"/>
    <s v="Maison-Bureau"/>
    <x v="0"/>
    <x v="0"/>
    <n v="1000"/>
    <n v="1.9353327901499302"/>
    <n v="516.70699999999999"/>
    <x v="0"/>
    <s v="DH-MA-D1"/>
    <s v="PALF"/>
    <s v="Fondation Wilcat"/>
    <s v="CONGO"/>
    <m/>
    <m/>
    <m/>
  </r>
  <r>
    <d v="2026-05-06T00:00:00"/>
    <s v="Bureau-Maison"/>
    <x v="0"/>
    <x v="0"/>
    <n v="1000"/>
    <n v="1.9353327901499302"/>
    <n v="516.70699999999999"/>
    <x v="0"/>
    <s v="DH-MA-D1"/>
    <s v="PALF"/>
    <s v="Fondation Wilcat"/>
    <s v="CONGO"/>
    <m/>
    <m/>
    <m/>
  </r>
  <r>
    <d v="2026-05-06T00:00:00"/>
    <s v="Crepin-CONGO Ration chef faune à Tsémbo du 30/04/ au 06/05/2026"/>
    <x v="2"/>
    <x v="2"/>
    <n v="60000"/>
    <n v="116.11996740899582"/>
    <n v="516.70699999999999"/>
    <x v="8"/>
    <s v="CR-MA-D2"/>
    <s v="PALF"/>
    <s v="Fondation Wilcat"/>
    <s v="CONGO"/>
    <m/>
    <m/>
    <m/>
  </r>
  <r>
    <d v="2026-05-06T00:00:00"/>
    <s v="Crepin-CONGO Frais d'hôtel Chef faune  du 30/04/ au 06/05/2026 (06 nuitées)"/>
    <x v="2"/>
    <x v="2"/>
    <n v="60000"/>
    <n v="116.11996740899582"/>
    <n v="516.70699999999999"/>
    <x v="8"/>
    <s v="CR-MA-R2"/>
    <s v="PALF"/>
    <s v="Fondation Wilcat"/>
    <s v="CONGO"/>
    <m/>
    <m/>
    <m/>
  </r>
  <r>
    <d v="2026-05-06T00:00:00"/>
    <s v="Crepin-CONGO Ration  à Tsémbo et Dolisie du 30/04/ au 08/05/2026"/>
    <x v="2"/>
    <x v="2"/>
    <n v="80000"/>
    <n v="154.82662321199442"/>
    <n v="516.70699999999999"/>
    <x v="8"/>
    <s v="CR-MA-D4"/>
    <s v="PALF"/>
    <s v="Fondation Wilcat"/>
    <s v="CONGO"/>
    <m/>
    <m/>
    <m/>
  </r>
  <r>
    <d v="2026-05-06T00:00:00"/>
    <s v="Crepin-CONGO Frais d'hôtel Crépin  du 30/04/ au 06/05/2026 (06 nuitées)"/>
    <x v="2"/>
    <x v="2"/>
    <n v="60000"/>
    <n v="116.11996740899582"/>
    <n v="516.70699999999999"/>
    <x v="8"/>
    <s v="CR-MA-R3"/>
    <s v="PALF"/>
    <s v="Fondation Wilcat"/>
    <s v="CONGO"/>
    <m/>
    <m/>
    <m/>
  </r>
  <r>
    <d v="2026-05-06T00:00:00"/>
    <s v="Achat Billet chef faune: Tsémbo-Dolisie/ crepin"/>
    <x v="8"/>
    <x v="2"/>
    <n v="18500"/>
    <n v="34.55295941428065"/>
    <n v="535.41"/>
    <x v="8"/>
    <s v="CR-MA-R4"/>
    <s v="PALF"/>
    <s v="Amis"/>
    <s v="CONGO"/>
    <m/>
    <m/>
    <m/>
  </r>
  <r>
    <d v="2026-05-06T00:00:00"/>
    <s v="Achat Billet Crépin Tsémbo-Dolisie/ Crepin"/>
    <x v="8"/>
    <x v="2"/>
    <n v="18500"/>
    <n v="35.803656617773711"/>
    <n v="516.70699999999999"/>
    <x v="8"/>
    <s v="CR-MA-R5"/>
    <s v="PALF"/>
    <s v="Fondation Wilcat"/>
    <s v="CONGO"/>
    <m/>
    <m/>
    <m/>
  </r>
  <r>
    <d v="2026-05-06T00:00:00"/>
    <s v="Taxi: Gare routière-Hôtel Moukondo"/>
    <x v="0"/>
    <x v="2"/>
    <n v="1000"/>
    <n v="1.9353327901499302"/>
    <n v="516.70699999999999"/>
    <x v="8"/>
    <s v="CR-MA-D1"/>
    <s v="PALF"/>
    <s v="Fondation Wilcat"/>
    <s v="CONGO"/>
    <m/>
    <m/>
    <m/>
  </r>
  <r>
    <d v="2026-05-06T00:00:00"/>
    <s v="P29 -CONGO Frais d'hotel du 30/04  au 06/05/2026 à tsembo ( 6 Nuitées)"/>
    <x v="2"/>
    <x v="1"/>
    <n v="60000"/>
    <n v="116.11996740899582"/>
    <n v="516.70699999999999"/>
    <x v="1"/>
    <s v="P29-MA-R3"/>
    <s v="PALF"/>
    <s v="Fondation Wilcat"/>
    <s v="CONGO"/>
    <m/>
    <m/>
    <m/>
  </r>
  <r>
    <d v="2026-05-06T00:00:00"/>
    <s v="Achat billet Tsembo-Dolisie/P29"/>
    <x v="8"/>
    <x v="1"/>
    <n v="18500"/>
    <n v="35.803656617773711"/>
    <n v="516.70699999999999"/>
    <x v="1"/>
    <s v="P29-MA-R4"/>
    <s v="PALF"/>
    <s v="Fondation Wilcat"/>
    <s v="CONGO"/>
    <m/>
    <m/>
    <m/>
  </r>
  <r>
    <d v="2026-05-06T00:00:00"/>
    <s v="Taxi gare routière-hotel,retour à dolisie"/>
    <x v="0"/>
    <x v="1"/>
    <n v="1500"/>
    <n v="2.9029991852248953"/>
    <n v="516.70699999999999"/>
    <x v="1"/>
    <s v="P29-MA-D1"/>
    <s v="PALF"/>
    <s v="Fondation Wilcat"/>
    <s v="CONGO"/>
    <m/>
    <m/>
    <m/>
  </r>
  <r>
    <d v="2026-05-06T00:00:00"/>
    <s v="taxi moto : hotel crapp - zone du marché (prospection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6T00:00:00"/>
    <s v="taxi moto : zone du marché - centre ville (prospection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6T00:00:00"/>
    <s v="taxi moto : centre ville - gare routière (prospection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6T00:00:00"/>
    <s v="Achat boisson/une cible"/>
    <x v="5"/>
    <x v="1"/>
    <n v="1500"/>
    <n v="2.9029991852248953"/>
    <n v="516.70699999999999"/>
    <x v="5"/>
    <s v="T73-MA-D2"/>
    <s v="PALF"/>
    <s v="Fondation Wilcat"/>
    <s v="CONGO"/>
    <m/>
    <m/>
    <m/>
  </r>
  <r>
    <d v="2026-05-06T00:00:00"/>
    <s v="taxi moto :  gare routière - zone du marché (rendez-vous avec la cible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6T00:00:00"/>
    <s v="taxi moto : zone du marché - zone église catholique (prospection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6T00:00:00"/>
    <s v="taxi moto : zone église catholique - hotel (prospection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6T00:00:00"/>
    <s v="Achat boisson à deux  cibles "/>
    <x v="5"/>
    <x v="1"/>
    <n v="3000"/>
    <n v="5.8059983704497906"/>
    <n v="516.70699999999999"/>
    <x v="5"/>
    <s v="T73-MA-D2"/>
    <s v="PALF"/>
    <s v="Fondation Wilcat"/>
    <s v="CONGO"/>
    <m/>
    <m/>
    <m/>
  </r>
  <r>
    <d v="2026-05-06T00:00:00"/>
    <s v="Taxi moto : Hôtel - Marché Inoni/ Prospection"/>
    <x v="0"/>
    <x v="1"/>
    <n v="500"/>
    <n v="0.9676663950749651"/>
    <n v="516.70699999999999"/>
    <x v="6"/>
    <s v="IT87-MA-D1"/>
    <s v="PALF"/>
    <s v="Fondation Wilcat"/>
    <s v="CONGO"/>
    <m/>
    <m/>
    <m/>
  </r>
  <r>
    <d v="2026-05-06T00:00:00"/>
    <s v="Achat boissons avec la cible"/>
    <x v="5"/>
    <x v="1"/>
    <n v="2000"/>
    <n v="3.8706655802998604"/>
    <n v="516.70699999999999"/>
    <x v="6"/>
    <s v="IT87-MA-D2"/>
    <s v="PALF"/>
    <s v="Fondation Wilcat"/>
    <s v="CONGO"/>
    <m/>
    <m/>
    <m/>
  </r>
  <r>
    <d v="2026-05-06T00:00:00"/>
    <s v="Taxi moto : Marché Inoni - Eglise EEC/ Rencontre avec une cible"/>
    <x v="0"/>
    <x v="1"/>
    <n v="500"/>
    <n v="0.9676663950749651"/>
    <n v="516.70699999999999"/>
    <x v="6"/>
    <s v="IT87-MA-D1"/>
    <s v="PALF"/>
    <s v="Fondation Wilcat"/>
    <s v="CONGO"/>
    <m/>
    <m/>
    <m/>
  </r>
  <r>
    <d v="2026-05-06T00:00:00"/>
    <s v="Achat boissons repas avec la cible"/>
    <x v="5"/>
    <x v="1"/>
    <n v="3000"/>
    <n v="5.8059983704497906"/>
    <n v="516.70699999999999"/>
    <x v="6"/>
    <s v="IT87-MA-D2"/>
    <s v="PALF"/>
    <s v="Fondation Wilcat"/>
    <s v="CONGO"/>
    <m/>
    <m/>
    <m/>
  </r>
  <r>
    <d v="2026-05-06T00:00:00"/>
    <s v="Taxi moto : Eglise EEC - Bloc 05/ Prospection"/>
    <x v="0"/>
    <x v="1"/>
    <n v="500"/>
    <n v="0.9676663950749651"/>
    <n v="516.70699999999999"/>
    <x v="6"/>
    <s v="IT87-MA-D1"/>
    <s v="PALF"/>
    <s v="Fondation Wilcat"/>
    <s v="CONGO"/>
    <m/>
    <m/>
    <m/>
  </r>
  <r>
    <d v="2026-05-06T00:00:00"/>
    <s v="Taxi moto  Hôtel Paulina-agence océan du Nord"/>
    <x v="0"/>
    <x v="2"/>
    <n v="500"/>
    <n v="0.9676663950749651"/>
    <n v="516.70699999999999"/>
    <x v="2"/>
    <s v="DR-MA-D1"/>
    <s v="PALF"/>
    <s v="Fondation Wilcat"/>
    <s v="CONGO"/>
    <m/>
    <m/>
    <m/>
  </r>
  <r>
    <d v="2026-05-06T00:00:00"/>
    <s v="Taxi moto agence océan du Nord-Hôtel baobab"/>
    <x v="0"/>
    <x v="2"/>
    <n v="500"/>
    <n v="0.9676663950749651"/>
    <n v="516.70699999999999"/>
    <x v="2"/>
    <s v="DR-MA-D1"/>
    <s v="PALF"/>
    <s v="Fondation Wilcat"/>
    <s v="CONGO"/>
    <m/>
    <m/>
    <m/>
  </r>
  <r>
    <d v="2026-05-06T00:00:00"/>
    <s v="Evariste- CONGO Frais de l'hôtel du 30 avril au 06 mai 2026 à Tsembo ( 6 nuitées )"/>
    <x v="2"/>
    <x v="3"/>
    <n v="60000"/>
    <n v="116.11996740899582"/>
    <n v="516.70699999999999"/>
    <x v="3"/>
    <s v="EV-MA-R3"/>
    <s v="PALF"/>
    <s v="Fondation Wilcat"/>
    <s v="CONGO"/>
    <m/>
    <m/>
    <m/>
  </r>
  <r>
    <d v="2026-05-06T00:00:00"/>
    <s v="Achat Billet Tsembo-Dolisie/ Evariste"/>
    <x v="8"/>
    <x v="3"/>
    <n v="18500"/>
    <n v="35.803656617773711"/>
    <n v="516.70699999999999"/>
    <x v="3"/>
    <s v="EV-MA-R4"/>
    <s v="PALF"/>
    <s v="Fondation Wilcat"/>
    <s v="CONGO"/>
    <m/>
    <m/>
    <m/>
  </r>
  <r>
    <d v="2026-05-06T00:00:00"/>
    <s v="Taxi, Gare Routière de Dolisie-Hôtel Moukondo"/>
    <x v="0"/>
    <x v="3"/>
    <n v="1000"/>
    <n v="1.9353327901499302"/>
    <n v="516.70699999999999"/>
    <x v="3"/>
    <s v="EV-MA-D1"/>
    <s v="PALF"/>
    <s v="Fondation Wilcat"/>
    <s v="CONGO"/>
    <m/>
    <m/>
    <m/>
  </r>
  <r>
    <d v="2026-05-07T00:00:00"/>
    <s v="Maison-Bureau"/>
    <x v="0"/>
    <x v="0"/>
    <n v="1000"/>
    <n v="1.9353327901499302"/>
    <n v="516.70699999999999"/>
    <x v="0"/>
    <s v="DH-MA-D1"/>
    <s v="PALF"/>
    <s v="Fondation Wilcat"/>
    <s v="CONGO"/>
    <m/>
    <m/>
    <m/>
  </r>
  <r>
    <d v="2026-05-07T00:00:00"/>
    <s v="Bureau-Maison"/>
    <x v="0"/>
    <x v="0"/>
    <n v="1000"/>
    <n v="1.9353327901499302"/>
    <n v="516.70699999999999"/>
    <x v="0"/>
    <s v="DH-MA-D1"/>
    <s v="PALF"/>
    <s v="Fondation Wilcat"/>
    <s v="CONGO"/>
    <m/>
    <m/>
    <m/>
  </r>
  <r>
    <d v="2026-05-07T00:00:00"/>
    <s v="Billet Crépin: Dolisie-Brazzaville"/>
    <x v="8"/>
    <x v="2"/>
    <n v="9000"/>
    <n v="17.417995111349374"/>
    <n v="516.70699999999999"/>
    <x v="8"/>
    <s v="CR-MA-R6"/>
    <s v="PALF"/>
    <s v="Fondation Wilcat"/>
    <s v="CONGO"/>
    <m/>
    <m/>
    <m/>
  </r>
  <r>
    <d v="2026-05-07T00:00:00"/>
    <s v="Taxi hotel-gare routière,récupérer bagages"/>
    <x v="0"/>
    <x v="1"/>
    <n v="1500"/>
    <n v="2.9029991852248953"/>
    <n v="516.70699999999999"/>
    <x v="1"/>
    <s v="P29-MA-D1"/>
    <s v="PALF"/>
    <s v="Fondation Wilcat"/>
    <s v="CONGO"/>
    <m/>
    <m/>
    <m/>
  </r>
  <r>
    <d v="2026-05-07T00:00:00"/>
    <s v="Taxi gare routière-hotel"/>
    <x v="0"/>
    <x v="1"/>
    <n v="1500"/>
    <n v="2.9029991852248953"/>
    <n v="516.70699999999999"/>
    <x v="1"/>
    <s v="P29-MA-D1"/>
    <s v="PALF"/>
    <s v="Fondation Wilcat"/>
    <s v="CONGO"/>
    <m/>
    <m/>
    <m/>
  </r>
  <r>
    <d v="2026-05-07T00:00:00"/>
    <s v="Taxi hotel-agence océan,achat billet "/>
    <x v="0"/>
    <x v="1"/>
    <n v="1000"/>
    <n v="1.9353327901499302"/>
    <n v="516.70699999999999"/>
    <x v="1"/>
    <s v="P29-MA-D1"/>
    <s v="PALF"/>
    <s v="Fondation Wilcat"/>
    <s v="CONGO"/>
    <m/>
    <m/>
    <m/>
  </r>
  <r>
    <d v="2026-05-07T00:00:00"/>
    <s v="Taxi agence-CF,retrait des fonds"/>
    <x v="0"/>
    <x v="1"/>
    <n v="1000"/>
    <n v="1.9353327901499302"/>
    <n v="516.70699999999999"/>
    <x v="1"/>
    <s v="P29-MA-D1"/>
    <s v="PALF"/>
    <s v="Fondation Wilcat"/>
    <s v="CONGO"/>
    <m/>
    <m/>
    <m/>
  </r>
  <r>
    <d v="2026-05-07T00:00:00"/>
    <s v="Taxi CF-hotel"/>
    <x v="0"/>
    <x v="1"/>
    <n v="1000"/>
    <n v="1.9353327901499302"/>
    <n v="516.70699999999999"/>
    <x v="1"/>
    <s v="P29-MA-D1"/>
    <s v="PALF"/>
    <s v="Fondation Wilcat"/>
    <s v="CONGO"/>
    <m/>
    <m/>
    <m/>
  </r>
  <r>
    <d v="2026-05-07T00:00:00"/>
    <s v="Achat billet dolisie-brazzaville/P29"/>
    <x v="8"/>
    <x v="1"/>
    <n v="9000"/>
    <n v="17.417995111349374"/>
    <n v="516.70699999999999"/>
    <x v="1"/>
    <s v="P29-MA-R5"/>
    <s v="PALF"/>
    <s v="Fondation Wilcat"/>
    <s v="CONGO"/>
    <m/>
    <m/>
    <m/>
  </r>
  <r>
    <d v="2026-05-07T00:00:00"/>
    <s v="taxi moto : hotel crapp - zone CEG (prospection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7T00:00:00"/>
    <s v="taxi moto : zone CEG - charden (retirer fond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7T00:00:00"/>
    <s v="taxi moto : charden - marché (prospection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7T00:00:00"/>
    <s v="taxi moto : marché - gare routère (prospection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7T00:00:00"/>
    <s v="taxi moto : gare routère -zone hopital (prospection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7T00:00:00"/>
    <s v="taxi moto : zone hopital - hotel (fin de journée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7T00:00:00"/>
    <s v="Achat boisson/une cible"/>
    <x v="5"/>
    <x v="1"/>
    <n v="2000"/>
    <n v="3.8706655802998604"/>
    <n v="516.70699999999999"/>
    <x v="5"/>
    <s v="T73-MA-D2"/>
    <s v="PALF"/>
    <s v="Fondation Wilcat"/>
    <s v="CONGO"/>
    <m/>
    <m/>
    <m/>
  </r>
  <r>
    <d v="2026-05-07T00:00:00"/>
    <s v="Frais d'hôtel Mama Bety du 05 au 07/05/2026 à Inoni (02 nuitées)"/>
    <x v="2"/>
    <x v="1"/>
    <n v="20000"/>
    <n v="38.706655802998604"/>
    <n v="516.70699999999999"/>
    <x v="6"/>
    <s v="IT87-MA-R3"/>
    <s v="PALF"/>
    <s v="Fondation Wilcat"/>
    <s v="CONGO"/>
    <m/>
    <m/>
    <m/>
  </r>
  <r>
    <d v="2026-05-07T00:00:00"/>
    <s v="Taxi moto : Hôtel - Parking/ Départ pour Brazzaville"/>
    <x v="0"/>
    <x v="1"/>
    <n v="500"/>
    <n v="0.9676663950749651"/>
    <n v="516.70699999999999"/>
    <x v="6"/>
    <s v="IT87-MA-D1"/>
    <s v="PALF"/>
    <s v="Fondation Wilcat"/>
    <s v="CONGO"/>
    <m/>
    <m/>
    <m/>
  </r>
  <r>
    <d v="2026-05-07T00:00:00"/>
    <s v="Achat billet Inoni - Brazzaville/ IT87"/>
    <x v="8"/>
    <x v="1"/>
    <n v="5000"/>
    <n v="9.676663950749651"/>
    <n v="516.70699999999999"/>
    <x v="6"/>
    <s v="IT87-MA-R4"/>
    <s v="PALF"/>
    <s v="Fondation Wilcat"/>
    <s v="CONGO"/>
    <m/>
    <m/>
    <m/>
  </r>
  <r>
    <d v="2026-05-07T00:00:00"/>
    <s v="Taxi : Mikalou - Bureau/ Arrivé à Brazzaville"/>
    <x v="0"/>
    <x v="1"/>
    <n v="2500"/>
    <n v="4.8383319753748255"/>
    <n v="516.70699999999999"/>
    <x v="6"/>
    <s v="IT87-MA-D1"/>
    <s v="PALF"/>
    <s v="Fondation Wilcat"/>
    <s v="CONGO"/>
    <m/>
    <m/>
    <m/>
  </r>
  <r>
    <d v="2026-05-07T00:00:00"/>
    <s v="Donald Roméo- CONGO Frais d'hôtel du 05 au 06/05/2026 à Gamboma (01 Nuitée)"/>
    <x v="2"/>
    <x v="2"/>
    <n v="10000"/>
    <n v="19.353327901499302"/>
    <n v="516.70699999999999"/>
    <x v="2"/>
    <s v="DR-MA-R4"/>
    <s v="PALF"/>
    <s v="Fondation Wilcat"/>
    <s v="CONGO"/>
    <m/>
    <m/>
    <m/>
  </r>
  <r>
    <d v="2026-05-07T00:00:00"/>
    <s v="Taxi moto Hôtel Baobab-Agence Océan du Nord de Gamboma/ Pour Brazzaville"/>
    <x v="0"/>
    <x v="2"/>
    <n v="500"/>
    <n v="0.9676663950749651"/>
    <n v="516.70699999999999"/>
    <x v="2"/>
    <s v="DR-MA-D1"/>
    <s v="PALF"/>
    <s v="Fondation Wilcat"/>
    <s v="CONGO"/>
    <m/>
    <m/>
    <m/>
  </r>
  <r>
    <d v="2026-05-07T00:00:00"/>
    <s v="Taxi Agence Ocean du Nord de Talangaï- Domicile"/>
    <x v="0"/>
    <x v="2"/>
    <n v="3000"/>
    <n v="5.8059983704497906"/>
    <n v="516.70699999999999"/>
    <x v="2"/>
    <s v="DR-MA-D1"/>
    <s v="PALF"/>
    <s v="Fondation Wilcat"/>
    <s v="CONGO"/>
    <m/>
    <m/>
    <m/>
  </r>
  <r>
    <d v="2026-05-07T00:00:00"/>
    <s v="Taxi, Hôtel Moukondo-Charden Farell"/>
    <x v="0"/>
    <x v="3"/>
    <n v="1000"/>
    <n v="1.9353327901499302"/>
    <n v="516.70699999999999"/>
    <x v="3"/>
    <s v="EV-MA-D1"/>
    <s v="PALF"/>
    <s v="Fondation Wilcat"/>
    <s v="CONGO"/>
    <m/>
    <m/>
    <m/>
  </r>
  <r>
    <d v="2026-05-07T00:00:00"/>
    <s v="Taxi, Charden Farell-Hôtel Moukondo"/>
    <x v="0"/>
    <x v="3"/>
    <n v="1000"/>
    <n v="1.9353327901499302"/>
    <n v="516.70699999999999"/>
    <x v="3"/>
    <s v="EV-MA-D1"/>
    <s v="PALF"/>
    <s v="Fondation Wilcat"/>
    <s v="CONGO"/>
    <m/>
    <m/>
    <m/>
  </r>
  <r>
    <d v="2026-05-07T00:00:00"/>
    <s v="Achat Billet Dolisie-Brazzaville/Evariste"/>
    <x v="8"/>
    <x v="3"/>
    <n v="9000"/>
    <n v="17.417995111349374"/>
    <n v="516.70699999999999"/>
    <x v="3"/>
    <s v="EV-MA-R5"/>
    <s v="PALF"/>
    <s v="Fondation Wilcat"/>
    <s v="CONGO"/>
    <m/>
    <m/>
    <m/>
  </r>
  <r>
    <d v="2026-05-07T00:00:00"/>
    <s v="Frais de l'expédition de la cage de Dolisie-Brazzaville"/>
    <x v="10"/>
    <x v="3"/>
    <n v="4000"/>
    <n v="7.7413311605997208"/>
    <n v="516.70699999999999"/>
    <x v="3"/>
    <s v="EV-MA-R6"/>
    <s v="PALF"/>
    <s v="Fondation Wilcat"/>
    <s v="CONGO"/>
    <m/>
    <m/>
    <m/>
  </r>
  <r>
    <d v="2026-05-07T00:00:00"/>
    <s v="Frais de transfert d'argent  à crépin,Evariste, T73 et P29 par CF"/>
    <x v="4"/>
    <x v="4"/>
    <n v="2600"/>
    <n v="5.0318652543898184"/>
    <n v="516.70699999999999"/>
    <x v="9"/>
    <s v="CA-MA-R4"/>
    <s v="PALF"/>
    <s v="Fondation Wilcat"/>
    <s v="CONGO"/>
    <m/>
    <m/>
    <m/>
  </r>
  <r>
    <d v="2026-05-07T00:00:00"/>
    <s v="Achat de 10 bonbonne d'eau mineral 10 LITRES/Bureau"/>
    <x v="11"/>
    <x v="4"/>
    <n v="24000"/>
    <n v="46.447986963598325"/>
    <n v="516.70699999999999"/>
    <x v="9"/>
    <s v="CA-MA-R5"/>
    <s v="PALF"/>
    <s v="Fondation Wilcat"/>
    <s v="CONGO"/>
    <m/>
    <m/>
    <m/>
  </r>
  <r>
    <d v="2026-05-07T00:00:00"/>
    <s v="Taxi: Bureau-Charden Farel pour le transfert des fonds"/>
    <x v="0"/>
    <x v="2"/>
    <n v="500"/>
    <n v="0.9676663950749651"/>
    <n v="516.70699999999999"/>
    <x v="9"/>
    <s v="RM-MA-D1"/>
    <s v="PALF"/>
    <s v="Fondation Wilcat"/>
    <s v="CONGO"/>
    <m/>
    <m/>
    <m/>
  </r>
  <r>
    <d v="2026-05-07T00:00:00"/>
    <s v="Taxi: Charden Farell-Bureau"/>
    <x v="0"/>
    <x v="2"/>
    <n v="500"/>
    <n v="0.9676663950749651"/>
    <n v="516.70699999999999"/>
    <x v="9"/>
    <s v="RM-MA-D1"/>
    <s v="PALF"/>
    <s v="Fondation Wilcat"/>
    <s v="CONGO"/>
    <m/>
    <m/>
    <m/>
  </r>
  <r>
    <d v="2026-05-08T00:00:00"/>
    <s v="Maison-Bureau"/>
    <x v="0"/>
    <x v="0"/>
    <n v="1000"/>
    <n v="1.9353327901499302"/>
    <n v="516.70699999999999"/>
    <x v="0"/>
    <s v="DH-MA-D1"/>
    <s v="PALF"/>
    <s v="Fondation Wilcat"/>
    <s v="CONGO"/>
    <m/>
    <m/>
    <m/>
  </r>
  <r>
    <d v="2026-05-08T00:00:00"/>
    <s v="Maison-Bureau"/>
    <x v="0"/>
    <x v="0"/>
    <n v="1000"/>
    <n v="1.9353327901499302"/>
    <n v="516.70699999999999"/>
    <x v="0"/>
    <s v="DH-MA-D1"/>
    <s v="PALF"/>
    <s v="Fondation Wilcat"/>
    <s v="CONGO"/>
    <m/>
    <m/>
    <m/>
  </r>
  <r>
    <d v="2026-05-08T00:00:00"/>
    <s v="Frais d'hôtel Crépin Congo/02 Nuitées du 06 au 08/05/2026"/>
    <x v="2"/>
    <x v="2"/>
    <n v="20000"/>
    <n v="38.706655802998604"/>
    <n v="516.70699999999999"/>
    <x v="8"/>
    <s v="CR-MA-R7"/>
    <s v="PALF"/>
    <s v="Fondation Wilcat"/>
    <s v="CONGO"/>
    <m/>
    <m/>
    <m/>
  </r>
  <r>
    <d v="2026-05-08T00:00:00"/>
    <s v="Taxi: Agence trans bony Brazzaville-Domicile Camp militaire"/>
    <x v="0"/>
    <x v="2"/>
    <n v="1500"/>
    <n v="2.9029991852248953"/>
    <n v="516.70699999999999"/>
    <x v="8"/>
    <s v="CR-MA-D1"/>
    <s v="PALF"/>
    <s v="Fondation Wilcat"/>
    <s v="CONGO"/>
    <m/>
    <m/>
    <m/>
  </r>
  <r>
    <d v="2026-05-08T00:00:00"/>
    <s v="P29 -CONGO Frais d'hotel du 06 au 08/05/2026 à dolisie ( 2 Nuitées)"/>
    <x v="2"/>
    <x v="1"/>
    <n v="20000"/>
    <n v="38.706655802998604"/>
    <n v="516.70699999999999"/>
    <x v="1"/>
    <s v="P29-MA-R6"/>
    <s v="PALF"/>
    <s v="Fondation Wilcat"/>
    <s v="CONGO"/>
    <m/>
    <m/>
    <m/>
  </r>
  <r>
    <d v="2026-05-08T00:00:00"/>
    <s v="Taxi hotel-agence,départ pour brazzaville"/>
    <x v="0"/>
    <x v="1"/>
    <n v="1000"/>
    <n v="1.9353327901499302"/>
    <n v="516.70699999999999"/>
    <x v="1"/>
    <s v="P29-MA-D1"/>
    <s v="PALF"/>
    <s v="Fondation Wilcat"/>
    <s v="CONGO"/>
    <m/>
    <m/>
    <m/>
  </r>
  <r>
    <d v="2026-05-08T00:00:00"/>
    <s v="Taxi agence-domicile,retour mission"/>
    <x v="0"/>
    <x v="1"/>
    <n v="1500"/>
    <n v="2.9029991852248953"/>
    <n v="516.70699999999999"/>
    <x v="1"/>
    <s v="P29-MA-D1"/>
    <s v="PALF"/>
    <s v="Fondation Wilcat"/>
    <s v="CONGO"/>
    <m/>
    <m/>
    <m/>
  </r>
  <r>
    <d v="2026-05-08T00:00:00"/>
    <s v="T73 - CONGO Frais d'hotel du 05 au 08/05/2026 à Kinkala (03Nuitées)"/>
    <x v="2"/>
    <x v="1"/>
    <n v="30000"/>
    <n v="58.05998370449791"/>
    <n v="516.70699999999999"/>
    <x v="5"/>
    <s v="T73-MA-R3"/>
    <s v="PALF"/>
    <s v="Fondation Wilcat"/>
    <s v="CONGO"/>
    <m/>
    <m/>
    <m/>
  </r>
  <r>
    <d v="2026-05-08T00:00:00"/>
    <s v="taxi moto : hotel - gare routière (départ pour luingui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8T00:00:00"/>
    <s v="Achat billet: Kinkala- luingui"/>
    <x v="8"/>
    <x v="1"/>
    <n v="3000"/>
    <n v="5.8059983704497906"/>
    <n v="516.70699999999999"/>
    <x v="5"/>
    <s v="T73-MA-R4"/>
    <s v="PALF"/>
    <s v="Fondation Wilcat"/>
    <s v="CONGO"/>
    <m/>
    <m/>
    <m/>
  </r>
  <r>
    <d v="2026-05-08T00:00:00"/>
    <s v="taxi moto : gare routière - hotel clair du matin (arrivé à luingui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8T00:00:00"/>
    <s v="taxi moto : hotel clair du matin - centre ville (prospection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8T00:00:00"/>
    <s v="taxi moto : marché - quartier centre (prospection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8T00:00:00"/>
    <s v="taxi moto : quartier centre - hotel (fin de journée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8T00:00:00"/>
    <s v="Achat boisson/une cible"/>
    <x v="5"/>
    <x v="1"/>
    <n v="2000"/>
    <n v="3.8706655802998604"/>
    <n v="516.70699999999999"/>
    <x v="5"/>
    <s v="T73-MA-D2"/>
    <s v="PALF"/>
    <s v="Fondation Wilcat"/>
    <s v="CONGO"/>
    <m/>
    <m/>
    <m/>
  </r>
  <r>
    <d v="2026-05-08T00:00:00"/>
    <s v="Taxi bureau - Agence trans bony la Frontière/ Achat billet"/>
    <x v="0"/>
    <x v="1"/>
    <n v="1000"/>
    <n v="1.9353327901499302"/>
    <n v="516.70699999999999"/>
    <x v="6"/>
    <s v="IT87-MA-D1"/>
    <s v="PALF"/>
    <s v="Fondation Wilcat"/>
    <s v="CONGO"/>
    <m/>
    <m/>
    <m/>
  </r>
  <r>
    <d v="2026-05-08T00:00:00"/>
    <s v="Achat billet Brazzaville - Ewo/ IT87"/>
    <x v="8"/>
    <x v="1"/>
    <n v="12000"/>
    <n v="23.223993481799162"/>
    <n v="516.70699999999999"/>
    <x v="6"/>
    <s v="IT87-MA-R5"/>
    <s v="PALF"/>
    <s v="Fondation Wilcat"/>
    <s v="CONGO"/>
    <m/>
    <m/>
    <m/>
  </r>
  <r>
    <d v="2026-05-08T00:00:00"/>
    <s v="Taxi : Agence Trans bony la Frontière - Domicile/ Retour d'achat billet"/>
    <x v="0"/>
    <x v="1"/>
    <n v="2000"/>
    <n v="3.8706655802998604"/>
    <n v="516.70699999999999"/>
    <x v="6"/>
    <s v="IT87-MA-D1"/>
    <s v="PALF"/>
    <s v="Fondation Wilcat"/>
    <s v="CONGO"/>
    <m/>
    <m/>
    <m/>
  </r>
  <r>
    <d v="2026-05-08T00:00:00"/>
    <s v="Evariste-CONGO Frais de l'hôtel du 06 au 08 mai 2026 à Dolisie ( 2 nuitées )"/>
    <x v="2"/>
    <x v="3"/>
    <n v="20000"/>
    <n v="38.706655802998604"/>
    <n v="516.70699999999999"/>
    <x v="3"/>
    <s v="EV-MA-R7"/>
    <s v="PALF"/>
    <s v="Fondation Wilcat"/>
    <s v="CONGO"/>
    <m/>
    <m/>
    <m/>
  </r>
  <r>
    <d v="2026-05-08T00:00:00"/>
    <s v="Taxi, Agence Trans Bony de Brazzaville-Bureau PALF"/>
    <x v="0"/>
    <x v="3"/>
    <n v="1000"/>
    <n v="1.9353327901499302"/>
    <n v="516.70699999999999"/>
    <x v="3"/>
    <s v="EV-MA-D1"/>
    <s v="PALF"/>
    <s v="Fondation Wilcat"/>
    <s v="CONGO"/>
    <m/>
    <m/>
    <m/>
  </r>
  <r>
    <d v="2026-05-08T00:00:00"/>
    <s v="Taxi, Bureau PALF-Domicile"/>
    <x v="0"/>
    <x v="3"/>
    <n v="1000"/>
    <n v="1.9353327901499302"/>
    <n v="516.70699999999999"/>
    <x v="3"/>
    <s v="EV-MA-D1"/>
    <s v="PALF"/>
    <s v="Fondation Wilcat"/>
    <s v="CONGO"/>
    <m/>
    <m/>
    <m/>
  </r>
  <r>
    <d v="2026-05-09T00:00:00"/>
    <s v="taxi moto : hotel clair du matin - centre ville (prospection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9T00:00:00"/>
    <s v="taxi moto : centre ville - zone hopital (prospection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9T00:00:00"/>
    <s v="taxi moto : zone hopital - loufoulakari (prospection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9T00:00:00"/>
    <s v="taxi moto : loufoulakari - parking (prospection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9T00:00:00"/>
    <s v="taxi moto : parking - marché (prospection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9T00:00:00"/>
    <s v="taxi moto : marché - hotel (fin de journée)"/>
    <x v="0"/>
    <x v="1"/>
    <n v="500"/>
    <n v="0.9676663950749651"/>
    <n v="516.70699999999999"/>
    <x v="5"/>
    <s v="T73-MA-D1"/>
    <s v="PALF"/>
    <s v="Fondation Wilcat"/>
    <s v="CONGO"/>
    <m/>
    <m/>
    <m/>
  </r>
  <r>
    <d v="2026-05-09T00:00:00"/>
    <s v="Achat boisson/une cible"/>
    <x v="5"/>
    <x v="1"/>
    <n v="2000"/>
    <n v="3.8706655802998604"/>
    <n v="516.70699999999999"/>
    <x v="5"/>
    <s v="T73-MA-D2"/>
    <s v="PALF"/>
    <s v="Fondation Wilcat"/>
    <s v="CONGO"/>
    <m/>
    <m/>
    <m/>
  </r>
  <r>
    <d v="2026-05-09T00:00:00"/>
    <s v="IT87-CONGO Ration du 09 au 20/05/2026 à Ewo"/>
    <x v="2"/>
    <x v="1"/>
    <n v="110000"/>
    <n v="212.88660691649233"/>
    <n v="516.70699999999999"/>
    <x v="6"/>
    <s v="IT87-MA-D4"/>
    <s v="PALF"/>
    <s v="Fondation Wilcat"/>
    <s v="CONGO"/>
    <m/>
    <m/>
    <m/>
  </r>
  <r>
    <d v="2026-05-09T00:00:00"/>
    <s v="Taxi : Domicile - Agence trans bony la frontière/ Départ de Brazzaville pour Ewo"/>
    <x v="0"/>
    <x v="1"/>
    <n v="2000"/>
    <n v="3.8706655802998604"/>
    <n v="516.70699999999999"/>
    <x v="6"/>
    <s v="IT87-MA-D1"/>
    <s v="PALF"/>
    <s v="Fondation Wilcat"/>
    <s v="CONGO"/>
    <m/>
    <m/>
    <m/>
  </r>
  <r>
    <d v="2026-05-09T00:00:00"/>
    <s v="Taxi moto : Agence trans bony - Hôtel Elonda/ Arrivé à Ewo"/>
    <x v="0"/>
    <x v="1"/>
    <n v="500"/>
    <n v="0.9676663950749651"/>
    <n v="516.70699999999999"/>
    <x v="6"/>
    <s v="IT87-MA-D1"/>
    <s v="PALF"/>
    <s v="Fondation Wilcat"/>
    <s v="CONGO"/>
    <m/>
    <m/>
    <m/>
  </r>
  <r>
    <d v="2026-05-10T00:00:00"/>
    <s v="T73 - CONGO Frais d'hotel du 08 au 10/05/2026 à Luingui (02Nuitées)"/>
    <x v="2"/>
    <x v="1"/>
    <n v="20000"/>
    <n v="38.706655802998604"/>
    <n v="516.70699999999999"/>
    <x v="5"/>
    <s v="T73-MA-R5"/>
    <s v="PALF"/>
    <s v="Fondation Wilcat"/>
    <s v="CONGO"/>
    <m/>
    <m/>
    <m/>
  </r>
  <r>
    <d v="2026-05-10T00:00:00"/>
    <s v="taxi moto : hotel clair du matin - parking (retour sur brazzaville)"/>
    <x v="0"/>
    <x v="1"/>
    <n v="500"/>
    <n v="0.9676663950749651"/>
    <n v="516.70699999999999"/>
    <x v="5"/>
    <s v="T73-MA-D1"/>
    <s v="PALF"/>
    <s v="Fondation Wilcat"/>
    <s v="CONGO"/>
    <m/>
    <m/>
    <m/>
  </r>
  <r>
    <d v="2026-05-10T00:00:00"/>
    <s v="achat billet : luingui - Brazzaville/T73"/>
    <x v="8"/>
    <x v="1"/>
    <n v="6000"/>
    <n v="11.611996740899581"/>
    <n v="516.70699999999999"/>
    <x v="5"/>
    <s v="T73-MA-R6"/>
    <s v="PALF"/>
    <s v="Fondation Wilcat"/>
    <s v="CONGO"/>
    <m/>
    <m/>
    <m/>
  </r>
  <r>
    <d v="2026-05-10T00:00:00"/>
    <s v="Taxi : total - domicile (fin de journeé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0T00:00:00"/>
    <s v="Taxi moto : Hôtel - Marché d'Ewo/ Rencontrer les cibles"/>
    <x v="0"/>
    <x v="1"/>
    <n v="500"/>
    <n v="0.9676663950749651"/>
    <n v="516.70699999999999"/>
    <x v="6"/>
    <s v="IT87-MA-D1"/>
    <s v="PALF"/>
    <s v="Fondation Wilcat"/>
    <s v="CONGO"/>
    <m/>
    <m/>
    <m/>
  </r>
  <r>
    <d v="2026-05-10T00:00:00"/>
    <s v="Taxi moto : Marché d'Ewo - Aéroport/ Vérification des produits avec 03 cibles"/>
    <x v="0"/>
    <x v="1"/>
    <n v="1500"/>
    <n v="2.9029991852248953"/>
    <n v="516.70699999999999"/>
    <x v="6"/>
    <s v="IT87-MA-D1"/>
    <s v="PALF"/>
    <s v="Fondation Wilcat"/>
    <s v="CONGO"/>
    <m/>
    <m/>
    <m/>
  </r>
  <r>
    <d v="2026-05-10T00:00:00"/>
    <s v="Taxi moto : Aéroport - Gare/ Retour de la vérification des produits avec 03 cibles"/>
    <x v="0"/>
    <x v="1"/>
    <n v="1500"/>
    <n v="2.9029991852248953"/>
    <n v="516.70699999999999"/>
    <x v="6"/>
    <s v="IT87-MA-D1"/>
    <s v="PALF"/>
    <s v="Fondation Wilcat"/>
    <s v="CONGO"/>
    <m/>
    <m/>
    <m/>
  </r>
  <r>
    <d v="2026-05-10T00:00:00"/>
    <s v="Achat boissons et repas avec 03 cibles"/>
    <x v="5"/>
    <x v="1"/>
    <n v="13200"/>
    <n v="25.54639282997908"/>
    <n v="516.70699999999999"/>
    <x v="6"/>
    <s v="IT87-MA-D2"/>
    <s v="PALF"/>
    <s v="Fondation Wilcat"/>
    <s v="CONGO"/>
    <m/>
    <m/>
    <m/>
  </r>
  <r>
    <d v="2026-05-10T00:00:00"/>
    <s v="Taxi tricycle : La gare - Quartier Kangamitema/ Extraction"/>
    <x v="0"/>
    <x v="1"/>
    <n v="700"/>
    <n v="1.3547329531049512"/>
    <n v="516.70699999999999"/>
    <x v="6"/>
    <s v="IT87-MA-D1"/>
    <s v="PALF"/>
    <s v="Fondation Wilcat"/>
    <s v="CONGO"/>
    <m/>
    <m/>
    <m/>
  </r>
  <r>
    <d v="2026-05-10T00:00:00"/>
    <s v="Taxi moto : Quartier Kangamitema - Flacaril/ Extraction"/>
    <x v="0"/>
    <x v="1"/>
    <n v="600"/>
    <n v="1.1611996740899582"/>
    <n v="516.70699999999999"/>
    <x v="6"/>
    <s v="IT87-MA-D1"/>
    <s v="PALF"/>
    <s v="Fondation Wilcat"/>
    <s v="CONGO"/>
    <m/>
    <m/>
    <m/>
  </r>
  <r>
    <d v="2026-05-10T00:00:00"/>
    <s v="Taxi moto : Flacaril - Hôtel/ Retour de la rencontre avec les cibles"/>
    <x v="0"/>
    <x v="1"/>
    <n v="500"/>
    <n v="0.9676663950749651"/>
    <n v="516.70699999999999"/>
    <x v="6"/>
    <s v="IT87-MA-D1"/>
    <s v="PALF"/>
    <s v="Fondation Wilcat"/>
    <s v="CONGO"/>
    <m/>
    <m/>
    <m/>
  </r>
  <r>
    <d v="2026-05-10T00:00:00"/>
    <s v="Taxi tricycle : Hôtel - Quartier Bogui/ Recherche du lieu d'OP"/>
    <x v="0"/>
    <x v="1"/>
    <n v="700"/>
    <n v="1.3547329531049512"/>
    <n v="516.70699999999999"/>
    <x v="6"/>
    <s v="IT87-MA-D1"/>
    <s v="PALF"/>
    <s v="Fondation Wilcat"/>
    <s v="CONGO"/>
    <m/>
    <m/>
    <m/>
  </r>
  <r>
    <d v="2026-05-10T00:00:00"/>
    <s v="Taxi moto : Quartier Bogui - Zone banque MUCODEC/ Recherche du lieu d'OP"/>
    <x v="0"/>
    <x v="1"/>
    <n v="500"/>
    <n v="0.9676663950749651"/>
    <n v="516.70699999999999"/>
    <x v="6"/>
    <s v="IT87-MA-D1"/>
    <s v="PALF"/>
    <s v="Fondation Wilcat"/>
    <s v="CONGO"/>
    <m/>
    <m/>
    <m/>
  </r>
  <r>
    <d v="2026-05-10T00:00:00"/>
    <s v="Taxi moto : Zone banque MUCODEC - Hôtel/ Retour de la recherche du lieu d'OP"/>
    <x v="0"/>
    <x v="1"/>
    <n v="500"/>
    <n v="0.9676663950749651"/>
    <n v="516.70699999999999"/>
    <x v="6"/>
    <s v="IT87-MA-D1"/>
    <s v="PALF"/>
    <s v="Fondation Wilcat"/>
    <s v="CONGO"/>
    <m/>
    <m/>
    <m/>
  </r>
  <r>
    <d v="2026-05-11T00:00:00"/>
    <s v="Maison- Bureau"/>
    <x v="0"/>
    <x v="0"/>
    <n v="1000"/>
    <n v="1.9353327901499302"/>
    <n v="516.70699999999999"/>
    <x v="0"/>
    <s v="DH-MA-D1"/>
    <s v="PALF"/>
    <s v="Fondation Wilcat"/>
    <s v="CONGO"/>
    <m/>
    <m/>
    <m/>
  </r>
  <r>
    <d v="2026-05-11T00:00:00"/>
    <s v="Bureau-Maison"/>
    <x v="0"/>
    <x v="0"/>
    <n v="1000"/>
    <n v="1.9353327901499302"/>
    <n v="516.70699999999999"/>
    <x v="0"/>
    <s v="DH-MA-D1"/>
    <s v="PALF"/>
    <s v="Fondation Wilcat"/>
    <s v="CONGO"/>
    <m/>
    <m/>
    <m/>
  </r>
  <r>
    <d v="2026-05-11T00:00:00"/>
    <s v="Taxi:  Bureau- M2B services /transfert d'argent à IT87"/>
    <x v="0"/>
    <x v="4"/>
    <n v="1000"/>
    <n v="1.9353327901499302"/>
    <n v="516.70699999999999"/>
    <x v="4"/>
    <s v="P-MA-D1"/>
    <s v="PALF"/>
    <s v="Fondation Wilcat"/>
    <s v="CONGO"/>
    <m/>
    <m/>
    <m/>
  </r>
  <r>
    <d v="2026-05-11T00:00:00"/>
    <s v="Taxi:  M2B services- Bureau"/>
    <x v="0"/>
    <x v="4"/>
    <n v="1000"/>
    <n v="1.9353327901499302"/>
    <n v="516.70699999999999"/>
    <x v="4"/>
    <s v="P-MA-D1"/>
    <s v="PALF"/>
    <s v="Fondation Wilcat"/>
    <s v="CONGO"/>
    <m/>
    <m/>
    <m/>
  </r>
  <r>
    <d v="2026-05-11T00:00:00"/>
    <s v="Frais de transfert d'argent  à IT87 par momo"/>
    <x v="4"/>
    <x v="4"/>
    <n v="525"/>
    <n v="1.0160497148287133"/>
    <n v="516.70699999999999"/>
    <x v="4"/>
    <s v="CA-MA-R8"/>
    <s v="PALF"/>
    <s v="Fondation Wilcat"/>
    <s v="CONGO"/>
    <m/>
    <m/>
    <m/>
  </r>
  <r>
    <d v="2026-05-11T00:00:00"/>
    <s v="Achat billet Brazzaville-Ewo/P29"/>
    <x v="8"/>
    <x v="1"/>
    <n v="12000"/>
    <n v="23.223993481799162"/>
    <n v="516.70699999999999"/>
    <x v="1"/>
    <s v="P29-MA-R7"/>
    <s v="PALF"/>
    <s v="Fondation Wilcat"/>
    <s v="CONGO"/>
    <m/>
    <m/>
    <m/>
  </r>
  <r>
    <d v="2026-05-11T00:00:00"/>
    <s v="Taxi : bureau - agence océan du nord (achat billet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1T00:00:00"/>
    <s v="Taxi : agence océan du nord - bureau (achat billet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1T00:00:00"/>
    <s v="Taxi moto : Hôtel - Total/ Recherche du lieu OP"/>
    <x v="0"/>
    <x v="1"/>
    <n v="350"/>
    <n v="0.67736647655247562"/>
    <n v="516.70699999999999"/>
    <x v="6"/>
    <s v="IT87-MA-D1"/>
    <s v="PALF"/>
    <s v="Fondation Wilcat"/>
    <s v="CONGO"/>
    <m/>
    <m/>
    <m/>
  </r>
  <r>
    <d v="2026-05-11T00:00:00"/>
    <s v="Taxi moto : Total - Eglise Catholique/ Recherche lieu OP"/>
    <x v="0"/>
    <x v="1"/>
    <n v="500"/>
    <n v="0.9676663950749651"/>
    <n v="516.70699999999999"/>
    <x v="6"/>
    <s v="IT87-MA-D1"/>
    <s v="PALF"/>
    <s v="Fondation Wilcat"/>
    <s v="CONGO"/>
    <m/>
    <m/>
    <m/>
  </r>
  <r>
    <d v="2026-05-11T00:00:00"/>
    <s v="Taxi moto : Eglise catholique - La gare/ Rencontre la cible "/>
    <x v="0"/>
    <x v="1"/>
    <n v="500"/>
    <n v="0.9676663950749651"/>
    <n v="516.70699999999999"/>
    <x v="6"/>
    <s v="IT87-MA-D1"/>
    <s v="PALF"/>
    <s v="Fondation Wilcat"/>
    <s v="CONGO"/>
    <m/>
    <m/>
    <m/>
  </r>
  <r>
    <d v="2026-05-11T00:00:00"/>
    <s v="Taxi moto : La gare - Ouenze/ Verification des produits avec la cible"/>
    <x v="0"/>
    <x v="1"/>
    <n v="1000"/>
    <n v="1.9353327901499302"/>
    <n v="516.70699999999999"/>
    <x v="6"/>
    <s v="IT87-MA-D1"/>
    <s v="PALF"/>
    <s v="Fondation Wilcat"/>
    <s v="CONGO"/>
    <m/>
    <m/>
    <m/>
  </r>
  <r>
    <d v="2026-05-11T00:00:00"/>
    <s v="Taxi moto : Ouenze - Aeroport/ Vérification des produits avec la cible"/>
    <x v="0"/>
    <x v="1"/>
    <n v="2000"/>
    <n v="3.8706655802998604"/>
    <n v="516.70699999999999"/>
    <x v="6"/>
    <s v="IT87-MA-D1"/>
    <s v="PALF"/>
    <s v="Fondation Wilcat"/>
    <s v="CONGO"/>
    <m/>
    <m/>
    <m/>
  </r>
  <r>
    <d v="2026-05-11T00:00:00"/>
    <s v="Taxi moto : Aeroport - La gare/ Discussion avec les cibles"/>
    <x v="0"/>
    <x v="1"/>
    <n v="1500"/>
    <n v="2.9029991852248953"/>
    <n v="516.70699999999999"/>
    <x v="6"/>
    <s v="IT87-MA-D1"/>
    <s v="PALF"/>
    <s v="Fondation Wilcat"/>
    <s v="CONGO"/>
    <m/>
    <m/>
    <m/>
  </r>
  <r>
    <d v="2026-05-11T00:00:00"/>
    <s v="Achat repas et boissons avec 03 cibles"/>
    <x v="5"/>
    <x v="1"/>
    <n v="12000"/>
    <n v="23.223993481799162"/>
    <n v="516.70699999999999"/>
    <x v="6"/>
    <s v="IT87-MA-D2"/>
    <s v="PALF"/>
    <s v="Fondation Wilcat"/>
    <s v="CONGO"/>
    <m/>
    <m/>
    <m/>
  </r>
  <r>
    <d v="2026-05-11T00:00:00"/>
    <s v="Taxi tricycle : La gare - Kangamitema/ Extraction"/>
    <x v="0"/>
    <x v="1"/>
    <n v="700"/>
    <n v="1.3547329531049512"/>
    <n v="516.70699999999999"/>
    <x v="6"/>
    <s v="IT87-MA-D1"/>
    <s v="PALF"/>
    <s v="Fondation Wilcat"/>
    <s v="CONGO"/>
    <m/>
    <m/>
    <m/>
  </r>
  <r>
    <d v="2026-05-11T00:00:00"/>
    <s v="Taxi moto : Kangamitema - Charden Farell/ Retrait du reste de budget de mission"/>
    <x v="0"/>
    <x v="1"/>
    <n v="500"/>
    <n v="0.9676663950749651"/>
    <n v="516.70699999999999"/>
    <x v="6"/>
    <s v="IT87-MA-D1"/>
    <s v="PALF"/>
    <s v="Fondation Wilcat"/>
    <s v="CONGO"/>
    <m/>
    <m/>
    <m/>
  </r>
  <r>
    <d v="2026-05-11T00:00:00"/>
    <s v="Taxi moto : Charden Farell - Hôtel/ Retour du terrain"/>
    <x v="0"/>
    <x v="1"/>
    <n v="500"/>
    <n v="0.9676663950749651"/>
    <n v="516.70699999999999"/>
    <x v="6"/>
    <s v="IT87-MA-D1"/>
    <s v="PALF"/>
    <s v="Fondation Wilcat"/>
    <s v="CONGO"/>
    <m/>
    <m/>
    <m/>
  </r>
  <r>
    <d v="2026-05-11T00:00:00"/>
    <s v="Frais de transfert d'argent  à IT87 par CF"/>
    <x v="4"/>
    <x v="4"/>
    <n v="1000"/>
    <n v="1.9353327901499302"/>
    <n v="516.70699999999999"/>
    <x v="9"/>
    <s v="CA-MA-R6"/>
    <s v="PALF"/>
    <s v="Fondation Wilcat"/>
    <s v="CONGO"/>
    <m/>
    <m/>
    <m/>
  </r>
  <r>
    <d v="2026-05-11T00:00:00"/>
    <s v="Achat carburant 100 littres groupe electrogène Bureau "/>
    <x v="11"/>
    <x v="4"/>
    <n v="62500"/>
    <n v="120.95829938437065"/>
    <n v="516.70699999999999"/>
    <x v="9"/>
    <s v="CA-MA-R7"/>
    <s v="PALF"/>
    <s v="Fondation Wilcat"/>
    <s v="CONGO"/>
    <m/>
    <m/>
    <m/>
  </r>
  <r>
    <d v="2026-05-11T00:00:00"/>
    <s v="Frais de transport mission Maitre Helene à Madingou du 12 au 14/05/2026"/>
    <x v="8"/>
    <x v="2"/>
    <n v="22000"/>
    <n v="42.577321383298468"/>
    <n v="516.70699999999999"/>
    <x v="9"/>
    <s v="CA-MA-R9"/>
    <s v="PALF"/>
    <s v="Fondation Wilcat"/>
    <s v="CONGO"/>
    <m/>
    <m/>
    <m/>
  </r>
  <r>
    <d v="2026-05-11T00:00:00"/>
    <s v="Ration et frais d'hotel mission maitre Helène à Madingou du 12 au 14/05/2026"/>
    <x v="2"/>
    <x v="2"/>
    <n v="40000"/>
    <n v="77.413311605997208"/>
    <n v="516.70699999999999"/>
    <x v="9"/>
    <s v="CA-MA-R10"/>
    <s v="PALF"/>
    <s v="Fondation Wilcat"/>
    <s v="CONGO"/>
    <m/>
    <m/>
    <m/>
  </r>
  <r>
    <d v="2026-05-11T00:00:00"/>
    <s v="Taxi: Bureau-Charden Farel pour le transfert des fonds"/>
    <x v="0"/>
    <x v="2"/>
    <n v="500"/>
    <n v="0.9676663950749651"/>
    <n v="516.70699999999999"/>
    <x v="9"/>
    <s v="RM-MA-D1"/>
    <s v="PALF"/>
    <s v="Fondation Wilcat"/>
    <s v="CONGO"/>
    <m/>
    <m/>
    <m/>
  </r>
  <r>
    <d v="2026-05-11T00:00:00"/>
    <s v="Taxi: Charden Farell-Bureau"/>
    <x v="0"/>
    <x v="2"/>
    <n v="500"/>
    <n v="0.9676663950749651"/>
    <n v="516.70699999999999"/>
    <x v="9"/>
    <s v="RM-MA-D1"/>
    <s v="PALF"/>
    <s v="Fondation Wilcat"/>
    <s v="CONGO"/>
    <m/>
    <m/>
    <m/>
  </r>
  <r>
    <d v="2026-05-11T00:00:00"/>
    <s v="Taxi: Bureau-Rond point MAZALA(pour aller rencontrer maitre Hélène)"/>
    <x v="0"/>
    <x v="2"/>
    <n v="1500"/>
    <n v="2.9029991852248953"/>
    <n v="516.70699999999999"/>
    <x v="9"/>
    <s v="RM-MA-D1"/>
    <s v="PALF"/>
    <s v="Fondation Wilcat"/>
    <s v="CONGO"/>
    <m/>
    <m/>
    <m/>
  </r>
  <r>
    <d v="2026-05-11T00:00:00"/>
    <s v="Taxi: Rond Point MAZALA-Domicile"/>
    <x v="0"/>
    <x v="2"/>
    <n v="5000"/>
    <n v="9.676663950749651"/>
    <n v="516.70699999999999"/>
    <x v="9"/>
    <s v="RM-MA-D1"/>
    <s v="PALF"/>
    <s v="Fondation Wilcat"/>
    <s v="CONGO"/>
    <m/>
    <m/>
    <m/>
  </r>
  <r>
    <d v="2026-05-12T00:00:00"/>
    <s v="Maison-Bureau"/>
    <x v="0"/>
    <x v="0"/>
    <n v="1000"/>
    <n v="1.9353327901499302"/>
    <n v="516.70699999999999"/>
    <x v="0"/>
    <s v="DH-MA-D1"/>
    <s v="PALF"/>
    <s v="Fondation Wilcat"/>
    <s v="CONGO"/>
    <m/>
    <m/>
    <m/>
  </r>
  <r>
    <d v="2026-05-12T00:00:00"/>
    <s v="Bureau-Aspinall"/>
    <x v="0"/>
    <x v="0"/>
    <n v="1000"/>
    <n v="1.9353327901499302"/>
    <n v="516.70699999999999"/>
    <x v="0"/>
    <s v="DH-MA-D1"/>
    <s v="PALF"/>
    <s v="Fondation Wilcat"/>
    <s v="CONGO"/>
    <m/>
    <m/>
    <m/>
  </r>
  <r>
    <d v="2026-05-12T00:00:00"/>
    <s v="Fondation Aspinall-Bureau"/>
    <x v="0"/>
    <x v="0"/>
    <n v="1000"/>
    <n v="1.9353327901499302"/>
    <n v="516.70699999999999"/>
    <x v="0"/>
    <s v="DH-MA-D1"/>
    <s v="PALF"/>
    <s v="Fondation Wilcat"/>
    <s v="CONGO"/>
    <m/>
    <m/>
    <m/>
  </r>
  <r>
    <d v="2026-05-12T00:00:00"/>
    <s v="Bureau-Maison"/>
    <x v="0"/>
    <x v="0"/>
    <n v="1000"/>
    <n v="1.9353327901499302"/>
    <n v="516.70699999999999"/>
    <x v="0"/>
    <s v="DH-MA-D1"/>
    <s v="PALF"/>
    <s v="Fondation Wilcat"/>
    <s v="CONGO"/>
    <m/>
    <m/>
    <m/>
  </r>
  <r>
    <d v="2026-05-12T00:00:00"/>
    <s v="Achat billet Brazzaville - Ewo/DOVI"/>
    <x v="8"/>
    <x v="0"/>
    <n v="12000"/>
    <n v="23.223993481799162"/>
    <n v="516.70699999999999"/>
    <x v="0"/>
    <s v="DH-MA-R2"/>
    <s v="PALF"/>
    <s v="Fondation Wilcat"/>
    <s v="CONGO"/>
    <m/>
    <m/>
    <m/>
  </r>
  <r>
    <d v="2026-05-12T00:00:00"/>
    <s v="Credit telephonique MTN/PALF/ du 13 au 19 mai 2026/Management/ DOVI"/>
    <x v="1"/>
    <x v="0"/>
    <n v="10000"/>
    <n v="19.353327901499302"/>
    <n v="516.70699999999999"/>
    <x v="0"/>
    <s v="DH-MA-R3"/>
    <s v="PALF"/>
    <s v="Fondation Wilcat"/>
    <s v="CONGO"/>
    <m/>
    <m/>
    <m/>
  </r>
  <r>
    <d v="2026-05-12T00:00:00"/>
    <s v="Billet Brazzaville-Ewo"/>
    <x v="8"/>
    <x v="2"/>
    <n v="12000"/>
    <n v="23.223993481799162"/>
    <n v="516.70699999999999"/>
    <x v="8"/>
    <s v="CR-MA-R8"/>
    <s v="PALF"/>
    <s v="Fondation Wilcat"/>
    <s v="CONGO"/>
    <m/>
    <m/>
    <m/>
  </r>
  <r>
    <d v="2026-05-12T00:00:00"/>
    <s v="Credit telephonique MTN PALF/du 13 au 19 mai 2026/Legal/ crepin"/>
    <x v="1"/>
    <x v="2"/>
    <n v="7500"/>
    <n v="14.514995926124477"/>
    <n v="516.70699999999999"/>
    <x v="8"/>
    <s v="CR-MA-R9"/>
    <s v="PALF"/>
    <s v="Fondation Wilcat"/>
    <s v="CONGO"/>
    <m/>
    <m/>
    <m/>
  </r>
  <r>
    <d v="2026-05-12T00:00:00"/>
    <s v="Taxi:  Bureau- Direction MTN /Achat credit equipe PALF"/>
    <x v="0"/>
    <x v="4"/>
    <n v="1000"/>
    <n v="1.9353327901499302"/>
    <n v="516.70699999999999"/>
    <x v="4"/>
    <s v="P-MA-D1"/>
    <s v="PALF"/>
    <s v="Fondation Wilcat"/>
    <s v="CONGO"/>
    <m/>
    <m/>
    <m/>
  </r>
  <r>
    <d v="2026-05-12T00:00:00"/>
    <s v="Taxi:   Direction MTN- Bureau "/>
    <x v="0"/>
    <x v="4"/>
    <n v="1000"/>
    <n v="1.9353327901499302"/>
    <n v="516.70699999999999"/>
    <x v="4"/>
    <s v="P-MA-D1"/>
    <s v="PALF"/>
    <s v="Fondation Wilcat"/>
    <s v="CONGO"/>
    <m/>
    <m/>
    <m/>
  </r>
  <r>
    <d v="2026-05-12T00:00:00"/>
    <s v="Taxi: Bureau -Banque BCI/ Appro caisse PALF"/>
    <x v="0"/>
    <x v="4"/>
    <n v="1000"/>
    <n v="1.9353327901499302"/>
    <n v="516.70699999999999"/>
    <x v="4"/>
    <s v="P-MA-D1"/>
    <s v="PALF"/>
    <s v="Fondation Wilcat"/>
    <s v="CONGO"/>
    <m/>
    <m/>
    <m/>
  </r>
  <r>
    <d v="2026-05-12T00:00:00"/>
    <s v="Taxi: Banque BCI-Bureau"/>
    <x v="0"/>
    <x v="4"/>
    <n v="1000"/>
    <n v="1.9353327901499302"/>
    <n v="516.70699999999999"/>
    <x v="4"/>
    <s v="P-MA-D1"/>
    <s v="PALF"/>
    <s v="Fondation Wilcat"/>
    <s v="CONGO"/>
    <m/>
    <m/>
    <m/>
  </r>
  <r>
    <d v="2026-05-12T00:00:00"/>
    <s v="Credit teléphonique MTN PALF/ du 13 au 19 mai 2026/Management/ Parfaite"/>
    <x v="1"/>
    <x v="0"/>
    <n v="5000"/>
    <n v="9.676663950749651"/>
    <n v="516.70699999999999"/>
    <x v="4"/>
    <s v="P-MA-R2"/>
    <s v="PALF"/>
    <s v="Fondation Wilcat"/>
    <s v="CONGO"/>
    <m/>
    <m/>
    <m/>
  </r>
  <r>
    <d v="2026-05-12T00:00:00"/>
    <s v="P29 - CONGO Ration  du 12 au 20/05/2025 à Ewo (8 Nuitées)"/>
    <x v="2"/>
    <x v="1"/>
    <n v="80000"/>
    <n v="154.82662321199442"/>
    <n v="516.70699999999999"/>
    <x v="1"/>
    <s v="P29-MA-D4"/>
    <s v="PALF"/>
    <s v="Fondation Wilcat"/>
    <s v="CONGO"/>
    <m/>
    <m/>
    <m/>
  </r>
  <r>
    <d v="2026-05-12T00:00:00"/>
    <s v="Taxi domicile-agence océean moungali,le depart était à talangai"/>
    <x v="0"/>
    <x v="1"/>
    <n v="1500"/>
    <n v="2.9029991852248953"/>
    <n v="516.70699999999999"/>
    <x v="1"/>
    <s v="P29-MA-D1"/>
    <s v="PALF"/>
    <s v="Fondation Wilcat"/>
    <s v="CONGO"/>
    <m/>
    <m/>
    <m/>
  </r>
  <r>
    <d v="2026-05-12T00:00:00"/>
    <s v="Taxi océan mougali-océan talangai,départ mission"/>
    <x v="0"/>
    <x v="1"/>
    <n v="1500"/>
    <n v="2.9029991852248953"/>
    <n v="516.70699999999999"/>
    <x v="1"/>
    <s v="P29-MA-D1"/>
    <s v="PALF"/>
    <s v="Fondation Wilcat"/>
    <s v="CONGO"/>
    <m/>
    <m/>
    <m/>
  </r>
  <r>
    <d v="2026-05-12T00:00:00"/>
    <s v="Taxi moto agence -hotel,arrivé à ewo"/>
    <x v="0"/>
    <x v="1"/>
    <n v="250"/>
    <n v="0.48383319753748255"/>
    <n v="516.70699999999999"/>
    <x v="1"/>
    <s v="P29-MA-D1"/>
    <s v="PALF"/>
    <s v="Fondation Wilcat"/>
    <s v="CONGO"/>
    <m/>
    <m/>
    <m/>
  </r>
  <r>
    <d v="2026-05-12T00:00:00"/>
    <s v="Credit telephonique MTN PALF/ du 13 au 19 mai 2026/ Investigation/P29"/>
    <x v="1"/>
    <x v="1"/>
    <n v="7500"/>
    <n v="14.514995926124477"/>
    <n v="516.70699999999999"/>
    <x v="1"/>
    <s v="P29-MA-R8"/>
    <s v="PALF"/>
    <s v="Fondation Wilcat"/>
    <s v="CONGO"/>
    <m/>
    <m/>
    <m/>
  </r>
  <r>
    <d v="2026-05-12T00:00:00"/>
    <s v="Taxi : bureau - zone marché talangai ( 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2T00:00:00"/>
    <s v="Taxi : zone marché talangai - hopital de référence de talangai ( 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2T00:00:00"/>
    <s v="Taxi : hopital de référence de talangai - centre ville ( 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2T00:00:00"/>
    <s v="Taxi : centre ville - poto poto ( 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2T00:00:00"/>
    <s v="Taxi : poto poto - domicile (fin de journée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2T00:00:00"/>
    <s v="Achat boisson/une cible"/>
    <x v="5"/>
    <x v="1"/>
    <n v="1500"/>
    <n v="2.9029991852248953"/>
    <n v="516.70699999999999"/>
    <x v="5"/>
    <s v="T73-MA-D2"/>
    <s v="PALF"/>
    <s v="Fondation Wilcat"/>
    <s v="CONGO"/>
    <m/>
    <m/>
    <m/>
  </r>
  <r>
    <d v="2026-05-12T00:00:00"/>
    <s v="Credit telephonique MTN PALF/ du 13 au 19 mai  2026/ Investigation/T73"/>
    <x v="1"/>
    <x v="1"/>
    <n v="7500"/>
    <n v="14.514995926124477"/>
    <n v="516.70699999999999"/>
    <x v="5"/>
    <s v="T73-MA-R7"/>
    <s v="PALF"/>
    <s v="Fondation Wilcat"/>
    <s v="CONGO"/>
    <m/>
    <m/>
    <m/>
  </r>
  <r>
    <d v="2026-05-12T00:00:00"/>
    <s v="Taxi moto : Hôtel - Mucodec/ Rencontre avec les cibles"/>
    <x v="0"/>
    <x v="1"/>
    <n v="500"/>
    <n v="0.9676663950749651"/>
    <n v="516.70699999999999"/>
    <x v="6"/>
    <s v="IT87-MA-D1"/>
    <s v="PALF"/>
    <s v="Fondation Wilcat"/>
    <s v="CONGO"/>
    <m/>
    <m/>
    <m/>
  </r>
  <r>
    <d v="2026-05-12T00:00:00"/>
    <s v="Taxi tricycle : Mucodec - Flacaril/ Extraction"/>
    <x v="0"/>
    <x v="1"/>
    <n v="700"/>
    <n v="1.3547329531049512"/>
    <n v="516.70699999999999"/>
    <x v="6"/>
    <s v="IT87-MA-D1"/>
    <s v="PALF"/>
    <s v="Fondation Wilcat"/>
    <s v="CONGO"/>
    <m/>
    <m/>
    <m/>
  </r>
  <r>
    <d v="2026-05-12T00:00:00"/>
    <s v="Taxi moto : Flacaril - Centre/ Extraction"/>
    <x v="0"/>
    <x v="1"/>
    <n v="500"/>
    <n v="0.9676663950749651"/>
    <n v="516.70699999999999"/>
    <x v="6"/>
    <s v="IT87-MA-D1"/>
    <s v="PALF"/>
    <s v="Fondation Wilcat"/>
    <s v="CONGO"/>
    <m/>
    <m/>
    <m/>
  </r>
  <r>
    <d v="2026-05-12T00:00:00"/>
    <s v="Taxi moto : Centre - Charden Farell/ Retrait budget"/>
    <x v="0"/>
    <x v="1"/>
    <n v="300"/>
    <n v="0.58059983704497908"/>
    <n v="516.70699999999999"/>
    <x v="6"/>
    <s v="IT87-MA-D1"/>
    <s v="PALF"/>
    <s v="Fondation Wilcat"/>
    <s v="CONGO"/>
    <m/>
    <m/>
    <m/>
  </r>
  <r>
    <d v="2026-05-12T00:00:00"/>
    <s v="Taxi moto : Charden Farell - Hôtel/ Retour de la rencontre avec les cibles"/>
    <x v="0"/>
    <x v="1"/>
    <n v="500"/>
    <n v="0.9676663950749651"/>
    <n v="516.70699999999999"/>
    <x v="6"/>
    <s v="IT87-MA-D1"/>
    <s v="PALF"/>
    <s v="Fondation Wilcat"/>
    <s v="CONGO"/>
    <m/>
    <m/>
    <m/>
  </r>
  <r>
    <d v="2026-05-12T00:00:00"/>
    <s v="Credit telephonique MTN PALF/du 13 au 19 mai 2026/Investigation /IT87"/>
    <x v="1"/>
    <x v="1"/>
    <n v="7500"/>
    <n v="14.514995926124477"/>
    <n v="516.70699999999999"/>
    <x v="6"/>
    <s v="IT87-MA-R6"/>
    <s v="PALF"/>
    <s v="Fondation Wilcat"/>
    <s v="CONGO"/>
    <m/>
    <m/>
    <m/>
  </r>
  <r>
    <d v="2026-05-12T00:00:00"/>
    <s v="Achat billet Brazzaville-EWO/ Donald-Roméo"/>
    <x v="8"/>
    <x v="2"/>
    <n v="12000"/>
    <n v="23.223993481799162"/>
    <n v="516.70699999999999"/>
    <x v="2"/>
    <s v="DR-MA-R5"/>
    <s v="PALF"/>
    <s v="Fondation Wilcat"/>
    <s v="CONGO"/>
    <m/>
    <m/>
    <m/>
  </r>
  <r>
    <d v="2026-05-12T00:00:00"/>
    <s v="Credit telephonique MTN PALF/ du 13 au 19 mai  2026/Legal//Donald-Roméo"/>
    <x v="1"/>
    <x v="2"/>
    <n v="7500"/>
    <n v="14.514995926124477"/>
    <n v="516.70699999999999"/>
    <x v="2"/>
    <s v="DR-MA-R6"/>
    <s v="PALF"/>
    <s v="Fondation Wilcat"/>
    <s v="CONGO"/>
    <m/>
    <m/>
    <m/>
  </r>
  <r>
    <d v="2026-05-12T00:00:00"/>
    <s v="Achat Billet Brazzaville-Ewo/Evariste"/>
    <x v="8"/>
    <x v="3"/>
    <n v="12000"/>
    <n v="23.223993481799162"/>
    <n v="516.70699999999999"/>
    <x v="3"/>
    <s v="EV-MA-R8"/>
    <s v="PALF"/>
    <s v="Fondation Wilcat"/>
    <s v="CONGO"/>
    <m/>
    <m/>
    <m/>
  </r>
  <r>
    <d v="2026-05-12T00:00:00"/>
    <s v="Credit telephonique MTN PALF/du 13 au 19 mai 2026/media/ Evariste"/>
    <x v="1"/>
    <x v="3"/>
    <n v="7500"/>
    <n v="14.514995926124477"/>
    <n v="516.70699999999999"/>
    <x v="3"/>
    <s v="EV-MA-R9"/>
    <s v="PALF"/>
    <s v="Fondation Wilcat"/>
    <s v="CONGO"/>
    <m/>
    <m/>
    <m/>
  </r>
  <r>
    <d v="2026-05-12T00:00:00"/>
    <s v="Frais de transfert d'argent  à IT87 par CF"/>
    <x v="4"/>
    <x v="4"/>
    <n v="1580"/>
    <n v="3.0578258084368897"/>
    <n v="516.70699999999999"/>
    <x v="9"/>
    <s v="CA-MA-R11"/>
    <s v="PALF"/>
    <s v="Fondation Wilcat"/>
    <s v="CONGO"/>
    <m/>
    <m/>
    <m/>
  </r>
  <r>
    <d v="2026-05-12T00:00:00"/>
    <s v="Taxi: Bureau-Charden Farel pour le transfert des fonds"/>
    <x v="0"/>
    <x v="2"/>
    <n v="500"/>
    <n v="0.9676663950749651"/>
    <n v="516.70699999999999"/>
    <x v="9"/>
    <s v="RM-MA-D1"/>
    <s v="PALF"/>
    <s v="Fondation Wilcat"/>
    <s v="CONGO"/>
    <m/>
    <m/>
    <m/>
  </r>
  <r>
    <d v="2026-05-12T00:00:00"/>
    <s v="Taxi: Charden Farell-Bureau"/>
    <x v="0"/>
    <x v="2"/>
    <n v="500"/>
    <n v="0.9676663950749651"/>
    <n v="516.70699999999999"/>
    <x v="9"/>
    <s v="RM-MA-D1"/>
    <s v="PALF"/>
    <s v="Fondation Wilcat"/>
    <s v="CONGO"/>
    <m/>
    <m/>
    <m/>
  </r>
  <r>
    <d v="2026-05-12T00:00:00"/>
    <s v="Taxi: Bureau-Trans Bony de la Frontière pour la reservations des billets des missionniares d'Ewo"/>
    <x v="0"/>
    <x v="2"/>
    <n v="1000"/>
    <n v="1.9353327901499302"/>
    <n v="516.70699999999999"/>
    <x v="9"/>
    <s v="RM-MA-D1"/>
    <s v="PALF"/>
    <s v="Fondation Wilcat"/>
    <s v="CONGO"/>
    <m/>
    <m/>
    <m/>
  </r>
  <r>
    <d v="2026-05-12T00:00:00"/>
    <s v="Taxi: Trans Bony de la Frontière-Bureau"/>
    <x v="0"/>
    <x v="2"/>
    <n v="1000"/>
    <n v="1.9353327901499302"/>
    <n v="516.70699999999999"/>
    <x v="9"/>
    <s v="RM-MA-D1"/>
    <s v="PALF"/>
    <s v="Fondation Wilcat"/>
    <s v="CONGO"/>
    <m/>
    <m/>
    <m/>
  </r>
  <r>
    <d v="2026-05-12T00:00:00"/>
    <s v="Credit telephonique MTN PALF/du 13 au 19 mai 2026/Legal/Romain"/>
    <x v="1"/>
    <x v="2"/>
    <n v="5000"/>
    <n v="9.676663950749651"/>
    <n v="516.70699999999999"/>
    <x v="9"/>
    <s v="RM-MA-R2"/>
    <s v="PALF"/>
    <s v="Fondation Wilcat"/>
    <s v="CONGO"/>
    <m/>
    <m/>
    <m/>
  </r>
  <r>
    <d v="2026-05-13T00:00:00"/>
    <s v=" DOVI -CONGO Ration du 13 Mai 2026 au 20 Mai 2026 soit 07 nuitées"/>
    <x v="2"/>
    <x v="0"/>
    <n v="70000"/>
    <n v="135.47329531049513"/>
    <n v="516.70699999999999"/>
    <x v="0"/>
    <s v="DH-MA-D2"/>
    <s v="PALF"/>
    <s v="Fondation Wilcat"/>
    <s v="CONGO"/>
    <m/>
    <m/>
    <m/>
  </r>
  <r>
    <d v="2026-05-13T00:00:00"/>
    <s v="Domicile(Diata) - Transbony La Frontiere "/>
    <x v="0"/>
    <x v="0"/>
    <n v="1000"/>
    <n v="1.9353327901499302"/>
    <n v="516.70699999999999"/>
    <x v="0"/>
    <s v="DH-MA-D1"/>
    <s v="PALF"/>
    <s v="Fondation Wilcat"/>
    <s v="CONGO"/>
    <m/>
    <m/>
    <m/>
  </r>
  <r>
    <d v="2026-05-13T00:00:00"/>
    <s v="Agence Transbony Ewo - Hôtel  &quot;Maka&quot;"/>
    <x v="0"/>
    <x v="0"/>
    <n v="250"/>
    <n v="0.48383319753748255"/>
    <n v="516.70699999999999"/>
    <x v="0"/>
    <s v="DH-MA-D1"/>
    <s v="PALF"/>
    <s v="Fondation Wilcat"/>
    <s v="CONGO"/>
    <m/>
    <m/>
    <m/>
  </r>
  <r>
    <d v="2026-05-13T00:00:00"/>
    <s v="Crepin-CONGO Ration/Crépin à Ewo du 13/05/ au 02/06/2026"/>
    <x v="2"/>
    <x v="2"/>
    <n v="200000"/>
    <n v="387.06655802998603"/>
    <n v="516.70699999999999"/>
    <x v="8"/>
    <s v="CR-MA-D5"/>
    <s v="PALF"/>
    <s v="Fondation Wilcat"/>
    <s v="CONGO"/>
    <m/>
    <m/>
    <m/>
  </r>
  <r>
    <d v="2026-05-13T00:00:00"/>
    <s v="Taxi: Domicile camp militaire-Agence Trans  Bony de la frontière"/>
    <x v="0"/>
    <x v="2"/>
    <n v="1500"/>
    <n v="2.9029991852248953"/>
    <n v="516.70699999999999"/>
    <x v="8"/>
    <s v="CR-MA-D1"/>
    <s v="PALF"/>
    <s v="Fondation Wilcat"/>
    <s v="CONGO"/>
    <m/>
    <m/>
    <m/>
  </r>
  <r>
    <d v="2026-05-13T00:00:00"/>
    <s v="Taxi moto: Agence Trans Bony Ewo-Hôtel Elondo"/>
    <x v="0"/>
    <x v="2"/>
    <n v="250"/>
    <n v="0.48383319753748255"/>
    <n v="516.70699999999999"/>
    <x v="8"/>
    <s v="CR-MA-D1"/>
    <s v="PALF"/>
    <s v="Fondation Wilcat"/>
    <s v="CONGO"/>
    <m/>
    <m/>
    <m/>
  </r>
  <r>
    <d v="2026-05-13T00:00:00"/>
    <s v="Taxi: Bureau -Banque BCI/ Demande d'information à la banque"/>
    <x v="0"/>
    <x v="4"/>
    <n v="1000"/>
    <n v="1.9353327901499302"/>
    <n v="516.70699999999999"/>
    <x v="4"/>
    <s v="P-MA-D1"/>
    <s v="PALF"/>
    <s v="Fondation Wilcat"/>
    <s v="CONGO"/>
    <m/>
    <m/>
    <m/>
  </r>
  <r>
    <d v="2026-05-13T00:00:00"/>
    <s v="Taxi: Banque BCI-Bureau"/>
    <x v="0"/>
    <x v="4"/>
    <n v="1000"/>
    <n v="1.9353327901499302"/>
    <n v="516.70699999999999"/>
    <x v="4"/>
    <s v="P-MA-D1"/>
    <s v="PALF"/>
    <s v="Fondation Wilcat"/>
    <s v="CONGO"/>
    <m/>
    <m/>
    <m/>
  </r>
  <r>
    <d v="2026-05-13T00:00:00"/>
    <s v="Taxi: Bureau -Fondation Aspinall/ Recuperation des Fonds"/>
    <x v="0"/>
    <x v="4"/>
    <n v="1000"/>
    <n v="1.9353327901499302"/>
    <n v="516.70699999999999"/>
    <x v="4"/>
    <s v="P-MA-D1"/>
    <s v="PALF"/>
    <s v="Fondation Wilcat"/>
    <s v="CONGO"/>
    <m/>
    <m/>
    <m/>
  </r>
  <r>
    <d v="2026-05-13T00:00:00"/>
    <s v="Taxi: Aspinall-Bureau"/>
    <x v="0"/>
    <x v="4"/>
    <n v="1000"/>
    <n v="1.9353327901499302"/>
    <n v="516.70699999999999"/>
    <x v="4"/>
    <s v="P-MA-D1"/>
    <s v="PALF"/>
    <s v="Fondation Wilcat"/>
    <s v="CONGO"/>
    <m/>
    <m/>
    <m/>
  </r>
  <r>
    <d v="2026-05-13T00:00:00"/>
    <s v="Taxi tricycle hotel-ouenze,réperage lieu op"/>
    <x v="0"/>
    <x v="1"/>
    <n v="700"/>
    <n v="1.3547329531049512"/>
    <n v="516.70699999999999"/>
    <x v="1"/>
    <s v="P29-MA-D1"/>
    <s v="PALF"/>
    <s v="Fondation Wilcat"/>
    <s v="CONGO"/>
    <m/>
    <m/>
    <m/>
  </r>
  <r>
    <d v="2026-05-13T00:00:00"/>
    <s v="Taxi tricycle ouenze-centre,réperage lieu op"/>
    <x v="0"/>
    <x v="1"/>
    <n v="700"/>
    <n v="1.3547329531049512"/>
    <n v="516.70699999999999"/>
    <x v="1"/>
    <s v="P29-MA-D1"/>
    <s v="PALF"/>
    <s v="Fondation Wilcat"/>
    <s v="CONGO"/>
    <m/>
    <m/>
    <m/>
  </r>
  <r>
    <d v="2026-05-13T00:00:00"/>
    <s v="Taxi tricycle centre-kangamitema,réperage lieu op"/>
    <x v="0"/>
    <x v="1"/>
    <n v="700"/>
    <n v="1.3547329531049512"/>
    <n v="516.70699999999999"/>
    <x v="1"/>
    <s v="P29-MA-D1"/>
    <s v="PALF"/>
    <s v="Fondation Wilcat"/>
    <s v="CONGO"/>
    <m/>
    <m/>
    <m/>
  </r>
  <r>
    <d v="2026-05-13T00:00:00"/>
    <s v="Taxi moto kagamitema-transfo,réperage lieu op"/>
    <x v="0"/>
    <x v="1"/>
    <n v="250"/>
    <n v="0.48383319753748255"/>
    <n v="516.70699999999999"/>
    <x v="1"/>
    <s v="P29-MA-D1"/>
    <s v="PALF"/>
    <s v="Fondation Wilcat"/>
    <s v="CONGO"/>
    <m/>
    <m/>
    <m/>
  </r>
  <r>
    <d v="2026-05-13T00:00:00"/>
    <s v="Taxi moto transfo-marché,réperage lieu op"/>
    <x v="0"/>
    <x v="1"/>
    <n v="250"/>
    <n v="0.48383319753748255"/>
    <n v="516.70699999999999"/>
    <x v="1"/>
    <s v="P29-MA-D1"/>
    <s v="PALF"/>
    <s v="Fondation Wilcat"/>
    <s v="CONGO"/>
    <m/>
    <m/>
    <m/>
  </r>
  <r>
    <d v="2026-05-13T00:00:00"/>
    <s v="Taxi tricycle marché-kangamitema,réperage lieu op"/>
    <x v="0"/>
    <x v="1"/>
    <n v="700"/>
    <n v="1.3547329531049512"/>
    <n v="516.70699999999999"/>
    <x v="1"/>
    <s v="P29-MA-D1"/>
    <s v="PALF"/>
    <s v="Fondation Wilcat"/>
    <s v="CONGO"/>
    <m/>
    <m/>
    <m/>
  </r>
  <r>
    <d v="2026-05-13T00:00:00"/>
    <s v="Taxi tricycle kangamitema-hotel"/>
    <x v="0"/>
    <x v="1"/>
    <n v="700"/>
    <n v="1.3547329531049512"/>
    <n v="516.70699999999999"/>
    <x v="1"/>
    <s v="P29-MA-D1"/>
    <s v="PALF"/>
    <s v="Fondation Wilcat"/>
    <s v="CONGO"/>
    <m/>
    <m/>
    <m/>
  </r>
  <r>
    <d v="2026-05-13T00:00:00"/>
    <s v="Taxi moto hotel elonda-cf,retrait des fonds"/>
    <x v="0"/>
    <x v="1"/>
    <n v="250"/>
    <n v="0.48383319753748255"/>
    <n v="516.70699999999999"/>
    <x v="1"/>
    <s v="P29-MA-D1"/>
    <s v="PALF"/>
    <s v="Fondation Wilcat"/>
    <s v="CONGO"/>
    <m/>
    <m/>
    <m/>
  </r>
  <r>
    <d v="2026-05-13T00:00:00"/>
    <s v="Taxi tricycle cf-hotel cathérine reservation lieu op"/>
    <x v="0"/>
    <x v="1"/>
    <n v="700"/>
    <n v="1.3547329531049512"/>
    <n v="516.70699999999999"/>
    <x v="1"/>
    <s v="P29-MA-D1"/>
    <s v="PALF"/>
    <s v="Fondation Wilcat"/>
    <s v="CONGO"/>
    <m/>
    <m/>
    <m/>
  </r>
  <r>
    <d v="2026-05-13T00:00:00"/>
    <s v="Taxi tricycle hotel catérine-hotel elonda"/>
    <x v="0"/>
    <x v="1"/>
    <n v="700"/>
    <n v="1.3547329531049512"/>
    <n v="516.70699999999999"/>
    <x v="1"/>
    <s v="P29-MA-D1"/>
    <s v="PALF"/>
    <s v="Fondation Wilcat"/>
    <s v="CONGO"/>
    <m/>
    <m/>
    <m/>
  </r>
  <r>
    <d v="2026-05-13T00:00:00"/>
    <s v="Taxi moto hotel elonda-hotel maka,rencontre avec l'équipe"/>
    <x v="0"/>
    <x v="1"/>
    <n v="250"/>
    <n v="0.48383319753748255"/>
    <n v="516.70699999999999"/>
    <x v="1"/>
    <s v="P29-MA-D1"/>
    <s v="PALF"/>
    <s v="Fondation Wilcat"/>
    <s v="CONGO"/>
    <m/>
    <m/>
    <m/>
  </r>
  <r>
    <d v="2026-05-13T00:00:00"/>
    <s v="Taxi moto hotel maka-hotel elonda"/>
    <x v="0"/>
    <x v="1"/>
    <n v="350"/>
    <n v="0.67736647655247562"/>
    <n v="516.70699999999999"/>
    <x v="1"/>
    <s v="P29-MA-D1"/>
    <s v="PALF"/>
    <s v="Fondation Wilcat"/>
    <s v="CONGO"/>
    <m/>
    <m/>
    <m/>
  </r>
  <r>
    <d v="2026-05-13T00:00:00"/>
    <s v="Taxi: domicile - centre ville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3T00:00:00"/>
    <s v="Taxi: centre ville - marché total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3T00:00:00"/>
    <s v="Taxi: marché total - moukondo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3T00:00:00"/>
    <s v="Taxi: moukondo - moungali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3T00:00:00"/>
    <s v="Taxi: moungali - domicile (fin de journée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3T00:00:00"/>
    <s v="Achat boisson/une cible"/>
    <x v="5"/>
    <x v="1"/>
    <n v="2000"/>
    <n v="3.8706655802998604"/>
    <n v="516.70699999999999"/>
    <x v="5"/>
    <s v="T73-MA-D2"/>
    <s v="PALF"/>
    <s v="Fondation Wilcat"/>
    <s v="CONGO"/>
    <m/>
    <m/>
    <m/>
  </r>
  <r>
    <d v="2026-05-13T00:00:00"/>
    <s v="Taxi tricycle : Hôtel - Quartier Kangamitema/ Rencontre avec les cibles"/>
    <x v="0"/>
    <x v="1"/>
    <n v="700"/>
    <n v="1.3547329531049512"/>
    <n v="516.70699999999999"/>
    <x v="6"/>
    <s v="IT87-MA-D1"/>
    <s v="PALF"/>
    <s v="Fondation Wilcat"/>
    <s v="CONGO"/>
    <m/>
    <m/>
    <m/>
  </r>
  <r>
    <d v="2026-05-13T00:00:00"/>
    <s v="Achat boissons avec 03 cibles"/>
    <x v="5"/>
    <x v="1"/>
    <n v="2800"/>
    <n v="5.4189318124198049"/>
    <n v="516.70699999999999"/>
    <x v="6"/>
    <s v="IT87-MA-D2"/>
    <s v="PALF"/>
    <s v="Fondation Wilcat"/>
    <s v="CONGO"/>
    <m/>
    <m/>
    <m/>
  </r>
  <r>
    <d v="2026-05-13T00:00:00"/>
    <s v="Taxi moto : Quartier Kangamitema - Quartier Ouenze/ Extraction"/>
    <x v="0"/>
    <x v="1"/>
    <n v="500"/>
    <n v="0.9676663950749651"/>
    <n v="516.70699999999999"/>
    <x v="6"/>
    <s v="IT87-MA-D1"/>
    <s v="PALF"/>
    <s v="Fondation Wilcat"/>
    <s v="CONGO"/>
    <m/>
    <m/>
    <m/>
  </r>
  <r>
    <d v="2026-05-13T00:00:00"/>
    <s v="Taxi tricycle : Quartier Ouenze - Marché/ Extraction"/>
    <x v="0"/>
    <x v="1"/>
    <n v="700"/>
    <n v="1.3547329531049512"/>
    <n v="516.70699999999999"/>
    <x v="6"/>
    <s v="IT87-MA-D1"/>
    <s v="PALF"/>
    <s v="Fondation Wilcat"/>
    <s v="CONGO"/>
    <m/>
    <m/>
    <m/>
  </r>
  <r>
    <d v="2026-05-13T00:00:00"/>
    <s v="Taxi moto : Marché - Hôtel/ Retour de la rencontre avec les cibles"/>
    <x v="0"/>
    <x v="1"/>
    <n v="400"/>
    <n v="0.77413311605997215"/>
    <n v="516.70699999999999"/>
    <x v="6"/>
    <s v="IT87-MA-D1"/>
    <s v="PALF"/>
    <s v="Fondation Wilcat"/>
    <s v="CONGO"/>
    <m/>
    <m/>
    <m/>
  </r>
  <r>
    <d v="2026-05-13T00:00:00"/>
    <s v="Taxi Domicile-Agence Trans Bony/ Pour Ewo"/>
    <x v="0"/>
    <x v="2"/>
    <n v="1000"/>
    <n v="1.9353327901499302"/>
    <n v="516.70699999999999"/>
    <x v="2"/>
    <s v="DR-MA-D1"/>
    <s v="PALF"/>
    <s v="Fondation Wilcat"/>
    <s v="CONGO"/>
    <m/>
    <m/>
    <m/>
  </r>
  <r>
    <d v="2026-05-13T00:00:00"/>
    <s v="Taxi moto agence Trans Bony d'Ewo-Hôtel MAKA"/>
    <x v="0"/>
    <x v="2"/>
    <n v="500"/>
    <n v="0.9676663950749651"/>
    <n v="516.70699999999999"/>
    <x v="2"/>
    <s v="DR-MA-D1"/>
    <s v="PALF"/>
    <s v="Fondation Wilcat"/>
    <s v="CONGO"/>
    <m/>
    <m/>
    <m/>
  </r>
  <r>
    <d v="2026-05-13T00:00:00"/>
    <s v="Donald-Roméo-CONGO Ration  du  13/05/ au 04/06/2026 à EWO /DJAMBALA"/>
    <x v="2"/>
    <x v="2"/>
    <n v="220000"/>
    <n v="425.77321383298465"/>
    <n v="516.70699999999999"/>
    <x v="2"/>
    <s v="DR-MA-D4"/>
    <s v="PALF"/>
    <s v="Fondation Wilcat"/>
    <s v="CONGO"/>
    <m/>
    <m/>
    <m/>
  </r>
  <r>
    <d v="2026-05-13T00:00:00"/>
    <s v="Taxi, Domicile-Agence Trans Bony de Brazzaville"/>
    <x v="0"/>
    <x v="3"/>
    <n v="1000"/>
    <n v="1.9353327901499302"/>
    <n v="516.70699999999999"/>
    <x v="3"/>
    <s v="EV-MA-D1"/>
    <s v="PALF"/>
    <s v="Fondation Wilcat"/>
    <s v="CONGO"/>
    <m/>
    <m/>
    <m/>
  </r>
  <r>
    <d v="2026-05-13T00:00:00"/>
    <s v="Taxi moto, Agence Trans Bony d'Ewo-Hôtel Maka"/>
    <x v="0"/>
    <x v="3"/>
    <n v="250"/>
    <n v="0.48383319753748255"/>
    <n v="516.70699999999999"/>
    <x v="3"/>
    <s v="EV-MA-D1"/>
    <s v="PALF"/>
    <s v="Fondation Wilcat"/>
    <s v="CONGO"/>
    <m/>
    <m/>
    <m/>
  </r>
  <r>
    <d v="2026-05-13T00:00:00"/>
    <s v="Evariste-CONGO Ration du 13 au 25 mai 2026 à Ewo "/>
    <x v="2"/>
    <x v="3"/>
    <n v="120000"/>
    <n v="232.23993481799164"/>
    <n v="516.70699999999999"/>
    <x v="3"/>
    <s v="EV-MA-D3"/>
    <s v="PALF"/>
    <s v="Fondation Wilcat"/>
    <s v="CONGO"/>
    <m/>
    <m/>
    <m/>
  </r>
  <r>
    <d v="2026-05-13T00:00:00"/>
    <s v="Frais de transfert d'argent  à P29 par cf"/>
    <x v="4"/>
    <x v="4"/>
    <n v="5020"/>
    <n v="9.7153706065526499"/>
    <n v="516.70699999999999"/>
    <x v="9"/>
    <s v="CA-MA-R12"/>
    <s v="PALF"/>
    <s v="Fondation Wilcat"/>
    <s v="CONGO"/>
    <m/>
    <m/>
    <m/>
  </r>
  <r>
    <d v="2026-05-13T00:00:00"/>
    <s v="Réglement facture électricité periode Mars  et Avril  2026/bureau PALF"/>
    <x v="9"/>
    <x v="4"/>
    <n v="54234"/>
    <n v="104.96083854099132"/>
    <n v="516.70699999999999"/>
    <x v="9"/>
    <s v="CA-MA-R13"/>
    <s v="PALF"/>
    <s v="Fondation Wilcat"/>
    <s v="CONGO"/>
    <m/>
    <m/>
    <m/>
  </r>
  <r>
    <d v="2026-05-13T00:00:00"/>
    <s v="Taxi: Bureau-Charde Farel pour le transfert des fonds à P29"/>
    <x v="0"/>
    <x v="2"/>
    <n v="500"/>
    <n v="0.9676663950749651"/>
    <n v="516.70699999999999"/>
    <x v="9"/>
    <s v="RM-MA-D1"/>
    <s v="PALF"/>
    <s v="Fondation Wilcat"/>
    <s v="CONGO"/>
    <m/>
    <m/>
    <m/>
  </r>
  <r>
    <d v="2026-05-13T00:00:00"/>
    <s v="Taxi: Charden Farell-Bureau"/>
    <x v="0"/>
    <x v="2"/>
    <n v="500"/>
    <n v="0.9676663950749651"/>
    <n v="516.70699999999999"/>
    <x v="9"/>
    <s v="RM-MA-D1"/>
    <s v="PALF"/>
    <s v="Fondation Wilcat"/>
    <s v="CONGO"/>
    <m/>
    <m/>
    <m/>
  </r>
  <r>
    <d v="2026-05-13T00:00:00"/>
    <s v="Taxi: Bureau-Chardn Farel pour le 2eme Transfert des fonds à P29"/>
    <x v="0"/>
    <x v="2"/>
    <n v="500"/>
    <n v="0.9676663950749651"/>
    <n v="516.70699999999999"/>
    <x v="9"/>
    <s v="RM-MA-D1"/>
    <s v="PALF"/>
    <s v="Fondation Wilcat"/>
    <s v="CONGO"/>
    <m/>
    <m/>
    <m/>
  </r>
  <r>
    <d v="2026-05-13T00:00:00"/>
    <s v="Taxi: Charden Farell-Bureau"/>
    <x v="0"/>
    <x v="2"/>
    <n v="500"/>
    <n v="0.9676663950749651"/>
    <n v="516.70699999999999"/>
    <x v="9"/>
    <s v="RM-MA-D1"/>
    <s v="PALF"/>
    <s v="Fondation Wilcat"/>
    <s v="CONGO"/>
    <m/>
    <m/>
    <m/>
  </r>
  <r>
    <d v="2026-05-13T00:00:00"/>
    <s v="Taxi: Bureau-Agence Energie Eléctrique du Congo pour payer la facture"/>
    <x v="0"/>
    <x v="2"/>
    <n v="1000"/>
    <n v="1.9353327901499302"/>
    <n v="516.70699999999999"/>
    <x v="9"/>
    <s v="RM-MA-D1"/>
    <s v="PALF"/>
    <s v="Fondation Wilcat"/>
    <s v="CONGO"/>
    <m/>
    <m/>
    <m/>
  </r>
  <r>
    <d v="2026-05-13T00:00:00"/>
    <s v="Taxi: Agence Energie Electrique du Congo-Bureau"/>
    <x v="0"/>
    <x v="2"/>
    <n v="1000"/>
    <n v="1.9353327901499302"/>
    <n v="516.70699999999999"/>
    <x v="9"/>
    <s v="RM-MA-D1"/>
    <s v="PALF"/>
    <s v="Fondation Wilcat"/>
    <s v="CONGO"/>
    <m/>
    <m/>
    <m/>
  </r>
  <r>
    <d v="2026-05-14T00:00:00"/>
    <s v="Frais d'hôtel Crépin Congo/01 Nuitée du 13 au 14/05/2026 à Ewo hôtel Elonda."/>
    <x v="2"/>
    <x v="5"/>
    <n v="10000"/>
    <n v="19.353327901499302"/>
    <n v="516.70699999999999"/>
    <x v="8"/>
    <s v="CR-MA-R10"/>
    <s v="PALF"/>
    <s v="Fondation Wilcat"/>
    <s v="CONGO"/>
    <m/>
    <m/>
    <m/>
  </r>
  <r>
    <d v="2026-05-14T00:00:00"/>
    <s v="Taxi moto: Hôtel Elonda-Hôtel Catherine pour occupation chambre d'opération"/>
    <x v="0"/>
    <x v="2"/>
    <n v="500"/>
    <n v="0.9676663950749651"/>
    <n v="516.70699999999999"/>
    <x v="8"/>
    <s v="CR-MA-D1"/>
    <s v="PALF"/>
    <s v="Fondation Wilcat"/>
    <s v="CONGO"/>
    <m/>
    <m/>
    <m/>
  </r>
  <r>
    <d v="2026-05-14T00:00:00"/>
    <s v="Taxi moto: Hôtel Catherine-Hôtel Maka pour les 03 Docs."/>
    <x v="0"/>
    <x v="2"/>
    <n v="500"/>
    <n v="0.9676663950749651"/>
    <n v="516.70699999999999"/>
    <x v="8"/>
    <s v="CR-MA-D1"/>
    <s v="PALF"/>
    <s v="Fondation Wilcat"/>
    <s v="CONGO"/>
    <m/>
    <m/>
    <m/>
  </r>
  <r>
    <d v="2026-05-14T00:00:00"/>
    <s v="Taxi moto: Hôtel Maka-Hôtel Catherine"/>
    <x v="0"/>
    <x v="2"/>
    <n v="500"/>
    <n v="0.9676663950749651"/>
    <n v="516.70699999999999"/>
    <x v="8"/>
    <s v="CR-MA-D1"/>
    <s v="PALF"/>
    <s v="Fondation Wilcat"/>
    <s v="CONGO"/>
    <m/>
    <m/>
    <m/>
  </r>
  <r>
    <d v="2026-05-14T00:00:00"/>
    <s v="Taxi tricycle hotel elonda-hotel maka,travail 3docs"/>
    <x v="0"/>
    <x v="1"/>
    <n v="700"/>
    <n v="1.3547329531049512"/>
    <n v="516.70699999999999"/>
    <x v="1"/>
    <s v="P29-MA-D1"/>
    <s v="PALF"/>
    <s v="Fondation Wilcat"/>
    <s v="CONGO"/>
    <m/>
    <m/>
    <m/>
  </r>
  <r>
    <d v="2026-05-14T00:00:00"/>
    <s v="Taxi moto hotel maka-hotel elonda"/>
    <x v="0"/>
    <x v="1"/>
    <n v="250"/>
    <n v="0.48383319753748255"/>
    <n v="516.70699999999999"/>
    <x v="1"/>
    <s v="P29-MA-D1"/>
    <s v="PALF"/>
    <s v="Fondation Wilcat"/>
    <s v="CONGO"/>
    <m/>
    <m/>
    <m/>
  </r>
  <r>
    <d v="2026-05-14T00:00:00"/>
    <s v="Taxi tricycle hotel elonda-hotel maka,travail 3docs"/>
    <x v="0"/>
    <x v="1"/>
    <n v="700"/>
    <n v="1.3547329531049512"/>
    <n v="516.70699999999999"/>
    <x v="1"/>
    <s v="P29-MA-D1"/>
    <s v="PALF"/>
    <s v="Fondation Wilcat"/>
    <s v="CONGO"/>
    <m/>
    <m/>
    <m/>
  </r>
  <r>
    <d v="2026-05-14T00:00:00"/>
    <s v="Taxi moto hotel maka-hotel elonda"/>
    <x v="0"/>
    <x v="1"/>
    <n v="250"/>
    <n v="0.48383319753748255"/>
    <n v="516.70699999999999"/>
    <x v="1"/>
    <s v="P29-MA-D1"/>
    <s v="PALF"/>
    <s v="Fondation Wilcat"/>
    <s v="CONGO"/>
    <m/>
    <m/>
    <m/>
  </r>
  <r>
    <d v="2026-05-14T00:00:00"/>
    <s v="Frais d'hôtel Elonda du 09 au 14/04/2026 à Ewo (05 nuitées)"/>
    <x v="2"/>
    <x v="1"/>
    <n v="50000"/>
    <n v="96.766639507496507"/>
    <n v="516.70699999999999"/>
    <x v="6"/>
    <s v="IT87-MA-R7"/>
    <s v="PALF"/>
    <s v="Fondation Wilcat"/>
    <s v="CONGO"/>
    <m/>
    <m/>
    <m/>
  </r>
  <r>
    <d v="2026-05-14T00:00:00"/>
    <s v="Taxi moto : Hôtel Elonda - Hôtel Catherine/ Installation au lieu OP"/>
    <x v="0"/>
    <x v="1"/>
    <n v="600"/>
    <n v="1.1611996740899582"/>
    <n v="516.70699999999999"/>
    <x v="6"/>
    <s v="IT87-MA-D1"/>
    <s v="PALF"/>
    <s v="Fondation Wilcat"/>
    <s v="CONGO"/>
    <m/>
    <m/>
    <m/>
  </r>
  <r>
    <d v="2026-05-14T00:00:00"/>
    <s v="Taxi tricycle : Hôtel Catherine - Hôtel Maka/ Travaille sur 03 docs avec l'équipe"/>
    <x v="0"/>
    <x v="1"/>
    <n v="700"/>
    <n v="1.3547329531049512"/>
    <n v="516.70699999999999"/>
    <x v="6"/>
    <s v="IT87-MA-D1"/>
    <s v="PALF"/>
    <s v="Fondation Wilcat"/>
    <s v="CONGO"/>
    <m/>
    <m/>
    <m/>
  </r>
  <r>
    <d v="2026-05-14T00:00:00"/>
    <s v="Taxi moto : Hôtel Maka - La gare/ Rencontrer une cible"/>
    <x v="0"/>
    <x v="1"/>
    <n v="300"/>
    <n v="0.58059983704497908"/>
    <n v="516.70699999999999"/>
    <x v="6"/>
    <s v="IT87-MA-D1"/>
    <s v="PALF"/>
    <s v="Fondation Wilcat"/>
    <s v="CONGO"/>
    <m/>
    <m/>
    <m/>
  </r>
  <r>
    <d v="2026-05-14T00:00:00"/>
    <s v="Taxi moto : La gare - Quartier Bogui/ Extraction"/>
    <x v="0"/>
    <x v="1"/>
    <n v="500"/>
    <n v="0.9676663950749651"/>
    <n v="516.70699999999999"/>
    <x v="6"/>
    <s v="IT87-MA-D1"/>
    <s v="PALF"/>
    <s v="Fondation Wilcat"/>
    <s v="CONGO"/>
    <m/>
    <m/>
    <m/>
  </r>
  <r>
    <d v="2026-05-14T00:00:00"/>
    <s v="Taxi moto : Quartier Bogui - Mucodec/ Extraction"/>
    <x v="0"/>
    <x v="1"/>
    <n v="500"/>
    <n v="0.9676663950749651"/>
    <n v="516.70699999999999"/>
    <x v="6"/>
    <s v="IT87-MA-D1"/>
    <s v="PALF"/>
    <s v="Fondation Wilcat"/>
    <s v="CONGO"/>
    <m/>
    <m/>
    <m/>
  </r>
  <r>
    <d v="2026-05-14T00:00:00"/>
    <s v="Taxi moto : Mucodes - Hôtel Maka/ Suite de travail sur les 03 Docs"/>
    <x v="0"/>
    <x v="1"/>
    <n v="350"/>
    <n v="0.67736647655247562"/>
    <n v="516.70699999999999"/>
    <x v="6"/>
    <s v="IT87-MA-D1"/>
    <s v="PALF"/>
    <s v="Fondation Wilcat"/>
    <s v="CONGO"/>
    <m/>
    <m/>
    <m/>
  </r>
  <r>
    <d v="2026-05-14T00:00:00"/>
    <s v="Taxi moto : Hôtel Maka - Marché/ Rencontrer les cibles"/>
    <x v="0"/>
    <x v="1"/>
    <n v="300"/>
    <n v="0.58059983704497908"/>
    <n v="516.70699999999999"/>
    <x v="6"/>
    <s v="IT87-MA-D1"/>
    <s v="PALF"/>
    <s v="Fondation Wilcat"/>
    <s v="CONGO"/>
    <m/>
    <m/>
    <m/>
  </r>
  <r>
    <d v="2026-05-14T00:00:00"/>
    <s v="Achat boissons avec 03 cibles"/>
    <x v="5"/>
    <x v="1"/>
    <n v="2800"/>
    <n v="5.4189318124198049"/>
    <n v="516.70699999999999"/>
    <x v="6"/>
    <s v="IT87-MA-D2"/>
    <s v="PALF"/>
    <s v="Fondation Wilcat"/>
    <s v="CONGO"/>
    <m/>
    <m/>
    <m/>
  </r>
  <r>
    <d v="2026-05-14T00:00:00"/>
    <s v="Taxi moto : Marché - Quartier Kangamitema/ Extraction"/>
    <x v="0"/>
    <x v="1"/>
    <n v="500"/>
    <n v="0.9676663950749651"/>
    <n v="516.70699999999999"/>
    <x v="6"/>
    <s v="IT87-MA-D1"/>
    <s v="PALF"/>
    <s v="Fondation Wilcat"/>
    <s v="CONGO"/>
    <m/>
    <m/>
    <m/>
  </r>
  <r>
    <d v="2026-05-14T00:00:00"/>
    <s v="Taxi tricycle : Quartier Kangamitema - Boulevard/ Extraction"/>
    <x v="0"/>
    <x v="1"/>
    <n v="700"/>
    <n v="1.3547329531049512"/>
    <n v="516.70699999999999"/>
    <x v="6"/>
    <s v="IT87-MA-D1"/>
    <s v="PALF"/>
    <s v="Fondation Wilcat"/>
    <s v="CONGO"/>
    <m/>
    <m/>
    <m/>
  </r>
  <r>
    <d v="2026-05-14T00:00:00"/>
    <s v="Taxi moto : Boulevard - Hôtel Catherine/ Retour du terrain"/>
    <x v="0"/>
    <x v="1"/>
    <n v="500"/>
    <n v="0.9676663950749651"/>
    <n v="516.70699999999999"/>
    <x v="6"/>
    <s v="IT87-MA-D1"/>
    <s v="PALF"/>
    <s v="Fondation Wilcat"/>
    <s v="CONGO"/>
    <m/>
    <m/>
    <m/>
  </r>
  <r>
    <d v="2026-05-15T00:00:00"/>
    <s v="Hôtel &quot;Maka&quot; - Hôtel Cathérine"/>
    <x v="0"/>
    <x v="0"/>
    <n v="250"/>
    <n v="0.48383319753748255"/>
    <n v="516.70699999999999"/>
    <x v="0"/>
    <s v="DH-MA-D1"/>
    <s v="PALF"/>
    <s v="Fondation Wilcat"/>
    <s v="CONGO"/>
    <m/>
    <m/>
    <m/>
  </r>
  <r>
    <d v="2026-05-15T00:00:00"/>
    <s v="Hôtel - Cathérine -Hôtel &quot;Maka&quot;"/>
    <x v="0"/>
    <x v="0"/>
    <n v="250"/>
    <n v="0.48383319753748255"/>
    <n v="516.70699999999999"/>
    <x v="0"/>
    <s v="DH-MA-D1"/>
    <s v="PALF"/>
    <s v="Fondation Wilcat"/>
    <s v="CONGO"/>
    <m/>
    <m/>
    <m/>
  </r>
  <r>
    <d v="2026-05-15T00:00:00"/>
    <s v="Hôtel-Maka- DDEF"/>
    <x v="0"/>
    <x v="0"/>
    <n v="250"/>
    <n v="0.48383319753748255"/>
    <n v="516.70699999999999"/>
    <x v="0"/>
    <s v="DH-MA-D1"/>
    <s v="PALF"/>
    <s v="Fondation Wilcat"/>
    <s v="CONGO"/>
    <m/>
    <m/>
    <m/>
  </r>
  <r>
    <d v="2026-05-15T00:00:00"/>
    <s v="Taxi moto: Hôtel Catherine-Hôtel Maka pour les 03 Docs."/>
    <x v="0"/>
    <x v="2"/>
    <n v="500"/>
    <n v="0.9676663950749651"/>
    <n v="516.70699999999999"/>
    <x v="8"/>
    <s v="CR-MA-D1"/>
    <s v="PALF"/>
    <s v="Fondation Wilcat"/>
    <s v="CONGO"/>
    <m/>
    <m/>
    <m/>
  </r>
  <r>
    <d v="2026-05-15T00:00:00"/>
    <s v="Taxi moto:  Hôtel Maka-Hôtel Catherine"/>
    <x v="0"/>
    <x v="2"/>
    <n v="500"/>
    <n v="0.9676663950749651"/>
    <n v="516.70699999999999"/>
    <x v="8"/>
    <s v="CR-MA-D1"/>
    <s v="PALF"/>
    <s v="Fondation Wilcat"/>
    <s v="CONGO"/>
    <m/>
    <m/>
    <m/>
  </r>
  <r>
    <d v="2026-05-15T00:00:00"/>
    <s v=" Hôtel Catherine-Hôtel Maka pour rencontre avec les autorités."/>
    <x v="0"/>
    <x v="2"/>
    <n v="500"/>
    <n v="0.9676663950749651"/>
    <n v="516.70699999999999"/>
    <x v="8"/>
    <s v="CR-MA-D1"/>
    <s v="PALF"/>
    <s v="Fondation Wilcat"/>
    <s v="CONGO"/>
    <m/>
    <m/>
    <m/>
  </r>
  <r>
    <d v="2026-05-15T00:00:00"/>
    <s v=" Taxi moto: Hôtel Maka-Hôtel Catherine après rencontre avec les autorités."/>
    <x v="0"/>
    <x v="2"/>
    <n v="500"/>
    <n v="0.9676663950749651"/>
    <n v="516.70699999999999"/>
    <x v="8"/>
    <s v="CR-MA-D1"/>
    <s v="PALF"/>
    <s v="Fondation Wilcat"/>
    <s v="CONGO"/>
    <m/>
    <m/>
    <m/>
  </r>
  <r>
    <d v="2026-05-15T00:00:00"/>
    <s v="Taxi:  Bureau- Charden farell/ transfert d'argent à  P29, evariste, dovi, donanld-roméo et IT87"/>
    <x v="0"/>
    <x v="4"/>
    <n v="500"/>
    <n v="0.9676663950749651"/>
    <n v="516.70699999999999"/>
    <x v="4"/>
    <s v="P-MA-D1"/>
    <s v="PALF"/>
    <s v="Fondation Wilcat"/>
    <s v="CONGO"/>
    <m/>
    <m/>
    <m/>
  </r>
  <r>
    <d v="2026-05-15T00:00:00"/>
    <s v="Taxi: Charden Farell-Bureau"/>
    <x v="0"/>
    <x v="4"/>
    <n v="500"/>
    <n v="0.9676663950749651"/>
    <n v="516.70699999999999"/>
    <x v="4"/>
    <s v="P-MA-D1"/>
    <s v="PALF"/>
    <s v="Fondation Wilcat"/>
    <s v="CONGO"/>
    <m/>
    <m/>
    <m/>
  </r>
  <r>
    <d v="2026-05-15T00:00:00"/>
    <s v="Frais de transfert d'argent  à dovi,crépin,Evariste,IT87 et P29 par CF"/>
    <x v="4"/>
    <x v="4"/>
    <n v="19490"/>
    <n v="37.719636080022141"/>
    <n v="516.70699999999999"/>
    <x v="4"/>
    <s v="CA-MA-R14"/>
    <s v="PALF"/>
    <s v="Fondation Wilcat"/>
    <s v="CONGO"/>
    <m/>
    <m/>
    <m/>
  </r>
  <r>
    <d v="2026-05-15T00:00:00"/>
    <s v="Taxi tricycle hotel elonda-hotel maka,travail 3docs"/>
    <x v="0"/>
    <x v="1"/>
    <n v="700"/>
    <n v="1.3547329531049512"/>
    <n v="516.70699999999999"/>
    <x v="1"/>
    <s v="P29-MA-D1"/>
    <s v="PALF"/>
    <s v="Fondation Wilcat"/>
    <s v="CONGO"/>
    <m/>
    <m/>
    <m/>
  </r>
  <r>
    <d v="2026-05-15T00:00:00"/>
    <s v="Taxi tricycle hotel maka-hotel elonda"/>
    <x v="0"/>
    <x v="1"/>
    <n v="700"/>
    <n v="1.3547329531049512"/>
    <n v="516.70699999999999"/>
    <x v="1"/>
    <s v="P29-MA-D1"/>
    <s v="PALF"/>
    <s v="Fondation Wilcat"/>
    <s v="CONGO"/>
    <m/>
    <m/>
    <m/>
  </r>
  <r>
    <d v="2026-05-15T00:00:00"/>
    <s v="Taxi moto hotel elonda-cf,retrait des fonds"/>
    <x v="0"/>
    <x v="1"/>
    <n v="250"/>
    <n v="0.48383319753748255"/>
    <n v="516.70699999999999"/>
    <x v="1"/>
    <s v="P29-MA-D1"/>
    <s v="PALF"/>
    <s v="Fondation Wilcat"/>
    <s v="CONGO"/>
    <m/>
    <m/>
    <m/>
  </r>
  <r>
    <d v="2026-05-15T00:00:00"/>
    <s v="Taxi moto cf-hotel elonda"/>
    <x v="0"/>
    <x v="1"/>
    <n v="250"/>
    <n v="0.48383319753748255"/>
    <n v="516.70699999999999"/>
    <x v="1"/>
    <s v="P29-MA-D1"/>
    <s v="PALF"/>
    <s v="Fondation Wilcat"/>
    <s v="CONGO"/>
    <m/>
    <m/>
    <m/>
  </r>
  <r>
    <d v="2026-05-15T00:00:00"/>
    <s v="Taxi tricycle elonda-bar,reperage"/>
    <x v="0"/>
    <x v="1"/>
    <n v="700"/>
    <n v="1.3547329531049512"/>
    <n v="516.70699999999999"/>
    <x v="1"/>
    <s v="P29-MA-D1"/>
    <s v="PALF"/>
    <s v="Fondation Wilcat"/>
    <s v="CONGO"/>
    <m/>
    <m/>
    <m/>
  </r>
  <r>
    <d v="2026-05-15T00:00:00"/>
    <s v="Taxi  moto bar-hotel elonda"/>
    <x v="0"/>
    <x v="1"/>
    <n v="250"/>
    <n v="0.48383319753748255"/>
    <n v="516.70699999999999"/>
    <x v="1"/>
    <s v="P29-MA-D1"/>
    <s v="PALF"/>
    <s v="Fondation Wilcat"/>
    <s v="CONGO"/>
    <m/>
    <m/>
    <m/>
  </r>
  <r>
    <d v="2026-05-15T00:00:00"/>
    <s v="Taxi moto hotel elonda-hotel maka,travail avec l'équipe"/>
    <x v="0"/>
    <x v="1"/>
    <n v="350"/>
    <n v="0.67736647655247562"/>
    <n v="516.70699999999999"/>
    <x v="1"/>
    <s v="P29-MA-D1"/>
    <s v="PALF"/>
    <s v="Fondation Wilcat"/>
    <s v="CONGO"/>
    <m/>
    <m/>
    <m/>
  </r>
  <r>
    <d v="2026-05-15T00:00:00"/>
    <s v="Taxi tricycle hotel maka-hotel elonda"/>
    <x v="0"/>
    <x v="1"/>
    <n v="700"/>
    <n v="1.3547329531049512"/>
    <n v="516.70699999999999"/>
    <x v="1"/>
    <s v="P29-MA-D1"/>
    <s v="PALF"/>
    <s v="Fondation Wilcat"/>
    <s v="CONGO"/>
    <m/>
    <m/>
    <m/>
  </r>
  <r>
    <d v="2026-05-15T00:00:00"/>
    <s v="Taxi: domicile - texaco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5T00:00:00"/>
    <s v="Taxi: texaco - port ATC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5T00:00:00"/>
    <s v="Taxi: port ATC - port de yoro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5T00:00:00"/>
    <s v="Taxi: port de yoro - bacongo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5T00:00:00"/>
    <s v="Taxi: bacongo - domicile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5T00:00:00"/>
    <s v="Achat boisson/une cible"/>
    <x v="5"/>
    <x v="1"/>
    <n v="2000"/>
    <n v="3.8706655802998604"/>
    <n v="516.70699999999999"/>
    <x v="5"/>
    <s v="T73-MA-D2"/>
    <s v="PALF"/>
    <s v="Fondation Wilcat"/>
    <s v="CONGO"/>
    <m/>
    <m/>
    <m/>
  </r>
  <r>
    <d v="2026-05-15T00:00:00"/>
    <s v="Taxi tricycle : Hôtel Cathérine - Hôtel Maka/ Correction des 03 docs"/>
    <x v="0"/>
    <x v="1"/>
    <n v="700"/>
    <n v="1.3547329531049512"/>
    <n v="516.70699999999999"/>
    <x v="6"/>
    <s v="IT87-MA-D1"/>
    <s v="PALF"/>
    <s v="Fondation Wilcat"/>
    <s v="CONGO"/>
    <m/>
    <m/>
    <m/>
  </r>
  <r>
    <d v="2026-05-15T00:00:00"/>
    <s v="Taxi moto : Hôtel Maka - Jardin publique/ Rencontrer les cibles"/>
    <x v="0"/>
    <x v="1"/>
    <n v="300"/>
    <n v="0.58059983704497908"/>
    <n v="516.70699999999999"/>
    <x v="6"/>
    <s v="IT87-MA-D1"/>
    <s v="PALF"/>
    <s v="Fondation Wilcat"/>
    <s v="CONGO"/>
    <m/>
    <m/>
    <m/>
  </r>
  <r>
    <d v="2026-05-15T00:00:00"/>
    <s v="Taxi moto : Jardin publique - Ouenze/ Extraction"/>
    <x v="0"/>
    <x v="1"/>
    <n v="500"/>
    <n v="0.9676663950749651"/>
    <n v="516.70699999999999"/>
    <x v="6"/>
    <s v="IT87-MA-D1"/>
    <s v="PALF"/>
    <s v="Fondation Wilcat"/>
    <s v="CONGO"/>
    <m/>
    <m/>
    <m/>
  </r>
  <r>
    <d v="2026-05-15T00:00:00"/>
    <s v="Taxi tricycle : Ouenze - Marché/ Extraction"/>
    <x v="0"/>
    <x v="1"/>
    <n v="700"/>
    <n v="1.3547329531049512"/>
    <n v="516.70699999999999"/>
    <x v="6"/>
    <s v="IT87-MA-D1"/>
    <s v="PALF"/>
    <s v="Fondation Wilcat"/>
    <s v="CONGO"/>
    <m/>
    <m/>
    <m/>
  </r>
  <r>
    <d v="2026-05-15T00:00:00"/>
    <s v="Taxi moto : Marché - Charden Farell/ Retrait du budget additionnel"/>
    <x v="0"/>
    <x v="1"/>
    <n v="300"/>
    <n v="0.58059983704497908"/>
    <n v="516.70699999999999"/>
    <x v="6"/>
    <s v="IT87-MA-D1"/>
    <s v="PALF"/>
    <s v="Fondation Wilcat"/>
    <s v="CONGO"/>
    <m/>
    <m/>
    <m/>
  </r>
  <r>
    <d v="2026-05-15T00:00:00"/>
    <s v="Taxi moto : Charden Farell - Hôtel Cathérine/ Retour du terrain"/>
    <x v="0"/>
    <x v="1"/>
    <n v="500"/>
    <n v="0.9676663950749651"/>
    <n v="516.70699999999999"/>
    <x v="6"/>
    <s v="IT87-MA-D1"/>
    <s v="PALF"/>
    <s v="Fondation Wilcat"/>
    <s v="CONGO"/>
    <m/>
    <m/>
    <m/>
  </r>
  <r>
    <d v="2026-05-15T00:00:00"/>
    <s v="Taxi tricycle : Hôtel Cathérine - La gare/ Rencontrer la cible"/>
    <x v="0"/>
    <x v="1"/>
    <n v="700"/>
    <n v="1.3547329531049512"/>
    <n v="516.70699999999999"/>
    <x v="6"/>
    <s v="IT87-MA-D1"/>
    <s v="PALF"/>
    <s v="Fondation Wilcat"/>
    <s v="CONGO"/>
    <m/>
    <m/>
    <m/>
  </r>
  <r>
    <d v="2026-05-15T00:00:00"/>
    <s v="Taxi tricycle : La gare - Hôtel Cathérine/ Retour de la rencontre avec la cible"/>
    <x v="0"/>
    <x v="1"/>
    <n v="700"/>
    <n v="1.3547329531049512"/>
    <n v="516.70699999999999"/>
    <x v="6"/>
    <s v="IT87-MA-D1"/>
    <s v="PALF"/>
    <s v="Fondation Wilcat"/>
    <s v="CONGO"/>
    <m/>
    <m/>
    <m/>
  </r>
  <r>
    <d v="2026-05-15T00:00:00"/>
    <s v="Taxi moto Hôtel MAKA-Hôtel cathérine/ Repérage"/>
    <x v="0"/>
    <x v="2"/>
    <n v="500"/>
    <n v="0.9676663950749651"/>
    <n v="516.70699999999999"/>
    <x v="2"/>
    <s v="DR-MA-D1"/>
    <s v="PALF"/>
    <s v="Fondation Wilcat"/>
    <s v="CONGO"/>
    <m/>
    <m/>
    <m/>
  </r>
  <r>
    <d v="2026-05-15T00:00:00"/>
    <s v="Taxi moto Hôtel cathérine-Hopital général d'Ewo"/>
    <x v="0"/>
    <x v="2"/>
    <n v="250"/>
    <n v="0.48383319753748255"/>
    <n v="516.70699999999999"/>
    <x v="2"/>
    <s v="DR-MA-D1"/>
    <s v="PALF"/>
    <s v="Fondation Wilcat"/>
    <s v="CONGO"/>
    <m/>
    <m/>
    <m/>
  </r>
  <r>
    <d v="2026-05-15T00:00:00"/>
    <s v="Taxi moto Hopital général d'Ewo-Hôtel MAKA"/>
    <x v="0"/>
    <x v="2"/>
    <n v="250"/>
    <n v="0.48383319753748255"/>
    <n v="516.70699999999999"/>
    <x v="2"/>
    <s v="DR-MA-D1"/>
    <s v="PALF"/>
    <s v="Fondation Wilcat"/>
    <s v="CONGO"/>
    <m/>
    <m/>
    <m/>
  </r>
  <r>
    <d v="2026-05-15T00:00:00"/>
    <s v="Taxi moto Hôtel MAKA-Charden farell/ Retirer les budgets/ L'argent n'était pas disponible"/>
    <x v="0"/>
    <x v="2"/>
    <n v="500"/>
    <n v="0.9676663950749651"/>
    <n v="516.70699999999999"/>
    <x v="2"/>
    <s v="DR-MA-D1"/>
    <s v="PALF"/>
    <s v="Fondation Wilcat"/>
    <s v="CONGO"/>
    <m/>
    <m/>
    <m/>
  </r>
  <r>
    <d v="2026-05-15T00:00:00"/>
    <s v="Taxi moto Charden farell-Hôtel MAKA"/>
    <x v="0"/>
    <x v="2"/>
    <n v="500"/>
    <n v="0.9676663950749651"/>
    <n v="516.70699999999999"/>
    <x v="2"/>
    <s v="DR-MA-D1"/>
    <s v="PALF"/>
    <s v="Fondation Wilcat"/>
    <s v="CONGO"/>
    <m/>
    <m/>
    <m/>
  </r>
  <r>
    <d v="2026-05-15T00:00:00"/>
    <s v="Taxi moto Hôtel MAKA-Charden farell/ Retirer les budgets"/>
    <x v="0"/>
    <x v="2"/>
    <n v="500"/>
    <n v="0.9676663950749651"/>
    <n v="516.70699999999999"/>
    <x v="2"/>
    <s v="DR-MA-D1"/>
    <s v="PALF"/>
    <s v="Fondation Wilcat"/>
    <s v="CONGO"/>
    <m/>
    <m/>
    <m/>
  </r>
  <r>
    <d v="2026-05-15T00:00:00"/>
    <s v="Taxi moto Charden farell-Hôtel MAKA"/>
    <x v="0"/>
    <x v="2"/>
    <n v="500"/>
    <n v="0.9676663950749651"/>
    <n v="516.70699999999999"/>
    <x v="2"/>
    <s v="DR-MA-D1"/>
    <s v="PALF"/>
    <s v="Fondation Wilcat"/>
    <s v="CONGO"/>
    <m/>
    <m/>
    <m/>
  </r>
  <r>
    <d v="2026-05-15T00:00:00"/>
    <s v="Taxi moto, hôtel Maka-les environs de l'hôtel Cathérine"/>
    <x v="0"/>
    <x v="3"/>
    <n v="500"/>
    <n v="0.9676663950749651"/>
    <n v="516.70699999999999"/>
    <x v="3"/>
    <s v="EV-MA-D1"/>
    <s v="PALF"/>
    <s v="Fondation Wilcat"/>
    <s v="CONGO"/>
    <m/>
    <m/>
    <m/>
  </r>
  <r>
    <d v="2026-05-15T00:00:00"/>
    <s v="Taxi moto, les environs de l'hôtel Cathérine-hôtel Maka"/>
    <x v="0"/>
    <x v="3"/>
    <n v="500"/>
    <n v="0.9676663950749651"/>
    <n v="516.70699999999999"/>
    <x v="3"/>
    <s v="EV-MA-D1"/>
    <s v="PALF"/>
    <s v="Fondation Wilcat"/>
    <s v="CONGO"/>
    <m/>
    <m/>
    <m/>
  </r>
  <r>
    <d v="2026-05-16T00:00:00"/>
    <s v="Taxi: Domicile-Bureau/Prendre l'argent au bureau pour le transfert des fonds aux agents qui sont en mission/samedi"/>
    <x v="0"/>
    <x v="4"/>
    <n v="1000"/>
    <n v="1.9353327901499302"/>
    <n v="516.70699999999999"/>
    <x v="4"/>
    <s v="P-MA-D1"/>
    <s v="PALF"/>
    <s v="Fondation Wilcat"/>
    <s v="CONGO"/>
    <m/>
    <m/>
    <m/>
  </r>
  <r>
    <d v="2026-05-16T00:00:00"/>
    <s v="Taxi:  Bureau- M2B Services /Transfert d'argent àaux agents sur qui sont sur le terrain à Ewo"/>
    <x v="0"/>
    <x v="4"/>
    <n v="1000"/>
    <n v="1.9353327901499302"/>
    <n v="516.70699999999999"/>
    <x v="4"/>
    <s v="P-MA-D1"/>
    <s v="PALF"/>
    <s v="Fondation Wilcat"/>
    <s v="CONGO"/>
    <m/>
    <m/>
    <m/>
  </r>
  <r>
    <d v="2026-05-16T00:00:00"/>
    <s v="Taxi:   M2B Services- Domicile "/>
    <x v="0"/>
    <x v="4"/>
    <n v="1000"/>
    <n v="1.9353327901499302"/>
    <n v="516.70699999999999"/>
    <x v="4"/>
    <s v="P-MA-D1"/>
    <s v="PALF"/>
    <s v="Fondation Wilcat"/>
    <s v="CONGO"/>
    <m/>
    <m/>
    <m/>
  </r>
  <r>
    <d v="2026-05-16T00:00:00"/>
    <s v="Frais de transfert d'argent  à dovi,crépin,Evariste,IT87 et P29 par momo"/>
    <x v="4"/>
    <x v="4"/>
    <n v="10850"/>
    <n v="20.998360773126745"/>
    <n v="516.70699999999999"/>
    <x v="4"/>
    <s v="CA-MA-R15"/>
    <s v="PALF"/>
    <s v="Fondation Wilcat"/>
    <s v="CONGO"/>
    <m/>
    <m/>
    <m/>
  </r>
  <r>
    <d v="2026-05-16T00:00:00"/>
    <s v="Taxi tricycle hotel elonda-hotel cathérine,résevation chambre"/>
    <x v="0"/>
    <x v="1"/>
    <n v="700"/>
    <n v="1.3547329531049512"/>
    <n v="516.70699999999999"/>
    <x v="1"/>
    <s v="P29-MA-D1"/>
    <s v="PALF"/>
    <s v="Fondation Wilcat"/>
    <s v="CONGO"/>
    <m/>
    <m/>
    <m/>
  </r>
  <r>
    <d v="2026-05-16T00:00:00"/>
    <s v="Taxi moto hotel cathérine-hotel elonda"/>
    <x v="0"/>
    <x v="1"/>
    <n v="300"/>
    <n v="0.58059983704497908"/>
    <n v="516.70699999999999"/>
    <x v="1"/>
    <s v="P29-MA-D1"/>
    <s v="PALF"/>
    <s v="Fondation Wilcat"/>
    <s v="CONGO"/>
    <m/>
    <m/>
    <m/>
  </r>
  <r>
    <d v="2026-05-16T00:00:00"/>
    <s v="Taxi tricycle hotel elonda-parking,réservation véhicule extraction"/>
    <x v="0"/>
    <x v="1"/>
    <n v="700"/>
    <n v="1.3547329531049512"/>
    <n v="516.70699999999999"/>
    <x v="1"/>
    <s v="P29-MA-D1"/>
    <s v="PALF"/>
    <s v="Fondation Wilcat"/>
    <s v="CONGO"/>
    <m/>
    <m/>
    <m/>
  </r>
  <r>
    <d v="2026-05-16T00:00:00"/>
    <s v="Taxi tricycle parking-ouenze,résercation véhicule extraction"/>
    <x v="0"/>
    <x v="1"/>
    <n v="700"/>
    <n v="1.3547329531049512"/>
    <n v="516.70699999999999"/>
    <x v="1"/>
    <s v="P29-MA-D1"/>
    <s v="PALF"/>
    <s v="Fondation Wilcat"/>
    <s v="CONGO"/>
    <m/>
    <m/>
    <m/>
  </r>
  <r>
    <d v="2026-05-16T00:00:00"/>
    <s v="Taxi moto ouenze-parking"/>
    <x v="0"/>
    <x v="1"/>
    <n v="250"/>
    <n v="0.48383319753748255"/>
    <n v="516.70699999999999"/>
    <x v="1"/>
    <s v="P29-MA-D1"/>
    <s v="PALF"/>
    <s v="Fondation Wilcat"/>
    <s v="CONGO"/>
    <m/>
    <m/>
    <m/>
  </r>
  <r>
    <d v="2026-05-17T00:00:00"/>
    <s v="Taxi moto:  Hôtel Catherine- Hôtel Maka"/>
    <x v="0"/>
    <x v="2"/>
    <n v="500"/>
    <n v="0.9676663950749651"/>
    <n v="516.70699999999999"/>
    <x v="8"/>
    <s v="CR-MA-D1"/>
    <s v="PALF"/>
    <s v="Fondation Wilcat"/>
    <s v="CONGO"/>
    <m/>
    <m/>
    <m/>
  </r>
  <r>
    <d v="2026-05-17T00:00:00"/>
    <s v="Taxi moto: Hôtel Maka-Hôtel Catherine"/>
    <x v="0"/>
    <x v="2"/>
    <n v="500"/>
    <n v="0.9676663950749651"/>
    <n v="516.70699999999999"/>
    <x v="8"/>
    <s v="CR-MA-D1"/>
    <s v="PALF"/>
    <s v="Fondation Wilcat"/>
    <s v="CONGO"/>
    <m/>
    <m/>
    <m/>
  </r>
  <r>
    <d v="2026-05-17T00:00:00"/>
    <s v="Taxi moto:  Hôtel Catherine-Hôtel Maka pour briefing équipe PALF (Repoussé au soir)."/>
    <x v="0"/>
    <x v="2"/>
    <n v="500"/>
    <n v="0.9676663950749651"/>
    <n v="516.70699999999999"/>
    <x v="8"/>
    <s v="CR-MA-D1"/>
    <s v="PALF"/>
    <s v="Fondation Wilcat"/>
    <s v="CONGO"/>
    <m/>
    <m/>
    <m/>
  </r>
  <r>
    <d v="2026-05-17T00:00:00"/>
    <s v="Taxi moto: Hôtel Maka-Hôtel Catherine"/>
    <x v="0"/>
    <x v="2"/>
    <n v="500"/>
    <n v="0.9676663950749651"/>
    <n v="516.70699999999999"/>
    <x v="8"/>
    <s v="CR-MA-D1"/>
    <s v="PALF"/>
    <s v="Fondation Wilcat"/>
    <s v="CONGO"/>
    <m/>
    <m/>
    <m/>
  </r>
  <r>
    <d v="2026-05-17T00:00:00"/>
    <s v="Taxi moto:  Hôtel Catherine- Hôtel Maka pour briefing équipe PALF."/>
    <x v="0"/>
    <x v="2"/>
    <n v="500"/>
    <n v="0.9676663950749651"/>
    <n v="516.70699999999999"/>
    <x v="8"/>
    <s v="CR-MA-D1"/>
    <s v="PALF"/>
    <s v="Fondation Wilcat"/>
    <s v="CONGO"/>
    <m/>
    <m/>
    <m/>
  </r>
  <r>
    <d v="2026-05-17T00:00:00"/>
    <s v="Taxi moto: Hôtel Maka-Hôtel Catherine"/>
    <x v="0"/>
    <x v="2"/>
    <n v="500"/>
    <n v="0.9676663950749651"/>
    <n v="516.70699999999999"/>
    <x v="8"/>
    <s v="CR-MA-D1"/>
    <s v="PALF"/>
    <s v="Fondation Wilcat"/>
    <s v="CONGO"/>
    <m/>
    <m/>
    <m/>
  </r>
  <r>
    <d v="2026-05-17T00:00:00"/>
    <s v="Taxi moto hotel elonda-hotel maka,brefing équipe"/>
    <x v="0"/>
    <x v="1"/>
    <n v="250"/>
    <n v="0.48383319753748255"/>
    <n v="516.70699999999999"/>
    <x v="1"/>
    <s v="P29-MA-D1"/>
    <s v="PALF"/>
    <s v="Fondation Wilcat"/>
    <s v="CONGO"/>
    <m/>
    <m/>
    <m/>
  </r>
  <r>
    <d v="2026-05-17T00:00:00"/>
    <s v="Taxi tricycle hotel maka-hotel elonda"/>
    <x v="0"/>
    <x v="1"/>
    <n v="700"/>
    <n v="1.3547329531049512"/>
    <n v="516.70699999999999"/>
    <x v="1"/>
    <s v="P29-MA-D1"/>
    <s v="PALF"/>
    <s v="Fondation Wilcat"/>
    <s v="CONGO"/>
    <m/>
    <m/>
    <m/>
  </r>
  <r>
    <d v="2026-05-17T00:00:00"/>
    <s v="Taxi moto hotel elonda-hotel maka,brefing équipe"/>
    <x v="0"/>
    <x v="1"/>
    <n v="250"/>
    <n v="0.48383319753748255"/>
    <n v="516.70699999999999"/>
    <x v="1"/>
    <s v="P29-MA-D1"/>
    <s v="PALF"/>
    <s v="Fondation Wilcat"/>
    <s v="CONGO"/>
    <m/>
    <m/>
    <m/>
  </r>
  <r>
    <d v="2026-05-17T00:00:00"/>
    <s v="Taxi moto hotel maka-hotel elonda"/>
    <x v="0"/>
    <x v="1"/>
    <n v="250"/>
    <n v="0.48383319753748255"/>
    <n v="516.70699999999999"/>
    <x v="1"/>
    <s v="P29-MA-D1"/>
    <s v="PALF"/>
    <s v="Fondation Wilcat"/>
    <s v="CONGO"/>
    <m/>
    <m/>
    <m/>
  </r>
  <r>
    <d v="2026-05-17T00:00:00"/>
    <s v="Taxi moto : Hôtel Catherine - Hôtel Maka/ Séance de travail avec l'équipe PALF"/>
    <x v="0"/>
    <x v="1"/>
    <n v="500"/>
    <n v="0.9676663950749651"/>
    <n v="516.70699999999999"/>
    <x v="6"/>
    <s v="IT87-MA-D1"/>
    <s v="PALF"/>
    <s v="Fondation Wilcat"/>
    <s v="CONGO"/>
    <m/>
    <m/>
    <m/>
  </r>
  <r>
    <d v="2026-05-17T00:00:00"/>
    <s v="Taxi moto : Hôtel Maka - Hôtel Catherine/ Retour de la séance de travail avec l'équipe PALF"/>
    <x v="0"/>
    <x v="1"/>
    <n v="500"/>
    <n v="0.9676663950749651"/>
    <n v="516.70699999999999"/>
    <x v="6"/>
    <s v="IT87-MA-D1"/>
    <s v="PALF"/>
    <s v="Fondation Wilcat"/>
    <s v="CONGO"/>
    <m/>
    <m/>
    <m/>
  </r>
  <r>
    <d v="2026-05-17T00:00:00"/>
    <s v="Taxi moto Hôtel MAKA-Cyber café/ Faire imprimer le mandat, photo et le protocole d'accord"/>
    <x v="0"/>
    <x v="2"/>
    <n v="500"/>
    <n v="0.9676663950749651"/>
    <n v="516.70699999999999"/>
    <x v="2"/>
    <s v="DR-MA-D1"/>
    <s v="PALF"/>
    <s v="Fondation Wilcat"/>
    <s v="CONGO"/>
    <m/>
    <m/>
    <m/>
  </r>
  <r>
    <d v="2026-05-17T00:00:00"/>
    <s v="Taxi moto Cyber café-Hôtel MAKA"/>
    <x v="0"/>
    <x v="2"/>
    <n v="500"/>
    <n v="0.9676663950749651"/>
    <n v="516.70699999999999"/>
    <x v="2"/>
    <s v="DR-MA-D1"/>
    <s v="PALF"/>
    <s v="Fondation Wilcat"/>
    <s v="CONGO"/>
    <m/>
    <m/>
    <m/>
  </r>
  <r>
    <d v="2026-05-17T00:00:00"/>
    <s v="Frais d'impression du mandat, de la photo et de deux exemplaire du protocole d'accord"/>
    <x v="12"/>
    <x v="2"/>
    <n v="7000"/>
    <n v="13.547329531049511"/>
    <n v="516.70699999999999"/>
    <x v="2"/>
    <s v="DR-MA-R7"/>
    <s v="PALF"/>
    <s v="Fondation Wilcat"/>
    <s v="CONGO"/>
    <m/>
    <m/>
    <m/>
  </r>
  <r>
    <d v="2026-05-18T00:00:00"/>
    <s v="Hôtel &quot;Maka&quot;- Région de gendarmerie"/>
    <x v="0"/>
    <x v="0"/>
    <n v="250"/>
    <n v="0.48383319753748255"/>
    <n v="516.70699999999999"/>
    <x v="0"/>
    <s v="DH-MA-D1"/>
    <s v="PALF"/>
    <s v="Fondation Wilcat"/>
    <s v="CONGO"/>
    <m/>
    <m/>
    <m/>
  </r>
  <r>
    <d v="2026-05-18T00:00:00"/>
    <s v="Région de gendarmerie - Hôtel &quot;Cathérine&quot; (avec 1 élément sur moto)"/>
    <x v="0"/>
    <x v="0"/>
    <n v="500"/>
    <n v="0.9676663950749651"/>
    <n v="516.70699999999999"/>
    <x v="0"/>
    <s v="DH-MA-D1"/>
    <s v="PALF"/>
    <s v="Fondation Wilcat"/>
    <s v="CONGO"/>
    <m/>
    <m/>
    <m/>
  </r>
  <r>
    <d v="2026-05-18T00:00:00"/>
    <s v="Taxi moto:  Hôtel Catherine- Hôtel Maka pour la gendarmerie."/>
    <x v="0"/>
    <x v="2"/>
    <n v="500"/>
    <n v="0.9676663950749651"/>
    <n v="516.70699999999999"/>
    <x v="8"/>
    <s v="CR-MA-D1"/>
    <s v="PALF"/>
    <s v="Fondation Wilcat"/>
    <s v="CONGO"/>
    <m/>
    <m/>
    <m/>
  </r>
  <r>
    <d v="2026-05-18T00:00:00"/>
    <s v="04 Taxis motos: Gendarmerie-Hôtel Catherien pour positionnement de l'équipe."/>
    <x v="0"/>
    <x v="2"/>
    <n v="2500"/>
    <n v="4.8383319753748255"/>
    <n v="516.70699999999999"/>
    <x v="8"/>
    <s v="CR-MA-D1"/>
    <s v="PALF"/>
    <s v="Fondation Wilcat"/>
    <s v="CONGO"/>
    <m/>
    <m/>
    <m/>
  </r>
  <r>
    <d v="2026-05-18T00:00:00"/>
    <s v="Raffraichissement et plats pendant l'attente de l'opération avec 04 gendarmes"/>
    <x v="2"/>
    <x v="5"/>
    <n v="10600"/>
    <n v="20.514527575589259"/>
    <n v="516.70699999999999"/>
    <x v="8"/>
    <s v="CR-MA-R11"/>
    <s v="PALF"/>
    <s v="Fondation Wilcat"/>
    <s v="CONGO"/>
    <m/>
    <m/>
    <m/>
  </r>
  <r>
    <d v="2026-05-18T00:00:00"/>
    <s v="Taxi:  Bureau- Direction Canalbox /Achat internet Bureau PALF"/>
    <x v="0"/>
    <x v="4"/>
    <n v="1000"/>
    <n v="1.9353327901499302"/>
    <n v="516.70699999999999"/>
    <x v="4"/>
    <s v="P-MA-D1"/>
    <s v="PALF"/>
    <s v="Fondation Wilcat"/>
    <s v="CONGO"/>
    <m/>
    <m/>
    <m/>
  </r>
  <r>
    <d v="2026-05-18T00:00:00"/>
    <s v="Taxi:  Direction canal- Bureau"/>
    <x v="0"/>
    <x v="4"/>
    <n v="1000"/>
    <n v="1.9353327901499302"/>
    <n v="516.70699999999999"/>
    <x v="4"/>
    <s v="P-MA-D1"/>
    <s v="PALF"/>
    <s v="Fondation Wilcat"/>
    <s v="CONGO"/>
    <m/>
    <m/>
    <m/>
  </r>
  <r>
    <d v="2026-05-18T00:00:00"/>
    <s v="Taxi: Bureau -Fondation Aspinall/ Recuperation des Fonds"/>
    <x v="0"/>
    <x v="4"/>
    <n v="1000"/>
    <n v="1.9353327901499302"/>
    <n v="516.70699999999999"/>
    <x v="4"/>
    <s v="P-MA-D1"/>
    <s v="PALF"/>
    <s v="Fondation Wilcat"/>
    <s v="CONGO"/>
    <m/>
    <m/>
    <m/>
  </r>
  <r>
    <d v="2026-05-18T00:00:00"/>
    <s v="Taxi: Aspinall- Bureau"/>
    <x v="0"/>
    <x v="4"/>
    <n v="1000"/>
    <n v="1.9353327901499302"/>
    <n v="516.70699999999999"/>
    <x v="4"/>
    <s v="P-MA-D1"/>
    <s v="PALF"/>
    <s v="Fondation Wilcat"/>
    <s v="CONGO"/>
    <m/>
    <m/>
    <m/>
  </r>
  <r>
    <d v="2026-05-18T00:00:00"/>
    <s v="Taxi:  Bureau- M2B services /transfert d'argent à P29"/>
    <x v="0"/>
    <x v="4"/>
    <n v="1000"/>
    <n v="1.9353327901499302"/>
    <n v="516.70699999999999"/>
    <x v="4"/>
    <s v="P-MA-D1"/>
    <s v="PALF"/>
    <s v="Fondation Wilcat"/>
    <s v="CONGO"/>
    <m/>
    <m/>
    <m/>
  </r>
  <r>
    <d v="2026-05-18T00:00:00"/>
    <s v="Taxi:  M2B services- Bureau"/>
    <x v="0"/>
    <x v="4"/>
    <n v="1000"/>
    <n v="1.9353327901499302"/>
    <n v="516.70699999999999"/>
    <x v="4"/>
    <s v="P-MA-D1"/>
    <s v="PALF"/>
    <s v="Fondation Wilcat"/>
    <s v="CONGO"/>
    <m/>
    <m/>
    <m/>
  </r>
  <r>
    <d v="2026-05-18T00:00:00"/>
    <s v="Reglement facture internet periode du 18/05 au 17/06/2026 bureau PALF"/>
    <x v="13"/>
    <x v="4"/>
    <n v="45000"/>
    <n v="87.089975556746865"/>
    <n v="516.70699999999999"/>
    <x v="4"/>
    <s v="CA-MA-R16"/>
    <s v="PALF"/>
    <s v="Fondation Wilcat"/>
    <s v="CONGO"/>
    <m/>
    <m/>
    <m/>
  </r>
  <r>
    <d v="2026-05-18T00:00:00"/>
    <s v="Frais de transfert d'argent  à  P29 par momo"/>
    <x v="4"/>
    <x v="4"/>
    <n v="4550"/>
    <n v="8.8057641951821832"/>
    <n v="516.70699999999999"/>
    <x v="4"/>
    <s v="CA-MA-R17"/>
    <s v="PALF"/>
    <s v="Fondation Wilcat"/>
    <s v="CONGO"/>
    <m/>
    <m/>
    <m/>
  </r>
  <r>
    <d v="2026-05-18T00:00:00"/>
    <s v="Taxi tricycle hotel elonda-ouenze,voir le vehicule extraction"/>
    <x v="0"/>
    <x v="1"/>
    <n v="700"/>
    <n v="1.3547329531049512"/>
    <n v="516.70699999999999"/>
    <x v="1"/>
    <s v="P29-MA-D1"/>
    <s v="PALF"/>
    <s v="Fondation Wilcat"/>
    <s v="CONGO"/>
    <m/>
    <m/>
    <m/>
  </r>
  <r>
    <d v="2026-05-18T00:00:00"/>
    <s v="Taxi tricycle ouenze-hotel elonda"/>
    <x v="0"/>
    <x v="1"/>
    <n v="700"/>
    <n v="1.3547329531049512"/>
    <n v="516.70699999999999"/>
    <x v="1"/>
    <s v="P29-MA-D1"/>
    <s v="PALF"/>
    <s v="Fondation Wilcat"/>
    <s v="CONGO"/>
    <m/>
    <m/>
    <m/>
  </r>
  <r>
    <d v="2026-05-18T00:00:00"/>
    <s v="Taxi moto hotel elonda-ouenze"/>
    <x v="0"/>
    <x v="1"/>
    <n v="350"/>
    <n v="0.67736647655247562"/>
    <n v="516.70699999999999"/>
    <x v="1"/>
    <s v="P29-MA-D1"/>
    <s v="PALF"/>
    <s v="Fondation Wilcat"/>
    <s v="CONGO"/>
    <m/>
    <m/>
    <m/>
  </r>
  <r>
    <d v="2026-05-18T00:00:00"/>
    <s v="P29 -CONGO Frais d'hotel du 12au 18/05/2026 à Ewo  (06 Nuitées)"/>
    <x v="2"/>
    <x v="1"/>
    <n v="60000"/>
    <n v="116.11996740899582"/>
    <n v="516.70699999999999"/>
    <x v="1"/>
    <s v="P29-MA-R9"/>
    <s v="PALF"/>
    <s v="Fondation Wilcat"/>
    <s v="CONGO"/>
    <m/>
    <m/>
    <m/>
  </r>
  <r>
    <d v="2026-05-18T00:00:00"/>
    <s v="Location véhicule extraction,ewo-oyo/P29"/>
    <x v="8"/>
    <x v="1"/>
    <n v="160000"/>
    <n v="309.65324642398883"/>
    <n v="516.70699999999999"/>
    <x v="1"/>
    <s v="P29-MA-R10"/>
    <s v="PALF"/>
    <s v="Fondation Wilcat"/>
    <s v="CONGO"/>
    <m/>
    <m/>
    <m/>
  </r>
  <r>
    <d v="2026-05-18T00:00:00"/>
    <s v="Taxi: domicile - zone hotel saphir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8T00:00:00"/>
    <s v="Taxi: zone hotel saphir - moungali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8T00:00:00"/>
    <s v="Taxi:  moungali - ouenze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8T00:00:00"/>
    <s v="Achat boisson/une cible"/>
    <x v="5"/>
    <x v="1"/>
    <n v="2000"/>
    <n v="3.8706655802998604"/>
    <n v="516.70699999999999"/>
    <x v="5"/>
    <s v="T73-MA-D2"/>
    <s v="PALF"/>
    <s v="Fondation Wilcat"/>
    <s v="CONGO"/>
    <m/>
    <m/>
    <m/>
  </r>
  <r>
    <d v="2026-05-18T00:00:00"/>
    <s v="Achat boissons avec 04 cibles en occassion de l'OP"/>
    <x v="5"/>
    <x v="1"/>
    <n v="4000"/>
    <n v="7.7413311605997208"/>
    <n v="516.70699999999999"/>
    <x v="6"/>
    <s v="IT87-MA-D2"/>
    <s v="PALF"/>
    <s v="Fondation Wilcat"/>
    <s v="CONGO"/>
    <m/>
    <m/>
    <m/>
  </r>
  <r>
    <d v="2026-05-18T00:00:00"/>
    <s v="Taxi tricycle : Gare routière - Hôtel Mama Bety/ Arrivé à Oyo"/>
    <x v="0"/>
    <x v="1"/>
    <n v="700"/>
    <n v="1.3547329531049512"/>
    <n v="516.70699999999999"/>
    <x v="6"/>
    <s v="IT87-MA-D1"/>
    <s v="PALF"/>
    <s v="Fondation Wilcat"/>
    <s v="CONGO"/>
    <m/>
    <m/>
    <m/>
  </r>
  <r>
    <d v="2026-05-18T00:00:00"/>
    <s v="Achat carburant BJ OP"/>
    <x v="8"/>
    <x v="5"/>
    <n v="25000"/>
    <n v="48.383319753748253"/>
    <n v="516.70699999999999"/>
    <x v="2"/>
    <s v="DR-MA-R8"/>
    <s v="PALF"/>
    <s v="Fondation Wilcat"/>
    <s v="CONGO"/>
    <m/>
    <m/>
    <m/>
  </r>
  <r>
    <d v="2026-05-18T00:00:00"/>
    <s v="Raffraichissement OP  à Ewo/10  gendarmes et moi"/>
    <x v="2"/>
    <x v="2"/>
    <n v="20850"/>
    <n v="40.351688674626047"/>
    <n v="516.70699999999999"/>
    <x v="2"/>
    <s v="DR-MA-R9"/>
    <s v="PALF"/>
    <s v="Fondation Wilcat"/>
    <s v="CONGO"/>
    <m/>
    <m/>
    <m/>
  </r>
  <r>
    <d v="2026-05-18T00:00:00"/>
    <s v="Ration de quatre prevenus/ Maxime, Gael, Guylvith et NGOSSI à la Gendarmerie (BT) d'Ewo"/>
    <x v="3"/>
    <x v="2"/>
    <n v="6000"/>
    <n v="11.611996740899581"/>
    <n v="516.70699999999999"/>
    <x v="2"/>
    <s v="DR-MA-D2"/>
    <s v="PALF"/>
    <s v="Fondation Wilcat"/>
    <s v="CONGO"/>
    <m/>
    <m/>
    <m/>
  </r>
  <r>
    <d v="2026-05-18T00:00:00"/>
    <s v="Taxi moto marché-Brigade Territoriale/ Pour la visite geôle"/>
    <x v="0"/>
    <x v="2"/>
    <n v="250"/>
    <n v="0.48383319753748255"/>
    <n v="516.70699999999999"/>
    <x v="2"/>
    <s v="DR-MA-D1"/>
    <s v="PALF"/>
    <s v="Fondation Wilcat"/>
    <s v="CONGO"/>
    <m/>
    <m/>
    <m/>
  </r>
  <r>
    <d v="2026-05-18T00:00:00"/>
    <s v="Taxi moto, Région de Gendarmerie d'Ewo-Hôtel Cathérine (gendarme de mon équipe)"/>
    <x v="0"/>
    <x v="3"/>
    <n v="500"/>
    <n v="0.9676663950749651"/>
    <n v="516.70699999999999"/>
    <x v="3"/>
    <s v="EV-MA-D1"/>
    <s v="PALF"/>
    <s v="Fondation Wilcat"/>
    <s v="CONGO"/>
    <m/>
    <m/>
    <m/>
  </r>
  <r>
    <d v="2026-05-18T00:00:00"/>
    <s v="Taxi moto, Région de Gendarmerie d'Ewo-Hôtel Cathérine ( element EF de mon équipe)"/>
    <x v="0"/>
    <x v="3"/>
    <n v="500"/>
    <n v="0.9676663950749651"/>
    <n v="516.70699999999999"/>
    <x v="3"/>
    <s v="EV-MA-D1"/>
    <s v="PALF"/>
    <s v="Fondation Wilcat"/>
    <s v="CONGO"/>
    <m/>
    <m/>
    <m/>
  </r>
  <r>
    <d v="2026-05-18T00:00:00"/>
    <s v="Taxi moto, Région de Gendarmerie d'Ewo-Hôtel Cathérine ( element EF de mon équipe)"/>
    <x v="0"/>
    <x v="3"/>
    <n v="500"/>
    <n v="0.9676663950749651"/>
    <n v="516.70699999999999"/>
    <x v="3"/>
    <s v="EV-MA-D1"/>
    <s v="PALF"/>
    <s v="Fondation Wilcat"/>
    <s v="CONGO"/>
    <m/>
    <m/>
    <m/>
  </r>
  <r>
    <d v="2026-05-18T00:00:00"/>
    <s v="Taxi moto, Région de Gendarmerie d'Ewo-Hôtel Cathérine"/>
    <x v="0"/>
    <x v="3"/>
    <n v="500"/>
    <n v="0.9676663950749651"/>
    <n v="516.70699999999999"/>
    <x v="3"/>
    <s v="EV-MA-D1"/>
    <s v="PALF"/>
    <s v="Fondation Wilcat"/>
    <s v="CONGO"/>
    <m/>
    <m/>
    <m/>
  </r>
  <r>
    <d v="2026-05-18T00:00:00"/>
    <s v="Rafraichissement de mon équipe lors de l'opération du 18 mai 2026 à Ewo"/>
    <x v="2"/>
    <x v="3"/>
    <n v="9700"/>
    <n v="18.772728064454324"/>
    <n v="516.70699999999999"/>
    <x v="3"/>
    <s v="EV-MA-R10"/>
    <s v="PALF"/>
    <s v="Fondation Wilcat"/>
    <s v="CONGO"/>
    <m/>
    <m/>
    <m/>
  </r>
  <r>
    <d v="2026-05-18T00:00:00"/>
    <s v="Taxi: Bureau-TGI de Brazzaville(pour le retrait du compte rendu de l'audiece auprès de maitre Hélène)"/>
    <x v="0"/>
    <x v="2"/>
    <n v="1000"/>
    <n v="1.9353327901499302"/>
    <n v="516.70699999999999"/>
    <x v="9"/>
    <s v="RM-MA-D1"/>
    <s v="PALF"/>
    <s v="Fondation Wilcat"/>
    <s v="CONGO"/>
    <m/>
    <m/>
    <m/>
  </r>
  <r>
    <d v="2026-05-18T00:00:00"/>
    <s v="Taxi: TGI de Brazzaville-Bureau"/>
    <x v="0"/>
    <x v="2"/>
    <n v="1000"/>
    <n v="1.9353327901499302"/>
    <n v="516.70699999999999"/>
    <x v="9"/>
    <s v="RM-MA-D1"/>
    <s v="PALF"/>
    <s v="Fondation Wilcat"/>
    <s v="CONGO"/>
    <m/>
    <m/>
    <m/>
  </r>
  <r>
    <d v="2026-05-18T00:00:00"/>
    <s v="RAPATRIEME01100 RT00024388/Wildcat Foundation"/>
    <x v="14"/>
    <x v="6"/>
    <m/>
    <n v="0"/>
    <n v="516.70699999999999"/>
    <x v="7"/>
    <s v="BQ-MA-G1"/>
    <s v="PALF"/>
    <s v="Fondation Wilcat"/>
    <s v="CONGO"/>
    <n v="36254743"/>
    <n v="70165"/>
    <m/>
  </r>
  <r>
    <d v="2026-05-19T00:00:00"/>
    <s v="Région de gendarmerie -Agence Transbony"/>
    <x v="0"/>
    <x v="0"/>
    <n v="250"/>
    <n v="0.48383319753748255"/>
    <n v="516.70699999999999"/>
    <x v="0"/>
    <s v="DH-MA-D1"/>
    <s v="PALF"/>
    <s v="Fondation Wilcat"/>
    <s v="CONGO"/>
    <m/>
    <m/>
    <m/>
  </r>
  <r>
    <d v="2026-05-19T00:00:00"/>
    <s v="Achat billet  Ewo - Brazzaville /Dovi"/>
    <x v="8"/>
    <x v="0"/>
    <n v="12000"/>
    <n v="23.223993481799162"/>
    <n v="516.70699999999999"/>
    <x v="0"/>
    <s v="DH-MA-R4"/>
    <s v="PALF"/>
    <s v="Fondation Wilcat"/>
    <s v="CONGO"/>
    <m/>
    <m/>
    <m/>
  </r>
  <r>
    <d v="2026-05-19T00:00:00"/>
    <s v="Agence Transbony - Hôtel &quot;Maka&quot;"/>
    <x v="0"/>
    <x v="0"/>
    <n v="250"/>
    <n v="0.48383319753748255"/>
    <n v="516.70699999999999"/>
    <x v="0"/>
    <s v="DH-MA-D1"/>
    <s v="PALF"/>
    <s v="Fondation Wilcat"/>
    <s v="CONGO"/>
    <m/>
    <m/>
    <m/>
  </r>
  <r>
    <d v="2026-05-19T00:00:00"/>
    <s v="Hôtel &quot;Maka&quot;- Région de gendarmerie"/>
    <x v="0"/>
    <x v="0"/>
    <n v="250"/>
    <n v="0.48383319753748255"/>
    <n v="516.70699999999999"/>
    <x v="0"/>
    <s v="DH-MA-D1"/>
    <s v="PALF"/>
    <s v="Fondation Wilcat"/>
    <s v="CONGO"/>
    <m/>
    <m/>
    <m/>
  </r>
  <r>
    <d v="2026-05-19T00:00:00"/>
    <s v="Credit telephonique MTN/PALF/ du 20 au 26 mai 2026/Management/ DOVI"/>
    <x v="1"/>
    <x v="0"/>
    <n v="10000"/>
    <n v="19.353327901499302"/>
    <n v="516.70699999999999"/>
    <x v="0"/>
    <s v="DH-MA-R5"/>
    <s v="PALF"/>
    <s v="Fondation Wilcat"/>
    <s v="CONGO"/>
    <m/>
    <m/>
    <m/>
  </r>
  <r>
    <d v="2026-05-19T00:00:00"/>
    <s v="Plateau - Domicile"/>
    <x v="0"/>
    <x v="0"/>
    <n v="1500"/>
    <n v="2.9029991852248953"/>
    <n v="516.70699999999999"/>
    <x v="0"/>
    <s v="DH-MA-D1"/>
    <s v="PALF"/>
    <s v="Fondation Wilcat"/>
    <s v="CONGO"/>
    <m/>
    <m/>
    <m/>
  </r>
  <r>
    <d v="2026-05-19T00:00:00"/>
    <s v="DOVI-CONGO Frais d'hôtel du 13  au 20 Mai 2026  à Ewo(07 Nuitées)"/>
    <x v="2"/>
    <x v="0"/>
    <n v="70000"/>
    <n v="135.47329531049513"/>
    <n v="516.70699999999999"/>
    <x v="0"/>
    <s v="DH-MA-R6"/>
    <s v="PALF"/>
    <s v="Fondation Wilcat"/>
    <s v="CONGO"/>
    <m/>
    <m/>
    <m/>
  </r>
  <r>
    <d v="2026-05-19T00:00:00"/>
    <s v="Credit telephonique MTN PALF/du 20  au 26 mai 2026/Legal/ crepin"/>
    <x v="1"/>
    <x v="2"/>
    <n v="7500"/>
    <n v="14.514995926124477"/>
    <n v="516.70699999999999"/>
    <x v="8"/>
    <s v="CR-MA-R12"/>
    <s v="PALF"/>
    <s v="Fondation Wilcat"/>
    <s v="CONGO"/>
    <m/>
    <m/>
    <m/>
  </r>
  <r>
    <d v="2026-05-19T00:00:00"/>
    <s v="Bonus pour 16 gendarmes ayant participé à l'opération du 18/05/2026 à Ewo."/>
    <x v="15"/>
    <x v="5"/>
    <n v="160000"/>
    <n v="309.65324642398883"/>
    <n v="516.70699999999999"/>
    <x v="8"/>
    <s v="CR-MA-R13"/>
    <s v="PALF"/>
    <s v="Fondation Wilcat"/>
    <s v="CONGO"/>
    <m/>
    <m/>
    <m/>
  </r>
  <r>
    <d v="2026-05-19T00:00:00"/>
    <s v="Bonus pour 02 EF ayant participé à l'opération du 18/05/2026 à Ewo."/>
    <x v="15"/>
    <x v="5"/>
    <n v="20000"/>
    <n v="38.706655802998604"/>
    <n v="516.70699999999999"/>
    <x v="8"/>
    <s v="CR-MA-R14"/>
    <s v="PALF"/>
    <s v="Fondation Wilcat"/>
    <s v="CONGO"/>
    <m/>
    <m/>
    <m/>
  </r>
  <r>
    <d v="2026-05-19T00:00:00"/>
    <s v="Taxi:  Bureau- Charden farell/ transfert d'argent à  P29, evariste, dovi, donanld-roméo et IT87"/>
    <x v="0"/>
    <x v="4"/>
    <n v="500"/>
    <n v="0.9676663950749651"/>
    <n v="516.70699999999999"/>
    <x v="4"/>
    <s v="P-MA-D1"/>
    <s v="PALF"/>
    <s v="Fondation Wilcat"/>
    <s v="CONGO"/>
    <m/>
    <m/>
    <m/>
  </r>
  <r>
    <d v="2026-05-19T00:00:00"/>
    <s v="Taxi: Charden Farell-Bureau"/>
    <x v="0"/>
    <x v="4"/>
    <n v="500"/>
    <n v="0.9676663950749651"/>
    <n v="516.70699999999999"/>
    <x v="4"/>
    <s v="P-MA-D1"/>
    <s v="PALF"/>
    <s v="Fondation Wilcat"/>
    <s v="CONGO"/>
    <m/>
    <m/>
    <m/>
  </r>
  <r>
    <d v="2026-05-19T00:00:00"/>
    <s v="Taxi:  Bureau- Direction MTN /Achat credit equipe PALF"/>
    <x v="0"/>
    <x v="4"/>
    <n v="1000"/>
    <n v="1.9353327901499302"/>
    <n v="516.70699999999999"/>
    <x v="4"/>
    <s v="P-MA-D1"/>
    <s v="PALF"/>
    <s v="Fondation Wilcat"/>
    <s v="CONGO"/>
    <m/>
    <m/>
    <m/>
  </r>
  <r>
    <d v="2026-05-19T00:00:00"/>
    <s v="Taxi:   Direction MTN- Bureau "/>
    <x v="0"/>
    <x v="4"/>
    <n v="1000"/>
    <n v="1.9353327901499302"/>
    <n v="516.70699999999999"/>
    <x v="4"/>
    <s v="P-MA-D1"/>
    <s v="PALF"/>
    <s v="Fondation Wilcat"/>
    <s v="CONGO"/>
    <m/>
    <m/>
    <m/>
  </r>
  <r>
    <d v="2026-05-19T00:00:00"/>
    <s v="Credit teléphonique MTN PALF/ du 20 au 26 mai 2026/Management/ Parfaite"/>
    <x v="1"/>
    <x v="0"/>
    <n v="5000"/>
    <n v="9.676663950749651"/>
    <n v="516.70699999999999"/>
    <x v="4"/>
    <s v="P-MA-R3"/>
    <s v="PALF"/>
    <s v="Fondation Wilcat"/>
    <s v="CONGO"/>
    <m/>
    <m/>
    <m/>
  </r>
  <r>
    <d v="2026-05-19T00:00:00"/>
    <s v="Frais de transfert d'argent  à dovi,crépin,Evariste,IT87 et P29 par CF"/>
    <x v="4"/>
    <x v="4"/>
    <n v="6980"/>
    <n v="13.508622875246513"/>
    <n v="516.70699999999999"/>
    <x v="4"/>
    <s v="CA-MA-R18"/>
    <s v="PALF"/>
    <s v="Fondation Wilcat"/>
    <s v="CONGO"/>
    <m/>
    <m/>
    <m/>
  </r>
  <r>
    <d v="2026-05-19T00:00:00"/>
    <s v="P29 -CONGO Frais d'hotel du 14 au 19/05/2026 à Ewo lieu op(IT87) (05 Nuitées)"/>
    <x v="2"/>
    <x v="1"/>
    <n v="100000"/>
    <n v="193.53327901499301"/>
    <n v="516.70699999999999"/>
    <x v="1"/>
    <s v="P29-MA-R11"/>
    <s v="PALF"/>
    <s v="Fondation Wilcat"/>
    <s v="CONGO"/>
    <m/>
    <m/>
    <m/>
  </r>
  <r>
    <d v="2026-05-19T00:00:00"/>
    <s v="P29 -CONGO Frais d'hotel du 14 au 19/05/2026 à Ewo lieu op(Crépin)(05 Nuitées)"/>
    <x v="2"/>
    <x v="1"/>
    <n v="100000"/>
    <n v="193.53327901499301"/>
    <n v="516.70699999999999"/>
    <x v="1"/>
    <s v="P29-MA-R12"/>
    <s v="PALF"/>
    <s v="Fondation Wilcat"/>
    <s v="CONGO"/>
    <m/>
    <m/>
    <m/>
  </r>
  <r>
    <d v="2026-05-19T00:00:00"/>
    <s v="Taxi hotel-agence"/>
    <x v="0"/>
    <x v="1"/>
    <n v="1000"/>
    <n v="1.9353327901499302"/>
    <n v="516.70699999999999"/>
    <x v="1"/>
    <s v="P29-MA-D1"/>
    <s v="PALF"/>
    <s v="Fondation Wilcat"/>
    <s v="CONGO"/>
    <m/>
    <m/>
    <m/>
  </r>
  <r>
    <d v="2026-05-19T00:00:00"/>
    <s v="Taxi agence-hotel"/>
    <x v="0"/>
    <x v="1"/>
    <n v="1000"/>
    <n v="1.9353327901499302"/>
    <n v="516.70699999999999"/>
    <x v="1"/>
    <s v="P29-MA-D1"/>
    <s v="PALF"/>
    <s v="Fondation Wilcat"/>
    <s v="CONGO"/>
    <m/>
    <m/>
    <m/>
  </r>
  <r>
    <d v="2026-05-19T00:00:00"/>
    <s v="Achat billet oyo-brazzaville/P29"/>
    <x v="8"/>
    <x v="1"/>
    <n v="7000"/>
    <n v="13.547329531049511"/>
    <n v="516.70699999999999"/>
    <x v="1"/>
    <s v="P29-MA-R13"/>
    <s v="PALF"/>
    <s v="Fondation Wilcat"/>
    <s v="CONGO"/>
    <m/>
    <m/>
    <m/>
  </r>
  <r>
    <d v="2026-05-19T00:00:00"/>
    <s v="Credit telephonique MTN PALF/ du 20 au 26 mai 2026/ Investigation/P29"/>
    <x v="1"/>
    <x v="1"/>
    <n v="7500"/>
    <n v="14.514995926124477"/>
    <n v="516.70699999999999"/>
    <x v="1"/>
    <s v="P29-MA-R15"/>
    <s v="PALF"/>
    <s v="Fondation Wilcat"/>
    <s v="CONGO"/>
    <m/>
    <m/>
    <m/>
  </r>
  <r>
    <d v="2026-05-19T00:00:00"/>
    <s v="Taxi: domicile - ouenze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9T00:00:00"/>
    <s v="Taxi: ouenze - talangai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9T00:00:00"/>
    <s v="Taxi moto: talangai - total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9T00:00:00"/>
    <s v="Taxi: total - zone ronp moungali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9T00:00:00"/>
    <s v="Taxi: zone ronp moungali - poto poto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9T00:00:00"/>
    <s v="Taxi: poto poto - domicile (fin de journée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19T00:00:00"/>
    <s v="Achat boisson/une cible"/>
    <x v="5"/>
    <x v="1"/>
    <n v="2500"/>
    <n v="4.8383319753748255"/>
    <n v="516.70699999999999"/>
    <x v="5"/>
    <s v="T73-MA-D2"/>
    <s v="PALF"/>
    <s v="Fondation Wilcat"/>
    <s v="CONGO"/>
    <m/>
    <m/>
    <m/>
  </r>
  <r>
    <d v="2026-05-19T00:00:00"/>
    <s v="Credit telephonique MTN PALF/ du 20 au 26 mai 2026/ Investigation/T73"/>
    <x v="1"/>
    <x v="1"/>
    <n v="7500"/>
    <n v="14.514995926124477"/>
    <n v="516.70699999999999"/>
    <x v="5"/>
    <s v="T73-MA-R8"/>
    <s v="PALF"/>
    <s v="Fondation Wilcat"/>
    <s v="CONGO"/>
    <m/>
    <m/>
    <m/>
  </r>
  <r>
    <d v="2026-05-19T00:00:00"/>
    <s v="Taxi tricycle : Hôtel Maman Bety - Agence trans bony/ Achat billet"/>
    <x v="0"/>
    <x v="1"/>
    <n v="700"/>
    <n v="1.3547329531049512"/>
    <n v="516.70699999999999"/>
    <x v="6"/>
    <s v="IT87-MA-D1"/>
    <s v="PALF"/>
    <s v="Fondation Wilcat"/>
    <s v="CONGO"/>
    <m/>
    <m/>
    <m/>
  </r>
  <r>
    <d v="2026-05-19T00:00:00"/>
    <s v="Taxi tricycle : Agence trans bony - Charden Farell/ Retrait du budget additionnel"/>
    <x v="0"/>
    <x v="1"/>
    <n v="700"/>
    <n v="1.3547329531049512"/>
    <n v="516.70699999999999"/>
    <x v="6"/>
    <s v="IT87-MA-D1"/>
    <s v="PALF"/>
    <s v="Fondation Wilcat"/>
    <s v="CONGO"/>
    <m/>
    <m/>
    <m/>
  </r>
  <r>
    <d v="2026-05-19T00:00:00"/>
    <s v="Taxi tricycle : Charden Farell - Agence trans bony/ Récupérer le billet"/>
    <x v="0"/>
    <x v="1"/>
    <n v="700"/>
    <n v="1.3547329531049512"/>
    <n v="516.70699999999999"/>
    <x v="6"/>
    <s v="IT87-MA-D1"/>
    <s v="PALF"/>
    <s v="Fondation Wilcat"/>
    <s v="CONGO"/>
    <m/>
    <m/>
    <m/>
  </r>
  <r>
    <d v="2026-05-19T00:00:00"/>
    <s v="Achat billet Oyo - Brazzaville/ IT87"/>
    <x v="8"/>
    <x v="1"/>
    <n v="6000"/>
    <n v="11.611996740899581"/>
    <n v="516.70699999999999"/>
    <x v="6"/>
    <s v="IT87-MA-R8"/>
    <s v="PALF"/>
    <s v="Fondation Wilcat"/>
    <s v="CONGO"/>
    <m/>
    <m/>
    <m/>
  </r>
  <r>
    <d v="2026-05-19T00:00:00"/>
    <s v="Taxi tricycle : Agence trans bony - Hôtel Maman Bety/ Retour d'achat billet"/>
    <x v="0"/>
    <x v="1"/>
    <n v="700"/>
    <n v="1.3547329531049512"/>
    <n v="516.70699999999999"/>
    <x v="6"/>
    <s v="IT87-MA-D1"/>
    <s v="PALF"/>
    <s v="Fondation Wilcat"/>
    <s v="CONGO"/>
    <m/>
    <m/>
    <m/>
  </r>
  <r>
    <d v="2026-05-19T00:00:00"/>
    <s v="Credit telephonique MTN PALF/du 20 au 26 mai 2026/Investigation /IT87"/>
    <x v="1"/>
    <x v="1"/>
    <n v="7500"/>
    <n v="14.514995926124477"/>
    <n v="516.70699999999999"/>
    <x v="6"/>
    <s v="IT87-MA-R9"/>
    <s v="PALF"/>
    <s v="Fondation Wilcat"/>
    <s v="CONGO"/>
    <m/>
    <m/>
    <m/>
  </r>
  <r>
    <d v="2026-05-19T00:00:00"/>
    <s v="Taxi moto Hôtel MAKA-Marché/ Achat ration des prevenus/ Visite geôle du 19/05/2026 à 06h"/>
    <x v="0"/>
    <x v="2"/>
    <n v="250"/>
    <n v="0.48383319753748255"/>
    <n v="516.70699999999999"/>
    <x v="2"/>
    <s v="DR-MA-D1"/>
    <s v="PALF"/>
    <s v="Fondation Wilcat"/>
    <s v="CONGO"/>
    <m/>
    <m/>
    <m/>
  </r>
  <r>
    <d v="2026-05-19T00:00:00"/>
    <s v="Taxi moto marché-Brigade Territoriale/ Pour la visite geôle"/>
    <x v="0"/>
    <x v="2"/>
    <n v="250"/>
    <n v="0.48383319753748255"/>
    <n v="516.70699999999999"/>
    <x v="2"/>
    <s v="DR-MA-D1"/>
    <s v="PALF"/>
    <s v="Fondation Wilcat"/>
    <s v="CONGO"/>
    <m/>
    <m/>
    <m/>
  </r>
  <r>
    <d v="2026-05-19T00:00:00"/>
    <s v="Ration de quatre prevenus/ Maxime, Gael, Guylvith et NGOSSI à la Gendarmerie (BT) d'Ewo"/>
    <x v="3"/>
    <x v="2"/>
    <n v="6000"/>
    <n v="11.611996740899581"/>
    <n v="516.70699999999999"/>
    <x v="2"/>
    <s v="DR-MA-D2"/>
    <s v="PALF"/>
    <s v="Fondation Wilcat"/>
    <s v="CONGO"/>
    <m/>
    <m/>
    <m/>
  </r>
  <r>
    <d v="2026-05-19T00:00:00"/>
    <s v="Taxi moto Hôtel MAKA-Marché/ Achat ration des prevenus/ Visite geôle du 19/05/2026 à 20h"/>
    <x v="0"/>
    <x v="2"/>
    <n v="250"/>
    <n v="0.48383319753748255"/>
    <n v="516.70699999999999"/>
    <x v="2"/>
    <s v="DR-MA-D1"/>
    <s v="PALF"/>
    <s v="Fondation Wilcat"/>
    <s v="CONGO"/>
    <m/>
    <m/>
    <m/>
  </r>
  <r>
    <d v="2026-05-19T00:00:00"/>
    <s v="Taxi moto marché-Brigade Territoriale/ Pour la visite geôle"/>
    <x v="0"/>
    <x v="2"/>
    <n v="250"/>
    <n v="0.48383319753748255"/>
    <n v="516.70699999999999"/>
    <x v="2"/>
    <s v="DR-MA-D1"/>
    <s v="PALF"/>
    <s v="Fondation Wilcat"/>
    <s v="CONGO"/>
    <m/>
    <m/>
    <m/>
  </r>
  <r>
    <d v="2026-05-19T00:00:00"/>
    <s v="Ration de quatre prevenus/ Maxime, Gael, Guylvith et NGOSSI à la Gendarmerie (BT) d'Ewo"/>
    <x v="3"/>
    <x v="2"/>
    <n v="6000"/>
    <n v="11.611996740899581"/>
    <n v="516.70699999999999"/>
    <x v="2"/>
    <s v="DR-MA-D2"/>
    <s v="PALF"/>
    <s v="Fondation Wilcat"/>
    <s v="CONGO"/>
    <m/>
    <m/>
    <m/>
  </r>
  <r>
    <d v="2026-05-19T00:00:00"/>
    <s v="Credit telephonique MTN PALF/ du 20 au 26 mai  2026/Legal/Donald-Roméo"/>
    <x v="1"/>
    <x v="2"/>
    <n v="7500"/>
    <n v="14.514995926124477"/>
    <n v="516.70699999999999"/>
    <x v="2"/>
    <s v="DR-MA-R10"/>
    <s v="PALF"/>
    <s v="Fondation Wilcat"/>
    <s v="CONGO"/>
    <m/>
    <m/>
    <m/>
  </r>
  <r>
    <d v="2026-05-19T00:00:00"/>
    <s v="Taxi moto, Région de gendarmerie d'Ewo-Charden Farell"/>
    <x v="0"/>
    <x v="3"/>
    <n v="250"/>
    <n v="0.48383319753748255"/>
    <n v="516.70699999999999"/>
    <x v="3"/>
    <s v="EV-MA-D1"/>
    <s v="PALF"/>
    <s v="Fondation Wilcat"/>
    <s v="CONGO"/>
    <m/>
    <m/>
    <m/>
  </r>
  <r>
    <d v="2026-05-19T00:00:00"/>
    <s v="Taxi moto, Charden Farell-Région de Gendarmerie d'Ewo"/>
    <x v="0"/>
    <x v="3"/>
    <n v="250"/>
    <n v="0.48383319753748255"/>
    <n v="516.70699999999999"/>
    <x v="3"/>
    <s v="EV-MA-D1"/>
    <s v="PALF"/>
    <s v="Fondation Wilcat"/>
    <s v="CONGO"/>
    <m/>
    <m/>
    <m/>
  </r>
  <r>
    <d v="2026-05-19T00:00:00"/>
    <s v="Credit telephonique MTN PALF/du 20 au 26 mai 2026/Legal/Romain"/>
    <x v="1"/>
    <x v="2"/>
    <n v="5000"/>
    <n v="9.676663950749651"/>
    <n v="516.70699999999999"/>
    <x v="9"/>
    <s v="RM-MA-R3"/>
    <s v="PALF"/>
    <s v="Fondation Wilcat"/>
    <s v="CONGO"/>
    <m/>
    <m/>
    <m/>
  </r>
  <r>
    <d v="2026-05-20T00:00:00"/>
    <s v=" Achat Carburant de la BJ aller-retour Ewo-Kéllé"/>
    <x v="8"/>
    <x v="5"/>
    <n v="93750"/>
    <n v="181.43744907655596"/>
    <n v="516.70699999999999"/>
    <x v="8"/>
    <s v="CR-MA-R15"/>
    <s v="PALF"/>
    <s v="Fondation Wilcat"/>
    <s v="CONGO"/>
    <m/>
    <m/>
    <m/>
  </r>
  <r>
    <d v="2026-05-20T00:00:00"/>
    <s v="P29 -CONGO Frais d'hotel du 18 au 20/05/2026 à oyo  (02 Nuitées)"/>
    <x v="2"/>
    <x v="1"/>
    <n v="20000"/>
    <n v="38.706655802998604"/>
    <n v="516.70699999999999"/>
    <x v="1"/>
    <s v="P29-MA-R14"/>
    <s v="PALF"/>
    <s v="Fondation Wilcat"/>
    <s v="CONGO"/>
    <m/>
    <m/>
    <m/>
  </r>
  <r>
    <d v="2026-05-20T00:00:00"/>
    <s v="Taxi hotel-agence,départ brazza"/>
    <x v="0"/>
    <x v="1"/>
    <n v="1000"/>
    <n v="1.9353327901499302"/>
    <n v="516.70699999999999"/>
    <x v="1"/>
    <s v="P29-MA-D1"/>
    <s v="PALF"/>
    <s v="Fondation Wilcat"/>
    <s v="CONGO"/>
    <m/>
    <m/>
    <m/>
  </r>
  <r>
    <d v="2026-05-20T00:00:00"/>
    <s v="Taxi agence-domicile,retour mission"/>
    <x v="0"/>
    <x v="1"/>
    <n v="1500"/>
    <n v="2.9029991852248953"/>
    <n v="516.70699999999999"/>
    <x v="1"/>
    <s v="P29-MA-D1"/>
    <s v="PALF"/>
    <s v="Fondation Wilcat"/>
    <s v="CONGO"/>
    <m/>
    <m/>
    <m/>
  </r>
  <r>
    <d v="2026-05-20T00:00:00"/>
    <s v="Taxi: domicile - château d'eau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0T00:00:00"/>
    <s v="Taxi: château d'eau - mokondzi-ngouaka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0T00:00:00"/>
    <s v="Taxi: mokondzi-ngouaka - zone jeane vialle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0T00:00:00"/>
    <s v="Taxi: zone jeane vialle - miadeka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0T00:00:00"/>
    <s v="Taxi: miadeka - bureau( fin 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0T00:00:00"/>
    <s v="Achat boisson/une cible"/>
    <x v="5"/>
    <x v="1"/>
    <n v="2000"/>
    <n v="3.8706655802998604"/>
    <n v="516.70699999999999"/>
    <x v="5"/>
    <s v="T73-MA-D2"/>
    <s v="PALF"/>
    <s v="Fondation Wilcat"/>
    <s v="CONGO"/>
    <m/>
    <m/>
    <m/>
  </r>
  <r>
    <d v="2026-05-20T00:00:00"/>
    <s v="Taxi : bureau - quartier château d'eau ( achat billet à l'agence Nzoko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0T00:00:00"/>
    <s v="Taxi : quartier château d'eau - domicile (fin de jouenée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0T00:00:00"/>
    <s v="Achat bilet: Brazzaville - pointe noire/T73"/>
    <x v="8"/>
    <x v="1"/>
    <n v="13000"/>
    <n v="25.159326271949094"/>
    <n v="516.70699999999999"/>
    <x v="5"/>
    <s v="T73-MA-R9"/>
    <s v="PALF"/>
    <s v="Fondation Wilcat"/>
    <s v="CONGO"/>
    <m/>
    <m/>
    <m/>
  </r>
  <r>
    <d v="2026-05-20T00:00:00"/>
    <s v="Frais d'hôtel Maman Bety du 18 au 20/05/2026 à Oyo (02 nuitées)"/>
    <x v="2"/>
    <x v="1"/>
    <n v="20000"/>
    <n v="38.706655802998604"/>
    <n v="516.70699999999999"/>
    <x v="6"/>
    <s v="IT87-MA-R10"/>
    <s v="PALF"/>
    <s v="Fondation Wilcat"/>
    <s v="CONGO"/>
    <m/>
    <m/>
    <m/>
  </r>
  <r>
    <d v="2026-05-20T00:00:00"/>
    <s v="Taxi tricycle : Hôtel Maman Bety - Agence trans bony/ Départ pour Brazzaville"/>
    <x v="0"/>
    <x v="1"/>
    <n v="700"/>
    <n v="1.3547329531049512"/>
    <n v="516.70699999999999"/>
    <x v="6"/>
    <s v="IT87-MA-D1"/>
    <s v="PALF"/>
    <s v="Fondation Wilcat"/>
    <s v="CONGO"/>
    <m/>
    <m/>
    <m/>
  </r>
  <r>
    <d v="2026-05-20T00:00:00"/>
    <s v="Taxi : Agence trans bony Frontière - Domicile/ Arrivé à Brazzaville"/>
    <x v="0"/>
    <x v="1"/>
    <n v="2000"/>
    <n v="3.8706655802998604"/>
    <n v="516.70699999999999"/>
    <x v="6"/>
    <s v="IT87-MA-D1"/>
    <s v="PALF"/>
    <s v="Fondation Wilcat"/>
    <s v="CONGO"/>
    <m/>
    <m/>
    <m/>
  </r>
  <r>
    <d v="2026-05-20T00:00:00"/>
    <s v="Taxi moto Hôtel MAKA-Marché/ Achat ration des prevenus/ Visite geôle du 20/05/2026 à 06h"/>
    <x v="0"/>
    <x v="2"/>
    <n v="250"/>
    <n v="0.48383319753748255"/>
    <n v="516.70699999999999"/>
    <x v="2"/>
    <s v="DR-MA-D1"/>
    <s v="PALF"/>
    <s v="Fondation Wilcat"/>
    <s v="CONGO"/>
    <m/>
    <m/>
    <m/>
  </r>
  <r>
    <d v="2026-05-20T00:00:00"/>
    <s v="Taxi moto marché-Brigade Territoriale/ Pour la visite geôle"/>
    <x v="0"/>
    <x v="2"/>
    <n v="250"/>
    <n v="0.48383319753748255"/>
    <n v="516.70699999999999"/>
    <x v="2"/>
    <s v="DR-MA-D1"/>
    <s v="PALF"/>
    <s v="Fondation Wilcat"/>
    <s v="CONGO"/>
    <m/>
    <m/>
    <m/>
  </r>
  <r>
    <d v="2026-05-20T00:00:00"/>
    <s v="Ration de quatre prevenus/ Maxime, Gael, Guylvith et NGOSSI à la Gendarmerie (BT) d'Ewo"/>
    <x v="3"/>
    <x v="2"/>
    <n v="6000"/>
    <n v="11.611996740899581"/>
    <n v="516.70699999999999"/>
    <x v="2"/>
    <s v="DR-MA-D2"/>
    <s v="PALF"/>
    <s v="Fondation Wilcat"/>
    <s v="CONGO"/>
    <m/>
    <m/>
    <m/>
  </r>
  <r>
    <d v="2026-05-20T00:00:00"/>
    <s v="Taxi moto Hôtel Maka6Domicile du COMREG"/>
    <x v="0"/>
    <x v="2"/>
    <n v="500"/>
    <n v="0.9676663950749651"/>
    <n v="516.70699999999999"/>
    <x v="2"/>
    <s v="DR-MA-D1"/>
    <s v="PALF"/>
    <s v="Fondation Wilcat"/>
    <s v="CONGO"/>
    <m/>
    <m/>
    <m/>
  </r>
  <r>
    <d v="2026-05-20T00:00:00"/>
    <s v="Credit telephonique MTN PALF/du 20 au 26 mai 2026/Media/ Evariste"/>
    <x v="1"/>
    <x v="3"/>
    <n v="7500"/>
    <n v="14.514995926124477"/>
    <n v="516.70699999999999"/>
    <x v="3"/>
    <s v="EV-MA-R11"/>
    <s v="PALF"/>
    <s v="Fondation Wilcat"/>
    <s v="CONGO"/>
    <m/>
    <m/>
    <m/>
  </r>
  <r>
    <d v="2026-05-21T00:00:00"/>
    <s v="Maison- Bureau"/>
    <x v="0"/>
    <x v="0"/>
    <n v="1000"/>
    <n v="1.9353327901499302"/>
    <n v="516.70699999999999"/>
    <x v="0"/>
    <s v="DH-MA-D1"/>
    <s v="PALF"/>
    <s v="Fondation Wilcat"/>
    <s v="CONGO"/>
    <m/>
    <m/>
    <m/>
  </r>
  <r>
    <d v="2026-05-21T00:00:00"/>
    <s v="Bureau-Maison"/>
    <x v="0"/>
    <x v="0"/>
    <n v="1000"/>
    <n v="1.9353327901499302"/>
    <n v="516.70699999999999"/>
    <x v="0"/>
    <s v="DH-MA-D1"/>
    <s v="PALF"/>
    <s v="Fondation Wilcat"/>
    <s v="CONGO"/>
    <m/>
    <m/>
    <m/>
  </r>
  <r>
    <d v="2026-05-21T00:00:00"/>
    <s v="Règlement loyer du mois d'avril  2026/ Coordinateur"/>
    <x v="6"/>
    <x v="0"/>
    <n v="250000"/>
    <n v="483.83319753748259"/>
    <n v="516.70699999999999"/>
    <x v="0"/>
    <s v="DH-MA-R7"/>
    <s v="PALF"/>
    <s v="Fondation Wilcat"/>
    <s v="CONGO"/>
    <m/>
    <m/>
    <m/>
  </r>
  <r>
    <d v="2026-05-21T00:00:00"/>
    <s v="Ration et raffraîchissement de 15 gendarmes pendant la mission de Kéllé"/>
    <x v="2"/>
    <x v="5"/>
    <n v="75000"/>
    <n v="145.14995926124476"/>
    <n v="516.70699999999999"/>
    <x v="8"/>
    <s v="CR-MA-R16"/>
    <s v="PALF"/>
    <s v="Fondation Wilcat"/>
    <s v="CONGO"/>
    <m/>
    <m/>
    <m/>
  </r>
  <r>
    <d v="2026-05-21T00:00:00"/>
    <s v="Ration et raffraîchissement du chef faune pendant la mission de Kéllé"/>
    <x v="2"/>
    <x v="5"/>
    <n v="5000"/>
    <n v="9.676663950749651"/>
    <n v="516.70699999999999"/>
    <x v="8"/>
    <s v="CR-MA-R17"/>
    <s v="PALF"/>
    <s v="Fondation Wilcat"/>
    <s v="CONGO"/>
    <m/>
    <m/>
    <m/>
  </r>
  <r>
    <d v="2026-05-21T00:00:00"/>
    <s v="Bonus pour 09 gendarmes ayant mené l'opération d'interpellation  à Kéllé les 19 et 20/05/2026"/>
    <x v="15"/>
    <x v="5"/>
    <n v="90000"/>
    <n v="174.17995111349373"/>
    <n v="516.70699999999999"/>
    <x v="8"/>
    <s v="CR-MA-R18"/>
    <s v="PALF"/>
    <s v="Fondation Wilcat"/>
    <s v="CONGO"/>
    <m/>
    <m/>
    <m/>
  </r>
  <r>
    <d v="2026-05-21T00:00:00"/>
    <s v="Taxi: Bureau- banque BCI/Retrait d'argent"/>
    <x v="0"/>
    <x v="4"/>
    <n v="1000"/>
    <n v="1.9353327901499302"/>
    <n v="516.70699999999999"/>
    <x v="4"/>
    <s v="P-MA-D1"/>
    <s v="PALF"/>
    <s v="Fondation Wilcat"/>
    <s v="CONGO"/>
    <m/>
    <m/>
    <m/>
  </r>
  <r>
    <d v="2026-05-21T00:00:00"/>
    <s v="Taxi: Banque -Fondation Aspinall/ Remboursement de prêt"/>
    <x v="0"/>
    <x v="4"/>
    <n v="1000"/>
    <n v="1.9353327901499302"/>
    <n v="516.70699999999999"/>
    <x v="4"/>
    <s v="P-MA-D1"/>
    <s v="PALF"/>
    <s v="Fondation Wilcat"/>
    <s v="CONGO"/>
    <m/>
    <m/>
    <m/>
  </r>
  <r>
    <d v="2026-05-21T00:00:00"/>
    <s v="Taxi: Aspinall-Bureau"/>
    <x v="0"/>
    <x v="4"/>
    <n v="1000"/>
    <n v="1.9353327901499302"/>
    <n v="516.70699999999999"/>
    <x v="4"/>
    <s v="P-MA-D1"/>
    <s v="PALF"/>
    <s v="Fondation Wilcat"/>
    <s v="CONGO"/>
    <m/>
    <m/>
    <m/>
  </r>
  <r>
    <d v="2026-05-21T00:00:00"/>
    <s v="Taxi:  Bureau- M2B services /transfert d'argent à P29"/>
    <x v="0"/>
    <x v="4"/>
    <n v="1000"/>
    <n v="1.9353327901499302"/>
    <n v="516.70699999999999"/>
    <x v="4"/>
    <s v="P-MA-D1"/>
    <s v="PALF"/>
    <s v="Fondation Wilcat"/>
    <s v="CONGO"/>
    <m/>
    <m/>
    <m/>
  </r>
  <r>
    <d v="2026-05-21T00:00:00"/>
    <s v="Taxi:  M2B services- Bureau"/>
    <x v="0"/>
    <x v="4"/>
    <n v="1000"/>
    <n v="1.9353327901499302"/>
    <n v="516.70699999999999"/>
    <x v="4"/>
    <s v="P-MA-D1"/>
    <s v="PALF"/>
    <s v="Fondation Wilcat"/>
    <s v="CONGO"/>
    <m/>
    <m/>
    <m/>
  </r>
  <r>
    <d v="2026-05-21T00:00:00"/>
    <s v="Frais de transfert d'argent  à ,crépin, par Momo"/>
    <x v="4"/>
    <x v="4"/>
    <n v="10500"/>
    <n v="20.320994296574266"/>
    <n v="516.70699999999999"/>
    <x v="4"/>
    <s v="CA-MA-R19"/>
    <s v="PALF"/>
    <s v="Fondation Wilcat"/>
    <s v="CONGO"/>
    <m/>
    <m/>
    <m/>
  </r>
  <r>
    <d v="2026-05-21T00:00:00"/>
    <s v="Taxi bureau-agence,achat billet"/>
    <x v="0"/>
    <x v="1"/>
    <n v="1000"/>
    <n v="1.9353327901499302"/>
    <n v="516.70699999999999"/>
    <x v="1"/>
    <s v="P29-MA-D1"/>
    <s v="PALF"/>
    <s v="Fondation Wilcat"/>
    <s v="CONGO"/>
    <m/>
    <m/>
    <m/>
  </r>
  <r>
    <d v="2026-05-21T00:00:00"/>
    <s v="Taxi agence-domicile"/>
    <x v="0"/>
    <x v="1"/>
    <n v="1500"/>
    <n v="2.9029991852248953"/>
    <n v="516.70699999999999"/>
    <x v="1"/>
    <s v="P29-MA-D1"/>
    <s v="PALF"/>
    <s v="Fondation Wilcat"/>
    <s v="CONGO"/>
    <m/>
    <m/>
    <m/>
  </r>
  <r>
    <d v="2026-05-21T00:00:00"/>
    <s v="Achat billet brazzaville-ouesso/P29"/>
    <x v="8"/>
    <x v="1"/>
    <n v="12000"/>
    <n v="23.223993481799162"/>
    <n v="516.70699999999999"/>
    <x v="1"/>
    <s v="P29-MA-R16"/>
    <s v="PALF"/>
    <s v="Fondation Wilcat"/>
    <s v="CONGO"/>
    <m/>
    <m/>
    <m/>
  </r>
  <r>
    <d v="2026-05-21T00:00:00"/>
    <s v="T73-CONGO Ration du 21 au 27/05/2026 à Pointe noire; Conkouati (06 Nuitées)"/>
    <x v="2"/>
    <x v="1"/>
    <n v="60000"/>
    <n v="116.11996740899582"/>
    <n v="516.70699999999999"/>
    <x v="5"/>
    <s v="T73-MA-D4"/>
    <s v="PALF"/>
    <s v="Fondation Wilcat"/>
    <s v="CONGO"/>
    <m/>
    <m/>
    <m/>
  </r>
  <r>
    <d v="2026-05-21T00:00:00"/>
    <s v="Taxi : domicile - agence Nzoko ( départ pour Pointe noire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1T00:00:00"/>
    <s v="Taxi : agence Nzoko - quartier vindoulou ( recherche hotel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1T00:00:00"/>
    <s v="Taxi : quartier vindoulou - zone thistère ( recherche hotel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1T00:00:00"/>
    <s v="Taxi : zone thistère - Monkamba ( recherche hotel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1T00:00:00"/>
    <s v="Taxi : Monkamba - quarier pharmacie pascal (hotel trouvé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1T00:00:00"/>
    <s v="Taxi moto Hôtel MAKA-Marché/ Achat ration des prevenus/ Visite geôle du 21/05/2026 à 20h"/>
    <x v="0"/>
    <x v="2"/>
    <n v="250"/>
    <n v="0.48383319753748255"/>
    <n v="516.70699999999999"/>
    <x v="2"/>
    <s v="DR-MA-D1"/>
    <s v="PALF"/>
    <s v="Fondation Wilcat"/>
    <s v="CONGO"/>
    <m/>
    <m/>
    <m/>
  </r>
  <r>
    <d v="2026-05-21T00:00:00"/>
    <s v="Taxi moto marché-Brigade Territoriale/ Pour la visite geôle"/>
    <x v="0"/>
    <x v="2"/>
    <n v="250"/>
    <n v="0.48383319753748255"/>
    <n v="516.70699999999999"/>
    <x v="2"/>
    <s v="DR-MA-D1"/>
    <s v="PALF"/>
    <s v="Fondation Wilcat"/>
    <s v="CONGO"/>
    <m/>
    <m/>
    <m/>
  </r>
  <r>
    <d v="2026-05-21T00:00:00"/>
    <s v="Ration de sept prevenus/ Maxime, Gael, Guylvitch, NGOSSI, Manuel, Hosly et Doungous, à la Gendarmerie (BT) d'Ewo"/>
    <x v="3"/>
    <x v="2"/>
    <n v="10500"/>
    <n v="20.320994296574266"/>
    <n v="516.70699999999999"/>
    <x v="2"/>
    <s v="DR-MA-D2"/>
    <s v="PALF"/>
    <s v="Fondation Wilcat"/>
    <s v="CONGO"/>
    <m/>
    <m/>
    <m/>
  </r>
  <r>
    <d v="2026-05-21T00:00:00"/>
    <s v="Reglement Facture Gardiennage Mois d'Avril 2026/3655278"/>
    <x v="10"/>
    <x v="4"/>
    <n v="260000"/>
    <n v="503.18652543898185"/>
    <n v="516.70699999999999"/>
    <x v="7"/>
    <s v="BQ-MA-R4"/>
    <s v="PALF"/>
    <s v="Fondation Wilcat"/>
    <s v="CONGO"/>
    <m/>
    <m/>
    <m/>
  </r>
  <r>
    <d v="2026-05-22T00:00:00"/>
    <s v="Maison-Bureau"/>
    <x v="0"/>
    <x v="0"/>
    <n v="1000"/>
    <n v="1.9353327901499302"/>
    <n v="516.70699999999999"/>
    <x v="0"/>
    <s v="DH-MA-D1"/>
    <s v="PALF"/>
    <s v="Fondation Wilcat"/>
    <s v="CONGO"/>
    <m/>
    <m/>
    <m/>
  </r>
  <r>
    <d v="2026-05-22T00:00:00"/>
    <s v="Bureau-Maison"/>
    <x v="0"/>
    <x v="0"/>
    <n v="1000"/>
    <n v="1.9353327901499302"/>
    <n v="516.70699999999999"/>
    <x v="0"/>
    <s v="DH-MA-D1"/>
    <s v="PALF"/>
    <s v="Fondation Wilcat"/>
    <s v="CONGO"/>
    <m/>
    <m/>
    <m/>
  </r>
  <r>
    <d v="2026-05-22T00:00:00"/>
    <s v="Bonus pour 15 gendarmes ayant participé à la mission de kéllé le 21/05/2026."/>
    <x v="15"/>
    <x v="5"/>
    <n v="150000"/>
    <n v="290.29991852248952"/>
    <n v="516.70699999999999"/>
    <x v="8"/>
    <s v="CR-MA-R19"/>
    <s v="PALF"/>
    <s v="Fondation Wilcat"/>
    <s v="CONGO"/>
    <m/>
    <m/>
    <m/>
  </r>
  <r>
    <d v="2026-05-22T00:00:00"/>
    <s v="Bonus pour 01 EF ayant participé à la mission de Kéllé le 21/05/2026."/>
    <x v="15"/>
    <x v="5"/>
    <n v="10000"/>
    <n v="19.353327901499302"/>
    <n v="516.70699999999999"/>
    <x v="8"/>
    <s v="CR-MA-R20"/>
    <s v="PALF"/>
    <s v="Fondation Wilcat"/>
    <s v="CONGO"/>
    <m/>
    <m/>
    <m/>
  </r>
  <r>
    <d v="2026-05-22T00:00:00"/>
    <s v="Taxi:  Bureau- Société de gardiennage (PGS) /remise de chèque du mois d'avril 2026"/>
    <x v="0"/>
    <x v="4"/>
    <n v="1000"/>
    <n v="1.9353327901499302"/>
    <n v="516.70699999999999"/>
    <x v="4"/>
    <s v="P-MA-D1"/>
    <s v="PALF"/>
    <s v="Fondation Wilcat"/>
    <s v="CONGO"/>
    <m/>
    <m/>
    <m/>
  </r>
  <r>
    <d v="2026-05-22T00:00:00"/>
    <s v="Taxi:  Societé de gardiennage  - Bureau"/>
    <x v="0"/>
    <x v="4"/>
    <n v="1000"/>
    <n v="1.9353327901499302"/>
    <n v="516.70699999999999"/>
    <x v="4"/>
    <s v="P-MA-D1"/>
    <s v="PALF"/>
    <s v="Fondation Wilcat"/>
    <s v="CONGO"/>
    <m/>
    <m/>
    <m/>
  </r>
  <r>
    <d v="2026-05-22T00:00:00"/>
    <s v="Taxi: Bureau -Station Total/ achat carbureau Romain et Moi"/>
    <x v="0"/>
    <x v="4"/>
    <n v="500"/>
    <n v="0.9676663950749651"/>
    <n v="516.70699999999999"/>
    <x v="4"/>
    <s v="P-MA-D1"/>
    <s v="PALF"/>
    <s v="Fondation Wilcat"/>
    <s v="CONGO"/>
    <m/>
    <m/>
    <m/>
  </r>
  <r>
    <d v="2026-05-22T00:00:00"/>
    <s v="Taxi: Station Total-Bureau"/>
    <x v="0"/>
    <x v="4"/>
    <n v="500"/>
    <n v="0.9676663950749651"/>
    <n v="516.70699999999999"/>
    <x v="4"/>
    <s v="P-MA-D1"/>
    <s v="PALF"/>
    <s v="Fondation Wilcat"/>
    <s v="CONGO"/>
    <m/>
    <m/>
    <m/>
  </r>
  <r>
    <d v="2026-05-22T00:00:00"/>
    <s v="Taxi:  Bureau- Charden farell/ transfert d'argent à  P29, evariste, dovi, donanld-roméo et IT87"/>
    <x v="0"/>
    <x v="4"/>
    <n v="500"/>
    <n v="0.9676663950749651"/>
    <n v="516.70699999999999"/>
    <x v="4"/>
    <s v="P-MA-D1"/>
    <s v="PALF"/>
    <s v="Fondation Wilcat"/>
    <s v="CONGO"/>
    <m/>
    <m/>
    <m/>
  </r>
  <r>
    <d v="2026-05-22T00:00:00"/>
    <s v="Taxi: Charden Farell-Bureau"/>
    <x v="0"/>
    <x v="4"/>
    <n v="500"/>
    <n v="0.9676663950749651"/>
    <n v="516.70699999999999"/>
    <x v="4"/>
    <s v="P-MA-D1"/>
    <s v="PALF"/>
    <s v="Fondation Wilcat"/>
    <s v="CONGO"/>
    <m/>
    <m/>
    <m/>
  </r>
  <r>
    <d v="2026-05-22T00:00:00"/>
    <s v="Taxi: Bureau- Cabinet d'avocat Maitre Locko/Remise du chèque du mois d'avril 2026 "/>
    <x v="0"/>
    <x v="4"/>
    <n v="1000"/>
    <n v="1.9353327901499302"/>
    <n v="516.70699999999999"/>
    <x v="4"/>
    <s v="P-MA-D1"/>
    <s v="PALF"/>
    <s v="Fondation Wilcat"/>
    <s v="CONGO"/>
    <m/>
    <m/>
    <m/>
  </r>
  <r>
    <d v="2026-05-22T00:00:00"/>
    <s v="Taxi:  Cabinet d'avocat Maitre Locko- Domicile"/>
    <x v="0"/>
    <x v="4"/>
    <n v="1500"/>
    <n v="2.9029991852248953"/>
    <n v="516.70699999999999"/>
    <x v="4"/>
    <s v="P-MA-D1"/>
    <s v="PALF"/>
    <s v="Fondation Wilcat"/>
    <s v="CONGO"/>
    <m/>
    <m/>
    <m/>
  </r>
  <r>
    <d v="2026-05-22T00:00:00"/>
    <s v="Frais de ramassage Ordure Mai 2026"/>
    <x v="9"/>
    <x v="4"/>
    <n v="6000"/>
    <n v="11.611996740899581"/>
    <n v="516.70699999999999"/>
    <x v="4"/>
    <s v="CA-MA-R20"/>
    <s v="PALF"/>
    <s v="Fondation Wilcat"/>
    <s v="CONGO"/>
    <m/>
    <m/>
    <m/>
  </r>
  <r>
    <d v="2026-05-22T00:00:00"/>
    <s v="Frais de transfert d'argent  à Donald-Roméo,crépin,Evariste, et T73 par CF"/>
    <x v="4"/>
    <x v="4"/>
    <n v="12510"/>
    <n v="24.211013204775629"/>
    <n v="516.70699999999999"/>
    <x v="4"/>
    <s v="CA-MA-R21"/>
    <s v="PALF"/>
    <s v="Fondation Wilcat"/>
    <s v="CONGO"/>
    <m/>
    <m/>
    <m/>
  </r>
  <r>
    <d v="2026-05-22T00:00:00"/>
    <s v="Taxi : hotel RAP - quartier 7-7 de dany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2T00:00:00"/>
    <s v="Taxi : quartier 7-7 de dany - fond de tie tie 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2T00:00:00"/>
    <s v="Taxi : fond de tie tie - centre ville ( charden farel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2T00:00:00"/>
    <s v="Taxi : centre ville - grand marché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2T00:00:00"/>
    <s v="Taxi : grand marché - quartier saint kisito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2T00:00:00"/>
    <s v="Taxi : quartier saint kisito - hotel  (fin de journée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2T00:00:00"/>
    <s v="Achat boisson/une cible"/>
    <x v="5"/>
    <x v="1"/>
    <n v="1000"/>
    <n v="1.9353327901499302"/>
    <n v="516.70699999999999"/>
    <x v="5"/>
    <s v="T73-MA-D2"/>
    <s v="PALF"/>
    <s v="Fondation Wilcat"/>
    <s v="CONGO"/>
    <m/>
    <m/>
    <m/>
  </r>
  <r>
    <d v="2026-05-22T00:00:00"/>
    <s v="Taxi moto Hôtel MAKA-Marché/ Achat ration des prevenus/ Visite geôle du 22/05/2026 à 06h"/>
    <x v="0"/>
    <x v="2"/>
    <n v="250"/>
    <n v="0.48383319753748255"/>
    <n v="516.70699999999999"/>
    <x v="2"/>
    <s v="DR-MA-D1"/>
    <s v="PALF"/>
    <s v="Fondation Wilcat"/>
    <s v="CONGO"/>
    <m/>
    <m/>
    <m/>
  </r>
  <r>
    <d v="2026-05-22T00:00:00"/>
    <s v="Taxi moto marché-Brigade Territoriale/ Pour la visite geôle"/>
    <x v="0"/>
    <x v="2"/>
    <n v="250"/>
    <n v="0.48383319753748255"/>
    <n v="516.70699999999999"/>
    <x v="2"/>
    <s v="DR-MA-D1"/>
    <s v="PALF"/>
    <s v="Fondation Wilcat"/>
    <s v="CONGO"/>
    <m/>
    <m/>
    <m/>
  </r>
  <r>
    <d v="2026-05-22T00:00:00"/>
    <s v="Ration de sept prevenus/ Maxime, Gael, Guylvitch, NGOSSI, Manuel, Hosly et Doungous, à la Gendarmerie (BT) d'Ewo"/>
    <x v="3"/>
    <x v="2"/>
    <n v="10500"/>
    <n v="20.320994296574266"/>
    <n v="516.70699999999999"/>
    <x v="2"/>
    <s v="DR-MA-D2"/>
    <s v="PALF"/>
    <s v="Fondation Wilcat"/>
    <s v="CONGO"/>
    <m/>
    <m/>
    <m/>
  </r>
  <r>
    <d v="2026-05-22T00:00:00"/>
    <s v="Taxi moto Hôtel MAKA-Marché/ Achat ration des prevenus/ Visite geôle du 22/05/2026 à 20h"/>
    <x v="0"/>
    <x v="2"/>
    <n v="250"/>
    <n v="0.48383319753748255"/>
    <n v="516.70699999999999"/>
    <x v="2"/>
    <s v="DR-MA-D1"/>
    <s v="PALF"/>
    <s v="Fondation Wilcat"/>
    <s v="CONGO"/>
    <m/>
    <m/>
    <m/>
  </r>
  <r>
    <d v="2026-05-22T00:00:00"/>
    <s v="Taxi moto marché-Brigade Territoriale/ Pour la visite geôle"/>
    <x v="0"/>
    <x v="2"/>
    <n v="250"/>
    <n v="0.48383319753748255"/>
    <n v="516.70699999999999"/>
    <x v="2"/>
    <s v="DR-MA-D1"/>
    <s v="PALF"/>
    <s v="Fondation Wilcat"/>
    <s v="CONGO"/>
    <m/>
    <m/>
    <m/>
  </r>
  <r>
    <d v="2026-05-22T00:00:00"/>
    <s v="Ration de sept prevenus/ Maxime, Gael, Guylvitch, NGOSSI, Manuel, Hosly et Doungous, à la Gendarmerie (BT) d'Ewo"/>
    <x v="3"/>
    <x v="2"/>
    <n v="10500"/>
    <n v="20.320994296574266"/>
    <n v="516.70699999999999"/>
    <x v="2"/>
    <s v="DR-MA-D2"/>
    <s v="PALF"/>
    <s v="Fondation Wilcat"/>
    <s v="CONGO"/>
    <m/>
    <m/>
    <m/>
  </r>
  <r>
    <d v="2026-05-22T00:00:00"/>
    <s v="Taxi moto, Région de gendarmerie de la Cuvette-Ouest-Charden Farell"/>
    <x v="0"/>
    <x v="3"/>
    <n v="250"/>
    <n v="0.48383319753748255"/>
    <n v="516.70699999999999"/>
    <x v="3"/>
    <s v="EV-MA-D1"/>
    <s v="PALF"/>
    <s v="Fondation Wilcat"/>
    <s v="CONGO"/>
    <m/>
    <m/>
    <m/>
  </r>
  <r>
    <d v="2026-05-22T00:00:00"/>
    <s v="Taxi moto, Charden Farell-Région de Gendarmerie d'Ewo"/>
    <x v="0"/>
    <x v="3"/>
    <n v="500"/>
    <n v="0.9676663950749651"/>
    <n v="516.70699999999999"/>
    <x v="3"/>
    <s v="EV-MA-D1"/>
    <s v="PALF"/>
    <s v="Fondation Wilcat"/>
    <s v="CONGO"/>
    <m/>
    <m/>
    <m/>
  </r>
  <r>
    <d v="2026-05-22T00:00:00"/>
    <s v="Achat carburant 50 littres groupe electrogène Bureau "/>
    <x v="11"/>
    <x v="4"/>
    <n v="31250"/>
    <n v="60.479149692185324"/>
    <n v="516.70699999999999"/>
    <x v="9"/>
    <s v="CA-MA-R22"/>
    <s v="PALF"/>
    <s v="Fondation Wilcat"/>
    <s v="CONGO"/>
    <m/>
    <m/>
    <m/>
  </r>
  <r>
    <d v="2026-05-22T00:00:00"/>
    <s v="Ration et frais d'hotel mission maitre Alain à Ewo du 25 Mai au 02 Juin 2026"/>
    <x v="2"/>
    <x v="2"/>
    <n v="160000"/>
    <n v="309.65324642398883"/>
    <n v="516.70699999999999"/>
    <x v="9"/>
    <s v="CA-MA-R23"/>
    <s v="PALF"/>
    <s v="Fondation Wilcat"/>
    <s v="CONGO"/>
    <m/>
    <m/>
    <m/>
  </r>
  <r>
    <d v="2026-05-22T00:00:00"/>
    <s v="Frais de transport mission Maitre Alain à Ewo du 25 Mai au 02 Juin 2026"/>
    <x v="8"/>
    <x v="2"/>
    <n v="36000"/>
    <n v="69.671980445397494"/>
    <n v="516.70699999999999"/>
    <x v="9"/>
    <s v="CA-MA-R24"/>
    <s v="PALF"/>
    <s v="Fondation Wilcat"/>
    <s v="CONGO"/>
    <m/>
    <m/>
    <m/>
  </r>
  <r>
    <d v="2026-05-22T00:00:00"/>
    <s v="Taxi: Bureau-Cabinet Maitre BANZOUZI pour la remise de son budget de la mision de Ewo"/>
    <x v="0"/>
    <x v="2"/>
    <n v="1000"/>
    <n v="1.9353327901499302"/>
    <n v="516.70699999999999"/>
    <x v="9"/>
    <s v="RM-MA-D1"/>
    <s v="PALF"/>
    <s v="Fondation Wilcat"/>
    <s v="CONGO"/>
    <m/>
    <m/>
    <m/>
  </r>
  <r>
    <d v="2026-05-22T00:00:00"/>
    <s v="Taxi: Cabinet Maitre BANZOUZI-Domicile"/>
    <x v="0"/>
    <x v="2"/>
    <n v="4000"/>
    <n v="7.7413311605997208"/>
    <n v="516.70699999999999"/>
    <x v="9"/>
    <s v="RM-MA-D1"/>
    <s v="PALF"/>
    <s v="Fondation Wilcat"/>
    <s v="CONGO"/>
    <m/>
    <m/>
    <m/>
  </r>
  <r>
    <d v="2026-05-23T00:00:00"/>
    <s v="Maison-Bureau"/>
    <x v="0"/>
    <x v="0"/>
    <n v="1000"/>
    <n v="1.9353327901499302"/>
    <n v="516.70699999999999"/>
    <x v="0"/>
    <s v="DH-MA-D1"/>
    <s v="PALF"/>
    <s v="Fondation Wilcat"/>
    <s v="CONGO"/>
    <m/>
    <m/>
    <m/>
  </r>
  <r>
    <d v="2026-05-23T00:00:00"/>
    <s v="Bureau- Maison"/>
    <x v="0"/>
    <x v="0"/>
    <n v="1000"/>
    <n v="1.9353327901499302"/>
    <n v="516.70699999999999"/>
    <x v="0"/>
    <s v="DH-MA-D1"/>
    <s v="PALF"/>
    <s v="Fondation Wilcat"/>
    <s v="CONGO"/>
    <m/>
    <m/>
    <m/>
  </r>
  <r>
    <d v="2026-05-23T00:00:00"/>
    <s v="P29 - CONGO Ration  du 23 au 29/05/2025 à Ouesso et Mokeko (6 Nuitées)"/>
    <x v="2"/>
    <x v="1"/>
    <n v="60000"/>
    <n v="116.11996740899582"/>
    <n v="516.70699999999999"/>
    <x v="1"/>
    <s v="P29-MA-D5"/>
    <s v="PALF"/>
    <s v="Fondation Wilcat"/>
    <s v="CONGO"/>
    <m/>
    <m/>
    <m/>
  </r>
  <r>
    <d v="2026-05-23T00:00:00"/>
    <s v="Taxi domicile-agence,départ mission"/>
    <x v="0"/>
    <x v="1"/>
    <n v="1500"/>
    <n v="2.9029991852248953"/>
    <n v="516.70699999999999"/>
    <x v="1"/>
    <s v="P29-MA-D1"/>
    <s v="PALF"/>
    <s v="Fondation Wilcat"/>
    <s v="CONGO"/>
    <m/>
    <m/>
    <m/>
  </r>
  <r>
    <d v="2026-05-23T00:00:00"/>
    <s v="Taxi agence-hotel,arrivé à ouesso"/>
    <x v="0"/>
    <x v="1"/>
    <n v="500"/>
    <n v="0.9676663950749651"/>
    <n v="516.70699999999999"/>
    <x v="1"/>
    <s v="P29-MA-D1"/>
    <s v="PALF"/>
    <s v="Fondation Wilcat"/>
    <s v="CONGO"/>
    <m/>
    <m/>
    <m/>
  </r>
  <r>
    <d v="2026-05-23T00:00:00"/>
    <s v="Achat boisson/une cible"/>
    <x v="5"/>
    <x v="1"/>
    <n v="2000"/>
    <n v="3.8706655802998604"/>
    <n v="516.70699999999999"/>
    <x v="5"/>
    <s v="T73-MA-D2"/>
    <s v="PALF"/>
    <s v="Fondation Wilcat"/>
    <s v="CONGO"/>
    <m/>
    <m/>
    <m/>
  </r>
  <r>
    <d v="2026-05-23T00:00:00"/>
    <s v="taxi : grand marché - centre ville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3T00:00:00"/>
    <s v="taxi : centre ville - mpita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3T00:00:00"/>
    <s v="taxi : mpita - ngoyo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3T00:00:00"/>
    <s v="taxi : ngoyo - fouks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3T00:00:00"/>
    <s v="taxi : fouks - hotel (fin de journée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3T00:00:00"/>
    <s v="Achat boisson/une cible"/>
    <x v="5"/>
    <x v="1"/>
    <n v="2000"/>
    <n v="3.8706655802998604"/>
    <n v="516.70699999999999"/>
    <x v="5"/>
    <s v="T73-MA-D2"/>
    <s v="PALF"/>
    <s v="Fondation Wilcat"/>
    <s v="CONGO"/>
    <m/>
    <m/>
    <m/>
  </r>
  <r>
    <d v="2026-05-23T00:00:00"/>
    <s v="Taxi moto Hôtel MAKA-Marché/ Achat ration des prevenus/ Visite geôle du 23/05/2026 à 06h"/>
    <x v="0"/>
    <x v="2"/>
    <n v="250"/>
    <n v="0.48383319753748255"/>
    <n v="516.70699999999999"/>
    <x v="2"/>
    <s v="DR-MA-D1"/>
    <s v="PALF"/>
    <s v="Fondation Wilcat"/>
    <s v="CONGO"/>
    <m/>
    <m/>
    <m/>
  </r>
  <r>
    <d v="2026-05-23T00:00:00"/>
    <s v="Taxi moto marché-Brigade Territoriale/ Pour la visite geôle"/>
    <x v="0"/>
    <x v="2"/>
    <n v="250"/>
    <n v="0.48383319753748255"/>
    <n v="516.70699999999999"/>
    <x v="2"/>
    <s v="DR-MA-D1"/>
    <s v="PALF"/>
    <s v="Fondation Wilcat"/>
    <s v="CONGO"/>
    <m/>
    <m/>
    <m/>
  </r>
  <r>
    <d v="2026-05-23T00:00:00"/>
    <s v="Ration de sept prevenus/ Maxime, Gael, Guylvitch, NGOSSI, Manuel, Hosly et Doungous, à la Gendarmerie (BT) d'Ewo"/>
    <x v="3"/>
    <x v="2"/>
    <n v="10500"/>
    <n v="20.320994296574266"/>
    <n v="516.70699999999999"/>
    <x v="2"/>
    <s v="DR-MA-D2"/>
    <s v="PALF"/>
    <s v="Fondation Wilcat"/>
    <s v="CONGO"/>
    <m/>
    <m/>
    <m/>
  </r>
  <r>
    <d v="2026-05-23T00:00:00"/>
    <s v="Taxi moto Hôtel MAKA-Marché/ Achat ration des prevenus/ Visite geôle du 23/05/2026 à 20h"/>
    <x v="0"/>
    <x v="2"/>
    <n v="250"/>
    <n v="0.48383319753748255"/>
    <n v="516.70699999999999"/>
    <x v="2"/>
    <s v="DR-MA-D1"/>
    <s v="PALF"/>
    <s v="Fondation Wilcat"/>
    <s v="CONGO"/>
    <m/>
    <m/>
    <m/>
  </r>
  <r>
    <d v="2026-05-23T00:00:00"/>
    <s v="Taxi moto marché-Brigade Territoriale/ Pour la visite geôle"/>
    <x v="0"/>
    <x v="2"/>
    <n v="250"/>
    <n v="0.48383319753748255"/>
    <n v="516.70699999999999"/>
    <x v="2"/>
    <s v="DR-MA-D1"/>
    <s v="PALF"/>
    <s v="Fondation Wilcat"/>
    <s v="CONGO"/>
    <m/>
    <m/>
    <m/>
  </r>
  <r>
    <d v="2026-05-23T00:00:00"/>
    <s v="Ration de sept prevenus/ Maxime, Gael, Guylvitch, NGOSSI, Manuel, Hosly et Doungous, à la Gendarmerie (BT) d'Ewo"/>
    <x v="3"/>
    <x v="2"/>
    <n v="10500"/>
    <n v="20.320994296574266"/>
    <n v="516.70699999999999"/>
    <x v="2"/>
    <s v="DR-MA-D2"/>
    <s v="PALF"/>
    <s v="Fondation Wilcat"/>
    <s v="CONGO"/>
    <m/>
    <m/>
    <m/>
  </r>
  <r>
    <d v="2026-05-23T00:00:00"/>
    <s v="Achat billet Ewo-Brazzaville/Evariste"/>
    <x v="8"/>
    <x v="3"/>
    <n v="12000"/>
    <n v="23.223993481799162"/>
    <n v="516.70699999999999"/>
    <x v="3"/>
    <s v="EV-MA-R12"/>
    <s v="PALF"/>
    <s v="Fondation Wilcat"/>
    <s v="CONGO"/>
    <m/>
    <m/>
    <m/>
  </r>
  <r>
    <d v="2026-05-23T00:00:00"/>
    <s v="Taxi: Domicle-Bureau pour finaliser l'analyse juridique de l'affaire de Ewo"/>
    <x v="0"/>
    <x v="2"/>
    <n v="2500"/>
    <n v="4.8383319753748255"/>
    <n v="516.70699999999999"/>
    <x v="9"/>
    <s v="RM-MA-D1"/>
    <s v="PALF"/>
    <s v="Fondation Wilcat"/>
    <s v="CONGO"/>
    <m/>
    <m/>
    <m/>
  </r>
  <r>
    <d v="2026-05-23T00:00:00"/>
    <s v="Taxi: Bureau-Domicile"/>
    <x v="0"/>
    <x v="2"/>
    <n v="3000"/>
    <n v="5.8059983704497906"/>
    <n v="516.70699999999999"/>
    <x v="9"/>
    <s v="RM-MA-D1"/>
    <s v="PALF"/>
    <s v="Fondation Wilcat"/>
    <s v="CONGO"/>
    <m/>
    <m/>
    <m/>
  </r>
  <r>
    <d v="2026-05-24T00:00:00"/>
    <s v="Taxi hotel-beroquième,prospection"/>
    <x v="0"/>
    <x v="1"/>
    <n v="500"/>
    <n v="0.9676663950749651"/>
    <n v="516.70699999999999"/>
    <x v="1"/>
    <s v="P29-MA-D1"/>
    <s v="PALF"/>
    <s v="Fondation Wilcat"/>
    <s v="CONGO"/>
    <m/>
    <m/>
    <m/>
  </r>
  <r>
    <d v="2026-05-24T00:00:00"/>
    <s v="Taxi beroquième-port,prospection"/>
    <x v="0"/>
    <x v="1"/>
    <n v="500"/>
    <n v="0.9676663950749651"/>
    <n v="516.70699999999999"/>
    <x v="1"/>
    <s v="P29-MA-D1"/>
    <s v="PALF"/>
    <s v="Fondation Wilcat"/>
    <s v="CONGO"/>
    <m/>
    <m/>
    <m/>
  </r>
  <r>
    <d v="2026-05-24T00:00:00"/>
    <s v="Taxi port-marché,prospection"/>
    <x v="0"/>
    <x v="1"/>
    <n v="500"/>
    <n v="0.9676663950749651"/>
    <n v="516.70699999999999"/>
    <x v="1"/>
    <s v="P29-MA-D1"/>
    <s v="PALF"/>
    <s v="Fondation Wilcat"/>
    <s v="CONGO"/>
    <m/>
    <m/>
    <m/>
  </r>
  <r>
    <d v="2026-05-24T00:00:00"/>
    <s v="Taxi marché-ancienne piste,prospection"/>
    <x v="0"/>
    <x v="1"/>
    <n v="500"/>
    <n v="0.9676663950749651"/>
    <n v="516.70699999999999"/>
    <x v="1"/>
    <s v="P29-MA-D1"/>
    <s v="PALF"/>
    <s v="Fondation Wilcat"/>
    <s v="CONGO"/>
    <m/>
    <m/>
    <m/>
  </r>
  <r>
    <d v="2026-05-24T00:00:00"/>
    <s v="Taxi ancienne piste-hotel"/>
    <x v="0"/>
    <x v="1"/>
    <n v="500"/>
    <n v="0.9676663950749651"/>
    <n v="516.70699999999999"/>
    <x v="1"/>
    <s v="P29-MA-D1"/>
    <s v="PALF"/>
    <s v="Fondation Wilcat"/>
    <s v="CONGO"/>
    <m/>
    <m/>
    <m/>
  </r>
  <r>
    <d v="2026-05-24T00:00:00"/>
    <s v="Achat boisson à une cible"/>
    <x v="5"/>
    <x v="1"/>
    <n v="2000"/>
    <n v="3.8706655802998604"/>
    <n v="516.70699999999999"/>
    <x v="1"/>
    <s v="P29-MA-D2"/>
    <s v="PALF"/>
    <s v="Fondation Wilcat"/>
    <s v="CONGO"/>
    <m/>
    <m/>
    <m/>
  </r>
  <r>
    <d v="2026-05-24T00:00:00"/>
    <s v="T73 - CONGO Frais d'hotel du 21 au 24/05/2026 à Pointe noire (03Nuitées)"/>
    <x v="2"/>
    <x v="1"/>
    <n v="45000"/>
    <n v="87.089975556746865"/>
    <n v="516.70699999999999"/>
    <x v="5"/>
    <s v="T73-MA-R10"/>
    <s v="PALF"/>
    <s v="Fondation Wilcat"/>
    <s v="CONGO"/>
    <m/>
    <m/>
    <m/>
  </r>
  <r>
    <d v="2026-05-24T00:00:00"/>
    <s v="Taxi : hotel - parking de mayaka (départ pour conkouati)"/>
    <x v="0"/>
    <x v="1"/>
    <n v="1500"/>
    <n v="2.9029991852248953"/>
    <n v="516.70699999999999"/>
    <x v="5"/>
    <s v="T73-MA-D1"/>
    <s v="PALF"/>
    <s v="Fondation Wilcat"/>
    <s v="CONGO"/>
    <m/>
    <m/>
    <m/>
  </r>
  <r>
    <d v="2026-05-24T00:00:00"/>
    <s v="Achat billet : Pointe Noire - Conkouati/T73"/>
    <x v="8"/>
    <x v="1"/>
    <n v="10000"/>
    <n v="19.353327901499302"/>
    <n v="516.70699999999999"/>
    <x v="5"/>
    <s v="T73-MA-R11"/>
    <s v="PALF"/>
    <s v="Fondation Wilcat"/>
    <s v="CONGO"/>
    <m/>
    <m/>
    <m/>
  </r>
  <r>
    <d v="2026-05-24T00:00:00"/>
    <s v="Taxi moto : parking - hotel Crapp"/>
    <x v="0"/>
    <x v="1"/>
    <n v="500"/>
    <n v="0.9676663950749651"/>
    <n v="516.70699999999999"/>
    <x v="5"/>
    <s v="T73-MA-D1"/>
    <s v="PALF"/>
    <s v="Fondation Wilcat"/>
    <s v="CONGO"/>
    <m/>
    <m/>
    <m/>
  </r>
  <r>
    <d v="2026-05-24T00:00:00"/>
    <s v="Taxi moto : hotel Crapp - centre ville ( prospection)"/>
    <x v="0"/>
    <x v="1"/>
    <n v="500"/>
    <n v="0.9676663950749651"/>
    <n v="516.70699999999999"/>
    <x v="5"/>
    <s v="T73-MA-D1"/>
    <s v="PALF"/>
    <s v="Fondation Wilcat"/>
    <s v="CONGO"/>
    <m/>
    <m/>
    <m/>
  </r>
  <r>
    <d v="2026-05-24T00:00:00"/>
    <s v="Taxi moto : centre ville - hotel (fin de journée)"/>
    <x v="0"/>
    <x v="1"/>
    <n v="500"/>
    <n v="0.9676663950749651"/>
    <n v="516.70699999999999"/>
    <x v="5"/>
    <s v="T73-MA-D1"/>
    <s v="PALF"/>
    <s v="Fondation Wilcat"/>
    <s v="CONGO"/>
    <m/>
    <m/>
    <m/>
  </r>
  <r>
    <d v="2026-05-24T00:00:00"/>
    <s v="Achat boisson/une cible"/>
    <x v="5"/>
    <x v="1"/>
    <n v="1500"/>
    <n v="2.9029991852248953"/>
    <n v="516.70699999999999"/>
    <x v="5"/>
    <s v="T73-MA-D2"/>
    <s v="PALF"/>
    <s v="Fondation Wilcat"/>
    <s v="CONGO"/>
    <m/>
    <m/>
    <m/>
  </r>
  <r>
    <d v="2026-05-24T00:00:00"/>
    <s v="Taxi moto Hôtel MAKA-Marché/ Achat ration des prevenus/ Visite geôle du 24/05/2026 à 06h"/>
    <x v="0"/>
    <x v="2"/>
    <n v="250"/>
    <n v="0.48383319753748255"/>
    <n v="516.70699999999999"/>
    <x v="2"/>
    <s v="DR-MA-D1"/>
    <s v="PALF"/>
    <s v="Fondation Wilcat"/>
    <s v="CONGO"/>
    <m/>
    <m/>
    <m/>
  </r>
  <r>
    <d v="2026-05-24T00:00:00"/>
    <s v="Taxi moto marché-Brigade Territoriale/ Pour la visite geôle"/>
    <x v="0"/>
    <x v="2"/>
    <n v="250"/>
    <n v="0.48383319753748255"/>
    <n v="516.70699999999999"/>
    <x v="2"/>
    <s v="DR-MA-D1"/>
    <s v="PALF"/>
    <s v="Fondation Wilcat"/>
    <s v="CONGO"/>
    <m/>
    <m/>
    <m/>
  </r>
  <r>
    <d v="2026-05-24T00:00:00"/>
    <s v="Ration de sept prevenus/ Maxime, Gael, Guylvitch, NGOSSI, Manuel, Hosly et Doungous, à la Gendarmerie (BT) d'Ewo"/>
    <x v="3"/>
    <x v="2"/>
    <n v="10500"/>
    <n v="20.320994296574266"/>
    <n v="516.70699999999999"/>
    <x v="2"/>
    <s v="DR-MA-D2"/>
    <s v="PALF"/>
    <s v="Fondation Wilcat"/>
    <s v="CONGO"/>
    <m/>
    <m/>
    <m/>
  </r>
  <r>
    <d v="2026-05-24T00:00:00"/>
    <s v="Taxi moto Hôtel MAKA-Marché/ Achat ration des prevenus/ Visite geôle du 24/05/2026 à 20h"/>
    <x v="0"/>
    <x v="2"/>
    <n v="250"/>
    <n v="0.48383319753748255"/>
    <n v="516.70699999999999"/>
    <x v="2"/>
    <s v="DR-MA-D1"/>
    <s v="PALF"/>
    <s v="Fondation Wilcat"/>
    <s v="CONGO"/>
    <m/>
    <m/>
    <m/>
  </r>
  <r>
    <d v="2026-05-24T00:00:00"/>
    <s v="Taxi moto marché-Brigade Territoriale/ Pour la visite geôle"/>
    <x v="0"/>
    <x v="2"/>
    <n v="250"/>
    <n v="0.48383319753748255"/>
    <n v="516.70699999999999"/>
    <x v="2"/>
    <s v="DR-MA-D1"/>
    <s v="PALF"/>
    <s v="Fondation Wilcat"/>
    <s v="CONGO"/>
    <m/>
    <m/>
    <m/>
  </r>
  <r>
    <d v="2026-05-24T00:00:00"/>
    <s v="Ration de sept prevenus/ Maxime, Gael, Guylvitch, NGOSSI, Manuel, Hosly et Doungous, à la Gendarmerie (BT) d'Ewo"/>
    <x v="3"/>
    <x v="2"/>
    <n v="10500"/>
    <n v="20.320994296574266"/>
    <n v="516.70699999999999"/>
    <x v="2"/>
    <s v="DR-MA-D2"/>
    <s v="PALF"/>
    <s v="Fondation Wilcat"/>
    <s v="CONGO"/>
    <m/>
    <m/>
    <m/>
  </r>
  <r>
    <d v="2026-05-24T00:00:00"/>
    <s v="Evariste-CONGO Frais de l'hôtel du 13 au 24 mai 2026 à Ewo (11 nuitées ) "/>
    <x v="2"/>
    <x v="3"/>
    <n v="110000"/>
    <n v="212.88660691649233"/>
    <n v="516.70699999999999"/>
    <x v="3"/>
    <s v="EV-MA-R13"/>
    <s v="PALF"/>
    <s v="Fondation Wilcat"/>
    <s v="CONGO"/>
    <m/>
    <m/>
    <m/>
  </r>
  <r>
    <d v="2026-05-25T00:00:00"/>
    <s v="Taxi: Domicile-Bureau/Prendre l'argent au bureau pour le transfert des fonds aux agents qui sont en mission/samedi"/>
    <x v="0"/>
    <x v="4"/>
    <n v="1000"/>
    <n v="1.9353327901499302"/>
    <n v="516.70699999999999"/>
    <x v="4"/>
    <s v="P-MA-D1"/>
    <s v="PALF"/>
    <s v="Fondation Wilcat"/>
    <s v="CONGO"/>
    <m/>
    <m/>
    <m/>
  </r>
  <r>
    <d v="2026-05-25T00:00:00"/>
    <s v="Taxi:  Bureau- M2B Services /Transfert d'argent àaux agents sur qui sont sur le terrain à Ewo"/>
    <x v="0"/>
    <x v="4"/>
    <n v="1000"/>
    <n v="1.9353327901499302"/>
    <n v="516.70699999999999"/>
    <x v="4"/>
    <s v="P-MA-D1"/>
    <s v="PALF"/>
    <s v="Fondation Wilcat"/>
    <s v="CONGO"/>
    <m/>
    <m/>
    <m/>
  </r>
  <r>
    <d v="2026-05-25T00:00:00"/>
    <s v="Taxi:   M2B Services- Domicile "/>
    <x v="0"/>
    <x v="4"/>
    <n v="1000"/>
    <n v="1.9353327901499302"/>
    <n v="516.70699999999999"/>
    <x v="4"/>
    <s v="P-MA-D1"/>
    <s v="PALF"/>
    <s v="Fondation Wilcat"/>
    <s v="CONGO"/>
    <m/>
    <m/>
    <m/>
  </r>
  <r>
    <d v="2026-05-25T00:00:00"/>
    <s v="Frais de transfert d'argent  à ,crépin, Donald-Roméo et P29par Momo"/>
    <x v="4"/>
    <x v="4"/>
    <n v="8977"/>
    <n v="17.373482457175925"/>
    <n v="516.70699999999999"/>
    <x v="4"/>
    <s v="CA-MA-R25"/>
    <s v="PALF"/>
    <s v="Fondation Wilcat"/>
    <s v="CONGO"/>
    <m/>
    <m/>
    <m/>
  </r>
  <r>
    <d v="2026-05-25T00:00:00"/>
    <s v="Taxi hotel-marché,prospection"/>
    <x v="0"/>
    <x v="1"/>
    <n v="500"/>
    <n v="0.9676663950749651"/>
    <n v="516.70699999999999"/>
    <x v="1"/>
    <s v="P29-MA-D1"/>
    <s v="PALF"/>
    <s v="Fondation Wilcat"/>
    <s v="CONGO"/>
    <m/>
    <m/>
    <m/>
  </r>
  <r>
    <d v="2026-05-25T00:00:00"/>
    <s v="Taxi marché-port,prospection"/>
    <x v="0"/>
    <x v="1"/>
    <n v="500"/>
    <n v="0.9676663950749651"/>
    <n v="516.70699999999999"/>
    <x v="1"/>
    <s v="P29-MA-D1"/>
    <s v="PALF"/>
    <s v="Fondation Wilcat"/>
    <s v="CONGO"/>
    <m/>
    <m/>
    <m/>
  </r>
  <r>
    <d v="2026-05-25T00:00:00"/>
    <s v="Taxi  port-thiem,prospection"/>
    <x v="0"/>
    <x v="1"/>
    <n v="500"/>
    <n v="0.9676663950749651"/>
    <n v="516.70699999999999"/>
    <x v="1"/>
    <s v="P29-MA-D1"/>
    <s v="PALF"/>
    <s v="Fondation Wilcat"/>
    <s v="CONGO"/>
    <m/>
    <m/>
    <m/>
  </r>
  <r>
    <d v="2026-05-25T00:00:00"/>
    <s v="Taxi thiem-stade,rencontre avec la cible"/>
    <x v="0"/>
    <x v="1"/>
    <n v="500"/>
    <n v="0.9676663950749651"/>
    <n v="516.70699999999999"/>
    <x v="1"/>
    <s v="P29-MA-D1"/>
    <s v="PALF"/>
    <s v="Fondation Wilcat"/>
    <s v="CONGO"/>
    <m/>
    <m/>
    <m/>
  </r>
  <r>
    <d v="2026-05-25T00:00:00"/>
    <s v="Taxi stade-tako,extraction"/>
    <x v="0"/>
    <x v="1"/>
    <n v="500"/>
    <n v="0.9676663950749651"/>
    <n v="516.70699999999999"/>
    <x v="1"/>
    <s v="P29-MA-D1"/>
    <s v="PALF"/>
    <s v="Fondation Wilcat"/>
    <s v="CONGO"/>
    <m/>
    <m/>
    <m/>
  </r>
  <r>
    <d v="2026-05-25T00:00:00"/>
    <s v="Taxi tako-hotel"/>
    <x v="0"/>
    <x v="1"/>
    <n v="500"/>
    <n v="0.9676663950749651"/>
    <n v="516.70699999999999"/>
    <x v="1"/>
    <s v="P29-MA-D1"/>
    <s v="PALF"/>
    <s v="Fondation Wilcat"/>
    <s v="CONGO"/>
    <m/>
    <m/>
    <m/>
  </r>
  <r>
    <d v="2026-05-25T00:00:00"/>
    <s v="Achat boisson à une cible"/>
    <x v="5"/>
    <x v="1"/>
    <n v="2500"/>
    <n v="4.8383319753748255"/>
    <n v="516.70699999999999"/>
    <x v="1"/>
    <s v="P29-MA-D2"/>
    <s v="PALF"/>
    <s v="Fondation Wilcat"/>
    <s v="CONGO"/>
    <m/>
    <m/>
    <m/>
  </r>
  <r>
    <d v="2026-05-25T00:00:00"/>
    <s v="Taxi moto : hotel Crapp - marché ( prospection)"/>
    <x v="0"/>
    <x v="1"/>
    <n v="500"/>
    <n v="0.9676663950749651"/>
    <n v="516.70699999999999"/>
    <x v="5"/>
    <s v="T73-MA-D1"/>
    <s v="PALF"/>
    <s v="Fondation Wilcat"/>
    <s v="CONGO"/>
    <m/>
    <m/>
    <m/>
  </r>
  <r>
    <d v="2026-05-25T00:00:00"/>
    <s v="Taxi moto : marché - hotel (libéré hotel)"/>
    <x v="0"/>
    <x v="1"/>
    <n v="500"/>
    <n v="0.9676663950749651"/>
    <n v="516.70699999999999"/>
    <x v="5"/>
    <s v="T73-MA-D1"/>
    <s v="PALF"/>
    <s v="Fondation Wilcat"/>
    <s v="CONGO"/>
    <m/>
    <m/>
    <m/>
  </r>
  <r>
    <d v="2026-05-25T00:00:00"/>
    <s v="T73 - CONGO Frais d'hotel du 24 au 25/05/2026 à Conkouati (01Nuitée)"/>
    <x v="2"/>
    <x v="1"/>
    <n v="10000"/>
    <n v="19.353327901499302"/>
    <n v="516.70699999999999"/>
    <x v="5"/>
    <s v="T73-MA-R12"/>
    <s v="PALF"/>
    <s v="Fondation Wilcat"/>
    <s v="CONGO"/>
    <m/>
    <m/>
    <m/>
  </r>
  <r>
    <d v="2026-05-25T00:00:00"/>
    <s v="Taxi moto : hotel - parking (retour sur pointe noire)"/>
    <x v="0"/>
    <x v="1"/>
    <n v="500"/>
    <n v="0.9676663950749651"/>
    <n v="516.70699999999999"/>
    <x v="5"/>
    <s v="T73-MA-D1"/>
    <s v="PALF"/>
    <s v="Fondation Wilcat"/>
    <s v="CONGO"/>
    <m/>
    <m/>
    <m/>
  </r>
  <r>
    <d v="2026-05-25T00:00:00"/>
    <s v="Achat billet : Conkouati - Pointe noire/T73"/>
    <x v="8"/>
    <x v="1"/>
    <n v="10000"/>
    <n v="19.353327901499302"/>
    <n v="516.70699999999999"/>
    <x v="5"/>
    <s v="T73-MA-R13"/>
    <s v="PALF"/>
    <s v="Fondation Wilcat"/>
    <s v="CONGO"/>
    <m/>
    <m/>
    <m/>
  </r>
  <r>
    <d v="2026-05-25T00:00:00"/>
    <s v="Taxi moto : parking de mayaka - hotel"/>
    <x v="0"/>
    <x v="1"/>
    <n v="1500"/>
    <n v="2.9029991852248953"/>
    <n v="516.70699999999999"/>
    <x v="5"/>
    <s v="T73-MA-D1"/>
    <s v="PALF"/>
    <s v="Fondation Wilcat"/>
    <s v="CONGO"/>
    <m/>
    <m/>
    <m/>
  </r>
  <r>
    <d v="2026-05-25T00:00:00"/>
    <s v="Achat boisson/une cible"/>
    <x v="5"/>
    <x v="1"/>
    <n v="2000"/>
    <n v="3.8706655802998604"/>
    <n v="516.70699999999999"/>
    <x v="5"/>
    <s v="T73-MA-D2"/>
    <s v="PALF"/>
    <s v="Fondation Wilcat"/>
    <s v="CONGO"/>
    <m/>
    <m/>
    <m/>
  </r>
  <r>
    <d v="2026-05-25T00:00:00"/>
    <s v="Taxi moto Hôtel MAKA-Marché/ Achat ration des prevenus/ Visite geôle du 25/05/2026 à 06h"/>
    <x v="0"/>
    <x v="2"/>
    <n v="250"/>
    <n v="0.48383319753748255"/>
    <n v="516.70699999999999"/>
    <x v="2"/>
    <s v="DR-MA-D1"/>
    <s v="PALF"/>
    <s v="Fondation Wilcat"/>
    <s v="CONGO"/>
    <m/>
    <m/>
    <m/>
  </r>
  <r>
    <d v="2026-05-25T00:00:00"/>
    <s v="Taxi moto marché-Brigade Territoriale/ Pour la visite geôle"/>
    <x v="0"/>
    <x v="2"/>
    <n v="250"/>
    <n v="0.48383319753748255"/>
    <n v="516.70699999999999"/>
    <x v="2"/>
    <s v="DR-MA-D1"/>
    <s v="PALF"/>
    <s v="Fondation Wilcat"/>
    <s v="CONGO"/>
    <m/>
    <m/>
    <m/>
  </r>
  <r>
    <d v="2026-05-25T00:00:00"/>
    <s v="Ration de sept prevenus/ Maxime, Gael, Guylvitch, NGOSSI, Manuel, Hosly et Doungous, à la Gendarmerie (BT) d'Ewo"/>
    <x v="3"/>
    <x v="2"/>
    <n v="10500"/>
    <n v="20.320994296574266"/>
    <n v="516.70699999999999"/>
    <x v="2"/>
    <s v="DR-MA-D2"/>
    <s v="PALF"/>
    <s v="Fondation Wilcat"/>
    <s v="CONGO"/>
    <m/>
    <m/>
    <m/>
  </r>
  <r>
    <d v="2026-05-25T00:00:00"/>
    <s v="Taxi moto Hôtel MAKA-Marché/ Achat ration des prevenus/ Visite geôle du 25/05/2026 à 20h"/>
    <x v="0"/>
    <x v="2"/>
    <n v="250"/>
    <n v="0.48383319753748255"/>
    <n v="516.70699999999999"/>
    <x v="2"/>
    <s v="DR-MA-D1"/>
    <s v="PALF"/>
    <s v="Fondation Wilcat"/>
    <s v="CONGO"/>
    <m/>
    <m/>
    <m/>
  </r>
  <r>
    <d v="2026-05-25T00:00:00"/>
    <s v="Taxi moto marché-Brigade Territoriale/ Pour la visite geôle"/>
    <x v="0"/>
    <x v="2"/>
    <n v="250"/>
    <n v="0.48383319753748255"/>
    <n v="516.70699999999999"/>
    <x v="2"/>
    <s v="DR-MA-D1"/>
    <s v="PALF"/>
    <s v="Fondation Wilcat"/>
    <s v="CONGO"/>
    <m/>
    <m/>
    <m/>
  </r>
  <r>
    <d v="2026-05-25T00:00:00"/>
    <s v="Ration de sept prevenus/ Maxime, Gael, Guylvitch, NGOSSI, Manuel, Hosly et Doungous, à la Gendarmerie (BT) d'Ewo"/>
    <x v="3"/>
    <x v="2"/>
    <n v="10500"/>
    <n v="20.320994296574266"/>
    <n v="516.70699999999999"/>
    <x v="2"/>
    <s v="DR-MA-D2"/>
    <s v="PALF"/>
    <s v="Fondation Wilcat"/>
    <s v="CONGO"/>
    <m/>
    <m/>
    <m/>
  </r>
  <r>
    <d v="2026-05-25T00:00:00"/>
    <s v="Bonus media portant sur l'interpellation de 07 trafiquants des trophére de panthére le 18 et le 21 à Ewo (Fancais)"/>
    <x v="16"/>
    <x v="3"/>
    <n v="50000"/>
    <n v="96.766639507496507"/>
    <n v="516.70699999999999"/>
    <x v="3"/>
    <s v="CA-MA-D1"/>
    <s v="PALF"/>
    <s v="Fondation Wilcat"/>
    <s v="CONGO"/>
    <m/>
    <m/>
    <m/>
  </r>
  <r>
    <d v="2026-05-25T00:00:00"/>
    <s v="Bonus media portant sur l'interpellation de 07 trafiquants des trophére de panthére le 18 et le 21 à Ewo ( Kituba)"/>
    <x v="16"/>
    <x v="3"/>
    <n v="50000"/>
    <n v="96.766639507496507"/>
    <n v="516.70699999999999"/>
    <x v="3"/>
    <s v="CA-MA-D1"/>
    <s v="PALF"/>
    <s v="Fondation Wilcat"/>
    <s v="CONGO"/>
    <m/>
    <m/>
    <m/>
  </r>
  <r>
    <d v="2026-05-25T00:00:00"/>
    <s v="Bonus media portant sur l'interpellation de 07 trafiquants des trophére de panthére le 18 et le 21 à Ewo ( Lingala )"/>
    <x v="16"/>
    <x v="3"/>
    <n v="50000"/>
    <n v="96.766639507496507"/>
    <n v="516.70699999999999"/>
    <x v="3"/>
    <s v="CA-MA-D1"/>
    <s v="PALF"/>
    <s v="Fondation Wilcat"/>
    <s v="CONGO"/>
    <m/>
    <m/>
    <m/>
  </r>
  <r>
    <d v="2026-05-25T00:00:00"/>
    <s v="Bonus media portant sur l'interpellation de 07 trafiquants des trophére de panthére le 18 et le 21 à Ewo ( Mantages)"/>
    <x v="16"/>
    <x v="3"/>
    <n v="50000"/>
    <n v="96.766639507496507"/>
    <n v="516.70699999999999"/>
    <x v="3"/>
    <s v="CA-MA-D1"/>
    <s v="PALF"/>
    <s v="Fondation Wilcat"/>
    <s v="CONGO"/>
    <m/>
    <m/>
    <m/>
  </r>
  <r>
    <d v="2026-05-25T00:00:00"/>
    <s v="Taxi, Agence Trans Bony de Talanga-Domicile ( à 2h du matin)"/>
    <x v="0"/>
    <x v="3"/>
    <n v="3500"/>
    <n v="6.7736647655247557"/>
    <n v="516.70699999999999"/>
    <x v="3"/>
    <s v="EV-MA-D1"/>
    <s v="PALF"/>
    <s v="Fondation Wilcat"/>
    <s v="CONGO"/>
    <m/>
    <m/>
    <m/>
  </r>
  <r>
    <d v="2026-05-25T00:00:00"/>
    <s v="Taxi, Domicile-Bureau PALF"/>
    <x v="0"/>
    <x v="3"/>
    <n v="1000"/>
    <n v="1.9353327901499302"/>
    <n v="516.70699999999999"/>
    <x v="3"/>
    <s v="EV-MA-D1"/>
    <s v="PALF"/>
    <s v="Fondation Wilcat"/>
    <s v="CONGO"/>
    <m/>
    <m/>
    <m/>
  </r>
  <r>
    <d v="2026-05-25T00:00:00"/>
    <s v="Taxi, Bureau PALF-Moukondo"/>
    <x v="0"/>
    <x v="3"/>
    <n v="1000"/>
    <n v="1.9353327901499302"/>
    <n v="516.70699999999999"/>
    <x v="3"/>
    <s v="EV-MA-D1"/>
    <s v="PALF"/>
    <s v="Fondation Wilcat"/>
    <s v="CONGO"/>
    <m/>
    <m/>
    <m/>
  </r>
  <r>
    <d v="2026-05-25T00:00:00"/>
    <s v="Taxi, Moukondo-Télé Congo"/>
    <x v="0"/>
    <x v="3"/>
    <n v="1000"/>
    <n v="1.9353327901499302"/>
    <n v="516.70699999999999"/>
    <x v="3"/>
    <s v="EV-MA-D1"/>
    <s v="PALF"/>
    <s v="Fondation Wilcat"/>
    <s v="CONGO"/>
    <m/>
    <m/>
    <m/>
  </r>
  <r>
    <d v="2026-05-25T00:00:00"/>
    <s v="Taxi, Télé Congo-Moukondo"/>
    <x v="0"/>
    <x v="3"/>
    <n v="1000"/>
    <n v="1.9353327901499302"/>
    <n v="516.70699999999999"/>
    <x v="3"/>
    <s v="EV-MA-D1"/>
    <s v="PALF"/>
    <s v="Fondation Wilcat"/>
    <s v="CONGO"/>
    <m/>
    <m/>
    <m/>
  </r>
  <r>
    <d v="2026-05-26T00:00:00"/>
    <s v="Maison-Bureau"/>
    <x v="0"/>
    <x v="0"/>
    <n v="1000"/>
    <n v="1.9353327901499302"/>
    <n v="516.70699999999999"/>
    <x v="0"/>
    <s v="DH-MA-D1"/>
    <s v="PALF"/>
    <s v="Fondation Wilcat"/>
    <s v="CONGO"/>
    <m/>
    <m/>
    <m/>
  </r>
  <r>
    <d v="2026-05-26T00:00:00"/>
    <s v="Bureau-Maison"/>
    <x v="0"/>
    <x v="0"/>
    <n v="1000"/>
    <n v="1.9353327901499302"/>
    <n v="516.70699999999999"/>
    <x v="0"/>
    <s v="DH-MA-D1"/>
    <s v="PALF"/>
    <s v="Fondation Wilcat"/>
    <s v="CONGO"/>
    <m/>
    <m/>
    <m/>
  </r>
  <r>
    <d v="2026-05-26T00:00:00"/>
    <s v="Credit telephonique MTN/PALF/ du 27 mai  au 02 juin 2026/Management/ DOVI"/>
    <x v="1"/>
    <x v="0"/>
    <n v="10000"/>
    <n v="19.353327901499302"/>
    <n v="516.70699999999999"/>
    <x v="0"/>
    <s v="DH-MA-R8"/>
    <s v="PALF"/>
    <s v="Fondation Wilcat"/>
    <s v="CONGO"/>
    <m/>
    <m/>
    <m/>
  </r>
  <r>
    <d v="2026-05-26T00:00:00"/>
    <s v="Credit telephonique MTN PALF/du 27 mai au 02 juin 2026/Legal/ crepin"/>
    <x v="1"/>
    <x v="2"/>
    <n v="7500"/>
    <n v="14.514995926124477"/>
    <n v="516.70699999999999"/>
    <x v="8"/>
    <s v="CR-MA-R21"/>
    <s v="PALF"/>
    <s v="Fondation Wilcat"/>
    <s v="CONGO"/>
    <m/>
    <m/>
    <m/>
  </r>
  <r>
    <d v="2026-05-26T00:00:00"/>
    <s v="Taxi:  Bureau- Direction MTN /Achat credit equipe PALF"/>
    <x v="0"/>
    <x v="4"/>
    <n v="1000"/>
    <n v="1.9353327901499302"/>
    <n v="516.70699999999999"/>
    <x v="4"/>
    <s v="P-MA-D1"/>
    <s v="PALF"/>
    <s v="Fondation Wilcat"/>
    <s v="CONGO"/>
    <m/>
    <m/>
    <m/>
  </r>
  <r>
    <d v="2026-05-26T00:00:00"/>
    <s v="Taxi:   Direction MTN- Bureau "/>
    <x v="0"/>
    <x v="4"/>
    <n v="1000"/>
    <n v="1.9353327901499302"/>
    <n v="516.70699999999999"/>
    <x v="4"/>
    <s v="P-MA-D1"/>
    <s v="PALF"/>
    <s v="Fondation Wilcat"/>
    <s v="CONGO"/>
    <m/>
    <m/>
    <m/>
  </r>
  <r>
    <d v="2026-05-26T00:00:00"/>
    <s v="Credit teléphonique MTN PALF/ du 27 mai au 02 juinl 2026/Management/ Parfaite"/>
    <x v="1"/>
    <x v="0"/>
    <n v="5000"/>
    <n v="9.676663950749651"/>
    <n v="516.70699999999999"/>
    <x v="4"/>
    <s v="P-MA-R4"/>
    <s v="PALF"/>
    <s v="Fondation Wilcat"/>
    <s v="CONGO"/>
    <m/>
    <m/>
    <m/>
  </r>
  <r>
    <d v="2026-05-26T00:00:00"/>
    <s v="Frais de transfert d'argent  à  Donald-Roméo par Momo"/>
    <x v="4"/>
    <x v="4"/>
    <n v="350"/>
    <n v="0.67736647655247562"/>
    <n v="516.70699999999999"/>
    <x v="4"/>
    <s v="CA-MA-R26"/>
    <s v="PALF"/>
    <s v="Fondation Wilcat"/>
    <s v="CONGO"/>
    <m/>
    <m/>
    <m/>
  </r>
  <r>
    <d v="2026-05-26T00:00:00"/>
    <s v="P29 -CONGO Frais d'hotel du 23 au 26/05/2026 à ouesso  (03 Nuitées)"/>
    <x v="2"/>
    <x v="1"/>
    <n v="30000"/>
    <n v="58.05998370449791"/>
    <n v="516.70699999999999"/>
    <x v="1"/>
    <s v="P29-MA-R17"/>
    <s v="PALF"/>
    <s v="Fondation Wilcat"/>
    <s v="CONGO"/>
    <m/>
    <m/>
    <m/>
  </r>
  <r>
    <d v="2026-05-26T00:00:00"/>
    <s v="Credit telephonique MTN PALF/ du 27  mai  au 02 Juin 2026/ Investigation/P29"/>
    <x v="1"/>
    <x v="1"/>
    <n v="7500"/>
    <n v="14.514995926124477"/>
    <n v="516.70699999999999"/>
    <x v="1"/>
    <s v="P29-MA-R18"/>
    <s v="PALF"/>
    <s v="Fondation Wilcat"/>
    <s v="CONGO"/>
    <m/>
    <m/>
    <m/>
  </r>
  <r>
    <d v="2026-05-26T00:00:00"/>
    <s v="Taxi hotel-paking,départ mokeko"/>
    <x v="0"/>
    <x v="1"/>
    <n v="500"/>
    <n v="0.9676663950749651"/>
    <n v="516.70699999999999"/>
    <x v="1"/>
    <s v="P29-MA-D1"/>
    <s v="PALF"/>
    <s v="Fondation Wilcat"/>
    <s v="CONGO"/>
    <m/>
    <m/>
    <m/>
  </r>
  <r>
    <d v="2026-05-26T00:00:00"/>
    <s v="Achat billet Ouesso-Mokeko/P29"/>
    <x v="8"/>
    <x v="1"/>
    <n v="3000"/>
    <n v="5.8059983704497906"/>
    <n v="516.70699999999999"/>
    <x v="1"/>
    <s v="P29-MA-R19"/>
    <s v="PALF"/>
    <s v="Fondation Wilcat"/>
    <s v="CONGO"/>
    <m/>
    <m/>
    <m/>
  </r>
  <r>
    <d v="2026-05-26T00:00:00"/>
    <s v="Taxi parking-hotel,arrivé à mokeko"/>
    <x v="0"/>
    <x v="1"/>
    <n v="500"/>
    <n v="0.9676663950749651"/>
    <n v="516.70699999999999"/>
    <x v="1"/>
    <s v="P29-MA-D1"/>
    <s v="PALF"/>
    <s v="Fondation Wilcat"/>
    <s v="CONGO"/>
    <m/>
    <m/>
    <m/>
  </r>
  <r>
    <d v="2026-05-26T00:00:00"/>
    <s v="Taxi hotel-comi complexe,prospection"/>
    <x v="0"/>
    <x v="1"/>
    <n v="500"/>
    <n v="0.9676663950749651"/>
    <n v="516.70699999999999"/>
    <x v="1"/>
    <s v="P29-MA-D1"/>
    <s v="PALF"/>
    <s v="Fondation Wilcat"/>
    <s v="CONGO"/>
    <m/>
    <m/>
    <m/>
  </r>
  <r>
    <d v="2026-05-26T00:00:00"/>
    <s v="Taxi comi complexe-petit village,prospection"/>
    <x v="0"/>
    <x v="1"/>
    <n v="500"/>
    <n v="0.9676663950749651"/>
    <n v="516.70699999999999"/>
    <x v="1"/>
    <s v="P29-MA-D1"/>
    <s v="PALF"/>
    <s v="Fondation Wilcat"/>
    <s v="CONGO"/>
    <m/>
    <m/>
    <m/>
  </r>
  <r>
    <d v="2026-05-26T00:00:00"/>
    <s v="Taxi petit village-hotel"/>
    <x v="0"/>
    <x v="1"/>
    <n v="500"/>
    <n v="0.9676663950749651"/>
    <n v="516.70699999999999"/>
    <x v="1"/>
    <s v="P29-MA-D1"/>
    <s v="PALF"/>
    <s v="Fondation Wilcat"/>
    <s v="CONGO"/>
    <m/>
    <m/>
    <m/>
  </r>
  <r>
    <d v="2026-05-26T00:00:00"/>
    <s v="Achat boisson à une cible"/>
    <x v="5"/>
    <x v="1"/>
    <n v="2500"/>
    <n v="4.8383319753748255"/>
    <n v="516.70699999999999"/>
    <x v="1"/>
    <s v="P29-MA-D2"/>
    <s v="PALF"/>
    <s v="Fondation Wilcat"/>
    <s v="CONGO"/>
    <m/>
    <m/>
    <m/>
  </r>
  <r>
    <d v="2026-05-26T00:00:00"/>
    <s v="Taxi : hotel - marché de la foire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6T00:00:00"/>
    <s v="Taxi : marché de la foire - davounge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6T00:00:00"/>
    <s v="Taxi : davounge - mpaka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6T00:00:00"/>
    <s v="Taxi : mpaka - patra (prospe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6T00:00:00"/>
    <s v="Taxi : patra - agence Nzoko (resetvation billet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6T00:00:00"/>
    <s v="Taxi : agence Nzoko - hotel(fin de journée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6T00:00:00"/>
    <s v="Achat billet : Pointe noire - Brazzaville/T73"/>
    <x v="8"/>
    <x v="1"/>
    <n v="13000"/>
    <n v="25.159326271949094"/>
    <n v="516.70699999999999"/>
    <x v="5"/>
    <s v="T73-MA-R14"/>
    <s v="PALF"/>
    <s v="Fondation Wilcat"/>
    <s v="CONGO"/>
    <m/>
    <m/>
    <m/>
  </r>
  <r>
    <d v="2026-05-26T00:00:00"/>
    <s v="Achat boisson/une cible"/>
    <x v="5"/>
    <x v="1"/>
    <n v="2500"/>
    <n v="4.8383319753748255"/>
    <n v="516.70699999999999"/>
    <x v="5"/>
    <s v="T73-MA-D2"/>
    <s v="PALF"/>
    <s v="Fondation Wilcat"/>
    <s v="CONGO"/>
    <m/>
    <m/>
    <m/>
  </r>
  <r>
    <d v="2026-05-26T00:00:00"/>
    <s v="Credit telephonique MTN PALF/ du 27 mai au 02 juin 2026/ Investigation/T73"/>
    <x v="1"/>
    <x v="1"/>
    <n v="7500"/>
    <n v="14.514995926124477"/>
    <n v="516.70699999999999"/>
    <x v="5"/>
    <s v="T73-MA-R15"/>
    <s v="PALF"/>
    <s v="Fondation Wilcat"/>
    <s v="CONGO"/>
    <m/>
    <m/>
    <m/>
  </r>
  <r>
    <d v="2026-05-26T00:00:00"/>
    <s v="Taxi moto Hôtel MAKA-Marché/ Achat ration des prevenus/ Visite geôle du 26/05/2026 à 06h"/>
    <x v="0"/>
    <x v="2"/>
    <n v="250"/>
    <n v="0.48383319753748255"/>
    <n v="516.70699999999999"/>
    <x v="2"/>
    <s v="DR-MA-D1"/>
    <s v="PALF"/>
    <s v="Fondation Wilcat"/>
    <s v="CONGO"/>
    <m/>
    <m/>
    <m/>
  </r>
  <r>
    <d v="2026-05-26T00:00:00"/>
    <s v="Taxi moto marché-Brigade Territoriale/ Pour la visite geôle"/>
    <x v="0"/>
    <x v="2"/>
    <n v="250"/>
    <n v="0.48383319753748255"/>
    <n v="516.70699999999999"/>
    <x v="2"/>
    <s v="DR-MA-D1"/>
    <s v="PALF"/>
    <s v="Fondation Wilcat"/>
    <s v="CONGO"/>
    <m/>
    <m/>
    <m/>
  </r>
  <r>
    <d v="2026-05-26T00:00:00"/>
    <s v="Ration de sept prevenus/ Maxime, Gael, Guylvitch, NGOSSI, Manuel, Hosly et Doungous, à la Gendarmerie (BT) d'Ewo"/>
    <x v="3"/>
    <x v="2"/>
    <n v="10500"/>
    <n v="20.320994296574266"/>
    <n v="516.70699999999999"/>
    <x v="2"/>
    <s v="DR-MA-D2"/>
    <s v="PALF"/>
    <s v="Fondation Wilcat"/>
    <s v="CONGO"/>
    <m/>
    <m/>
    <m/>
  </r>
  <r>
    <d v="2026-05-26T00:00:00"/>
    <s v="Taxi moto Genarmerie-Cyber café/ Faire imprimer la procédure de la Gendarmerie"/>
    <x v="0"/>
    <x v="2"/>
    <n v="500"/>
    <n v="0.9676663950749651"/>
    <n v="516.70699999999999"/>
    <x v="2"/>
    <s v="DR-MA-D1"/>
    <s v="PALF"/>
    <s v="Fondation Wilcat"/>
    <s v="CONGO"/>
    <m/>
    <m/>
    <m/>
  </r>
  <r>
    <d v="2026-05-26T00:00:00"/>
    <s v="Frais d'impression de la procédure de la gendarmerie"/>
    <x v="12"/>
    <x v="5"/>
    <n v="34200"/>
    <n v="66.188381423127609"/>
    <n v="516.70699999999999"/>
    <x v="2"/>
    <s v="DR-MA-R11"/>
    <s v="PALF"/>
    <s v="Fondation Wilcat"/>
    <s v="CONGO"/>
    <m/>
    <m/>
    <m/>
  </r>
  <r>
    <d v="2026-05-26T00:00:00"/>
    <s v="Taxi moto Cyber café-Brigade territoriale/ Faire signer les PV aux prévenus"/>
    <x v="0"/>
    <x v="2"/>
    <n v="500"/>
    <n v="0.9676663950749651"/>
    <n v="516.70699999999999"/>
    <x v="2"/>
    <s v="DR-MA-D1"/>
    <s v="PALF"/>
    <s v="Fondation Wilcat"/>
    <s v="CONGO"/>
    <m/>
    <m/>
    <m/>
  </r>
  <r>
    <d v="2026-05-26T00:00:00"/>
    <s v="Taxi moto Hôtel MAKA-Marché/ Achat ration des prevenus/ Visite geôle du 26/05/2026 à 20h"/>
    <x v="0"/>
    <x v="2"/>
    <n v="250"/>
    <n v="0.48383319753748255"/>
    <n v="516.70699999999999"/>
    <x v="2"/>
    <s v="DR-MA-D1"/>
    <s v="PALF"/>
    <s v="Fondation Wilcat"/>
    <s v="CONGO"/>
    <m/>
    <m/>
    <m/>
  </r>
  <r>
    <d v="2026-05-26T00:00:00"/>
    <s v="Taxi moto marché-Brigade Territoriale/ Pour la visite geôle"/>
    <x v="0"/>
    <x v="2"/>
    <n v="250"/>
    <n v="0.48383319753748255"/>
    <n v="516.70699999999999"/>
    <x v="2"/>
    <s v="DR-MA-D1"/>
    <s v="PALF"/>
    <s v="Fondation Wilcat"/>
    <s v="CONGO"/>
    <m/>
    <m/>
    <m/>
  </r>
  <r>
    <d v="2026-05-26T00:00:00"/>
    <s v="Ration de sept prevenus/ Maxime, Gael, Guylvitch, NGOSSI, Manuel, Hosly et Doungous, à la Gendarmerie (BT) d'Ewo"/>
    <x v="3"/>
    <x v="2"/>
    <n v="10500"/>
    <n v="20.320994296574266"/>
    <n v="516.70699999999999"/>
    <x v="2"/>
    <s v="DR-MA-D2"/>
    <s v="PALF"/>
    <s v="Fondation Wilcat"/>
    <s v="CONGO"/>
    <m/>
    <m/>
    <m/>
  </r>
  <r>
    <d v="2026-05-26T00:00:00"/>
    <s v="Credit telephonique MTN PALF/ du 27 mai au 02 Juin  2026/Legal/Donald-Roméo"/>
    <x v="1"/>
    <x v="2"/>
    <n v="7500"/>
    <n v="14.514995926124477"/>
    <n v="516.70699999999999"/>
    <x v="2"/>
    <s v="DR-MA-R12"/>
    <s v="PALF"/>
    <s v="Fondation Wilcat"/>
    <s v="CONGO"/>
    <m/>
    <m/>
    <m/>
  </r>
  <r>
    <d v="2026-05-26T00:00:00"/>
    <s v="Achat billet Brazzaville-Djambala/Evariste"/>
    <x v="8"/>
    <x v="3"/>
    <n v="5000"/>
    <n v="9.676663950749651"/>
    <n v="516.70699999999999"/>
    <x v="3"/>
    <s v="EV-MA-R14"/>
    <s v="PALF"/>
    <s v="Fondation Wilcat"/>
    <s v="CONGO"/>
    <m/>
    <m/>
    <m/>
  </r>
  <r>
    <d v="2026-05-26T00:00:00"/>
    <s v="Taxi, Bureau PALF-Moukondo"/>
    <x v="0"/>
    <x v="3"/>
    <n v="1000"/>
    <n v="1.9353327901499302"/>
    <n v="516.70699999999999"/>
    <x v="3"/>
    <s v="EV-MA-D1"/>
    <s v="PALF"/>
    <s v="Fondation Wilcat"/>
    <s v="CONGO"/>
    <m/>
    <m/>
    <m/>
  </r>
  <r>
    <d v="2026-05-26T00:00:00"/>
    <s v="Taxi, Moukondo-Télé Congo"/>
    <x v="0"/>
    <x v="3"/>
    <n v="1000"/>
    <n v="1.9353327901499302"/>
    <n v="516.70699999999999"/>
    <x v="3"/>
    <s v="EV-MA-D1"/>
    <s v="PALF"/>
    <s v="Fondation Wilcat"/>
    <s v="CONGO"/>
    <m/>
    <m/>
    <m/>
  </r>
  <r>
    <d v="2026-05-26T00:00:00"/>
    <s v="Taxi, Télé Congo-Moukondo"/>
    <x v="0"/>
    <x v="3"/>
    <n v="1000"/>
    <n v="1.9353327901499302"/>
    <n v="516.70699999999999"/>
    <x v="3"/>
    <s v="EV-MA-D1"/>
    <s v="PALF"/>
    <s v="Fondation Wilcat"/>
    <s v="CONGO"/>
    <m/>
    <m/>
    <m/>
  </r>
  <r>
    <d v="2026-05-26T00:00:00"/>
    <s v="Credit telephonique MTN PALF/du 27 mai au 02 juin 2026/media/ Evariste"/>
    <x v="1"/>
    <x v="3"/>
    <n v="7500"/>
    <n v="14.514995926124477"/>
    <n v="516.70699999999999"/>
    <x v="3"/>
    <s v="EV-MA-R15"/>
    <s v="PALF"/>
    <s v="Fondation Wilcat"/>
    <s v="CONGO"/>
    <m/>
    <m/>
    <m/>
  </r>
  <r>
    <d v="2026-05-26T00:00:00"/>
    <s v="Achat carburant 50 littres groupe electrogène Bureau "/>
    <x v="11"/>
    <x v="4"/>
    <n v="31250"/>
    <n v="60.479149692185324"/>
    <n v="516.70699999999999"/>
    <x v="9"/>
    <s v="CA-MA-R27"/>
    <s v="PALF"/>
    <s v="Fondation Wilcat"/>
    <s v="CONGO"/>
    <m/>
    <m/>
    <m/>
  </r>
  <r>
    <d v="2026-05-26T00:00:00"/>
    <s v="Taxi: Bureau-Trans Bony de la Frontière pour la reservations des billets pour la mission de DJAMBALA"/>
    <x v="0"/>
    <x v="2"/>
    <n v="1000"/>
    <n v="1.9353327901499302"/>
    <n v="516.70699999999999"/>
    <x v="9"/>
    <s v="RM-MA-D1"/>
    <s v="PALF"/>
    <s v="Fondation Wilcat"/>
    <s v="CONGO"/>
    <m/>
    <m/>
    <m/>
  </r>
  <r>
    <d v="2026-05-26T00:00:00"/>
    <s v="Achat billet Brazzaville-Djambala/ Romain"/>
    <x v="8"/>
    <x v="2"/>
    <n v="5000"/>
    <n v="9.676663950749651"/>
    <n v="516.70699999999999"/>
    <x v="9"/>
    <s v="RM-MA-R4"/>
    <s v="PALF"/>
    <s v="Fondation Wilcat"/>
    <s v="CONGO"/>
    <m/>
    <m/>
    <m/>
  </r>
  <r>
    <d v="2026-05-26T00:00:00"/>
    <s v="Taxi: Trans Bony de la Frontière-Bureau"/>
    <x v="0"/>
    <x v="2"/>
    <n v="500"/>
    <n v="0.9676663950749651"/>
    <n v="516.70699999999999"/>
    <x v="9"/>
    <s v="RM-MA-D1"/>
    <s v="PALF"/>
    <s v="Fondation Wilcat"/>
    <s v="CONGO"/>
    <m/>
    <m/>
    <m/>
  </r>
  <r>
    <d v="2026-05-26T00:00:00"/>
    <s v="Credit telephonique MTN PALF/du 27 mai au 02 juin 2026/Legal/Romain"/>
    <x v="1"/>
    <x v="2"/>
    <n v="5000"/>
    <n v="9.676663950749651"/>
    <n v="516.70699999999999"/>
    <x v="9"/>
    <s v="RM-MA-R5"/>
    <s v="PALF"/>
    <s v="Fondation Wilcat"/>
    <s v="CONGO"/>
    <m/>
    <m/>
    <m/>
  </r>
  <r>
    <d v="2026-05-26T00:00:00"/>
    <s v="Reglement honoraire du 01 au 23 mai 2026  2026/IT87/3655280"/>
    <x v="6"/>
    <x v="1"/>
    <n v="339200"/>
    <n v="656.46488241885629"/>
    <n v="516.70699999999999"/>
    <x v="7"/>
    <s v="BQ-MA-R6"/>
    <s v="PALF"/>
    <s v="Fondation Wilcat"/>
    <s v="CONGO"/>
    <m/>
    <m/>
    <m/>
  </r>
  <r>
    <d v="2026-05-27T00:00:00"/>
    <s v="Maison- Bureau"/>
    <x v="0"/>
    <x v="0"/>
    <n v="1000"/>
    <n v="1.9353327901499302"/>
    <n v="516.70699999999999"/>
    <x v="0"/>
    <s v="DH-MA-D1"/>
    <s v="PALF"/>
    <s v="Fondation Wilcat"/>
    <s v="CONGO"/>
    <m/>
    <m/>
    <m/>
  </r>
  <r>
    <d v="2026-05-27T00:00:00"/>
    <s v="Bureau-Maison"/>
    <x v="0"/>
    <x v="0"/>
    <n v="1000"/>
    <n v="1.9353327901499302"/>
    <n v="516.70699999999999"/>
    <x v="0"/>
    <s v="DH-MA-D1"/>
    <s v="PALF"/>
    <s v="Fondation Wilcat"/>
    <s v="CONGO"/>
    <m/>
    <m/>
    <m/>
  </r>
  <r>
    <d v="2026-05-27T00:00:00"/>
    <s v="Maison- Loutassi (rencontre avec le DD plateaux"/>
    <x v="0"/>
    <x v="0"/>
    <n v="1000"/>
    <n v="1.9353327901499302"/>
    <n v="516.70699999999999"/>
    <x v="0"/>
    <s v="DH-MA-D1"/>
    <s v="PALF"/>
    <s v="Fondation Wilcat"/>
    <s v="CONGO"/>
    <m/>
    <m/>
    <m/>
  </r>
  <r>
    <d v="2026-05-27T00:00:00"/>
    <s v="Loutassi-Maison"/>
    <x v="0"/>
    <x v="0"/>
    <n v="1000"/>
    <n v="1.9353327901499302"/>
    <n v="516.70699999999999"/>
    <x v="0"/>
    <s v="DH-MA-D1"/>
    <s v="PALF"/>
    <s v="Fondation Wilcat"/>
    <s v="CONGO"/>
    <m/>
    <m/>
    <m/>
  </r>
  <r>
    <d v="2026-05-27T00:00:00"/>
    <s v="Maison -Club de tennis (rencontre avec le Directeur de l'Accord de Lusaka"/>
    <x v="0"/>
    <x v="0"/>
    <n v="1000"/>
    <n v="1.9353327901499302"/>
    <n v="516.70699999999999"/>
    <x v="0"/>
    <s v="DH-MA-D1"/>
    <s v="PALF"/>
    <s v="Fondation Wilcat"/>
    <s v="CONGO"/>
    <m/>
    <m/>
    <m/>
  </r>
  <r>
    <d v="2026-05-27T00:00:00"/>
    <s v="Bureau Lusaka - Interpol"/>
    <x v="0"/>
    <x v="0"/>
    <n v="1000"/>
    <n v="1.9353327901499302"/>
    <n v="516.70699999999999"/>
    <x v="0"/>
    <s v="DH-MA-D1"/>
    <s v="PALF"/>
    <s v="Fondation Wilcat"/>
    <s v="CONGO"/>
    <m/>
    <m/>
    <m/>
  </r>
  <r>
    <d v="2026-05-27T00:00:00"/>
    <s v="Bureau-Maison"/>
    <x v="0"/>
    <x v="0"/>
    <n v="1000"/>
    <n v="1.9353327901499302"/>
    <n v="516.70699999999999"/>
    <x v="0"/>
    <s v="DH-MA-D1"/>
    <s v="PALF"/>
    <s v="Fondation Wilcat"/>
    <s v="CONGO"/>
    <m/>
    <m/>
    <m/>
  </r>
  <r>
    <d v="2026-05-27T00:00:00"/>
    <s v="Reglement prestation de nettoyage  bureau PALF du mois de mai 2026"/>
    <x v="10"/>
    <x v="4"/>
    <n v="80000"/>
    <n v="154.82662321199442"/>
    <n v="516.70699999999999"/>
    <x v="4"/>
    <s v="CA-MA-R28"/>
    <s v="PALF"/>
    <s v="Fondation Wilcat"/>
    <s v="CONGO"/>
    <m/>
    <m/>
    <m/>
  </r>
  <r>
    <d v="2026-05-27T00:00:00"/>
    <s v=" Frais de prestation de nettoyage jardin PALF de mai 2026"/>
    <x v="10"/>
    <x v="4"/>
    <n v="40000"/>
    <n v="77.413311605997208"/>
    <n v="516.70699999999999"/>
    <x v="4"/>
    <s v="CA-MA-R29"/>
    <s v="PALF"/>
    <s v="Fondation Wilcat"/>
    <s v="CONGO"/>
    <m/>
    <m/>
    <m/>
  </r>
  <r>
    <d v="2026-05-27T00:00:00"/>
    <s v="Taxi hotel-makola,prospection"/>
    <x v="0"/>
    <x v="1"/>
    <n v="500"/>
    <n v="0.9676663950749651"/>
    <n v="516.70699999999999"/>
    <x v="1"/>
    <s v="P29-MA-D1"/>
    <s v="PALF"/>
    <s v="Fondation Wilcat"/>
    <s v="CONGO"/>
    <m/>
    <m/>
    <m/>
  </r>
  <r>
    <d v="2026-05-27T00:00:00"/>
    <s v="Taxi makola-nouveau village,prospection"/>
    <x v="0"/>
    <x v="1"/>
    <n v="500"/>
    <n v="0.9676663950749651"/>
    <n v="516.70699999999999"/>
    <x v="1"/>
    <s v="P29-MA-D1"/>
    <s v="PALF"/>
    <s v="Fondation Wilcat"/>
    <s v="CONGO"/>
    <m/>
    <m/>
    <m/>
  </r>
  <r>
    <d v="2026-05-27T00:00:00"/>
    <s v="Taxi  nouveau village-GPLSA,rencontre avec les cibles"/>
    <x v="0"/>
    <x v="1"/>
    <n v="500"/>
    <n v="0.9676663950749651"/>
    <n v="516.70699999999999"/>
    <x v="1"/>
    <s v="P29-MA-D1"/>
    <s v="PALF"/>
    <s v="Fondation Wilcat"/>
    <s v="CONGO"/>
    <m/>
    <m/>
    <m/>
  </r>
  <r>
    <d v="2026-05-27T00:00:00"/>
    <s v="Taxi GPLSA-makola,extraction"/>
    <x v="0"/>
    <x v="1"/>
    <n v="500"/>
    <n v="0.9676663950749651"/>
    <n v="516.70699999999999"/>
    <x v="1"/>
    <s v="P29-MA-D1"/>
    <s v="PALF"/>
    <s v="Fondation Wilcat"/>
    <s v="CONGO"/>
    <m/>
    <m/>
    <m/>
  </r>
  <r>
    <d v="2026-05-27T00:00:00"/>
    <s v="Taxi makola-hotel"/>
    <x v="0"/>
    <x v="1"/>
    <n v="500"/>
    <n v="0.9676663950749651"/>
    <n v="516.70699999999999"/>
    <x v="1"/>
    <s v="P29-MA-D1"/>
    <s v="PALF"/>
    <s v="Fondation Wilcat"/>
    <s v="CONGO"/>
    <m/>
    <m/>
    <m/>
  </r>
  <r>
    <d v="2026-05-27T00:00:00"/>
    <s v="Achat boisson à une cible"/>
    <x v="5"/>
    <x v="1"/>
    <n v="3000"/>
    <n v="5.8059983704497906"/>
    <n v="516.70699999999999"/>
    <x v="1"/>
    <s v="P29-MA-D2"/>
    <s v="PALF"/>
    <s v="Fondation Wilcat"/>
    <s v="CONGO"/>
    <m/>
    <m/>
    <m/>
  </r>
  <r>
    <d v="2026-05-27T00:00:00"/>
    <s v="T73 - CONGO Frais d'hotel du 25 au 27/05/2026 à Pointe noire (02Nuitée)"/>
    <x v="2"/>
    <x v="1"/>
    <n v="30000"/>
    <n v="58.05998370449791"/>
    <n v="516.70699999999999"/>
    <x v="5"/>
    <s v="T73-MA-R16"/>
    <s v="PALF"/>
    <s v="Fondation Wilcat"/>
    <s v="CONGO"/>
    <m/>
    <m/>
    <m/>
  </r>
  <r>
    <d v="2026-05-27T00:00:00"/>
    <s v="Taxi : hotel - agence Nzoko (retour sur Brazzaville)"/>
    <x v="0"/>
    <x v="1"/>
    <n v="1500"/>
    <n v="2.9029991852248953"/>
    <n v="516.70699999999999"/>
    <x v="5"/>
    <s v="T73-MA-D1"/>
    <s v="PALF"/>
    <s v="Fondation Wilcat"/>
    <s v="CONGO"/>
    <m/>
    <m/>
    <m/>
  </r>
  <r>
    <d v="2026-05-27T00:00:00"/>
    <s v="Taxi : agence Nzoko - domicile (retour sur Brazzaville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7T00:00:00"/>
    <s v="Taxi moto Hôtel MAKA-Marché/ Achat ration des prevenus/ Visite geôle du 27/05/2026 à 06h"/>
    <x v="0"/>
    <x v="2"/>
    <n v="250"/>
    <n v="0.48383319753748255"/>
    <n v="516.70699999999999"/>
    <x v="2"/>
    <s v="DR-MA-D1"/>
    <s v="PALF"/>
    <s v="Fondation Wilcat"/>
    <s v="CONGO"/>
    <m/>
    <m/>
    <m/>
  </r>
  <r>
    <d v="2026-05-27T00:00:00"/>
    <s v="Taxi moto marché-Brigade Territoriale/ Pour la visite geôle"/>
    <x v="0"/>
    <x v="2"/>
    <n v="250"/>
    <n v="0.48383319753748255"/>
    <n v="516.70699999999999"/>
    <x v="2"/>
    <s v="DR-MA-D1"/>
    <s v="PALF"/>
    <s v="Fondation Wilcat"/>
    <s v="CONGO"/>
    <m/>
    <m/>
    <m/>
  </r>
  <r>
    <d v="2026-05-27T00:00:00"/>
    <s v="Ration de sept prevenus/ Maxime, Gael, Guylvitch, NGOSSI, Manuel, Hosly et Doungous, à la Gendarmerie (BT) d'Ewo"/>
    <x v="3"/>
    <x v="2"/>
    <n v="10500"/>
    <n v="20.320994296574266"/>
    <n v="516.70699999999999"/>
    <x v="2"/>
    <s v="DR-MA-D2"/>
    <s v="PALF"/>
    <s v="Fondation Wilcat"/>
    <s v="CONGO"/>
    <m/>
    <m/>
    <m/>
  </r>
  <r>
    <d v="2026-05-27T00:00:00"/>
    <s v="Taxi moto Brigade territoriale-Agence Trans Bony/ Reserver le billet pour Djambala"/>
    <x v="0"/>
    <x v="2"/>
    <n v="500"/>
    <n v="0.9676663950749651"/>
    <n v="516.70699999999999"/>
    <x v="2"/>
    <s v="DR-MA-D1"/>
    <s v="PALF"/>
    <s v="Fondation Wilcat"/>
    <s v="CONGO"/>
    <m/>
    <m/>
    <m/>
  </r>
  <r>
    <d v="2026-05-27T00:00:00"/>
    <s v="Achat billet EWO-NGO/ Donald-Roméo"/>
    <x v="8"/>
    <x v="2"/>
    <n v="8000"/>
    <n v="15.482662321199442"/>
    <n v="516.70699999999999"/>
    <x v="2"/>
    <s v="DR-MA-R13"/>
    <s v="PALF"/>
    <s v="Fondation Wilcat"/>
    <s v="CONGO"/>
    <m/>
    <m/>
    <m/>
  </r>
  <r>
    <d v="2026-05-27T00:00:00"/>
    <s v="Taxi, Domicile-Agence Trans Bony Brazzaville"/>
    <x v="0"/>
    <x v="3"/>
    <n v="1000"/>
    <n v="1.9353327901499302"/>
    <n v="516.70699999999999"/>
    <x v="3"/>
    <s v="EV-MA-D1"/>
    <s v="PALF"/>
    <s v="Fondation Wilcat"/>
    <s v="CONGO"/>
    <m/>
    <m/>
    <m/>
  </r>
  <r>
    <d v="2026-05-27T00:00:00"/>
    <s v="Taxi moto, Agence Trans Bony Djambala-Hôtel Papa Dominique"/>
    <x v="0"/>
    <x v="3"/>
    <n v="300"/>
    <n v="0.58059983704497908"/>
    <n v="516.70699999999999"/>
    <x v="3"/>
    <s v="EV-MA-D1"/>
    <s v="PALF"/>
    <s v="Fondation Wilcat"/>
    <s v="CONGO"/>
    <m/>
    <m/>
    <m/>
  </r>
  <r>
    <d v="2026-05-27T00:00:00"/>
    <s v="Evariste- CONGO Ration de la mission  du 27 mai au 04 juin 2026 à Djambala (8 nuitées)"/>
    <x v="2"/>
    <x v="3"/>
    <n v="80000"/>
    <n v="154.82662321199442"/>
    <n v="516.70699999999999"/>
    <x v="3"/>
    <s v="EV-MA-D4"/>
    <s v="PALF"/>
    <s v="Fondation Wilcat"/>
    <s v="CONGO"/>
    <m/>
    <m/>
    <m/>
  </r>
  <r>
    <d v="2026-05-27T00:00:00"/>
    <s v="Taxi: Domicile-Agence Trans Bony de la Frontière"/>
    <x v="0"/>
    <x v="2"/>
    <n v="3500"/>
    <n v="6.7736647655247557"/>
    <n v="516.70699999999999"/>
    <x v="9"/>
    <s v="RM-MA-D1"/>
    <s v="PALF"/>
    <s v="Fondation Wilcat"/>
    <s v="CONGO"/>
    <m/>
    <m/>
    <m/>
  </r>
  <r>
    <d v="2026-05-27T00:00:00"/>
    <s v="Taxi moto: Agence Trans Bony de Djambala-Hotel Dominique"/>
    <x v="0"/>
    <x v="2"/>
    <n v="300"/>
    <n v="0.58059983704497908"/>
    <n v="516.70699999999999"/>
    <x v="9"/>
    <s v="RM-MA-D1"/>
    <s v="PALF"/>
    <s v="Fondation Wilcat"/>
    <s v="CONGO"/>
    <m/>
    <m/>
    <m/>
  </r>
  <r>
    <d v="2026-05-27T00:00:00"/>
    <s v="ROMAIN-CONGO: Ration du 27/05/ au 04/06/2026 à Djambala"/>
    <x v="2"/>
    <x v="2"/>
    <n v="80000"/>
    <n v="154.82662321199442"/>
    <n v="516.70699999999999"/>
    <x v="9"/>
    <s v="RM-MA-D2"/>
    <s v="PALF"/>
    <s v="Fondation Wilcat"/>
    <s v="CONGO"/>
    <m/>
    <m/>
    <m/>
  </r>
  <r>
    <d v="2026-05-28T00:00:00"/>
    <s v="Maison-Bureau"/>
    <x v="0"/>
    <x v="0"/>
    <n v="1000"/>
    <n v="1.9353327901499302"/>
    <n v="516.70699999999999"/>
    <x v="0"/>
    <s v="DH-MA-D1"/>
    <s v="PALF"/>
    <s v="Fondation Wilcat"/>
    <s v="CONGO"/>
    <m/>
    <m/>
    <m/>
  </r>
  <r>
    <d v="2026-05-28T00:00:00"/>
    <s v="Bureau-Chez PAUL( rendez vous avec les DD Kouilou et PNR)"/>
    <x v="0"/>
    <x v="0"/>
    <n v="1000"/>
    <n v="1.9353327901499302"/>
    <n v="516.70699999999999"/>
    <x v="0"/>
    <s v="DH-MA-D1"/>
    <s v="PALF"/>
    <s v="Fondation Wilcat"/>
    <s v="CONGO"/>
    <m/>
    <m/>
    <m/>
  </r>
  <r>
    <d v="2026-05-28T00:00:00"/>
    <s v="Chez Paul - Maison"/>
    <x v="0"/>
    <x v="0"/>
    <n v="1000"/>
    <n v="1.9353327901499302"/>
    <n v="516.70699999999999"/>
    <x v="0"/>
    <s v="DH-MA-D1"/>
    <s v="PALF"/>
    <s v="Fondation Wilcat"/>
    <s v="CONGO"/>
    <m/>
    <m/>
    <m/>
  </r>
  <r>
    <d v="2026-05-28T00:00:00"/>
    <s v="Taxi moto: DDEF-Charde Farell"/>
    <x v="0"/>
    <x v="2"/>
    <n v="250"/>
    <n v="0.48383319753748255"/>
    <n v="516.70699999999999"/>
    <x v="8"/>
    <s v="CR-MA-D1"/>
    <s v="PALF"/>
    <s v="Fondation Wilcat"/>
    <s v="CONGO"/>
    <m/>
    <m/>
    <m/>
  </r>
  <r>
    <d v="2026-05-28T00:00:00"/>
    <s v="Taxi moto: Charde Farell-Hôtel"/>
    <x v="0"/>
    <x v="2"/>
    <n v="250"/>
    <n v="0.48383319753748255"/>
    <n v="516.70699999999999"/>
    <x v="8"/>
    <s v="CR-MA-D1"/>
    <s v="PALF"/>
    <s v="Fondation Wilcat"/>
    <s v="CONGO"/>
    <m/>
    <m/>
    <m/>
  </r>
  <r>
    <d v="2026-05-28T00:00:00"/>
    <s v="Taxi moto: Hôtel-Charden  Farell apès l'appel pour confirmation de la disponibilité des liquidités."/>
    <x v="0"/>
    <x v="2"/>
    <n v="250"/>
    <n v="0.48383319753748255"/>
    <n v="516.70699999999999"/>
    <x v="8"/>
    <s v="CR-MA-D1"/>
    <s v="PALF"/>
    <s v="Fondation Wilcat"/>
    <s v="CONGO"/>
    <m/>
    <m/>
    <m/>
  </r>
  <r>
    <d v="2026-05-28T00:00:00"/>
    <s v="Taxi moto: Charden Farell-Hôtel"/>
    <x v="0"/>
    <x v="2"/>
    <n v="250"/>
    <n v="0.48383319753748255"/>
    <n v="516.70699999999999"/>
    <x v="8"/>
    <s v="CR-MA-D1"/>
    <s v="PALF"/>
    <s v="Fondation Wilcat"/>
    <s v="CONGO"/>
    <m/>
    <m/>
    <m/>
  </r>
  <r>
    <d v="2026-05-28T00:00:00"/>
    <s v="Taxi moto: Hôtel-Marché"/>
    <x v="0"/>
    <x v="2"/>
    <n v="250"/>
    <n v="0.48383319753748255"/>
    <n v="516.70699999999999"/>
    <x v="8"/>
    <s v="CR-MA-D1"/>
    <s v="PALF"/>
    <s v="Fondation Wilcat"/>
    <s v="CONGO"/>
    <m/>
    <m/>
    <m/>
  </r>
  <r>
    <d v="2026-05-28T00:00:00"/>
    <s v="Ration de sept prevenus/ Maxime, Gael, Guylvitch, NGOSSI, Manuel, Hosly et Doungous, à la Gendarmerie (BT) d'Ewo/ Soir"/>
    <x v="3"/>
    <x v="2"/>
    <n v="10500"/>
    <n v="20.320994296574266"/>
    <n v="516.70699999999999"/>
    <x v="8"/>
    <s v="CR-MA-D4"/>
    <s v="PALF"/>
    <s v="Fondation Wilcat"/>
    <s v="CONGO"/>
    <m/>
    <m/>
    <m/>
  </r>
  <r>
    <d v="2026-05-28T00:00:00"/>
    <s v="Taxi moto: Marché-BT"/>
    <x v="0"/>
    <x v="2"/>
    <n v="250"/>
    <n v="0.48383319753748255"/>
    <n v="516.70699999999999"/>
    <x v="8"/>
    <s v="CR-MA-D1"/>
    <s v="PALF"/>
    <s v="Fondation Wilcat"/>
    <s v="CONGO"/>
    <m/>
    <m/>
    <m/>
  </r>
  <r>
    <d v="2026-05-28T00:00:00"/>
    <s v="Taxi:  Bureau- Charden farell/ transfert d'argent à  P29, evariste, dovi, donanld-roméo et IT87"/>
    <x v="0"/>
    <x v="4"/>
    <n v="500"/>
    <n v="0.9676663950749651"/>
    <n v="516.70699999999999"/>
    <x v="4"/>
    <s v="P-MA-D1"/>
    <s v="PALF"/>
    <s v="Fondation Wilcat"/>
    <s v="CONGO"/>
    <m/>
    <m/>
    <m/>
  </r>
  <r>
    <d v="2026-05-28T00:00:00"/>
    <s v="Taxi: Charden Farell-Bureau"/>
    <x v="0"/>
    <x v="4"/>
    <n v="500"/>
    <n v="0.9676663950749651"/>
    <n v="516.70699999999999"/>
    <x v="4"/>
    <s v="P-MA-D1"/>
    <s v="PALF"/>
    <s v="Fondation Wilcat"/>
    <s v="CONGO"/>
    <m/>
    <m/>
    <m/>
  </r>
  <r>
    <d v="2026-05-28T00:00:00"/>
    <s v="Taxi:  Bureau- M2B Services /Transfert d'argent aux agents sur qui sont en mission"/>
    <x v="0"/>
    <x v="4"/>
    <n v="1000"/>
    <n v="1.9353327901499302"/>
    <n v="516.70699999999999"/>
    <x v="4"/>
    <s v="P-MA-D1"/>
    <s v="PALF"/>
    <s v="Fondation Wilcat"/>
    <s v="CONGO"/>
    <m/>
    <m/>
    <m/>
  </r>
  <r>
    <d v="2026-05-28T00:00:00"/>
    <s v="Taxi:   M2B Services- Domicile "/>
    <x v="0"/>
    <x v="4"/>
    <n v="1000"/>
    <n v="1.9353327901499302"/>
    <n v="516.70699999999999"/>
    <x v="4"/>
    <s v="P-MA-D1"/>
    <s v="PALF"/>
    <s v="Fondation Wilcat"/>
    <s v="CONGO"/>
    <m/>
    <m/>
    <m/>
  </r>
  <r>
    <d v="2026-05-28T00:00:00"/>
    <s v="Frais de transfert d'argent  à crépin, et P29 par CF"/>
    <x v="4"/>
    <x v="4"/>
    <n v="8500"/>
    <n v="16.450328716274406"/>
    <n v="516.70699999999999"/>
    <x v="4"/>
    <s v="CA-MA-R30"/>
    <s v="PALF"/>
    <s v="Fondation Wilcat"/>
    <s v="CONGO"/>
    <m/>
    <m/>
    <m/>
  </r>
  <r>
    <d v="2026-05-28T00:00:00"/>
    <s v="Frais de transfert d'argent  à  Donald-Roméo par Momo"/>
    <x v="4"/>
    <x v="4"/>
    <n v="2800"/>
    <n v="5.4189318124198049"/>
    <n v="516.70699999999999"/>
    <x v="4"/>
    <s v="CA-MA-R31"/>
    <s v="PALF"/>
    <s v="Fondation Wilcat"/>
    <s v="CONGO"/>
    <m/>
    <m/>
    <m/>
  </r>
  <r>
    <d v="2026-05-28T00:00:00"/>
    <s v="P29 -CONGO Frais d'hotel du 26 au 28/05/2026 à mokeko  (02 Nuitées)"/>
    <x v="2"/>
    <x v="1"/>
    <n v="20000"/>
    <n v="38.706655802998604"/>
    <n v="516.70699999999999"/>
    <x v="1"/>
    <s v="P29-MA-R20"/>
    <s v="PALF"/>
    <s v="Fondation Wilcat"/>
    <s v="CONGO"/>
    <m/>
    <m/>
    <m/>
  </r>
  <r>
    <d v="2026-05-28T00:00:00"/>
    <s v="Achat  billet Mokeko-Ouesso/P29"/>
    <x v="8"/>
    <x v="1"/>
    <n v="3000"/>
    <n v="5.8059983704497906"/>
    <n v="516.70699999999999"/>
    <x v="1"/>
    <s v="P29-MA-R21"/>
    <s v="PALF"/>
    <s v="Fondation Wilcat"/>
    <s v="CONGO"/>
    <m/>
    <m/>
    <m/>
  </r>
  <r>
    <d v="2026-05-28T00:00:00"/>
    <s v="Taxi hotel-parking,départ ouesso"/>
    <x v="0"/>
    <x v="1"/>
    <n v="500"/>
    <n v="0.9676663950749651"/>
    <n v="516.70699999999999"/>
    <x v="1"/>
    <s v="P29-MA-D1"/>
    <s v="PALF"/>
    <s v="Fondation Wilcat"/>
    <s v="CONGO"/>
    <m/>
    <m/>
    <m/>
  </r>
  <r>
    <d v="2026-05-28T00:00:00"/>
    <s v="Taxi parking-hotel,arrivé à ouesso"/>
    <x v="0"/>
    <x v="1"/>
    <n v="500"/>
    <n v="0.9676663950749651"/>
    <n v="516.70699999999999"/>
    <x v="1"/>
    <s v="P29-MA-D1"/>
    <s v="PALF"/>
    <s v="Fondation Wilcat"/>
    <s v="CONGO"/>
    <m/>
    <m/>
    <m/>
  </r>
  <r>
    <d v="2026-05-28T00:00:00"/>
    <s v="Taxi hotel-CF,retrait des fonds"/>
    <x v="0"/>
    <x v="1"/>
    <n v="500"/>
    <n v="0.9676663950749651"/>
    <n v="516.70699999999999"/>
    <x v="1"/>
    <s v="P29-MA-D1"/>
    <s v="PALF"/>
    <s v="Fondation Wilcat"/>
    <s v="CONGO"/>
    <m/>
    <m/>
    <m/>
  </r>
  <r>
    <d v="2026-05-28T00:00:00"/>
    <s v="Taxi CF-stade,prospection"/>
    <x v="0"/>
    <x v="1"/>
    <n v="500"/>
    <n v="0.9676663950749651"/>
    <n v="516.70699999999999"/>
    <x v="1"/>
    <s v="P29-MA-D1"/>
    <s v="PALF"/>
    <s v="Fondation Wilcat"/>
    <s v="CONGO"/>
    <m/>
    <m/>
    <m/>
  </r>
  <r>
    <d v="2026-05-28T00:00:00"/>
    <s v="Taxi stade-hopital,prospection"/>
    <x v="0"/>
    <x v="1"/>
    <n v="500"/>
    <n v="0.9676663950749651"/>
    <n v="516.70699999999999"/>
    <x v="1"/>
    <s v="P29-MA-D1"/>
    <s v="PALF"/>
    <s v="Fondation Wilcat"/>
    <s v="CONGO"/>
    <m/>
    <m/>
    <m/>
  </r>
  <r>
    <d v="2026-05-28T00:00:00"/>
    <s v="Taxi hopîtal -marché,prospection"/>
    <x v="0"/>
    <x v="1"/>
    <n v="500"/>
    <n v="0.9676663950749651"/>
    <n v="516.70699999999999"/>
    <x v="1"/>
    <s v="P29-MA-D1"/>
    <s v="PALF"/>
    <s v="Fondation Wilcat"/>
    <s v="CONGO"/>
    <m/>
    <m/>
    <m/>
  </r>
  <r>
    <d v="2026-05-28T00:00:00"/>
    <s v="Taxi marché-agence,achat billet"/>
    <x v="0"/>
    <x v="1"/>
    <n v="500"/>
    <n v="0.9676663950749651"/>
    <n v="516.70699999999999"/>
    <x v="1"/>
    <s v="P29-MA-D1"/>
    <s v="PALF"/>
    <s v="Fondation Wilcat"/>
    <s v="CONGO"/>
    <m/>
    <m/>
    <m/>
  </r>
  <r>
    <d v="2026-05-28T00:00:00"/>
    <s v="Taxi agence-hotel"/>
    <x v="0"/>
    <x v="1"/>
    <n v="500"/>
    <n v="0.9676663950749651"/>
    <n v="516.70699999999999"/>
    <x v="1"/>
    <s v="P29-MA-D1"/>
    <s v="PALF"/>
    <s v="Fondation Wilcat"/>
    <s v="CONGO"/>
    <m/>
    <m/>
    <m/>
  </r>
  <r>
    <d v="2026-05-28T00:00:00"/>
    <s v="Achat billet Ouesso-Brazzaville/P29"/>
    <x v="8"/>
    <x v="1"/>
    <n v="12000"/>
    <n v="23.223993481799162"/>
    <n v="516.70699999999999"/>
    <x v="1"/>
    <s v="P29-MA-R22"/>
    <s v="PALF"/>
    <s v="Fondation Wilcat"/>
    <s v="CONGO"/>
    <m/>
    <m/>
    <m/>
  </r>
  <r>
    <d v="2026-05-28T00:00:00"/>
    <s v="Achat boisson à une cible"/>
    <x v="5"/>
    <x v="1"/>
    <n v="2000"/>
    <n v="3.8706655802998604"/>
    <n v="516.70699999999999"/>
    <x v="1"/>
    <s v="P29-MA-D2"/>
    <s v="PALF"/>
    <s v="Fondation Wilcat"/>
    <s v="CONGO"/>
    <m/>
    <m/>
    <m/>
  </r>
  <r>
    <d v="2026-05-28T00:00:00"/>
    <s v="Donald Roméo- CONGO Frais d'hôtel du 13 au 28/05/2026 à Ewo (15 nuitées)"/>
    <x v="2"/>
    <x v="2"/>
    <n v="150000"/>
    <n v="290.29991852248952"/>
    <n v="516.70699999999999"/>
    <x v="2"/>
    <s v="DR-MA-R14"/>
    <s v="PALF"/>
    <s v="Fondation Wilcat"/>
    <s v="CONGO"/>
    <m/>
    <m/>
    <m/>
  </r>
  <r>
    <d v="2026-05-28T00:00:00"/>
    <s v="Taxi moto Hôtel MAKA-Agence Trans Bony/ Pour NGO"/>
    <x v="0"/>
    <x v="2"/>
    <n v="250"/>
    <n v="0.48383319753748255"/>
    <n v="516.70699999999999"/>
    <x v="2"/>
    <s v="DR-MA-D1"/>
    <s v="PALF"/>
    <s v="Fondation Wilcat"/>
    <s v="CONGO"/>
    <m/>
    <m/>
    <m/>
  </r>
  <r>
    <d v="2026-05-28T00:00:00"/>
    <s v="Taxi moto Agence Trans Bony de NGO-Agence Océon du Nord de Ngo"/>
    <x v="0"/>
    <x v="2"/>
    <n v="500"/>
    <n v="0.9676663950749651"/>
    <n v="516.70699999999999"/>
    <x v="2"/>
    <s v="DR-MA-D1"/>
    <s v="PALF"/>
    <s v="Fondation Wilcat"/>
    <s v="CONGO"/>
    <m/>
    <m/>
    <m/>
  </r>
  <r>
    <d v="2026-05-28T00:00:00"/>
    <s v="Taxi moto Agence Océon du Nord de Ngo-Gare routière"/>
    <x v="0"/>
    <x v="2"/>
    <n v="500"/>
    <n v="0.9676663950749651"/>
    <n v="516.70699999999999"/>
    <x v="2"/>
    <s v="DR-MA-D1"/>
    <s v="PALF"/>
    <s v="Fondation Wilcat"/>
    <s v="CONGO"/>
    <m/>
    <m/>
    <m/>
  </r>
  <r>
    <d v="2026-05-28T00:00:00"/>
    <s v="Achat billet NGO-DJAMBALA/ Donald-Roméo"/>
    <x v="8"/>
    <x v="2"/>
    <n v="5000"/>
    <n v="9.676663950749651"/>
    <n v="516.70699999999999"/>
    <x v="2"/>
    <s v="DR-MA-R15"/>
    <s v="PALF"/>
    <s v="Fondation Wilcat"/>
    <s v="CONGO"/>
    <m/>
    <m/>
    <m/>
  </r>
  <r>
    <d v="2026-05-28T00:00:00"/>
    <s v="Taxi moto Gare routière de Djambala-Hôtel papa Dominique"/>
    <x v="0"/>
    <x v="2"/>
    <n v="300"/>
    <n v="0.58059983704497908"/>
    <n v="516.70699999999999"/>
    <x v="2"/>
    <s v="DR-MA-D1"/>
    <s v="PALF"/>
    <s v="Fondation Wilcat"/>
    <s v="CONGO"/>
    <m/>
    <m/>
    <m/>
  </r>
  <r>
    <d v="2026-05-28T00:00:00"/>
    <s v="Taxi moto, Hôtel Papa Dominique-DDEF Plateaux"/>
    <x v="0"/>
    <x v="3"/>
    <n v="300"/>
    <n v="0.58059983704497908"/>
    <n v="516.70699999999999"/>
    <x v="3"/>
    <s v="EV-MA-D1"/>
    <s v="PALF"/>
    <s v="Fondation Wilcat"/>
    <s v="CONGO"/>
    <m/>
    <m/>
    <m/>
  </r>
  <r>
    <d v="2026-05-28T00:00:00"/>
    <s v="Taxi moto, Région de Gendarmerie des Plateaux-Hôtel Papa Dominique"/>
    <x v="0"/>
    <x v="3"/>
    <n v="300"/>
    <n v="0.58059983704497908"/>
    <n v="516.70699999999999"/>
    <x v="3"/>
    <s v="EV-MA-D1"/>
    <s v="PALF"/>
    <s v="Fondation Wilcat"/>
    <s v="CONGO"/>
    <m/>
    <m/>
    <m/>
  </r>
  <r>
    <d v="2026-05-28T00:00:00"/>
    <s v="Taxi moto: Hotel Dominique-DDEF Plateaux"/>
    <x v="0"/>
    <x v="2"/>
    <n v="300"/>
    <n v="0.58059983704497908"/>
    <n v="516.70699999999999"/>
    <x v="9"/>
    <s v="RM-MA-D1"/>
    <s v="PALF"/>
    <s v="Fondation Wilcat"/>
    <s v="CONGO"/>
    <m/>
    <m/>
    <m/>
  </r>
  <r>
    <d v="2026-05-28T00:00:00"/>
    <s v="Taxi moto: DDEF-Hotel Dominique"/>
    <x v="0"/>
    <x v="2"/>
    <n v="300"/>
    <n v="0.58059983704497908"/>
    <n v="516.70699999999999"/>
    <x v="9"/>
    <s v="RM-MA-D1"/>
    <s v="PALF"/>
    <s v="Fondation Wilcat"/>
    <s v="CONGO"/>
    <m/>
    <m/>
    <m/>
  </r>
  <r>
    <d v="2026-05-28T00:00:00"/>
    <s v="Taxi moto: Hotel Dominique-Marché Djambala pour acheter la ration des prévenus EKOMBO et MOUKO"/>
    <x v="0"/>
    <x v="2"/>
    <n v="300"/>
    <n v="0.58059983704497908"/>
    <n v="516.70699999999999"/>
    <x v="9"/>
    <s v="RM-MA-D1"/>
    <s v="PALF"/>
    <s v="Fondation Wilcat"/>
    <s v="CONGO"/>
    <m/>
    <m/>
    <m/>
  </r>
  <r>
    <d v="2026-05-28T00:00:00"/>
    <s v="Achat de la ration des prévenus MOUKO Casmir et EKOMBO"/>
    <x v="3"/>
    <x v="2"/>
    <n v="3000"/>
    <n v="5.8059983704497906"/>
    <n v="516.70699999999999"/>
    <x v="9"/>
    <s v="RM-MA-D3"/>
    <s v="PALF"/>
    <s v="Fondation Wilcat"/>
    <s v="CONGO"/>
    <m/>
    <m/>
    <m/>
  </r>
  <r>
    <d v="2026-05-28T00:00:00"/>
    <s v="Taxi moto: Marché Djambala-Commissariat de Police "/>
    <x v="0"/>
    <x v="2"/>
    <n v="300"/>
    <n v="0.58059983704497908"/>
    <n v="516.70699999999999"/>
    <x v="9"/>
    <s v="RM-MA-D1"/>
    <s v="PALF"/>
    <s v="Fondation Wilcat"/>
    <s v="CONGO"/>
    <m/>
    <m/>
    <m/>
  </r>
  <r>
    <d v="2026-05-28T00:00:00"/>
    <s v="Taxi moto: Commissariat de Police de Djambala-Hotel Dominique"/>
    <x v="0"/>
    <x v="2"/>
    <n v="300"/>
    <n v="0.58059983704497908"/>
    <n v="516.70699999999999"/>
    <x v="9"/>
    <s v="RM-MA-D1"/>
    <s v="PALF"/>
    <s v="Fondation Wilcat"/>
    <s v="CONGO"/>
    <m/>
    <m/>
    <m/>
  </r>
  <r>
    <d v="2026-05-29T00:00:00"/>
    <s v="Maison-Bureau"/>
    <x v="0"/>
    <x v="0"/>
    <n v="1000"/>
    <n v="1.9353327901499302"/>
    <n v="516.70699999999999"/>
    <x v="0"/>
    <s v="DH-MA-D1"/>
    <s v="PALF"/>
    <s v="Fondation Wilcat"/>
    <s v="CONGO"/>
    <m/>
    <m/>
    <m/>
  </r>
  <r>
    <d v="2026-05-29T00:00:00"/>
    <s v="Bureau-Maison"/>
    <x v="0"/>
    <x v="0"/>
    <n v="1000"/>
    <n v="1.9353327901499302"/>
    <n v="516.70699999999999"/>
    <x v="0"/>
    <s v="DH-MA-D1"/>
    <s v="PALF"/>
    <s v="Fondation Wilcat"/>
    <s v="CONGO"/>
    <m/>
    <m/>
    <m/>
  </r>
  <r>
    <d v="2026-05-29T00:00:00"/>
    <s v="Taxi moto: Parquet-Sécretariat pour photocopie de la procédure"/>
    <x v="0"/>
    <x v="2"/>
    <n v="250"/>
    <n v="0.48383319753748255"/>
    <n v="516.70699999999999"/>
    <x v="8"/>
    <s v="CR-MA-D1"/>
    <s v="PALF"/>
    <s v="Fondation Wilcat"/>
    <s v="CONGO"/>
    <m/>
    <m/>
    <m/>
  </r>
  <r>
    <d v="2026-05-29T00:00:00"/>
    <s v="Frais de photocopie de la procédure"/>
    <x v="11"/>
    <x v="2"/>
    <n v="5250"/>
    <n v="10.160497148287133"/>
    <n v="516.70699999999999"/>
    <x v="8"/>
    <s v="CR-MA-R22"/>
    <s v="PALF"/>
    <s v="Fondation Wilcat"/>
    <s v="CONGO"/>
    <m/>
    <m/>
    <m/>
  </r>
  <r>
    <d v="2026-05-29T00:00:00"/>
    <s v="Taxi moto: Sécretariat-Parquet"/>
    <x v="0"/>
    <x v="2"/>
    <n v="250"/>
    <n v="0.48383319753748255"/>
    <n v="516.70699999999999"/>
    <x v="8"/>
    <s v="CR-MA-D1"/>
    <s v="PALF"/>
    <s v="Fondation Wilcat"/>
    <s v="CONGO"/>
    <m/>
    <m/>
    <m/>
  </r>
  <r>
    <d v="2026-05-29T00:00:00"/>
    <s v="Taxi moto: Hôtel-Marché"/>
    <x v="0"/>
    <x v="2"/>
    <n v="250"/>
    <n v="0.48383319753748255"/>
    <n v="516.70699999999999"/>
    <x v="8"/>
    <s v="CR-MA-D1"/>
    <s v="PALF"/>
    <s v="Fondation Wilcat"/>
    <s v="CONGO"/>
    <m/>
    <m/>
    <m/>
  </r>
  <r>
    <d v="2026-05-29T00:00:00"/>
    <s v="Ration de sept prevenus/ Maxime, Gael, Guylvitch, NGOSSI, Manuel, Hosly et Doungous, à la Gendarmerie (BT) d'Ewo/Matin"/>
    <x v="3"/>
    <x v="2"/>
    <n v="10500"/>
    <n v="20.320994296574266"/>
    <n v="516.70699999999999"/>
    <x v="8"/>
    <s v="CR-MA-D4"/>
    <s v="PALF"/>
    <s v="Fondation Wilcat"/>
    <s v="CONGO"/>
    <m/>
    <m/>
    <m/>
  </r>
  <r>
    <d v="2026-05-29T00:00:00"/>
    <s v="Taxi moto: Marché-BT"/>
    <x v="0"/>
    <x v="2"/>
    <n v="250"/>
    <n v="0.48383319753748255"/>
    <n v="516.70699999999999"/>
    <x v="8"/>
    <s v="CR-MA-D1"/>
    <s v="PALF"/>
    <s v="Fondation Wilcat"/>
    <s v="CONGO"/>
    <m/>
    <m/>
    <m/>
  </r>
  <r>
    <d v="2026-05-29T00:00:00"/>
    <s v="Taxi:Bureau- Charden Farell/transfert d'argent à Romain et Evariste"/>
    <x v="0"/>
    <x v="4"/>
    <n v="500"/>
    <n v="0.9676663950749651"/>
    <n v="516.70699999999999"/>
    <x v="4"/>
    <s v="P-MA-D1"/>
    <s v="PALF"/>
    <s v="Fondation Wilcat"/>
    <s v="CONGO"/>
    <m/>
    <m/>
    <m/>
  </r>
  <r>
    <d v="2026-05-29T00:00:00"/>
    <s v="Taxi: Charden Farell- Banque BCI/Retrait d'argent"/>
    <x v="0"/>
    <x v="4"/>
    <n v="1000"/>
    <n v="1.9353327901499302"/>
    <n v="516.70699999999999"/>
    <x v="4"/>
    <s v="P-MA-D1"/>
    <s v="PALF"/>
    <s v="Fondation Wilcat"/>
    <s v="CONGO"/>
    <m/>
    <m/>
    <m/>
  </r>
  <r>
    <d v="2026-05-29T00:00:00"/>
    <s v="Taxi: Banque -Bureau"/>
    <x v="0"/>
    <x v="4"/>
    <n v="1000"/>
    <n v="1.9353327901499302"/>
    <n v="516.70699999999999"/>
    <x v="4"/>
    <s v="P-MA-D1"/>
    <s v="PALF"/>
    <s v="Fondation Wilcat"/>
    <s v="CONGO"/>
    <m/>
    <m/>
    <m/>
  </r>
  <r>
    <d v="2026-05-29T00:00:00"/>
    <s v="Frais de transfert d'argent  à Romain, et Evariste par CF"/>
    <x v="4"/>
    <x v="4"/>
    <n v="8580"/>
    <n v="16.605155339486402"/>
    <n v="516.70699999999999"/>
    <x v="4"/>
    <s v="CA-MA-R32"/>
    <s v="PALF"/>
    <s v="Fondation Wilcat"/>
    <s v="CONGO"/>
    <m/>
    <m/>
    <m/>
  </r>
  <r>
    <d v="2026-05-29T00:00:00"/>
    <s v="Achat carburant 100 littres groupe electrogène Bureau "/>
    <x v="11"/>
    <x v="4"/>
    <n v="62500"/>
    <n v="120.95829938437065"/>
    <n v="516.70699999999999"/>
    <x v="4"/>
    <s v="CA-MA-R33"/>
    <s v="PALF"/>
    <s v="Fondation Wilcat"/>
    <s v="CONGO"/>
    <m/>
    <m/>
    <m/>
  </r>
  <r>
    <d v="2026-05-29T00:00:00"/>
    <s v="P29 -CONGO Frais d'hotel du 28 au 29/05/2026 à ouesso  (01 Nuitée)"/>
    <x v="2"/>
    <x v="1"/>
    <n v="10000"/>
    <n v="19.353327901499302"/>
    <n v="516.70699999999999"/>
    <x v="1"/>
    <s v="P29-MA-R23"/>
    <s v="PALF"/>
    <s v="Fondation Wilcat"/>
    <s v="CONGO"/>
    <m/>
    <m/>
    <m/>
  </r>
  <r>
    <d v="2026-05-29T00:00:00"/>
    <s v="Taxi hotel-agence,départ pour brazza"/>
    <x v="0"/>
    <x v="1"/>
    <n v="500"/>
    <n v="0.9676663950749651"/>
    <n v="516.70699999999999"/>
    <x v="1"/>
    <s v="P29-MA-D1"/>
    <s v="PALF"/>
    <s v="Fondation Wilcat"/>
    <s v="CONGO"/>
    <m/>
    <m/>
    <m/>
  </r>
  <r>
    <d v="2026-05-29T00:00:00"/>
    <s v="Taxi agence-domicile,retour mission"/>
    <x v="0"/>
    <x v="1"/>
    <n v="2500"/>
    <n v="4.8383319753748255"/>
    <n v="516.70699999999999"/>
    <x v="1"/>
    <s v="P29-MA-D1"/>
    <s v="PALF"/>
    <s v="Fondation Wilcat"/>
    <s v="CONGO"/>
    <m/>
    <m/>
    <m/>
  </r>
  <r>
    <d v="2026-05-29T00:00:00"/>
    <s v="Taxi : bureau - centre ville ( rendez-vous avec la cible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9T00:00:00"/>
    <s v="Taxi : centre ville - zone CCF (extraction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9T00:00:00"/>
    <s v="Taxi : zone CCF - bureau (retour bureau)"/>
    <x v="0"/>
    <x v="1"/>
    <n v="1000"/>
    <n v="1.9353327901499302"/>
    <n v="516.70699999999999"/>
    <x v="5"/>
    <s v="T73-MA-D1"/>
    <s v="PALF"/>
    <s v="Fondation Wilcat"/>
    <s v="CONGO"/>
    <m/>
    <m/>
    <m/>
  </r>
  <r>
    <d v="2026-05-29T00:00:00"/>
    <s v="Achat boisson/une cible"/>
    <x v="5"/>
    <x v="1"/>
    <n v="1000"/>
    <n v="1.9353327901499302"/>
    <n v="516.70699999999999"/>
    <x v="5"/>
    <s v="T73-MA-D2"/>
    <s v="PALF"/>
    <s v="Fondation Wilcat"/>
    <s v="CONGO"/>
    <m/>
    <m/>
    <m/>
  </r>
  <r>
    <d v="2026-05-29T00:00:00"/>
    <s v="Taxi moto Hôtel papa Dominique-DDEF"/>
    <x v="0"/>
    <x v="2"/>
    <n v="300"/>
    <n v="0.58059983704497908"/>
    <n v="516.70699999999999"/>
    <x v="2"/>
    <s v="DR-MA-D1"/>
    <s v="PALF"/>
    <s v="Fondation Wilcat"/>
    <s v="CONGO"/>
    <m/>
    <m/>
    <m/>
  </r>
  <r>
    <d v="2026-05-29T00:00:00"/>
    <s v="Taxi moto DDEF-Hôtel papa Dominique"/>
    <x v="0"/>
    <x v="2"/>
    <n v="300"/>
    <n v="0.58059983704497908"/>
    <n v="516.70699999999999"/>
    <x v="2"/>
    <s v="DR-MA-D1"/>
    <s v="PALF"/>
    <s v="Fondation Wilcat"/>
    <s v="CONGO"/>
    <m/>
    <m/>
    <m/>
  </r>
  <r>
    <d v="2026-05-29T00:00:00"/>
    <s v="Bonus media portant sur l'interpellation de 04 trafiquants des trophére de panthére le 18 mai 2026 à Ewo  pièces presse Internet (https://www.panoramik-actu.com)"/>
    <x v="16"/>
    <x v="3"/>
    <n v="6000"/>
    <n v="11.611996740899581"/>
    <n v="516.70699999999999"/>
    <x v="3"/>
    <s v="CA-MA-D2"/>
    <s v="PALF"/>
    <s v="Fondation Wilcat"/>
    <s v="CONGO"/>
    <m/>
    <m/>
    <m/>
  </r>
  <r>
    <d v="2026-05-29T00:00:00"/>
    <s v="Bonus media portant sur l'interpellation de 04 trafiquants des trophére de panthére le 18 mai 2026 à Ewo pièces presse Internet (https://www.tribune-eco.cg)"/>
    <x v="16"/>
    <x v="3"/>
    <n v="6000"/>
    <n v="11.611996740899581"/>
    <n v="516.70699999999999"/>
    <x v="3"/>
    <s v="CA-MA-D2"/>
    <s v="PALF"/>
    <s v="Fondation Wilcat"/>
    <s v="CONGO"/>
    <m/>
    <m/>
    <m/>
  </r>
  <r>
    <d v="2026-05-29T00:00:00"/>
    <s v="Bonus media portant sur l'interpellation de 04 trafiquants des trophére de panthére le 18 mai 2026 à Ewo pièces presse Internet (https://www.groupecongomedias.com)"/>
    <x v="16"/>
    <x v="3"/>
    <n v="6000"/>
    <n v="11.611996740899581"/>
    <n v="516.70699999999999"/>
    <x v="3"/>
    <s v="CA-MA-D2"/>
    <s v="PALF"/>
    <s v="Fondation Wilcat"/>
    <s v="CONGO"/>
    <m/>
    <m/>
    <m/>
  </r>
  <r>
    <d v="2026-05-29T00:00:00"/>
    <s v="Bonus media portant sur l'interpellation de 04 trafiquants des trophére de panthére le 18 mai 2026 à Ewo pièces presse Internet (https://www.labreveonline.com)"/>
    <x v="16"/>
    <x v="3"/>
    <n v="6000"/>
    <n v="11.611996740899581"/>
    <n v="516.70699999999999"/>
    <x v="3"/>
    <s v="CA-MA-D2"/>
    <s v="PALF"/>
    <s v="Fondation Wilcat"/>
    <s v="CONGO"/>
    <m/>
    <m/>
    <m/>
  </r>
  <r>
    <d v="2026-05-29T00:00:00"/>
    <s v="Bonus media portant sur l'interpellation de 04 trafiquants des trophére de panthére le 18 mai 2026 à Ewo pièces presse Internet (https://www.adiac-congo.com)"/>
    <x v="16"/>
    <x v="3"/>
    <n v="6000"/>
    <n v="11.611996740899581"/>
    <n v="516.70699999999999"/>
    <x v="3"/>
    <s v="CA-MA-D2"/>
    <s v="PALF"/>
    <s v="Fondation Wilcat"/>
    <s v="CONGO"/>
    <m/>
    <m/>
    <m/>
  </r>
  <r>
    <d v="2026-05-29T00:00:00"/>
    <s v="Bonus media portant sur l'interpellation de 04 trafiquants des trophére de panthére le 18 mai 2026 à Ewo pièces presse Internet (https://www.lasemaineafricaine.info)"/>
    <x v="16"/>
    <x v="3"/>
    <n v="6000"/>
    <n v="11.611996740899581"/>
    <n v="516.70699999999999"/>
    <x v="3"/>
    <s v="CA-MA-D2"/>
    <s v="PALF"/>
    <s v="Fondation Wilcat"/>
    <s v="CONGO"/>
    <m/>
    <m/>
    <m/>
  </r>
  <r>
    <d v="2026-05-29T00:00:00"/>
    <s v="Bonus media portant sur l'interpellation de 04 trafiquants des trophére de panthére le 18 mai 2026 à Ewo pièces presse Internet (https://www.matinlibre.cg)"/>
    <x v="16"/>
    <x v="3"/>
    <n v="6000"/>
    <n v="11.611996740899581"/>
    <n v="516.70699999999999"/>
    <x v="3"/>
    <s v="CA-MA-D2"/>
    <s v="PALF"/>
    <s v="Fondation Wilcat"/>
    <s v="CONGO"/>
    <m/>
    <m/>
    <m/>
  </r>
  <r>
    <d v="2026-05-29T00:00:00"/>
    <s v="Bonus media portant sur l'interpellation de 04 trafiquants des trophére de panthére le 18 mai 2026 à Ewo pièces presse Internet (https://www.firstmediac.com)"/>
    <x v="16"/>
    <x v="3"/>
    <n v="6000"/>
    <n v="11.611996740899581"/>
    <n v="516.70699999999999"/>
    <x v="3"/>
    <s v="CA-MA-D2"/>
    <s v="PALF"/>
    <s v="Fondation Wilcat"/>
    <s v="CONGO"/>
    <m/>
    <m/>
    <m/>
  </r>
  <r>
    <d v="2026-05-29T00:00:00"/>
    <s v="Bonus media portant sur l'interpellation de 04 trafiquants des trophére de panthére le 18 mai 2026 à Ewo pièces presse Internet (https://www.journaldebrazza.com)"/>
    <x v="16"/>
    <x v="3"/>
    <n v="6000"/>
    <n v="11.611996740899581"/>
    <n v="516.70699999999999"/>
    <x v="3"/>
    <s v="CA-MA-D2"/>
    <s v="PALF"/>
    <s v="Fondation Wilcat"/>
    <s v="CONGO"/>
    <m/>
    <m/>
    <m/>
  </r>
  <r>
    <d v="2026-05-29T00:00:00"/>
    <s v="Bonus media portant sur l'interpellation de 04 trafiquants des trophére de panthére le 18 mai 2026 à Ewo pièces presse Internet (https://vmmedias.info)"/>
    <x v="16"/>
    <x v="3"/>
    <n v="6000"/>
    <n v="11.611996740899581"/>
    <n v="516.70699999999999"/>
    <x v="3"/>
    <s v="CA-MA-D2"/>
    <s v="PALF"/>
    <s v="Fondation Wilcat"/>
    <s v="CONGO"/>
    <m/>
    <m/>
    <m/>
  </r>
  <r>
    <d v="2026-05-29T00:00:00"/>
    <s v="Bonus media portant sur l'interpellation de 04 trafiquants des trophére de panthére le 18 mai 2026 à Ewo pièces presse Internet (https://aci.cg)"/>
    <x v="16"/>
    <x v="3"/>
    <n v="6000"/>
    <n v="11.611996740899581"/>
    <n v="516.70699999999999"/>
    <x v="3"/>
    <s v="CA-MA-D2"/>
    <s v="PALF"/>
    <s v="Fondation Wilcat"/>
    <s v="CONGO"/>
    <m/>
    <m/>
    <m/>
  </r>
  <r>
    <d v="2026-05-29T00:00:00"/>
    <s v="Bonus media portant sur l'interpellation de 04 trafiquants des trophére de panthére le 18 mai 2026 à Ewo pièces presse Internet (https://lesechos-congobrazza.com/)"/>
    <x v="16"/>
    <x v="3"/>
    <n v="6000"/>
    <n v="11.611996740899581"/>
    <n v="516.70699999999999"/>
    <x v="3"/>
    <s v="CA-MA-D2"/>
    <s v="PALF"/>
    <s v="Fondation Wilcat"/>
    <s v="CONGO"/>
    <m/>
    <m/>
    <m/>
  </r>
  <r>
    <d v="2026-05-29T00:00:00"/>
    <s v="Bonus media portant sur l'interpellation de 04 trafiquants des trophére de panthére le 18 mai 2026 à Ewo pièces presse Internet (https://opinionpublique.cg)"/>
    <x v="16"/>
    <x v="3"/>
    <n v="6000"/>
    <n v="11.611996740899581"/>
    <n v="516.70699999999999"/>
    <x v="3"/>
    <s v="CA-MA-D2"/>
    <s v="PALF"/>
    <s v="Fondation Wilcat"/>
    <s v="CONGO"/>
    <m/>
    <m/>
    <m/>
  </r>
  <r>
    <d v="2026-05-29T00:00:00"/>
    <s v="Bonus media portant sur l'interpellation de 04 trafiquants des trophére de panthére le 18 mai 2026 à Ewo pièces presse Internet (https://www.lhorizonafricain.com)"/>
    <x v="16"/>
    <x v="3"/>
    <n v="6000"/>
    <n v="11.611996740899581"/>
    <n v="516.70699999999999"/>
    <x v="3"/>
    <s v="CA-MA-D2"/>
    <s v="PALF"/>
    <s v="Fondation Wilcat"/>
    <s v="CONGO"/>
    <m/>
    <m/>
    <m/>
  </r>
  <r>
    <d v="2026-05-29T00:00:00"/>
    <s v="Bonus media portant sur l'interpellation de 04 trafiquants des trophére de panthére le 18 mai 2026 à Ewo; pieces presse papier(les depêches de brazzaville)"/>
    <x v="16"/>
    <x v="3"/>
    <n v="10000"/>
    <n v="19.353327901499302"/>
    <n v="516.70699999999999"/>
    <x v="3"/>
    <s v="CA-MA-D3"/>
    <s v="PALF"/>
    <s v="Fondation Wilcat"/>
    <s v="CONGO"/>
    <m/>
    <m/>
    <m/>
  </r>
  <r>
    <d v="2026-05-29T00:00:00"/>
    <s v="Bonus media portant sur l'interpellation de 04 trafiquants des trophére de panthére le 18 mai 2026 à Ewo, pieces presse papier(l l'horizion africain)"/>
    <x v="16"/>
    <x v="3"/>
    <n v="10000"/>
    <n v="19.353327901499302"/>
    <n v="516.70699999999999"/>
    <x v="3"/>
    <s v="CA-MA-D3"/>
    <s v="PALF"/>
    <s v="Fondation Wilcat"/>
    <s v="CONGO"/>
    <m/>
    <m/>
    <m/>
  </r>
  <r>
    <d v="2026-05-29T00:00:00"/>
    <s v="Bonus media portant sur l'interpellation de 04 trafiquants des trophére de panthére le 18 mai 2026 à Ewo, pieces presse papier(l'agence congolaise de l'information)"/>
    <x v="16"/>
    <x v="3"/>
    <n v="10000"/>
    <n v="19.353327901499302"/>
    <n v="516.70699999999999"/>
    <x v="3"/>
    <s v="CA-MA-D3"/>
    <s v="PALF"/>
    <s v="Fondation Wilcat"/>
    <s v="CONGO"/>
    <m/>
    <m/>
    <m/>
  </r>
  <r>
    <d v="2026-05-29T00:00:00"/>
    <s v="Bonus media portant sur l'interpellation de 04 trafiquants des trophére de panthére le 18 mai 2026 à Ewo, pieces presse papier( la semaine Africaine)"/>
    <x v="16"/>
    <x v="3"/>
    <n v="10000"/>
    <n v="19.353327901499302"/>
    <n v="516.70699999999999"/>
    <x v="3"/>
    <s v="CA-MA-D3"/>
    <s v="PALF"/>
    <s v="Fondation Wilcat"/>
    <s v="CONGO"/>
    <m/>
    <m/>
    <m/>
  </r>
  <r>
    <d v="2026-05-29T00:00:00"/>
    <s v="Bonus media portant sur l'interpellation de 04 trafiquants des trophére de panthére le 18 mai 2026 à Ewo  presse Radio citoyenne des jeunes( Français)"/>
    <x v="16"/>
    <x v="3"/>
    <n v="6000"/>
    <n v="11.611996740899581"/>
    <n v="516.70699999999999"/>
    <x v="3"/>
    <s v="CA-MA-D4"/>
    <s v="PALF"/>
    <s v="Fondation Wilcat"/>
    <s v="CONGO"/>
    <m/>
    <m/>
    <m/>
  </r>
  <r>
    <d v="2026-05-29T00:00:00"/>
    <s v="Bonus media portant sur l'interpellation de 04 trafiquants des trophére de panthére le 18 mai 2026 à Ewo  presse Radio Liberté (Français, Kituba et Lingala)"/>
    <x v="16"/>
    <x v="3"/>
    <n v="18000"/>
    <n v="34.835990222698747"/>
    <n v="516.70699999999999"/>
    <x v="3"/>
    <s v="CA-MA-D4"/>
    <s v="PALF"/>
    <s v="Fondation Wilcat"/>
    <s v="CONGO"/>
    <m/>
    <m/>
    <m/>
  </r>
  <r>
    <d v="2026-05-29T00:00:00"/>
    <s v="Taxi moto: Hotel Dominique-Marché Djambala po"/>
    <x v="0"/>
    <x v="2"/>
    <n v="300"/>
    <n v="0.58059983704497908"/>
    <n v="516.70699999999999"/>
    <x v="9"/>
    <s v="RM-MA-D1"/>
    <s v="PALF"/>
    <s v="Fondation Wilcat"/>
    <s v="CONGO"/>
    <m/>
    <m/>
    <m/>
  </r>
  <r>
    <d v="2026-05-29T00:00:00"/>
    <s v="Achat de la ration des prevenus "/>
    <x v="3"/>
    <x v="2"/>
    <n v="3000"/>
    <n v="5.8059983704497906"/>
    <n v="516.70699999999999"/>
    <x v="9"/>
    <s v="RM-MA-D3"/>
    <s v="PALF"/>
    <s v="Fondation Wilcat"/>
    <s v="CONGO"/>
    <m/>
    <m/>
    <m/>
  </r>
  <r>
    <d v="2026-05-29T00:00:00"/>
    <s v="Taxi moto: Marché Djambala-Commissariat de Police "/>
    <x v="0"/>
    <x v="2"/>
    <n v="300"/>
    <n v="0.58059983704497908"/>
    <n v="516.70699999999999"/>
    <x v="9"/>
    <s v="RM-MA-D1"/>
    <s v="PALF"/>
    <s v="Fondation Wilcat"/>
    <s v="CONGO"/>
    <m/>
    <m/>
    <m/>
  </r>
  <r>
    <d v="2026-05-29T00:00:00"/>
    <s v="Taxi moto: DDEF de Djambala-Hotel Dominique"/>
    <x v="0"/>
    <x v="2"/>
    <n v="300"/>
    <n v="0.58059983704497908"/>
    <n v="516.70699999999999"/>
    <x v="9"/>
    <s v="RM-MA-D1"/>
    <s v="PALF"/>
    <s v="Fondation Wilcat"/>
    <s v="CONGO"/>
    <m/>
    <m/>
    <m/>
  </r>
  <r>
    <d v="2026-05-29T00:00:00"/>
    <s v="Taxi moto: Hotel Dominique-Charden Farrel de Djambala"/>
    <x v="0"/>
    <x v="2"/>
    <n v="300"/>
    <n v="0.58059983704497908"/>
    <n v="516.70699999999999"/>
    <x v="9"/>
    <s v="RM-MA-D1"/>
    <s v="PALF"/>
    <s v="Fondation Wilcat"/>
    <s v="CONGO"/>
    <m/>
    <m/>
    <m/>
  </r>
  <r>
    <d v="2026-05-29T00:00:00"/>
    <s v="Taxi: moto: Charden Farrel-Hotel Dominique"/>
    <x v="0"/>
    <x v="2"/>
    <n v="300"/>
    <n v="0.58059983704497908"/>
    <n v="516.70699999999999"/>
    <x v="9"/>
    <s v="RM-MA-D1"/>
    <s v="PALF"/>
    <s v="Fondation Wilcat"/>
    <s v="CONGO"/>
    <m/>
    <m/>
    <m/>
  </r>
  <r>
    <d v="2026-05-29T00:00:00"/>
    <s v="Taxi moto: Hotel Dominique-Marché Djambala"/>
    <x v="0"/>
    <x v="2"/>
    <n v="300"/>
    <n v="0.58059983704497908"/>
    <n v="516.70699999999999"/>
    <x v="9"/>
    <s v="RM-MA-D1"/>
    <s v="PALF"/>
    <s v="Fondation Wilcat"/>
    <s v="CONGO"/>
    <m/>
    <m/>
    <m/>
  </r>
  <r>
    <d v="2026-05-29T00:00:00"/>
    <s v="Achat de la ration des prévenus MOUKO Casmir et EKOMBO"/>
    <x v="3"/>
    <x v="2"/>
    <n v="3000"/>
    <n v="5.8059983704497906"/>
    <n v="516.70699999999999"/>
    <x v="9"/>
    <s v="RM-MA-D3"/>
    <s v="PALF"/>
    <s v="Fondation Wilcat"/>
    <s v="CONGO"/>
    <m/>
    <m/>
    <m/>
  </r>
  <r>
    <d v="2026-05-29T00:00:00"/>
    <s v="Taxi moto: Marché-Commissariat de Police"/>
    <x v="0"/>
    <x v="2"/>
    <n v="300"/>
    <n v="0.58059983704497908"/>
    <n v="516.70699999999999"/>
    <x v="9"/>
    <s v="RM-MA-D1"/>
    <s v="PALF"/>
    <s v="Fondation Wilcat"/>
    <s v="CONGO"/>
    <m/>
    <m/>
    <m/>
  </r>
  <r>
    <d v="2026-05-29T00:00:00"/>
    <s v="Taxi moto: Commissariat de Police-Hotel Dominique"/>
    <x v="0"/>
    <x v="2"/>
    <n v="300"/>
    <n v="0.58059983704497908"/>
    <n v="516.70699999999999"/>
    <x v="9"/>
    <s v="RM-MA-D1"/>
    <s v="PALF"/>
    <s v="Fondation Wilcat"/>
    <s v="CONGO"/>
    <m/>
    <m/>
    <m/>
  </r>
  <r>
    <d v="2026-05-30T00:00:00"/>
    <s v="Maison- Moungali"/>
    <x v="0"/>
    <x v="0"/>
    <n v="1000"/>
    <n v="1.9353327901499302"/>
    <n v="516.70699999999999"/>
    <x v="0"/>
    <s v="DH-MA-D1"/>
    <s v="PALF"/>
    <s v="Fondation Wilcat"/>
    <s v="CONGO"/>
    <m/>
    <m/>
    <m/>
  </r>
  <r>
    <d v="2026-05-30T00:00:00"/>
    <s v="Taxi moto: Hôtel-Marché"/>
    <x v="0"/>
    <x v="2"/>
    <n v="250"/>
    <n v="0.48383319753748255"/>
    <n v="516.70699999999999"/>
    <x v="8"/>
    <s v="CR-MA-D1"/>
    <s v="PALF"/>
    <s v="Fondation Wilcat"/>
    <s v="CONGO"/>
    <m/>
    <m/>
    <m/>
  </r>
  <r>
    <d v="2026-05-30T00:00:00"/>
    <s v="Ration de sept prevenus/ Maxime, Gael, Guylvitch, NGOSSI, Manuel, Hosly et Doungous, à la Gendarmerie (BT) d'Ewo/Soir"/>
    <x v="3"/>
    <x v="2"/>
    <n v="10500"/>
    <n v="20.320994296574266"/>
    <n v="516.70699999999999"/>
    <x v="8"/>
    <s v="CR-MA-D4"/>
    <s v="PALF"/>
    <s v="Fondation Wilcat"/>
    <s v="CONGO"/>
    <m/>
    <m/>
    <m/>
  </r>
  <r>
    <d v="2026-05-30T00:00:00"/>
    <s v="Taxi moto: Marché-BT"/>
    <x v="0"/>
    <x v="2"/>
    <n v="250"/>
    <n v="0.48383319753748255"/>
    <n v="516.70699999999999"/>
    <x v="8"/>
    <s v="CR-MA-D1"/>
    <s v="PALF"/>
    <s v="Fondation Wilcat"/>
    <s v="CONGO"/>
    <m/>
    <m/>
    <m/>
  </r>
  <r>
    <d v="2026-05-30T00:00:00"/>
    <s v="Taxi moto: Hotel Dominique-Marché pour acheter la ration des prévenus"/>
    <x v="0"/>
    <x v="2"/>
    <n v="300"/>
    <n v="0.58059983704497908"/>
    <n v="516.70699999999999"/>
    <x v="9"/>
    <s v="RM-MA-D1"/>
    <s v="PALF"/>
    <s v="Fondation Wilcat"/>
    <s v="CONGO"/>
    <m/>
    <m/>
    <m/>
  </r>
  <r>
    <d v="2026-05-30T00:00:00"/>
    <s v="Achat de la ration des prévenus MOUKO Casmir et EKOMBO"/>
    <x v="3"/>
    <x v="2"/>
    <n v="3000"/>
    <n v="5.8059983704497906"/>
    <n v="516.70699999999999"/>
    <x v="9"/>
    <s v="RM-MA-D3"/>
    <s v="PALF"/>
    <s v="Fondation Wilcat"/>
    <s v="CONGO"/>
    <m/>
    <m/>
    <m/>
  </r>
  <r>
    <d v="2026-05-30T00:00:00"/>
    <s v="Taxi moto: Marché-Commissariat de Police"/>
    <x v="0"/>
    <x v="2"/>
    <n v="300"/>
    <n v="0.58059983704497908"/>
    <n v="516.70699999999999"/>
    <x v="9"/>
    <s v="RM-MA-D1"/>
    <s v="PALF"/>
    <s v="Fondation Wilcat"/>
    <s v="CONGO"/>
    <m/>
    <m/>
    <m/>
  </r>
  <r>
    <d v="2026-05-30T00:00:00"/>
    <s v="Taxi moto: Commissariat de Police-Hotel Dominique"/>
    <x v="0"/>
    <x v="2"/>
    <n v="300"/>
    <n v="0.58059983704497908"/>
    <n v="516.70699999999999"/>
    <x v="9"/>
    <s v="RM-MA-D1"/>
    <s v="PALF"/>
    <s v="Fondation Wilcat"/>
    <s v="CONGO"/>
    <m/>
    <m/>
    <m/>
  </r>
  <r>
    <d v="2026-05-30T00:00:00"/>
    <s v="Taxi moto: Hotel Dominique-Marché pour acheter la ration des prévenus"/>
    <x v="0"/>
    <x v="2"/>
    <n v="300"/>
    <n v="0.58059983704497908"/>
    <n v="516.70699999999999"/>
    <x v="9"/>
    <s v="RM-MA-D1"/>
    <s v="PALF"/>
    <s v="Fondation Wilcat"/>
    <s v="CONGO"/>
    <m/>
    <m/>
    <m/>
  </r>
  <r>
    <d v="2026-05-30T00:00:00"/>
    <s v="Achat de la ration des prévenus MOUKO Casmir et EKOMBO"/>
    <x v="3"/>
    <x v="2"/>
    <n v="3000"/>
    <n v="5.8059983704497906"/>
    <n v="516.70699999999999"/>
    <x v="9"/>
    <s v="RM-MA-D3"/>
    <s v="PALF"/>
    <s v="Fondation Wilcat"/>
    <s v="CONGO"/>
    <m/>
    <m/>
    <m/>
  </r>
  <r>
    <d v="2026-05-30T00:00:00"/>
    <s v="Taxi moto: Marché-Commissariat de Police"/>
    <x v="0"/>
    <x v="2"/>
    <n v="300"/>
    <n v="0.58059983704497908"/>
    <n v="516.70699999999999"/>
    <x v="9"/>
    <s v="RM-MA-D1"/>
    <s v="PALF"/>
    <s v="Fondation Wilcat"/>
    <s v="CONGO"/>
    <m/>
    <m/>
    <m/>
  </r>
  <r>
    <d v="2026-05-30T00:00:00"/>
    <s v="Taxi moto: Commissariat de Police-Hotel Dominique"/>
    <x v="0"/>
    <x v="2"/>
    <n v="300"/>
    <n v="0.58059983704497908"/>
    <n v="516.70699999999999"/>
    <x v="9"/>
    <s v="RM-MA-D1"/>
    <s v="PALF"/>
    <s v="Fondation Wilcat"/>
    <s v="CONGO"/>
    <m/>
    <m/>
    <m/>
  </r>
  <r>
    <d v="2026-05-31T00:00:00"/>
    <s v="Taxi moto: Hôtel-Marché"/>
    <x v="0"/>
    <x v="2"/>
    <n v="250"/>
    <n v="0.48383319753748255"/>
    <n v="516.70699999999999"/>
    <x v="8"/>
    <s v="CR-MA-D1"/>
    <s v="PALF"/>
    <s v="Fondation Wilcat"/>
    <s v="CONGO"/>
    <m/>
    <m/>
    <m/>
  </r>
  <r>
    <d v="2026-05-31T00:00:00"/>
    <s v="Ration de sept prevenus/ Maxime, Gael, Guylvitch, NGOSSI, Manuel, Hosly et Doungous, à la Gendarmerie (BT) d'Ewo/ Matin"/>
    <x v="3"/>
    <x v="2"/>
    <n v="10500"/>
    <n v="20.320994296574266"/>
    <n v="516.70699999999999"/>
    <x v="8"/>
    <s v="CR-MA-D4"/>
    <s v="PALF"/>
    <s v="Fondation Wilcat"/>
    <s v="CONGO"/>
    <m/>
    <m/>
    <m/>
  </r>
  <r>
    <d v="2026-05-31T00:00:00"/>
    <s v="Taxi moto: Marché-BT"/>
    <x v="0"/>
    <x v="2"/>
    <n v="250"/>
    <n v="0.48383319753748255"/>
    <n v="516.70699999999999"/>
    <x v="8"/>
    <s v="CR-MA-D1"/>
    <s v="PALF"/>
    <s v="Fondation Wilcat"/>
    <s v="CONGO"/>
    <m/>
    <m/>
    <m/>
  </r>
  <r>
    <d v="2026-05-31T00:00:00"/>
    <s v="Taxi moto: Hotel Dominique-Marché pour acheter la ration des prévenus"/>
    <x v="0"/>
    <x v="2"/>
    <n v="300"/>
    <n v="0.58059983704497908"/>
    <n v="516.70699999999999"/>
    <x v="9"/>
    <s v="RM-MA-D1"/>
    <s v="PALF"/>
    <s v="Fondation Wilcat"/>
    <s v="CONGO"/>
    <m/>
    <m/>
    <m/>
  </r>
  <r>
    <d v="2026-05-31T00:00:00"/>
    <s v="Achat de la ration des prévenus MOUKO Casmir et EKOMBO"/>
    <x v="3"/>
    <x v="2"/>
    <n v="3000"/>
    <n v="5.8059983704497906"/>
    <n v="516.70699999999999"/>
    <x v="9"/>
    <s v="RM-MA-D3"/>
    <s v="PALF"/>
    <s v="Fondation Wilcat"/>
    <s v="CONGO"/>
    <m/>
    <m/>
    <m/>
  </r>
  <r>
    <d v="2026-05-31T00:00:00"/>
    <s v="Taxi moto: Marché -Commisariat de Police"/>
    <x v="0"/>
    <x v="2"/>
    <n v="300"/>
    <n v="0.58059983704497908"/>
    <n v="516.70699999999999"/>
    <x v="9"/>
    <s v="RM-MA-D1"/>
    <s v="PALF"/>
    <s v="Fondation Wilcat"/>
    <s v="CONGO"/>
    <m/>
    <m/>
    <m/>
  </r>
  <r>
    <d v="2026-05-31T00:00:00"/>
    <s v="Taxi moto: Commissariat de Police-Hotel Dominique"/>
    <x v="0"/>
    <x v="2"/>
    <n v="300"/>
    <n v="0.58059983704497908"/>
    <n v="516.70699999999999"/>
    <x v="9"/>
    <s v="RM-MA-D1"/>
    <s v="PALF"/>
    <s v="Fondation Wilcat"/>
    <s v="CONGO"/>
    <m/>
    <m/>
    <m/>
  </r>
  <r>
    <d v="2026-05-31T00:00:00"/>
    <s v="Taxi moto: Hotel Dominique-Marché pour acheter la ration des prévenus"/>
    <x v="0"/>
    <x v="2"/>
    <n v="300"/>
    <n v="0.58059983704497908"/>
    <n v="516.70699999999999"/>
    <x v="9"/>
    <s v="RM-MA-D1"/>
    <s v="PALF"/>
    <s v="Fondation Wilcat"/>
    <s v="CONGO"/>
    <m/>
    <m/>
    <m/>
  </r>
  <r>
    <d v="2026-05-31T00:00:00"/>
    <s v="Achat de la ration des prévenus MOUKO Casmir et EKOMBO"/>
    <x v="3"/>
    <x v="2"/>
    <n v="3000"/>
    <n v="5.8059983704497906"/>
    <n v="516.70699999999999"/>
    <x v="9"/>
    <s v="RM-MA-D3"/>
    <s v="PALF"/>
    <s v="Fondation Wilcat"/>
    <s v="CONGO"/>
    <m/>
    <m/>
    <m/>
  </r>
  <r>
    <d v="2026-05-31T00:00:00"/>
    <s v="Taxi moto: Marché-Commissariat de Police"/>
    <x v="0"/>
    <x v="2"/>
    <n v="300"/>
    <n v="0.58059983704497908"/>
    <n v="516.70699999999999"/>
    <x v="9"/>
    <s v="RM-MA-D1"/>
    <s v="PALF"/>
    <s v="Fondation Wilcat"/>
    <s v="CONGO"/>
    <m/>
    <m/>
    <m/>
  </r>
  <r>
    <d v="2026-05-31T00:00:00"/>
    <s v="Taxi moto: Commissariat de Police-Hotel Dominique"/>
    <x v="0"/>
    <x v="2"/>
    <n v="300"/>
    <n v="0.58059983704497908"/>
    <n v="516.70699999999999"/>
    <x v="9"/>
    <s v="RM-MA-D1"/>
    <s v="PALF"/>
    <s v="Fondation Wilcat"/>
    <s v="CONGO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eau croisé dynamique1" cacheId="3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C13" firstHeaderRow="1" firstDataRow="1" firstDataCol="1"/>
  <pivotFields count="15"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1">
        <item x="7"/>
        <item x="0"/>
        <item x="4"/>
        <item x="9"/>
        <item x="8"/>
        <item x="5"/>
        <item x="6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Somme de Spent  in XAF" fld="4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2" cacheId="1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D16" firstHeaderRow="0" firstDataRow="1" firstDataCol="1"/>
  <pivotFields count="10">
    <pivotField numFmtId="14" showAll="0"/>
    <pivotField showAll="0"/>
    <pivotField showAll="0"/>
    <pivotField showAll="0"/>
    <pivotField dataField="1" showAll="0"/>
    <pivotField dataField="1" showAll="0"/>
    <pivotField numFmtId="168" showAll="0"/>
    <pivotField axis="axisRow" showAll="0">
      <items count="14">
        <item x="5"/>
        <item x="6"/>
        <item x="11"/>
        <item x="2"/>
        <item x="9"/>
        <item x="3"/>
        <item x="7"/>
        <item x="10"/>
        <item x="8"/>
        <item x="0"/>
        <item x="4"/>
        <item x="1"/>
        <item x="12"/>
        <item t="default"/>
      </items>
    </pivotField>
    <pivotField showAll="0"/>
    <pivotField showAll="0"/>
  </pivotFields>
  <rowFields count="1">
    <field x="7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Spent " fld="4" baseField="7" baseItem="0"/>
    <dataField name="Somme de Received" fld="5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3" cacheId="3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T11" firstHeaderRow="1" firstDataRow="2" firstDataCol="1"/>
  <pivotFields count="15">
    <pivotField showAll="0"/>
    <pivotField showAll="0"/>
    <pivotField axis="axisCol" showAll="0">
      <items count="19">
        <item x="11"/>
        <item x="6"/>
        <item x="9"/>
        <item x="10"/>
        <item x="1"/>
        <item x="13"/>
        <item x="7"/>
        <item x="0"/>
        <item x="5"/>
        <item x="8"/>
        <item x="2"/>
        <item m="1" x="17"/>
        <item x="4"/>
        <item x="3"/>
        <item x="12"/>
        <item x="14"/>
        <item x="15"/>
        <item x="16"/>
        <item t="default"/>
      </items>
    </pivotField>
    <pivotField axis="axisRow" showAll="0">
      <items count="10">
        <item x="1"/>
        <item x="2"/>
        <item x="0"/>
        <item x="3"/>
        <item x="4"/>
        <item m="1" x="7"/>
        <item x="5"/>
        <item m="1" x="8"/>
        <item x="6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6"/>
    </i>
    <i>
      <x v="8"/>
    </i>
    <i t="grand">
      <x/>
    </i>
  </rowItems>
  <colFields count="1">
    <field x="2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3"/>
    </i>
    <i>
      <x v="14"/>
    </i>
    <i>
      <x v="15"/>
    </i>
    <i>
      <x v="16"/>
    </i>
    <i>
      <x v="17"/>
    </i>
    <i t="grand">
      <x/>
    </i>
  </colItems>
  <dataFields count="1">
    <dataField name="Somme de Spent  in XAF" fld="4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1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K2:O19" firstHeaderRow="0" firstDataRow="1" firstDataCol="1"/>
  <pivotFields count="16">
    <pivotField axis="axisRow"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dataField="1" showAll="0"/>
    <pivotField dataField="1" showAll="0"/>
    <pivotField numFmtId="173" showAll="0"/>
    <pivotField showAll="0"/>
    <pivotField showAll="0"/>
    <pivotField showAll="0"/>
    <pivotField axis="axisRow" showAll="0">
      <items count="6">
        <item x="2"/>
        <item x="3"/>
        <item x="0"/>
        <item x="1"/>
        <item x="4"/>
        <item t="default"/>
      </items>
    </pivotField>
    <pivotField showAll="0"/>
    <pivotField dataField="1" showAll="0"/>
    <pivotField dataField="1" showAll="0"/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3">
    <field x="10"/>
    <field x="15"/>
    <field x="0"/>
  </rowFields>
  <rowItems count="17">
    <i>
      <x/>
    </i>
    <i r="1">
      <x v="2"/>
    </i>
    <i r="1">
      <x v="4"/>
    </i>
    <i r="1">
      <x v="5"/>
    </i>
    <i>
      <x v="1"/>
    </i>
    <i r="1">
      <x v="2"/>
    </i>
    <i r="1">
      <x v="3"/>
    </i>
    <i r="1">
      <x v="4"/>
    </i>
    <i>
      <x v="2"/>
    </i>
    <i r="1">
      <x v="1"/>
    </i>
    <i r="1">
      <x v="2"/>
    </i>
    <i>
      <x v="3"/>
    </i>
    <i r="1">
      <x v="1"/>
    </i>
    <i r="1">
      <x v="2"/>
    </i>
    <i>
      <x v="4"/>
    </i>
    <i r="1"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Receved in XAF" fld="12" baseField="15" baseItem="2"/>
    <dataField name="Somme de Receved  $" fld="13" baseField="15" baseItem="2"/>
    <dataField name="Somme de Spent  in XAF" fld="4" baseField="15" baseItem="5"/>
    <dataField name="Somme de Spent in $" fld="5" baseField="15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Tableau croisé dynamique4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G2:H13" firstHeaderRow="1" firstDataRow="1" firstDataCol="1"/>
  <pivotFields count="5">
    <pivotField numFmtId="14" showAll="0"/>
    <pivotField showAll="0"/>
    <pivotField dataField="1" showAll="0"/>
    <pivotField numFmtId="3" showAll="0"/>
    <pivotField axis="axisRow" showAll="0">
      <items count="11">
        <item x="3"/>
        <item x="4"/>
        <item x="1"/>
        <item x="6"/>
        <item x="9"/>
        <item x="7"/>
        <item x="2"/>
        <item x="5"/>
        <item x="8"/>
        <item x="0"/>
        <item t="default"/>
      </items>
    </pivotField>
  </pivotFields>
  <rowFields count="1">
    <field x="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Somme de distributed" fld="2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2" dT="2024-11-19T16:38:26.73" personId="{98584D5A-8469-40CB-92DE-DDEA7199F951}" id="{A12D1BC1-2A0A-4E82-995E-AE42C351895A}">
    <text>Link to the personal balance</text>
  </threadedComment>
  <threadedComment ref="D2" dT="2024-11-19T16:46:00.44" personId="{98584D5A-8469-40CB-92DE-DDEA7199F951}" id="{B9DA9024-4CA0-46CF-BCB7-17B9FFFC34E0}">
    <text>Link to the pivot table „Cash journal“</text>
  </threadedComment>
  <threadedComment ref="E2" dT="2024-11-19T16:46:19.39" personId="{98584D5A-8469-40CB-92DE-DDEA7199F951}" id="{62FAAB4B-6EAF-4972-9E02-C37D118F3FE1}">
    <text>Link to the pivot table „data“</text>
  </threadedComment>
  <threadedComment ref="H2" dT="2024-11-19T16:38:41.72" personId="{98584D5A-8469-40CB-92DE-DDEA7199F951}" id="{CD553CA5-AD13-43FC-A1F7-EF2DE5EF7A94}">
    <text>Link to the personal balance</text>
  </threadedComment>
  <threadedComment ref="I2" dT="2024-11-19T16:38:50.52" personId="{98584D5A-8469-40CB-92DE-DDEA7199F951}" id="{5991BF77-FCF5-4586-9875-1F89E2825A51}">
    <text>formula</text>
  </threadedComment>
  <threadedComment ref="C19" dT="2024-11-19T16:39:21.61" personId="{98584D5A-8469-40CB-92DE-DDEA7199F951}" id="{D10F2EAC-DC88-4867-AF3C-128AC3A279F6}">
    <text>Link to the bank journal</text>
  </threadedComment>
  <threadedComment ref="I19" dT="2024-11-19T16:39:34.22" personId="{98584D5A-8469-40CB-92DE-DDEA7199F951}" id="{E4BF8878-824E-43F9-ABC1-A73CD708EDCD}">
    <text>Link to the bank journal</text>
  </threadedComment>
  <threadedComment ref="C25" dT="2024-11-19T16:39:51.68" personId="{98584D5A-8469-40CB-92DE-DDEA7199F951}" id="{5E3CEF0F-AC62-41D5-A934-AC03EDB0B8D2}">
    <text>Link to the cash journal</text>
  </threadedComment>
  <threadedComment ref="H25" dT="2024-11-19T16:40:03.44" personId="{98584D5A-8469-40CB-92DE-DDEA7199F951}" id="{A6199460-FC62-44E6-AB78-D712E7363C57}">
    <text>Link to the cash journal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6" dT="2024-11-19T17:03:20.17" personId="{98584D5A-8469-40CB-92DE-DDEA7199F951}" id="{C1DF0F66-A833-40DC-8B4A-5A54471ED649}">
    <text>Adjust that according to your country</text>
  </threadedComment>
  <threadedComment ref="F23" dT="2024-11-19T17:02:43.89" personId="{98584D5A-8469-40CB-92DE-DDEA7199F951}" id="{F88D673A-DD35-4DCB-976B-8A96F322437E}">
    <text>Link to the cash journal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M32"/>
  <sheetViews>
    <sheetView tabSelected="1" topLeftCell="A6" zoomScale="83" zoomScaleNormal="83" workbookViewId="0">
      <selection activeCell="H39" sqref="H39"/>
    </sheetView>
  </sheetViews>
  <sheetFormatPr baseColWidth="10" defaultColWidth="8.69921875" defaultRowHeight="13.8"/>
  <cols>
    <col min="1" max="3" width="17.3984375" customWidth="1"/>
    <col min="4" max="4" width="18.3984375" customWidth="1"/>
    <col min="5" max="10" width="17.3984375" customWidth="1"/>
    <col min="12" max="13" width="14.69921875" customWidth="1"/>
  </cols>
  <sheetData>
    <row r="1" spans="1:13" ht="41.4">
      <c r="A1" s="78" t="s">
        <v>10</v>
      </c>
      <c r="B1" s="79" t="s">
        <v>11</v>
      </c>
      <c r="C1" s="79" t="s">
        <v>1432</v>
      </c>
      <c r="D1" s="79" t="s">
        <v>12</v>
      </c>
      <c r="E1" s="80" t="s">
        <v>13</v>
      </c>
      <c r="F1" s="80"/>
      <c r="G1" s="80" t="s">
        <v>161</v>
      </c>
      <c r="H1" s="79" t="s">
        <v>1431</v>
      </c>
      <c r="I1" s="81" t="s">
        <v>14</v>
      </c>
      <c r="J1" s="5" t="s">
        <v>15</v>
      </c>
      <c r="L1" s="75" t="s">
        <v>171</v>
      </c>
      <c r="M1" s="75"/>
    </row>
    <row r="2" spans="1:13" ht="14.4">
      <c r="A2" s="127" t="s">
        <v>135</v>
      </c>
      <c r="B2" s="6" t="s">
        <v>98</v>
      </c>
      <c r="C2" s="7">
        <f>+'Personals balance  '!H4</f>
        <v>-15019</v>
      </c>
      <c r="D2" s="219">
        <f>GETPIVOTDATA("Somme de Spent ",'Individual received  '!$B$2,"Name","DOVI")+'Balance   '!M2</f>
        <v>599000</v>
      </c>
      <c r="E2" s="8">
        <f>GETPIVOTDATA("Spent  in XAF",'Individual costs  '!$B$2,"Name","DOVI")</f>
        <v>498000</v>
      </c>
      <c r="F2" s="8"/>
      <c r="G2" s="7">
        <v>0</v>
      </c>
      <c r="H2" s="9">
        <f>'Personals balance  '!H76</f>
        <v>85981</v>
      </c>
      <c r="I2" s="10">
        <f>C2+D2-E2+F2-G2</f>
        <v>85981</v>
      </c>
      <c r="J2" s="11">
        <f>H2-I2</f>
        <v>0</v>
      </c>
      <c r="L2" s="127" t="s">
        <v>135</v>
      </c>
      <c r="M2" s="94">
        <f>+GETPIVOTDATA("distributed",'phone credit '!$G$2,"name","Dovi")</f>
        <v>40000</v>
      </c>
    </row>
    <row r="3" spans="1:13" ht="14.4">
      <c r="A3" s="127" t="s">
        <v>127</v>
      </c>
      <c r="B3" s="6" t="s">
        <v>98</v>
      </c>
      <c r="C3" s="7">
        <f>+'Personals balance  '!H80</f>
        <v>123520</v>
      </c>
      <c r="D3" s="219">
        <f>GETPIVOTDATA("Somme de Spent ",'Individual received  '!$B$2,"Name","Crépin")+'Balance   '!M3</f>
        <v>1295000</v>
      </c>
      <c r="E3" s="8">
        <f>GETPIVOTDATA("Spent  in XAF",'Individual costs  '!$B$2,"Name","Crépin")</f>
        <v>1256850</v>
      </c>
      <c r="F3" s="8"/>
      <c r="G3" s="7">
        <f>GETPIVOTDATA("Somme de Received",'Individual received  '!$B$2,"Name","Crépin")</f>
        <v>0</v>
      </c>
      <c r="H3" s="9">
        <f>+'Personals balance  '!H158</f>
        <v>161670</v>
      </c>
      <c r="I3" s="10">
        <f>C3+D3-E3+F3-G3</f>
        <v>161670</v>
      </c>
      <c r="J3" s="11">
        <f t="shared" ref="J3:J15" si="0">H3-I3</f>
        <v>0</v>
      </c>
      <c r="L3" s="127" t="s">
        <v>127</v>
      </c>
      <c r="M3" s="94">
        <f>GETPIVOTDATA("distributed",'phone credit '!$G$2,"name","Crepin")</f>
        <v>30000</v>
      </c>
    </row>
    <row r="4" spans="1:13" ht="14.4">
      <c r="A4" s="127" t="s">
        <v>113</v>
      </c>
      <c r="B4" s="6" t="s">
        <v>97</v>
      </c>
      <c r="C4" s="7">
        <f>'Personals balance  '!H163</f>
        <v>0</v>
      </c>
      <c r="D4" s="219">
        <f>0+M4</f>
        <v>0</v>
      </c>
      <c r="E4" s="8">
        <v>0</v>
      </c>
      <c r="F4" s="8"/>
      <c r="G4" s="7">
        <v>0</v>
      </c>
      <c r="H4" s="9">
        <f>+'Personals balance  '!H164</f>
        <v>0</v>
      </c>
      <c r="I4" s="10">
        <f t="shared" ref="I4:I10" si="1">C4+D4-E4+F4-G4</f>
        <v>0</v>
      </c>
      <c r="J4" s="11">
        <f t="shared" si="0"/>
        <v>0</v>
      </c>
      <c r="L4" s="127" t="s">
        <v>113</v>
      </c>
      <c r="M4" s="75">
        <v>0</v>
      </c>
    </row>
    <row r="5" spans="1:13" ht="14.4">
      <c r="A5" s="127" t="s">
        <v>167</v>
      </c>
      <c r="B5" s="6" t="s">
        <v>97</v>
      </c>
      <c r="C5" s="7">
        <f>+'Personals balance  '!H169</f>
        <v>500</v>
      </c>
      <c r="D5" s="219">
        <f>GETPIVOTDATA("Somme de Spent ",'Individual received  '!$B$2,"Name","Parfaite")+'Balance   '!M5</f>
        <v>421400</v>
      </c>
      <c r="E5" s="8">
        <f>GETPIVOTDATA("Spent  in XAF",'Individual costs  '!$B$2,"Name","Parfaite")</f>
        <v>420400</v>
      </c>
      <c r="F5" s="8"/>
      <c r="G5" s="7">
        <f>GETPIVOTDATA("Somme de Received",'Individual received  '!$B$2,"Name","Parfaite")</f>
        <v>0</v>
      </c>
      <c r="H5" s="9">
        <f>+'Personals balance  '!H277</f>
        <v>1500</v>
      </c>
      <c r="I5" s="10">
        <f>C5+D5-E5+F5-G5</f>
        <v>1500</v>
      </c>
      <c r="J5" s="11">
        <f>H5-I5</f>
        <v>0</v>
      </c>
      <c r="L5" s="127" t="s">
        <v>167</v>
      </c>
      <c r="M5" s="94">
        <f>GETPIVOTDATA("distributed",'phone credit '!$G$2,"name","Parfaite")</f>
        <v>20000</v>
      </c>
    </row>
    <row r="6" spans="1:13" ht="14.4">
      <c r="A6" s="129" t="s">
        <v>136</v>
      </c>
      <c r="B6" s="130" t="s">
        <v>137</v>
      </c>
      <c r="C6" s="148">
        <v>233614</v>
      </c>
      <c r="D6" s="149"/>
      <c r="E6" s="149"/>
      <c r="F6" s="149"/>
      <c r="G6" s="148"/>
      <c r="H6" s="150">
        <v>233614</v>
      </c>
      <c r="I6" s="151">
        <f t="shared" si="1"/>
        <v>233614</v>
      </c>
      <c r="J6" s="11">
        <f t="shared" si="0"/>
        <v>0</v>
      </c>
      <c r="L6" s="129" t="s">
        <v>136</v>
      </c>
      <c r="M6" s="75"/>
    </row>
    <row r="7" spans="1:13" ht="14.4">
      <c r="A7" s="129" t="s">
        <v>138</v>
      </c>
      <c r="B7" s="130" t="s">
        <v>137</v>
      </c>
      <c r="C7" s="148">
        <v>249769</v>
      </c>
      <c r="D7" s="149"/>
      <c r="E7" s="149"/>
      <c r="F7" s="149"/>
      <c r="G7" s="148"/>
      <c r="H7" s="150">
        <v>249769</v>
      </c>
      <c r="I7" s="151">
        <f t="shared" si="1"/>
        <v>249769</v>
      </c>
      <c r="J7" s="11">
        <f t="shared" si="0"/>
        <v>0</v>
      </c>
      <c r="L7" s="129" t="s">
        <v>138</v>
      </c>
      <c r="M7" s="75"/>
    </row>
    <row r="8" spans="1:13" ht="15">
      <c r="A8" s="128" t="s">
        <v>130</v>
      </c>
      <c r="B8" s="6" t="s">
        <v>137</v>
      </c>
      <c r="C8" s="7">
        <f>+'Personals balance  '!H575</f>
        <v>9600</v>
      </c>
      <c r="D8" s="219">
        <f>GETPIVOTDATA("Somme de Spent ",'Individual received  '!$B$2,"Name","IT87")+'Balance   '!M8</f>
        <v>371500</v>
      </c>
      <c r="E8" s="8">
        <f>GETPIVOTDATA("Spent  in XAF",'Individual costs  '!$B$2,"Name","IT87")</f>
        <v>371700</v>
      </c>
      <c r="F8" s="8"/>
      <c r="G8" s="7">
        <v>0</v>
      </c>
      <c r="H8" s="9">
        <f>+'Personals balance  '!H679</f>
        <v>9400</v>
      </c>
      <c r="I8" s="10">
        <f t="shared" si="1"/>
        <v>9400</v>
      </c>
      <c r="J8" s="11">
        <f t="shared" si="0"/>
        <v>0</v>
      </c>
      <c r="L8" s="128" t="s">
        <v>130</v>
      </c>
      <c r="M8" s="94">
        <f>GETPIVOTDATA("distributed",'phone credit '!$G$2,"name","IT87")</f>
        <v>22500</v>
      </c>
    </row>
    <row r="9" spans="1:13" ht="14.4">
      <c r="A9" s="127" t="s">
        <v>122</v>
      </c>
      <c r="B9" s="6" t="s">
        <v>137</v>
      </c>
      <c r="C9" s="7">
        <f>+'Personals balance  '!H282</f>
        <v>137010</v>
      </c>
      <c r="D9" s="219">
        <f>GETPIVOTDATA("Somme de Spent ",'Individual received  '!$B$2,"Name","P29")+'Balance   '!M9</f>
        <v>912500</v>
      </c>
      <c r="E9" s="8">
        <f>GETPIVOTDATA("Spent  in XAF",'Individual costs  '!$B$2,"Name","P29")</f>
        <v>941150</v>
      </c>
      <c r="F9" s="8"/>
      <c r="G9" s="7">
        <f>GETPIVOTDATA("Somme de Received",'Individual received  '!$B$2,"Name","P29")</f>
        <v>60000</v>
      </c>
      <c r="H9" s="9">
        <f>+'Personals balance  '!H419</f>
        <v>48360</v>
      </c>
      <c r="I9" s="10">
        <f t="shared" si="1"/>
        <v>48360</v>
      </c>
      <c r="J9" s="11">
        <f t="shared" si="0"/>
        <v>0</v>
      </c>
      <c r="L9" s="127" t="s">
        <v>122</v>
      </c>
      <c r="M9" s="94">
        <f>GETPIVOTDATA("distributed",'phone credit '!$G$2,"name","P29")</f>
        <v>30000</v>
      </c>
    </row>
    <row r="10" spans="1:13" ht="14.4">
      <c r="A10" s="127" t="s">
        <v>121</v>
      </c>
      <c r="B10" s="6" t="s">
        <v>137</v>
      </c>
      <c r="C10" s="7">
        <f>+'Personals balance  '!H424</f>
        <v>129200</v>
      </c>
      <c r="D10" s="219">
        <f>GETPIVOTDATA("Somme de Spent ",'Individual received  '!$B$2,"Name","T73")+'Balance   '!M10</f>
        <v>446000</v>
      </c>
      <c r="E10" s="8">
        <f>GETPIVOTDATA("Spent  in XAF",'Individual costs  '!$B$2,"Name","T73")</f>
        <v>452000</v>
      </c>
      <c r="F10" s="8"/>
      <c r="G10" s="7">
        <f>GETPIVOTDATA("Somme de Received",'Individual received  '!$B$2,"Name","T73")</f>
        <v>50000</v>
      </c>
      <c r="H10" s="9">
        <f>+'Personals balance  '!H570</f>
        <v>73200</v>
      </c>
      <c r="I10" s="10">
        <f t="shared" si="1"/>
        <v>73200</v>
      </c>
      <c r="J10" s="11">
        <f t="shared" si="0"/>
        <v>0</v>
      </c>
      <c r="L10" s="127" t="s">
        <v>121</v>
      </c>
      <c r="M10" s="94">
        <f>GETPIVOTDATA("distributed",'phone credit '!$G$2,"name","T73")</f>
        <v>30000</v>
      </c>
    </row>
    <row r="11" spans="1:13" ht="14.4">
      <c r="A11" s="124" t="s">
        <v>131</v>
      </c>
      <c r="B11" s="217" t="s">
        <v>137</v>
      </c>
      <c r="C11" s="218">
        <f>+'Personals balance  '!H684</f>
        <v>0</v>
      </c>
      <c r="D11" s="219">
        <f t="shared" ref="D11" si="2">0+M11</f>
        <v>0</v>
      </c>
      <c r="E11" s="219">
        <v>0</v>
      </c>
      <c r="F11" s="219"/>
      <c r="G11" s="218">
        <v>0</v>
      </c>
      <c r="H11" s="220">
        <f>+'Personals balance  '!H685</f>
        <v>0</v>
      </c>
      <c r="I11" s="221">
        <f t="shared" ref="I11:I16" si="3">C11+D11-E11+F11-G11</f>
        <v>0</v>
      </c>
      <c r="J11" s="11">
        <f t="shared" si="0"/>
        <v>0</v>
      </c>
      <c r="L11" s="75" t="s">
        <v>131</v>
      </c>
      <c r="M11" s="94">
        <v>0</v>
      </c>
    </row>
    <row r="12" spans="1:13" ht="14.4">
      <c r="A12" s="222" t="s">
        <v>123</v>
      </c>
      <c r="B12" s="217" t="s">
        <v>96</v>
      </c>
      <c r="C12" s="223">
        <f>+'Personals balance  '!H946</f>
        <v>28947</v>
      </c>
      <c r="D12" s="219">
        <f>GETPIVOTDATA("Somme de Spent ",'Individual received  '!$B$2,"Name","Romain")+'Balance   '!M12</f>
        <v>636134</v>
      </c>
      <c r="E12" s="224">
        <f>GETPIVOTDATA("Spent  in XAF",'Individual costs  '!$B$2,"Name","Romain")</f>
        <v>652934</v>
      </c>
      <c r="F12" s="124"/>
      <c r="G12" s="124">
        <f>+GETPIVOTDATA("Somme de Received",'Individual received  '!$B$2,"Name",)</f>
        <v>0</v>
      </c>
      <c r="H12" s="223">
        <f>+'Personals balance  '!H1047</f>
        <v>12147</v>
      </c>
      <c r="I12" s="221">
        <f>C12+D12-E12+F12-G12</f>
        <v>12147</v>
      </c>
      <c r="J12" s="11">
        <f t="shared" si="0"/>
        <v>0</v>
      </c>
      <c r="L12" s="127" t="s">
        <v>123</v>
      </c>
      <c r="M12" s="94">
        <f>GETPIVOTDATA("distributed",'phone credit '!$G$2,"name","Romain")</f>
        <v>20000</v>
      </c>
    </row>
    <row r="13" spans="1:13" ht="14.4">
      <c r="A13" s="127" t="s">
        <v>133</v>
      </c>
      <c r="B13" s="6" t="s">
        <v>96</v>
      </c>
      <c r="C13" s="12">
        <f>+'Personals balance  '!H701</f>
        <v>80130</v>
      </c>
      <c r="D13" s="223">
        <f>GETPIVOTDATA("Somme de Spent ",'Individual received  '!$B$2,"Name","Donald-Roméo")+'Balance   '!M13</f>
        <v>757500</v>
      </c>
      <c r="E13" s="13">
        <f>GETPIVOTDATA("Spent  in XAF",'Individual costs  '!$B$2,"Name","Donald-Romeo")</f>
        <v>846450</v>
      </c>
      <c r="F13" s="75"/>
      <c r="G13" s="121">
        <f>GETPIVOTDATA("Somme de Received",'Individual received  '!$B$2,"Name","Donald-Roméo")</f>
        <v>0</v>
      </c>
      <c r="H13" s="122">
        <f>'Personals balance  '!H825</f>
        <v>-8820</v>
      </c>
      <c r="I13" s="10">
        <f t="shared" si="3"/>
        <v>-8820</v>
      </c>
      <c r="J13" s="11">
        <f t="shared" si="0"/>
        <v>0</v>
      </c>
      <c r="L13" s="127" t="s">
        <v>133</v>
      </c>
      <c r="M13" s="94">
        <f>GETPIVOTDATA("distributed",'phone credit '!$G$2,"name","Donald-Romeo")</f>
        <v>30000</v>
      </c>
    </row>
    <row r="14" spans="1:13" ht="14.4">
      <c r="A14" s="127" t="s">
        <v>124</v>
      </c>
      <c r="B14" s="6" t="s">
        <v>96</v>
      </c>
      <c r="C14" s="12">
        <f>+'Personals balance  '!H689</f>
        <v>0</v>
      </c>
      <c r="D14" s="223">
        <v>0</v>
      </c>
      <c r="E14" s="13">
        <v>0</v>
      </c>
      <c r="F14" s="75"/>
      <c r="G14" s="121">
        <f>0</f>
        <v>0</v>
      </c>
      <c r="H14" s="122">
        <f>+'Personals balance  '!H690</f>
        <v>0</v>
      </c>
      <c r="I14" s="10">
        <f t="shared" si="3"/>
        <v>0</v>
      </c>
      <c r="J14" s="11">
        <f t="shared" si="0"/>
        <v>0</v>
      </c>
      <c r="L14" s="127" t="s">
        <v>124</v>
      </c>
      <c r="M14" s="94">
        <v>0</v>
      </c>
    </row>
    <row r="15" spans="1:13" ht="14.4">
      <c r="A15" s="127" t="s">
        <v>125</v>
      </c>
      <c r="B15" s="6" t="s">
        <v>96</v>
      </c>
      <c r="C15" s="12">
        <f>+'Personals balance  '!H696</f>
        <v>0</v>
      </c>
      <c r="D15" s="223">
        <v>0</v>
      </c>
      <c r="E15" s="13">
        <v>0</v>
      </c>
      <c r="F15" s="75"/>
      <c r="G15" s="121">
        <f>0</f>
        <v>0</v>
      </c>
      <c r="H15" s="122">
        <f>+'Personals balance  '!H697</f>
        <v>0</v>
      </c>
      <c r="I15" s="10">
        <f t="shared" si="3"/>
        <v>0</v>
      </c>
      <c r="J15" s="11">
        <f t="shared" si="0"/>
        <v>0</v>
      </c>
      <c r="L15" s="127" t="s">
        <v>125</v>
      </c>
      <c r="M15" s="94">
        <v>0</v>
      </c>
    </row>
    <row r="16" spans="1:13" ht="14.4">
      <c r="A16" s="127" t="s">
        <v>128</v>
      </c>
      <c r="B16" s="6" t="s">
        <v>99</v>
      </c>
      <c r="C16" s="12">
        <f>+'Personals balance  '!H829</f>
        <v>61150</v>
      </c>
      <c r="D16" s="223">
        <f>GETPIVOTDATA("Somme de Spent ",'Individual received  '!$B$2,"Name","Evariste")+'Balance   '!M16</f>
        <v>912000</v>
      </c>
      <c r="E16" s="13">
        <f>GETPIVOTDATA("Spent  in XAF",'Individual costs  '!$B$2,"Name","Evariste")</f>
        <v>933600</v>
      </c>
      <c r="F16" s="75"/>
      <c r="G16" s="121">
        <f>GETPIVOTDATA("Somme de Received",'Individual received  '!$B$2,"Name","Evariste")</f>
        <v>0</v>
      </c>
      <c r="H16" s="122">
        <f>'Personals balance  '!H940</f>
        <v>39550</v>
      </c>
      <c r="I16" s="10">
        <f t="shared" si="3"/>
        <v>39550</v>
      </c>
      <c r="J16" s="11">
        <f>H16-I16</f>
        <v>0</v>
      </c>
      <c r="L16" s="127" t="s">
        <v>128</v>
      </c>
      <c r="M16" s="94">
        <f>GETPIVOTDATA("distributed",'phone credit '!$G$2,"name","Evariste")</f>
        <v>30000</v>
      </c>
    </row>
    <row r="17" spans="1:13" ht="14.4">
      <c r="A17" s="14" t="s">
        <v>18</v>
      </c>
      <c r="B17" s="15"/>
      <c r="C17" s="16">
        <f t="shared" ref="C17:I17" si="4">SUM(C2:C16)</f>
        <v>1038421</v>
      </c>
      <c r="D17" s="16">
        <f t="shared" si="4"/>
        <v>6351034</v>
      </c>
      <c r="E17" s="16">
        <f t="shared" si="4"/>
        <v>6373084</v>
      </c>
      <c r="F17" s="16">
        <f t="shared" si="4"/>
        <v>0</v>
      </c>
      <c r="G17" s="16">
        <f t="shared" si="4"/>
        <v>110000</v>
      </c>
      <c r="H17" s="16">
        <f t="shared" si="4"/>
        <v>906371</v>
      </c>
      <c r="I17" s="16">
        <f t="shared" si="4"/>
        <v>906371</v>
      </c>
      <c r="J17" s="17">
        <f>H17-I17</f>
        <v>0</v>
      </c>
      <c r="M17" s="71">
        <f>SUM(M2:M16)</f>
        <v>252500</v>
      </c>
    </row>
    <row r="18" spans="1:13" ht="14.4">
      <c r="A18" s="18"/>
      <c r="B18" s="19"/>
      <c r="C18" s="20"/>
      <c r="D18" s="21"/>
      <c r="E18" s="21"/>
      <c r="F18" s="76" t="s">
        <v>16</v>
      </c>
      <c r="G18" s="77" t="s">
        <v>17</v>
      </c>
      <c r="H18" s="20"/>
      <c r="I18" s="22"/>
      <c r="J18" s="11"/>
    </row>
    <row r="19" spans="1:13" ht="14.4">
      <c r="A19" s="23" t="s">
        <v>28</v>
      </c>
      <c r="B19" s="24"/>
      <c r="C19" s="25">
        <f>+'Bank journal  '!G2</f>
        <v>2346946</v>
      </c>
      <c r="D19" s="26">
        <f xml:space="preserve"> 'DATA '!M421</f>
        <v>36254743</v>
      </c>
      <c r="E19" s="25">
        <f>GETPIVOTDATA("Spent  in XAF",'Individual costs  '!$B$2,"Name","BCI")</f>
        <v>1209812</v>
      </c>
      <c r="F19" s="25"/>
      <c r="G19" s="25">
        <f>GETPIVOTDATA("Somme de Received",'Individual received  '!$B$2,"Name","BCI")</f>
        <v>7700000</v>
      </c>
      <c r="H19" s="26">
        <f>'Bank reconciliation  '!D51</f>
        <v>29691877</v>
      </c>
      <c r="I19" s="27">
        <f>C19+D19-E19+F19-G19</f>
        <v>29691877</v>
      </c>
      <c r="J19" s="11">
        <f>H19-I19</f>
        <v>0</v>
      </c>
    </row>
    <row r="20" spans="1:13" ht="14.4">
      <c r="A20" s="82" t="s">
        <v>19</v>
      </c>
      <c r="B20" s="83"/>
      <c r="C20" s="83">
        <f t="shared" ref="C20:I20" si="5">SUM(C19:C19)</f>
        <v>2346946</v>
      </c>
      <c r="D20" s="83">
        <f t="shared" si="5"/>
        <v>36254743</v>
      </c>
      <c r="E20" s="83">
        <f t="shared" si="5"/>
        <v>1209812</v>
      </c>
      <c r="F20" s="83">
        <f t="shared" si="5"/>
        <v>0</v>
      </c>
      <c r="G20" s="83">
        <f t="shared" si="5"/>
        <v>7700000</v>
      </c>
      <c r="H20" s="83">
        <f t="shared" si="5"/>
        <v>29691877</v>
      </c>
      <c r="I20" s="84">
        <f t="shared" si="5"/>
        <v>29691877</v>
      </c>
      <c r="J20" s="17">
        <f>H20-I20</f>
        <v>0</v>
      </c>
    </row>
    <row r="21" spans="1:13" ht="14.4">
      <c r="A21" s="28" t="s">
        <v>20</v>
      </c>
      <c r="B21" s="29"/>
      <c r="C21" s="29"/>
      <c r="D21" s="30"/>
      <c r="E21" s="31"/>
      <c r="F21" s="29"/>
      <c r="G21" s="29"/>
      <c r="H21" s="29"/>
      <c r="I21" s="32"/>
      <c r="J21" s="33"/>
    </row>
    <row r="22" spans="1:13" ht="15" thickBot="1">
      <c r="A22" s="34"/>
      <c r="B22" s="35"/>
      <c r="C22" s="35"/>
      <c r="D22" s="35"/>
      <c r="E22" s="35"/>
      <c r="F22" s="35"/>
      <c r="G22" s="35"/>
      <c r="H22" s="35"/>
      <c r="I22" s="36"/>
      <c r="J22" s="11"/>
    </row>
    <row r="23" spans="1:13" ht="15" thickBot="1">
      <c r="A23" s="37" t="s">
        <v>21</v>
      </c>
      <c r="B23" s="38"/>
      <c r="C23" s="38"/>
      <c r="D23" s="38"/>
      <c r="E23" s="38">
        <f>E17+E20</f>
        <v>7582896</v>
      </c>
      <c r="F23" s="38"/>
      <c r="G23" s="38"/>
      <c r="H23" s="38"/>
      <c r="I23" s="39"/>
      <c r="J23" s="40"/>
    </row>
    <row r="24" spans="1:13" ht="14.4">
      <c r="A24" s="41"/>
      <c r="B24" s="42"/>
      <c r="C24" s="42"/>
      <c r="D24" s="42"/>
      <c r="E24" s="42"/>
      <c r="F24" s="42"/>
      <c r="G24" s="42"/>
      <c r="H24" s="42"/>
      <c r="I24" s="43"/>
      <c r="J24" s="11"/>
    </row>
    <row r="25" spans="1:13" ht="14.4">
      <c r="A25" s="44" t="s">
        <v>22</v>
      </c>
      <c r="B25" s="45"/>
      <c r="C25" s="46">
        <f>'Cash journal   '!G2</f>
        <v>275775</v>
      </c>
      <c r="D25" s="47">
        <f>GETPIVOTDATA("Somme de Received",'Individual received  '!$B$2)</f>
        <v>9810000</v>
      </c>
      <c r="E25" s="47">
        <f>GETPIVOTDATA("Somme de Spent ",'Individual received  '!$B$2)</f>
        <v>8351034</v>
      </c>
      <c r="F25" s="47"/>
      <c r="G25" s="47"/>
      <c r="H25" s="47">
        <f>'Cash desk closing '!F23</f>
        <v>1734741</v>
      </c>
      <c r="I25" s="48">
        <f>C25+D25-E25+F25</f>
        <v>1734741</v>
      </c>
      <c r="J25" s="11">
        <f>H25-I25</f>
        <v>0</v>
      </c>
    </row>
    <row r="26" spans="1:13" ht="15" thickBot="1">
      <c r="A26" s="49"/>
      <c r="B26" s="50"/>
      <c r="C26" s="50"/>
      <c r="D26" s="50"/>
      <c r="E26" s="50"/>
      <c r="F26" s="50"/>
      <c r="G26" s="50"/>
      <c r="H26" s="50"/>
      <c r="I26" s="50"/>
      <c r="J26" s="51"/>
    </row>
    <row r="27" spans="1:13" ht="15.6">
      <c r="A27" s="52"/>
      <c r="B27" s="53"/>
      <c r="C27" s="54"/>
      <c r="D27" s="553" t="s">
        <v>23</v>
      </c>
      <c r="E27" s="553"/>
      <c r="F27" s="54"/>
      <c r="G27" s="54"/>
      <c r="H27" s="54"/>
      <c r="I27" s="55"/>
      <c r="J27" s="56"/>
    </row>
    <row r="28" spans="1:13" ht="46.8">
      <c r="A28" s="57"/>
      <c r="B28" s="58"/>
      <c r="C28" s="59" t="s">
        <v>2148</v>
      </c>
      <c r="D28" s="59" t="s">
        <v>31</v>
      </c>
      <c r="E28" s="59" t="s">
        <v>24</v>
      </c>
      <c r="F28" s="59"/>
      <c r="G28" s="59"/>
      <c r="H28" s="59" t="s">
        <v>2147</v>
      </c>
      <c r="I28" s="59" t="s">
        <v>25</v>
      </c>
      <c r="J28" s="60" t="s">
        <v>26</v>
      </c>
    </row>
    <row r="29" spans="1:13" ht="16.2" thickBot="1">
      <c r="A29" s="61" t="s">
        <v>27</v>
      </c>
      <c r="B29" s="62"/>
      <c r="C29" s="63">
        <f>C25+C20+C17</f>
        <v>3661142</v>
      </c>
      <c r="D29" s="63">
        <f>+D20</f>
        <v>36254743</v>
      </c>
      <c r="E29" s="63">
        <f>E23</f>
        <v>7582896</v>
      </c>
      <c r="F29" s="64"/>
      <c r="G29" s="63"/>
      <c r="H29" s="63">
        <f>+H25+H20+H17</f>
        <v>32332989</v>
      </c>
      <c r="I29" s="63">
        <f>C29+D29-E29</f>
        <v>32332989</v>
      </c>
      <c r="J29" s="65">
        <f>H29-I29</f>
        <v>0</v>
      </c>
    </row>
    <row r="31" spans="1:13">
      <c r="F31" s="155"/>
    </row>
    <row r="32" spans="1:13">
      <c r="F32" s="155"/>
    </row>
  </sheetData>
  <mergeCells count="1">
    <mergeCell ref="D27:E27"/>
  </mergeCells>
  <phoneticPr fontId="29" type="noConversion"/>
  <pageMargins left="0.7" right="0.7" top="0.78740157499999996" bottom="0.78740157499999996" header="0.3" footer="0.3"/>
  <ignoredErrors>
    <ignoredError sqref="D12" formula="1"/>
  </ignoredErrors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/>
  <dimension ref="B1:G31"/>
  <sheetViews>
    <sheetView workbookViewId="0">
      <selection activeCell="S34" sqref="S34"/>
    </sheetView>
  </sheetViews>
  <sheetFormatPr baseColWidth="10" defaultColWidth="8.69921875" defaultRowHeight="13.8"/>
  <cols>
    <col min="1" max="1" width="2.69921875" customWidth="1"/>
    <col min="2" max="2" width="15.09765625" customWidth="1"/>
    <col min="3" max="3" width="11.09765625" style="71" customWidth="1"/>
    <col min="4" max="4" width="11.09765625" style="96" customWidth="1"/>
    <col min="5" max="5" width="11.09765625" customWidth="1"/>
    <col min="6" max="6" width="14.69921875" customWidth="1"/>
  </cols>
  <sheetData>
    <row r="1" spans="2:6">
      <c r="B1" t="s">
        <v>65</v>
      </c>
      <c r="C1" s="71" t="s">
        <v>95</v>
      </c>
    </row>
    <row r="2" spans="2:6">
      <c r="B2" t="s">
        <v>66</v>
      </c>
      <c r="C2" s="71" t="s">
        <v>2146</v>
      </c>
    </row>
    <row r="3" spans="2:6">
      <c r="B3" t="s">
        <v>67</v>
      </c>
      <c r="C3" s="141">
        <v>2026</v>
      </c>
    </row>
    <row r="4" spans="2:6">
      <c r="C4"/>
    </row>
    <row r="5" spans="2:6">
      <c r="B5" s="90" t="s">
        <v>55</v>
      </c>
      <c r="C5" s="94"/>
      <c r="D5" s="95"/>
      <c r="E5" s="75"/>
      <c r="F5" s="75"/>
    </row>
    <row r="6" spans="2:6">
      <c r="B6" s="90"/>
      <c r="C6" s="94" t="s">
        <v>61</v>
      </c>
      <c r="D6" s="95"/>
      <c r="E6" s="75" t="s">
        <v>62</v>
      </c>
      <c r="F6" s="75"/>
    </row>
    <row r="7" spans="2:6">
      <c r="B7" s="75"/>
      <c r="C7" s="94">
        <v>10000</v>
      </c>
      <c r="D7" s="95" t="s">
        <v>56</v>
      </c>
      <c r="E7" s="75">
        <v>81</v>
      </c>
      <c r="F7" s="91">
        <f>C7*E7</f>
        <v>810000</v>
      </c>
    </row>
    <row r="8" spans="2:6">
      <c r="B8" s="75"/>
      <c r="C8" s="94">
        <v>5000</v>
      </c>
      <c r="D8" s="95" t="s">
        <v>56</v>
      </c>
      <c r="E8" s="75">
        <v>184</v>
      </c>
      <c r="F8" s="91">
        <f>C8*E8</f>
        <v>920000</v>
      </c>
    </row>
    <row r="9" spans="2:6">
      <c r="B9" s="75"/>
      <c r="C9" s="94">
        <v>2000</v>
      </c>
      <c r="D9" s="95" t="s">
        <v>56</v>
      </c>
      <c r="E9" s="75">
        <v>1</v>
      </c>
      <c r="F9" s="91">
        <f>C9*E9</f>
        <v>2000</v>
      </c>
    </row>
    <row r="10" spans="2:6">
      <c r="B10" s="75"/>
      <c r="C10" s="94">
        <v>1000</v>
      </c>
      <c r="D10" s="95" t="s">
        <v>56</v>
      </c>
      <c r="E10" s="75">
        <v>2</v>
      </c>
      <c r="F10" s="91">
        <f>C10*E10</f>
        <v>2000</v>
      </c>
    </row>
    <row r="11" spans="2:6">
      <c r="B11" s="75"/>
      <c r="C11" s="94">
        <v>500</v>
      </c>
      <c r="D11" s="95" t="s">
        <v>56</v>
      </c>
      <c r="E11" s="75">
        <v>1</v>
      </c>
      <c r="F11" s="91">
        <f>C11*E11</f>
        <v>500</v>
      </c>
    </row>
    <row r="12" spans="2:6">
      <c r="B12" s="75"/>
      <c r="C12" s="94"/>
      <c r="D12" s="95"/>
      <c r="E12" s="75"/>
      <c r="F12" s="75"/>
    </row>
    <row r="13" spans="2:6">
      <c r="B13" s="92" t="s">
        <v>57</v>
      </c>
      <c r="C13" s="94"/>
      <c r="D13" s="95"/>
      <c r="E13" s="75"/>
      <c r="F13" s="75"/>
    </row>
    <row r="14" spans="2:6">
      <c r="B14" s="75"/>
      <c r="C14" s="94">
        <v>500</v>
      </c>
      <c r="D14" s="95" t="s">
        <v>56</v>
      </c>
      <c r="E14" s="75">
        <v>0</v>
      </c>
      <c r="F14" s="75">
        <f t="shared" ref="F14:F19" si="0">C14*E14</f>
        <v>0</v>
      </c>
    </row>
    <row r="15" spans="2:6">
      <c r="B15" s="75"/>
      <c r="C15" s="94">
        <v>100</v>
      </c>
      <c r="D15" s="95" t="s">
        <v>56</v>
      </c>
      <c r="E15" s="75">
        <v>2</v>
      </c>
      <c r="F15" s="75">
        <f t="shared" si="0"/>
        <v>200</v>
      </c>
    </row>
    <row r="16" spans="2:6">
      <c r="B16" s="75"/>
      <c r="C16" s="94">
        <v>50</v>
      </c>
      <c r="D16" s="95" t="s">
        <v>56</v>
      </c>
      <c r="E16" s="75">
        <v>1</v>
      </c>
      <c r="F16" s="75">
        <f t="shared" si="0"/>
        <v>50</v>
      </c>
    </row>
    <row r="17" spans="2:7">
      <c r="B17" s="75"/>
      <c r="C17" s="94">
        <v>25</v>
      </c>
      <c r="D17" s="95" t="s">
        <v>56</v>
      </c>
      <c r="E17" s="75">
        <v>0</v>
      </c>
      <c r="F17" s="75">
        <f t="shared" si="0"/>
        <v>0</v>
      </c>
    </row>
    <row r="18" spans="2:7">
      <c r="B18" s="75"/>
      <c r="C18" s="94">
        <v>10</v>
      </c>
      <c r="D18" s="95" t="s">
        <v>56</v>
      </c>
      <c r="E18" s="75">
        <v>0</v>
      </c>
      <c r="F18" s="75">
        <f t="shared" si="0"/>
        <v>0</v>
      </c>
    </row>
    <row r="19" spans="2:7">
      <c r="B19" s="75"/>
      <c r="C19" s="94">
        <v>5</v>
      </c>
      <c r="D19" s="95" t="s">
        <v>56</v>
      </c>
      <c r="E19" s="75">
        <v>0</v>
      </c>
      <c r="F19" s="75">
        <f t="shared" si="0"/>
        <v>0</v>
      </c>
    </row>
    <row r="20" spans="2:7">
      <c r="B20" s="75"/>
      <c r="C20" s="94"/>
      <c r="D20" s="95"/>
      <c r="E20" s="75"/>
      <c r="F20" s="93">
        <f>SUM(F7:F19)</f>
        <v>1734750</v>
      </c>
    </row>
    <row r="21" spans="2:7">
      <c r="B21" s="75"/>
      <c r="C21" s="94"/>
      <c r="D21" s="95"/>
      <c r="E21" s="75"/>
      <c r="F21" s="90"/>
    </row>
    <row r="22" spans="2:7">
      <c r="B22" s="75" t="s">
        <v>58</v>
      </c>
      <c r="C22" s="94"/>
      <c r="D22" s="95"/>
      <c r="E22" s="75"/>
      <c r="F22" s="93">
        <f>F20</f>
        <v>1734750</v>
      </c>
    </row>
    <row r="23" spans="2:7">
      <c r="B23" s="75" t="s">
        <v>59</v>
      </c>
      <c r="C23" s="94"/>
      <c r="D23" s="95"/>
      <c r="E23" s="75"/>
      <c r="F23" s="93">
        <f>'Cash journal   '!G144</f>
        <v>1734741</v>
      </c>
    </row>
    <row r="24" spans="2:7">
      <c r="B24" s="75" t="s">
        <v>60</v>
      </c>
      <c r="C24" s="94"/>
      <c r="D24" s="95"/>
      <c r="E24" s="75"/>
      <c r="F24" s="91">
        <f>+F22-F23</f>
        <v>9</v>
      </c>
    </row>
    <row r="26" spans="2:7">
      <c r="B26" t="s">
        <v>170</v>
      </c>
    </row>
    <row r="28" spans="2:7">
      <c r="B28" t="s">
        <v>63</v>
      </c>
      <c r="F28" t="s">
        <v>64</v>
      </c>
    </row>
    <row r="31" spans="2:7">
      <c r="B31" s="89" t="s">
        <v>180</v>
      </c>
      <c r="C31" s="145"/>
      <c r="D31" s="146"/>
      <c r="E31" s="144"/>
      <c r="F31" s="147" t="s">
        <v>164</v>
      </c>
      <c r="G31" s="144"/>
    </row>
  </sheetData>
  <pageMargins left="0.7" right="0.7" top="0.78740157499999996" bottom="0.78740157499999996" header="0.3" footer="0.3"/>
  <pageSetup paperSize="9" orientation="portrait" horizontalDpi="360" verticalDpi="36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 filterMode="1"/>
  <dimension ref="A1:O2578"/>
  <sheetViews>
    <sheetView workbookViewId="0">
      <pane ySplit="1" topLeftCell="A186" activePane="bottomLeft" state="frozen"/>
      <selection pane="bottomLeft" activeCell="B180" sqref="B180"/>
    </sheetView>
  </sheetViews>
  <sheetFormatPr baseColWidth="10" defaultColWidth="9.09765625" defaultRowHeight="14.4"/>
  <cols>
    <col min="1" max="1" width="13.8984375" style="229" customWidth="1"/>
    <col min="2" max="2" width="47" style="229" customWidth="1"/>
    <col min="3" max="5" width="13.8984375" style="229" customWidth="1"/>
    <col min="6" max="6" width="13.8984375" style="320" customWidth="1"/>
    <col min="7" max="10" width="13.8984375" style="229" customWidth="1"/>
    <col min="11" max="11" width="12.09765625" style="229" customWidth="1"/>
    <col min="12" max="15" width="13.8984375" style="229" customWidth="1"/>
    <col min="16" max="16384" width="9.09765625" style="229"/>
  </cols>
  <sheetData>
    <row r="1" spans="1:15">
      <c r="A1" s="228" t="s">
        <v>0</v>
      </c>
      <c r="B1" s="1" t="s">
        <v>1</v>
      </c>
      <c r="C1" s="1" t="s">
        <v>2</v>
      </c>
      <c r="D1" s="1" t="s">
        <v>3</v>
      </c>
      <c r="E1" s="70" t="s">
        <v>108</v>
      </c>
      <c r="F1" s="317" t="s">
        <v>4</v>
      </c>
      <c r="G1" s="2" t="s">
        <v>5</v>
      </c>
      <c r="H1" s="3" t="s">
        <v>10</v>
      </c>
      <c r="I1" s="3" t="s">
        <v>6</v>
      </c>
      <c r="J1" s="3" t="s">
        <v>7</v>
      </c>
      <c r="K1" s="4" t="s">
        <v>8</v>
      </c>
      <c r="L1" s="3" t="s">
        <v>9</v>
      </c>
      <c r="M1" s="70" t="s">
        <v>107</v>
      </c>
      <c r="N1" s="70" t="s">
        <v>162</v>
      </c>
      <c r="O1" s="3" t="s">
        <v>68</v>
      </c>
    </row>
    <row r="2" spans="1:15" ht="15.6" hidden="1">
      <c r="A2" s="266">
        <v>46027</v>
      </c>
      <c r="B2" s="263" t="s">
        <v>185</v>
      </c>
      <c r="C2" s="263" t="s">
        <v>120</v>
      </c>
      <c r="D2" s="264" t="s">
        <v>98</v>
      </c>
      <c r="E2" s="263">
        <v>1000</v>
      </c>
      <c r="F2" s="318">
        <f t="shared" ref="F2:F65" si="0">E2/G2</f>
        <v>1.9254803020356539</v>
      </c>
      <c r="G2" s="239">
        <v>519.35093749999999</v>
      </c>
      <c r="H2" s="265" t="s">
        <v>110</v>
      </c>
      <c r="I2" s="263" t="s">
        <v>132</v>
      </c>
      <c r="J2" s="170" t="s">
        <v>95</v>
      </c>
      <c r="K2" s="170" t="s">
        <v>341</v>
      </c>
      <c r="L2" s="170" t="s">
        <v>112</v>
      </c>
    </row>
    <row r="3" spans="1:15" ht="15.6" hidden="1">
      <c r="A3" s="266">
        <v>46027</v>
      </c>
      <c r="B3" s="263" t="s">
        <v>192</v>
      </c>
      <c r="C3" s="263" t="s">
        <v>120</v>
      </c>
      <c r="D3" s="264" t="s">
        <v>98</v>
      </c>
      <c r="E3" s="263">
        <v>1000</v>
      </c>
      <c r="F3" s="318">
        <f t="shared" si="0"/>
        <v>1.9254803020356539</v>
      </c>
      <c r="G3" s="239">
        <v>519.35093749999999</v>
      </c>
      <c r="H3" s="265" t="s">
        <v>110</v>
      </c>
      <c r="I3" s="263" t="s">
        <v>132</v>
      </c>
      <c r="J3" s="170" t="s">
        <v>95</v>
      </c>
      <c r="K3" s="170" t="s">
        <v>341</v>
      </c>
      <c r="L3" s="170" t="s">
        <v>112</v>
      </c>
    </row>
    <row r="4" spans="1:15" ht="15.6" hidden="1">
      <c r="A4" s="266">
        <v>46027</v>
      </c>
      <c r="B4" s="263" t="s">
        <v>200</v>
      </c>
      <c r="C4" s="263" t="s">
        <v>120</v>
      </c>
      <c r="D4" s="264" t="s">
        <v>98</v>
      </c>
      <c r="E4" s="263">
        <v>1000</v>
      </c>
      <c r="F4" s="318">
        <f t="shared" si="0"/>
        <v>1.9254803020356539</v>
      </c>
      <c r="G4" s="239">
        <v>519.35093749999999</v>
      </c>
      <c r="H4" s="265" t="s">
        <v>110</v>
      </c>
      <c r="I4" s="263" t="s">
        <v>132</v>
      </c>
      <c r="J4" s="170" t="s">
        <v>95</v>
      </c>
      <c r="K4" s="170" t="s">
        <v>341</v>
      </c>
      <c r="L4" s="170" t="s">
        <v>112</v>
      </c>
    </row>
    <row r="5" spans="1:15" ht="15.6" hidden="1">
      <c r="A5" s="262">
        <v>46027</v>
      </c>
      <c r="B5" s="172" t="s">
        <v>215</v>
      </c>
      <c r="C5" s="124" t="s">
        <v>120</v>
      </c>
      <c r="D5" s="124" t="s">
        <v>97</v>
      </c>
      <c r="E5" s="207">
        <v>1000</v>
      </c>
      <c r="F5" s="318">
        <f t="shared" si="0"/>
        <v>1.9254803020356539</v>
      </c>
      <c r="G5" s="239">
        <v>519.35093749999999</v>
      </c>
      <c r="H5" s="124" t="s">
        <v>167</v>
      </c>
      <c r="I5" s="124" t="s">
        <v>183</v>
      </c>
      <c r="J5" s="170" t="s">
        <v>95</v>
      </c>
      <c r="K5" s="170" t="s">
        <v>341</v>
      </c>
      <c r="L5" s="170" t="s">
        <v>112</v>
      </c>
    </row>
    <row r="6" spans="1:15" ht="15.6" hidden="1">
      <c r="A6" s="262">
        <v>46027</v>
      </c>
      <c r="B6" s="211" t="s">
        <v>196</v>
      </c>
      <c r="C6" s="75" t="s">
        <v>120</v>
      </c>
      <c r="D6" s="75" t="s">
        <v>97</v>
      </c>
      <c r="E6" s="210">
        <v>1000</v>
      </c>
      <c r="F6" s="318">
        <f t="shared" si="0"/>
        <v>1.9254803020356539</v>
      </c>
      <c r="G6" s="239">
        <v>519.35093749999999</v>
      </c>
      <c r="H6" s="75" t="s">
        <v>167</v>
      </c>
      <c r="I6" s="75" t="s">
        <v>183</v>
      </c>
      <c r="J6" s="170" t="s">
        <v>95</v>
      </c>
      <c r="K6" s="170" t="s">
        <v>341</v>
      </c>
      <c r="L6" s="170" t="s">
        <v>112</v>
      </c>
    </row>
    <row r="7" spans="1:15" ht="15.6" hidden="1">
      <c r="A7" s="262">
        <v>46027</v>
      </c>
      <c r="B7" s="211" t="s">
        <v>216</v>
      </c>
      <c r="C7" s="75" t="s">
        <v>120</v>
      </c>
      <c r="D7" s="75" t="s">
        <v>97</v>
      </c>
      <c r="E7" s="210">
        <v>1000</v>
      </c>
      <c r="F7" s="318">
        <f t="shared" si="0"/>
        <v>1.9254803020356539</v>
      </c>
      <c r="G7" s="239">
        <v>519.35093749999999</v>
      </c>
      <c r="H7" s="75" t="s">
        <v>167</v>
      </c>
      <c r="I7" s="75" t="s">
        <v>183</v>
      </c>
      <c r="J7" s="170" t="s">
        <v>95</v>
      </c>
      <c r="K7" s="170" t="s">
        <v>341</v>
      </c>
      <c r="L7" s="170" t="s">
        <v>112</v>
      </c>
    </row>
    <row r="8" spans="1:15" ht="15.6" hidden="1">
      <c r="A8" s="262">
        <v>46027</v>
      </c>
      <c r="B8" s="75" t="s">
        <v>217</v>
      </c>
      <c r="C8" s="124" t="s">
        <v>129</v>
      </c>
      <c r="D8" s="75" t="s">
        <v>97</v>
      </c>
      <c r="E8" s="207">
        <v>40000</v>
      </c>
      <c r="F8" s="318">
        <f t="shared" si="0"/>
        <v>77.019212081426161</v>
      </c>
      <c r="G8" s="239">
        <v>519.35093749999999</v>
      </c>
      <c r="H8" s="90" t="s">
        <v>167</v>
      </c>
      <c r="I8" s="124" t="s">
        <v>114</v>
      </c>
      <c r="J8" s="170" t="s">
        <v>95</v>
      </c>
      <c r="K8" s="170" t="s">
        <v>341</v>
      </c>
      <c r="L8" s="170" t="s">
        <v>112</v>
      </c>
    </row>
    <row r="9" spans="1:15" ht="15.6" hidden="1">
      <c r="A9" s="262">
        <v>46027</v>
      </c>
      <c r="B9" s="75" t="s">
        <v>218</v>
      </c>
      <c r="C9" s="75" t="s">
        <v>129</v>
      </c>
      <c r="D9" s="75" t="s">
        <v>97</v>
      </c>
      <c r="E9" s="207">
        <v>80000</v>
      </c>
      <c r="F9" s="318">
        <f t="shared" si="0"/>
        <v>154.03842416285232</v>
      </c>
      <c r="G9" s="239">
        <v>519.35093749999999</v>
      </c>
      <c r="H9" s="359" t="s">
        <v>167</v>
      </c>
      <c r="I9" s="124" t="s">
        <v>115</v>
      </c>
      <c r="J9" s="170" t="s">
        <v>95</v>
      </c>
      <c r="K9" s="170" t="s">
        <v>341</v>
      </c>
      <c r="L9" s="170" t="s">
        <v>112</v>
      </c>
    </row>
    <row r="10" spans="1:15" ht="15.6" hidden="1">
      <c r="A10" s="262">
        <v>46027</v>
      </c>
      <c r="B10" s="211" t="s">
        <v>196</v>
      </c>
      <c r="C10" s="75" t="s">
        <v>120</v>
      </c>
      <c r="D10" s="75" t="s">
        <v>97</v>
      </c>
      <c r="E10" s="210">
        <v>1000</v>
      </c>
      <c r="F10" s="318">
        <f t="shared" si="0"/>
        <v>1.9254803020356539</v>
      </c>
      <c r="G10" s="239">
        <v>519.35093749999999</v>
      </c>
      <c r="H10" s="75" t="s">
        <v>167</v>
      </c>
      <c r="I10" s="75" t="s">
        <v>183</v>
      </c>
      <c r="J10" s="170" t="s">
        <v>95</v>
      </c>
      <c r="K10" s="170" t="s">
        <v>341</v>
      </c>
      <c r="L10" s="170" t="s">
        <v>112</v>
      </c>
    </row>
    <row r="11" spans="1:15" ht="15.6" hidden="1">
      <c r="A11" s="262">
        <v>46027</v>
      </c>
      <c r="B11" s="243" t="s">
        <v>235</v>
      </c>
      <c r="C11" s="248" t="s">
        <v>103</v>
      </c>
      <c r="D11" s="249" t="s">
        <v>98</v>
      </c>
      <c r="E11" s="245">
        <v>1311000</v>
      </c>
      <c r="F11" s="318">
        <f t="shared" si="0"/>
        <v>2460.9613713023914</v>
      </c>
      <c r="G11" s="394">
        <v>532.71864210781655</v>
      </c>
      <c r="H11" s="124" t="s">
        <v>106</v>
      </c>
      <c r="I11" s="124" t="s">
        <v>104</v>
      </c>
      <c r="J11" s="170" t="s">
        <v>95</v>
      </c>
      <c r="K11" s="170" t="s">
        <v>184</v>
      </c>
      <c r="L11" s="170" t="s">
        <v>112</v>
      </c>
    </row>
    <row r="12" spans="1:15" ht="15.6" hidden="1">
      <c r="A12" s="262">
        <v>46027</v>
      </c>
      <c r="B12" s="286" t="s">
        <v>236</v>
      </c>
      <c r="C12" s="242" t="s">
        <v>103</v>
      </c>
      <c r="D12" s="242" t="s">
        <v>97</v>
      </c>
      <c r="E12" s="284">
        <v>258800</v>
      </c>
      <c r="F12" s="318">
        <f t="shared" si="0"/>
        <v>498.31430216682725</v>
      </c>
      <c r="G12" s="239">
        <v>519.35093749999999</v>
      </c>
      <c r="H12" s="75" t="s">
        <v>106</v>
      </c>
      <c r="I12" s="75" t="s">
        <v>105</v>
      </c>
      <c r="J12" s="170" t="s">
        <v>95</v>
      </c>
      <c r="K12" s="170" t="s">
        <v>341</v>
      </c>
      <c r="L12" s="170" t="s">
        <v>112</v>
      </c>
    </row>
    <row r="13" spans="1:15" ht="15.6" hidden="1">
      <c r="A13" s="266">
        <v>46029</v>
      </c>
      <c r="B13" s="263" t="s">
        <v>185</v>
      </c>
      <c r="C13" s="263" t="s">
        <v>120</v>
      </c>
      <c r="D13" s="264" t="s">
        <v>98</v>
      </c>
      <c r="E13" s="263">
        <v>1000</v>
      </c>
      <c r="F13" s="318">
        <f t="shared" si="0"/>
        <v>1.9254803020356539</v>
      </c>
      <c r="G13" s="239">
        <v>519.35093749999999</v>
      </c>
      <c r="H13" s="265" t="s">
        <v>110</v>
      </c>
      <c r="I13" s="263" t="s">
        <v>132</v>
      </c>
      <c r="J13" s="170" t="s">
        <v>95</v>
      </c>
      <c r="K13" s="170" t="s">
        <v>341</v>
      </c>
      <c r="L13" s="170" t="s">
        <v>112</v>
      </c>
    </row>
    <row r="14" spans="1:15" ht="15.6" hidden="1">
      <c r="A14" s="266">
        <v>46029</v>
      </c>
      <c r="B14" s="263" t="s">
        <v>185</v>
      </c>
      <c r="C14" s="263" t="s">
        <v>120</v>
      </c>
      <c r="D14" s="264" t="s">
        <v>98</v>
      </c>
      <c r="E14" s="263">
        <v>1000</v>
      </c>
      <c r="F14" s="318">
        <f t="shared" si="0"/>
        <v>1.9254803020356539</v>
      </c>
      <c r="G14" s="239">
        <v>519.35093749999999</v>
      </c>
      <c r="H14" s="265" t="s">
        <v>110</v>
      </c>
      <c r="I14" s="263" t="s">
        <v>132</v>
      </c>
      <c r="J14" s="170" t="s">
        <v>95</v>
      </c>
      <c r="K14" s="170" t="s">
        <v>341</v>
      </c>
      <c r="L14" s="170" t="s">
        <v>112</v>
      </c>
    </row>
    <row r="15" spans="1:15" ht="15.6" hidden="1">
      <c r="A15" s="262">
        <v>46029</v>
      </c>
      <c r="B15" s="211" t="s">
        <v>219</v>
      </c>
      <c r="C15" s="75" t="s">
        <v>120</v>
      </c>
      <c r="D15" s="75" t="s">
        <v>97</v>
      </c>
      <c r="E15" s="210">
        <v>1000</v>
      </c>
      <c r="F15" s="318">
        <f t="shared" si="0"/>
        <v>1.9254803020356539</v>
      </c>
      <c r="G15" s="239">
        <v>519.35093749999999</v>
      </c>
      <c r="H15" s="75" t="s">
        <v>167</v>
      </c>
      <c r="I15" s="75" t="s">
        <v>183</v>
      </c>
      <c r="J15" s="170" t="s">
        <v>95</v>
      </c>
      <c r="K15" s="170" t="s">
        <v>341</v>
      </c>
      <c r="L15" s="170" t="s">
        <v>112</v>
      </c>
    </row>
    <row r="16" spans="1:15" ht="15.6" hidden="1">
      <c r="A16" s="262">
        <v>46029</v>
      </c>
      <c r="B16" s="211" t="s">
        <v>220</v>
      </c>
      <c r="C16" s="75" t="s">
        <v>120</v>
      </c>
      <c r="D16" s="75" t="s">
        <v>97</v>
      </c>
      <c r="E16" s="210">
        <v>1000</v>
      </c>
      <c r="F16" s="318">
        <f t="shared" si="0"/>
        <v>1.9254803020356539</v>
      </c>
      <c r="G16" s="239">
        <v>519.35093749999999</v>
      </c>
      <c r="H16" s="75" t="s">
        <v>167</v>
      </c>
      <c r="I16" s="75" t="s">
        <v>183</v>
      </c>
      <c r="J16" s="170" t="s">
        <v>95</v>
      </c>
      <c r="K16" s="170" t="s">
        <v>341</v>
      </c>
      <c r="L16" s="170" t="s">
        <v>112</v>
      </c>
    </row>
    <row r="17" spans="1:12" ht="15.6" hidden="1">
      <c r="A17" s="262">
        <v>46029</v>
      </c>
      <c r="B17" s="75" t="s">
        <v>221</v>
      </c>
      <c r="C17" s="75" t="s">
        <v>120</v>
      </c>
      <c r="D17" s="75" t="s">
        <v>97</v>
      </c>
      <c r="E17" s="210">
        <v>1000</v>
      </c>
      <c r="F17" s="318">
        <f t="shared" si="0"/>
        <v>1.9254803020356539</v>
      </c>
      <c r="G17" s="239">
        <v>519.35093749999999</v>
      </c>
      <c r="H17" s="75" t="s">
        <v>167</v>
      </c>
      <c r="I17" s="75" t="s">
        <v>183</v>
      </c>
      <c r="J17" s="170" t="s">
        <v>95</v>
      </c>
      <c r="K17" s="170" t="s">
        <v>341</v>
      </c>
      <c r="L17" s="170" t="s">
        <v>112</v>
      </c>
    </row>
    <row r="18" spans="1:12" ht="15.6" hidden="1">
      <c r="A18" s="262">
        <v>46029</v>
      </c>
      <c r="B18" s="75" t="s">
        <v>222</v>
      </c>
      <c r="C18" s="75" t="s">
        <v>120</v>
      </c>
      <c r="D18" s="75" t="s">
        <v>97</v>
      </c>
      <c r="E18" s="210">
        <v>1000</v>
      </c>
      <c r="F18" s="318">
        <f t="shared" si="0"/>
        <v>1.9254803020356539</v>
      </c>
      <c r="G18" s="239">
        <v>519.35093749999999</v>
      </c>
      <c r="H18" s="75" t="s">
        <v>167</v>
      </c>
      <c r="I18" s="75" t="s">
        <v>183</v>
      </c>
      <c r="J18" s="170" t="s">
        <v>95</v>
      </c>
      <c r="K18" s="170" t="s">
        <v>341</v>
      </c>
      <c r="L18" s="170" t="s">
        <v>112</v>
      </c>
    </row>
    <row r="19" spans="1:12" ht="15.6" hidden="1">
      <c r="A19" s="262">
        <v>46029</v>
      </c>
      <c r="B19" s="75" t="s">
        <v>223</v>
      </c>
      <c r="C19" s="75" t="s">
        <v>120</v>
      </c>
      <c r="D19" s="75" t="s">
        <v>97</v>
      </c>
      <c r="E19" s="210">
        <v>1000</v>
      </c>
      <c r="F19" s="318">
        <f t="shared" si="0"/>
        <v>1.9254803020356539</v>
      </c>
      <c r="G19" s="239">
        <v>519.35093749999999</v>
      </c>
      <c r="H19" s="75" t="s">
        <v>167</v>
      </c>
      <c r="I19" s="75" t="s">
        <v>183</v>
      </c>
      <c r="J19" s="170" t="s">
        <v>95</v>
      </c>
      <c r="K19" s="170" t="s">
        <v>341</v>
      </c>
      <c r="L19" s="170" t="s">
        <v>112</v>
      </c>
    </row>
    <row r="20" spans="1:12" ht="15.6" hidden="1">
      <c r="A20" s="266">
        <v>46030</v>
      </c>
      <c r="B20" s="263" t="s">
        <v>185</v>
      </c>
      <c r="C20" s="263" t="s">
        <v>120</v>
      </c>
      <c r="D20" s="264" t="s">
        <v>98</v>
      </c>
      <c r="E20" s="263">
        <v>1000</v>
      </c>
      <c r="F20" s="318">
        <f t="shared" si="0"/>
        <v>1.9254803020356539</v>
      </c>
      <c r="G20" s="239">
        <v>519.35093749999999</v>
      </c>
      <c r="H20" s="265" t="s">
        <v>110</v>
      </c>
      <c r="I20" s="263" t="s">
        <v>132</v>
      </c>
      <c r="J20" s="170" t="s">
        <v>95</v>
      </c>
      <c r="K20" s="170" t="s">
        <v>341</v>
      </c>
      <c r="L20" s="170" t="s">
        <v>112</v>
      </c>
    </row>
    <row r="21" spans="1:12" ht="15.6" hidden="1">
      <c r="A21" s="266">
        <v>46030</v>
      </c>
      <c r="B21" s="263" t="s">
        <v>201</v>
      </c>
      <c r="C21" s="263" t="s">
        <v>120</v>
      </c>
      <c r="D21" s="264" t="s">
        <v>98</v>
      </c>
      <c r="E21" s="263">
        <v>1000</v>
      </c>
      <c r="F21" s="318">
        <f t="shared" si="0"/>
        <v>1.9254803020356539</v>
      </c>
      <c r="G21" s="239">
        <v>519.35093749999999</v>
      </c>
      <c r="H21" s="265" t="s">
        <v>110</v>
      </c>
      <c r="I21" s="263" t="s">
        <v>132</v>
      </c>
      <c r="J21" s="170" t="s">
        <v>95</v>
      </c>
      <c r="K21" s="170" t="s">
        <v>341</v>
      </c>
      <c r="L21" s="170" t="s">
        <v>112</v>
      </c>
    </row>
    <row r="22" spans="1:12" ht="15.6" hidden="1">
      <c r="A22" s="266">
        <v>46030</v>
      </c>
      <c r="B22" s="263" t="s">
        <v>202</v>
      </c>
      <c r="C22" s="263" t="s">
        <v>120</v>
      </c>
      <c r="D22" s="264" t="s">
        <v>98</v>
      </c>
      <c r="E22" s="263">
        <v>1000</v>
      </c>
      <c r="F22" s="318">
        <f t="shared" si="0"/>
        <v>1.9254803020356539</v>
      </c>
      <c r="G22" s="239">
        <v>519.35093749999999</v>
      </c>
      <c r="H22" s="265" t="s">
        <v>110</v>
      </c>
      <c r="I22" s="263" t="s">
        <v>132</v>
      </c>
      <c r="J22" s="170" t="s">
        <v>95</v>
      </c>
      <c r="K22" s="170" t="s">
        <v>341</v>
      </c>
      <c r="L22" s="170" t="s">
        <v>112</v>
      </c>
    </row>
    <row r="23" spans="1:12" ht="15.6" hidden="1">
      <c r="A23" s="266">
        <v>46030</v>
      </c>
      <c r="B23" s="263" t="s">
        <v>186</v>
      </c>
      <c r="C23" s="263" t="s">
        <v>120</v>
      </c>
      <c r="D23" s="264" t="s">
        <v>98</v>
      </c>
      <c r="E23" s="263">
        <v>1000</v>
      </c>
      <c r="F23" s="318">
        <f t="shared" si="0"/>
        <v>1.9254803020356539</v>
      </c>
      <c r="G23" s="239">
        <v>519.35093749999999</v>
      </c>
      <c r="H23" s="265" t="s">
        <v>110</v>
      </c>
      <c r="I23" s="263" t="s">
        <v>132</v>
      </c>
      <c r="J23" s="170" t="s">
        <v>95</v>
      </c>
      <c r="K23" s="170" t="s">
        <v>341</v>
      </c>
      <c r="L23" s="170" t="s">
        <v>112</v>
      </c>
    </row>
    <row r="24" spans="1:12" ht="15.6" hidden="1">
      <c r="A24" s="266">
        <v>46031</v>
      </c>
      <c r="B24" s="263" t="s">
        <v>185</v>
      </c>
      <c r="C24" s="263" t="s">
        <v>120</v>
      </c>
      <c r="D24" s="264" t="s">
        <v>98</v>
      </c>
      <c r="E24" s="263">
        <v>1000</v>
      </c>
      <c r="F24" s="318">
        <f t="shared" si="0"/>
        <v>1.9254803020356539</v>
      </c>
      <c r="G24" s="239">
        <v>519.35093749999999</v>
      </c>
      <c r="H24" s="265" t="s">
        <v>110</v>
      </c>
      <c r="I24" s="263" t="s">
        <v>132</v>
      </c>
      <c r="J24" s="170" t="s">
        <v>95</v>
      </c>
      <c r="K24" s="170" t="s">
        <v>341</v>
      </c>
      <c r="L24" s="170" t="s">
        <v>112</v>
      </c>
    </row>
    <row r="25" spans="1:12" ht="15.6" hidden="1">
      <c r="A25" s="266">
        <v>46031</v>
      </c>
      <c r="B25" s="231" t="s">
        <v>213</v>
      </c>
      <c r="C25" s="232" t="s">
        <v>109</v>
      </c>
      <c r="D25" s="233" t="s">
        <v>98</v>
      </c>
      <c r="E25" s="263">
        <v>10000</v>
      </c>
      <c r="F25" s="318">
        <f t="shared" si="0"/>
        <v>19.25480302035654</v>
      </c>
      <c r="G25" s="239">
        <v>519.35093749999999</v>
      </c>
      <c r="H25" s="265" t="s">
        <v>110</v>
      </c>
      <c r="I25" s="263" t="s">
        <v>111</v>
      </c>
      <c r="J25" s="170" t="s">
        <v>95</v>
      </c>
      <c r="K25" s="170" t="s">
        <v>341</v>
      </c>
      <c r="L25" s="170" t="s">
        <v>112</v>
      </c>
    </row>
    <row r="26" spans="1:12" ht="15.6" hidden="1">
      <c r="A26" s="262">
        <v>46031</v>
      </c>
      <c r="B26" s="211" t="s">
        <v>224</v>
      </c>
      <c r="C26" s="253" t="s">
        <v>120</v>
      </c>
      <c r="D26" s="253" t="s">
        <v>97</v>
      </c>
      <c r="E26" s="293">
        <v>1000</v>
      </c>
      <c r="F26" s="318">
        <f t="shared" si="0"/>
        <v>1.9254803020356539</v>
      </c>
      <c r="G26" s="239">
        <v>519.35093749999999</v>
      </c>
      <c r="H26" s="253" t="s">
        <v>167</v>
      </c>
      <c r="I26" s="253" t="s">
        <v>183</v>
      </c>
      <c r="J26" s="170" t="s">
        <v>95</v>
      </c>
      <c r="K26" s="170" t="s">
        <v>341</v>
      </c>
      <c r="L26" s="170" t="s">
        <v>112</v>
      </c>
    </row>
    <row r="27" spans="1:12" ht="15.6" hidden="1">
      <c r="A27" s="262">
        <v>46031</v>
      </c>
      <c r="B27" s="211" t="s">
        <v>199</v>
      </c>
      <c r="C27" s="253" t="s">
        <v>120</v>
      </c>
      <c r="D27" s="253" t="s">
        <v>97</v>
      </c>
      <c r="E27" s="293">
        <v>1000</v>
      </c>
      <c r="F27" s="318">
        <f t="shared" si="0"/>
        <v>1.9254803020356539</v>
      </c>
      <c r="G27" s="239">
        <v>519.35093749999999</v>
      </c>
      <c r="H27" s="253" t="s">
        <v>167</v>
      </c>
      <c r="I27" s="253" t="s">
        <v>183</v>
      </c>
      <c r="J27" s="170" t="s">
        <v>95</v>
      </c>
      <c r="K27" s="170" t="s">
        <v>341</v>
      </c>
      <c r="L27" s="170" t="s">
        <v>112</v>
      </c>
    </row>
    <row r="28" spans="1:12" ht="15.6" hidden="1">
      <c r="A28" s="266">
        <v>46034</v>
      </c>
      <c r="B28" s="263" t="s">
        <v>185</v>
      </c>
      <c r="C28" s="263" t="s">
        <v>120</v>
      </c>
      <c r="D28" s="264" t="s">
        <v>98</v>
      </c>
      <c r="E28" s="263">
        <v>1000</v>
      </c>
      <c r="F28" s="318">
        <f t="shared" si="0"/>
        <v>1.9254803020356539</v>
      </c>
      <c r="G28" s="239">
        <v>519.35093749999999</v>
      </c>
      <c r="H28" s="265" t="s">
        <v>110</v>
      </c>
      <c r="I28" s="263" t="s">
        <v>132</v>
      </c>
      <c r="J28" s="170" t="s">
        <v>95</v>
      </c>
      <c r="K28" s="170" t="s">
        <v>341</v>
      </c>
      <c r="L28" s="170" t="s">
        <v>112</v>
      </c>
    </row>
    <row r="29" spans="1:12" ht="15.6" hidden="1">
      <c r="A29" s="266">
        <v>46034</v>
      </c>
      <c r="B29" s="263" t="s">
        <v>188</v>
      </c>
      <c r="C29" s="263" t="s">
        <v>120</v>
      </c>
      <c r="D29" s="264" t="s">
        <v>98</v>
      </c>
      <c r="E29" s="263">
        <v>1000</v>
      </c>
      <c r="F29" s="318">
        <f t="shared" si="0"/>
        <v>1.9254803020356539</v>
      </c>
      <c r="G29" s="239">
        <v>519.35093749999999</v>
      </c>
      <c r="H29" s="265" t="s">
        <v>110</v>
      </c>
      <c r="I29" s="263" t="s">
        <v>132</v>
      </c>
      <c r="J29" s="170" t="s">
        <v>95</v>
      </c>
      <c r="K29" s="170" t="s">
        <v>341</v>
      </c>
      <c r="L29" s="170" t="s">
        <v>112</v>
      </c>
    </row>
    <row r="30" spans="1:12" ht="15.6" hidden="1">
      <c r="A30" s="266">
        <v>46035</v>
      </c>
      <c r="B30" s="263" t="s">
        <v>185</v>
      </c>
      <c r="C30" s="263" t="s">
        <v>120</v>
      </c>
      <c r="D30" s="267" t="s">
        <v>98</v>
      </c>
      <c r="E30" s="263">
        <v>1000</v>
      </c>
      <c r="F30" s="319">
        <f t="shared" si="0"/>
        <v>1.9254803020356539</v>
      </c>
      <c r="G30" s="239">
        <v>519.35093749999999</v>
      </c>
      <c r="H30" s="268" t="s">
        <v>110</v>
      </c>
      <c r="I30" s="263" t="s">
        <v>132</v>
      </c>
      <c r="J30" s="269" t="s">
        <v>95</v>
      </c>
      <c r="K30" s="170" t="s">
        <v>341</v>
      </c>
      <c r="L30" s="269" t="s">
        <v>112</v>
      </c>
    </row>
    <row r="31" spans="1:12" ht="15.6" hidden="1">
      <c r="A31" s="266">
        <v>46035</v>
      </c>
      <c r="B31" s="263" t="s">
        <v>188</v>
      </c>
      <c r="C31" s="263" t="s">
        <v>120</v>
      </c>
      <c r="D31" s="267" t="s">
        <v>98</v>
      </c>
      <c r="E31" s="263">
        <v>1000</v>
      </c>
      <c r="F31" s="319">
        <f t="shared" si="0"/>
        <v>1.9254803020356539</v>
      </c>
      <c r="G31" s="239">
        <v>519.35093749999999</v>
      </c>
      <c r="H31" s="268" t="s">
        <v>110</v>
      </c>
      <c r="I31" s="263" t="s">
        <v>132</v>
      </c>
      <c r="J31" s="269" t="s">
        <v>95</v>
      </c>
      <c r="K31" s="170" t="s">
        <v>341</v>
      </c>
      <c r="L31" s="269" t="s">
        <v>112</v>
      </c>
    </row>
    <row r="32" spans="1:12" ht="15.6" hidden="1">
      <c r="A32" s="266">
        <v>46035</v>
      </c>
      <c r="B32" s="276" t="s">
        <v>225</v>
      </c>
      <c r="C32" s="276" t="s">
        <v>102</v>
      </c>
      <c r="D32" s="276" t="s">
        <v>97</v>
      </c>
      <c r="E32" s="275">
        <v>60967</v>
      </c>
      <c r="F32" s="319">
        <f t="shared" si="0"/>
        <v>117.39075757420771</v>
      </c>
      <c r="G32" s="239">
        <v>519.35093749999999</v>
      </c>
      <c r="H32" s="294" t="s">
        <v>167</v>
      </c>
      <c r="I32" s="269" t="s">
        <v>116</v>
      </c>
      <c r="J32" s="269" t="s">
        <v>95</v>
      </c>
      <c r="K32" s="170" t="s">
        <v>341</v>
      </c>
      <c r="L32" s="269" t="s">
        <v>112</v>
      </c>
    </row>
    <row r="33" spans="1:12" ht="15.6" hidden="1">
      <c r="A33" s="273">
        <v>46035</v>
      </c>
      <c r="B33" s="269" t="s">
        <v>226</v>
      </c>
      <c r="C33" s="269" t="s">
        <v>102</v>
      </c>
      <c r="D33" s="276" t="s">
        <v>97</v>
      </c>
      <c r="E33" s="275">
        <v>12750</v>
      </c>
      <c r="F33" s="319">
        <f t="shared" si="0"/>
        <v>24.549873850954587</v>
      </c>
      <c r="G33" s="239">
        <v>519.35093749999999</v>
      </c>
      <c r="H33" s="294" t="s">
        <v>167</v>
      </c>
      <c r="I33" s="269" t="s">
        <v>117</v>
      </c>
      <c r="J33" s="269" t="s">
        <v>95</v>
      </c>
      <c r="K33" s="170" t="s">
        <v>341</v>
      </c>
      <c r="L33" s="269" t="s">
        <v>112</v>
      </c>
    </row>
    <row r="34" spans="1:12" ht="15.6" hidden="1">
      <c r="A34" s="274">
        <v>46035</v>
      </c>
      <c r="B34" s="276" t="s">
        <v>195</v>
      </c>
      <c r="C34" s="276" t="s">
        <v>120</v>
      </c>
      <c r="D34" s="276" t="s">
        <v>97</v>
      </c>
      <c r="E34" s="277">
        <v>1000</v>
      </c>
      <c r="F34" s="319">
        <f t="shared" si="0"/>
        <v>1.9254803020356539</v>
      </c>
      <c r="G34" s="239">
        <v>519.35093749999999</v>
      </c>
      <c r="H34" s="276" t="s">
        <v>167</v>
      </c>
      <c r="I34" s="276" t="s">
        <v>183</v>
      </c>
      <c r="J34" s="269" t="s">
        <v>95</v>
      </c>
      <c r="K34" s="170" t="s">
        <v>341</v>
      </c>
      <c r="L34" s="269" t="s">
        <v>112</v>
      </c>
    </row>
    <row r="35" spans="1:12" ht="15.6" hidden="1">
      <c r="A35" s="274">
        <v>46035</v>
      </c>
      <c r="B35" s="276" t="s">
        <v>227</v>
      </c>
      <c r="C35" s="276" t="s">
        <v>120</v>
      </c>
      <c r="D35" s="276" t="s">
        <v>97</v>
      </c>
      <c r="E35" s="277">
        <v>1000</v>
      </c>
      <c r="F35" s="319">
        <f t="shared" si="0"/>
        <v>1.9254803020356539</v>
      </c>
      <c r="G35" s="239">
        <v>519.35093749999999</v>
      </c>
      <c r="H35" s="276" t="s">
        <v>167</v>
      </c>
      <c r="I35" s="276" t="s">
        <v>183</v>
      </c>
      <c r="J35" s="269" t="s">
        <v>95</v>
      </c>
      <c r="K35" s="170" t="s">
        <v>341</v>
      </c>
      <c r="L35" s="269" t="s">
        <v>112</v>
      </c>
    </row>
    <row r="36" spans="1:12" ht="15.6" hidden="1">
      <c r="A36" s="274">
        <v>46035</v>
      </c>
      <c r="B36" s="276" t="s">
        <v>228</v>
      </c>
      <c r="C36" s="276" t="s">
        <v>120</v>
      </c>
      <c r="D36" s="276" t="s">
        <v>97</v>
      </c>
      <c r="E36" s="277">
        <v>1000</v>
      </c>
      <c r="F36" s="319">
        <f t="shared" si="0"/>
        <v>1.9254803020356539</v>
      </c>
      <c r="G36" s="239">
        <v>519.35093749999999</v>
      </c>
      <c r="H36" s="276" t="s">
        <v>167</v>
      </c>
      <c r="I36" s="276" t="s">
        <v>183</v>
      </c>
      <c r="J36" s="269" t="s">
        <v>95</v>
      </c>
      <c r="K36" s="170" t="s">
        <v>341</v>
      </c>
      <c r="L36" s="269" t="s">
        <v>112</v>
      </c>
    </row>
    <row r="37" spans="1:12" ht="15.6" hidden="1">
      <c r="A37" s="274">
        <v>46035</v>
      </c>
      <c r="B37" s="276" t="s">
        <v>229</v>
      </c>
      <c r="C37" s="276" t="s">
        <v>120</v>
      </c>
      <c r="D37" s="276" t="s">
        <v>97</v>
      </c>
      <c r="E37" s="277">
        <v>1000</v>
      </c>
      <c r="F37" s="319">
        <f t="shared" si="0"/>
        <v>1.9254803020356539</v>
      </c>
      <c r="G37" s="239">
        <v>519.35093749999999</v>
      </c>
      <c r="H37" s="276" t="s">
        <v>167</v>
      </c>
      <c r="I37" s="276" t="s">
        <v>183</v>
      </c>
      <c r="J37" s="269" t="s">
        <v>95</v>
      </c>
      <c r="K37" s="170" t="s">
        <v>341</v>
      </c>
      <c r="L37" s="269" t="s">
        <v>112</v>
      </c>
    </row>
    <row r="38" spans="1:12" ht="15.6" hidden="1">
      <c r="A38" s="266">
        <v>46036</v>
      </c>
      <c r="B38" s="263" t="s">
        <v>185</v>
      </c>
      <c r="C38" s="263" t="s">
        <v>120</v>
      </c>
      <c r="D38" s="267" t="s">
        <v>98</v>
      </c>
      <c r="E38" s="263">
        <v>1000</v>
      </c>
      <c r="F38" s="319">
        <f t="shared" si="0"/>
        <v>1.9254803020356539</v>
      </c>
      <c r="G38" s="239">
        <v>519.35093749999999</v>
      </c>
      <c r="H38" s="268" t="s">
        <v>110</v>
      </c>
      <c r="I38" s="263" t="s">
        <v>132</v>
      </c>
      <c r="J38" s="269" t="s">
        <v>95</v>
      </c>
      <c r="K38" s="170" t="s">
        <v>341</v>
      </c>
      <c r="L38" s="269" t="s">
        <v>112</v>
      </c>
    </row>
    <row r="39" spans="1:12" ht="15.6" hidden="1">
      <c r="A39" s="266">
        <v>46036</v>
      </c>
      <c r="B39" s="263" t="s">
        <v>186</v>
      </c>
      <c r="C39" s="263" t="s">
        <v>120</v>
      </c>
      <c r="D39" s="267" t="s">
        <v>98</v>
      </c>
      <c r="E39" s="263">
        <v>1000</v>
      </c>
      <c r="F39" s="319">
        <f t="shared" si="0"/>
        <v>1.9254803020356539</v>
      </c>
      <c r="G39" s="239">
        <v>519.35093749999999</v>
      </c>
      <c r="H39" s="268" t="s">
        <v>110</v>
      </c>
      <c r="I39" s="263" t="s">
        <v>132</v>
      </c>
      <c r="J39" s="269" t="s">
        <v>95</v>
      </c>
      <c r="K39" s="170" t="s">
        <v>341</v>
      </c>
      <c r="L39" s="269" t="s">
        <v>112</v>
      </c>
    </row>
    <row r="40" spans="1:12" ht="15.6" hidden="1">
      <c r="A40" s="274">
        <v>46036</v>
      </c>
      <c r="B40" s="276" t="s">
        <v>230</v>
      </c>
      <c r="C40" s="276" t="s">
        <v>120</v>
      </c>
      <c r="D40" s="276" t="s">
        <v>97</v>
      </c>
      <c r="E40" s="277">
        <v>1000</v>
      </c>
      <c r="F40" s="319">
        <f t="shared" si="0"/>
        <v>1.9254803020356539</v>
      </c>
      <c r="G40" s="239">
        <v>519.35093749999999</v>
      </c>
      <c r="H40" s="276" t="s">
        <v>167</v>
      </c>
      <c r="I40" s="276" t="s">
        <v>183</v>
      </c>
      <c r="J40" s="269" t="s">
        <v>95</v>
      </c>
      <c r="K40" s="170" t="s">
        <v>341</v>
      </c>
      <c r="L40" s="269" t="s">
        <v>112</v>
      </c>
    </row>
    <row r="41" spans="1:12" ht="15.6" hidden="1">
      <c r="A41" s="274">
        <v>46036</v>
      </c>
      <c r="B41" s="276" t="s">
        <v>231</v>
      </c>
      <c r="C41" s="276" t="s">
        <v>120</v>
      </c>
      <c r="D41" s="276" t="s">
        <v>97</v>
      </c>
      <c r="E41" s="277">
        <v>1000</v>
      </c>
      <c r="F41" s="319">
        <f t="shared" si="0"/>
        <v>1.9254803020356539</v>
      </c>
      <c r="G41" s="239">
        <v>519.35093749999999</v>
      </c>
      <c r="H41" s="276" t="s">
        <v>167</v>
      </c>
      <c r="I41" s="276" t="s">
        <v>183</v>
      </c>
      <c r="J41" s="269" t="s">
        <v>95</v>
      </c>
      <c r="K41" s="170" t="s">
        <v>341</v>
      </c>
      <c r="L41" s="269" t="s">
        <v>112</v>
      </c>
    </row>
    <row r="42" spans="1:12" ht="15.6" hidden="1">
      <c r="A42" s="274">
        <v>46036</v>
      </c>
      <c r="B42" s="276" t="s">
        <v>232</v>
      </c>
      <c r="C42" s="276" t="s">
        <v>120</v>
      </c>
      <c r="D42" s="276" t="s">
        <v>97</v>
      </c>
      <c r="E42" s="277">
        <v>1000</v>
      </c>
      <c r="F42" s="319">
        <f t="shared" si="0"/>
        <v>1.9254803020356539</v>
      </c>
      <c r="G42" s="239">
        <v>519.35093749999999</v>
      </c>
      <c r="H42" s="276" t="s">
        <v>167</v>
      </c>
      <c r="I42" s="276" t="s">
        <v>183</v>
      </c>
      <c r="J42" s="269" t="s">
        <v>95</v>
      </c>
      <c r="K42" s="170" t="s">
        <v>341</v>
      </c>
      <c r="L42" s="269" t="s">
        <v>112</v>
      </c>
    </row>
    <row r="43" spans="1:12" ht="15.6" hidden="1">
      <c r="A43" s="266">
        <v>46041</v>
      </c>
      <c r="B43" s="263" t="s">
        <v>185</v>
      </c>
      <c r="C43" s="263" t="s">
        <v>120</v>
      </c>
      <c r="D43" s="267" t="s">
        <v>98</v>
      </c>
      <c r="E43" s="263">
        <v>1000</v>
      </c>
      <c r="F43" s="319">
        <f t="shared" si="0"/>
        <v>1.9254803020356539</v>
      </c>
      <c r="G43" s="239">
        <v>519.35093749999999</v>
      </c>
      <c r="H43" s="268" t="s">
        <v>110</v>
      </c>
      <c r="I43" s="263" t="s">
        <v>132</v>
      </c>
      <c r="J43" s="269" t="s">
        <v>95</v>
      </c>
      <c r="K43" s="170" t="s">
        <v>341</v>
      </c>
      <c r="L43" s="269" t="s">
        <v>112</v>
      </c>
    </row>
    <row r="44" spans="1:12" ht="15.6" hidden="1">
      <c r="A44" s="266">
        <v>46041</v>
      </c>
      <c r="B44" s="263" t="s">
        <v>203</v>
      </c>
      <c r="C44" s="263" t="s">
        <v>120</v>
      </c>
      <c r="D44" s="267" t="s">
        <v>98</v>
      </c>
      <c r="E44" s="263">
        <v>1000</v>
      </c>
      <c r="F44" s="319">
        <f t="shared" si="0"/>
        <v>1.9254803020356539</v>
      </c>
      <c r="G44" s="239">
        <v>519.35093749999999</v>
      </c>
      <c r="H44" s="268" t="s">
        <v>110</v>
      </c>
      <c r="I44" s="263" t="s">
        <v>132</v>
      </c>
      <c r="J44" s="269" t="s">
        <v>95</v>
      </c>
      <c r="K44" s="170" t="s">
        <v>341</v>
      </c>
      <c r="L44" s="269" t="s">
        <v>112</v>
      </c>
    </row>
    <row r="45" spans="1:12" ht="15.6" hidden="1">
      <c r="A45" s="266">
        <v>46041</v>
      </c>
      <c r="B45" s="263" t="s">
        <v>204</v>
      </c>
      <c r="C45" s="263" t="s">
        <v>120</v>
      </c>
      <c r="D45" s="267" t="s">
        <v>98</v>
      </c>
      <c r="E45" s="263">
        <v>1000</v>
      </c>
      <c r="F45" s="319">
        <f t="shared" si="0"/>
        <v>1.9254803020356539</v>
      </c>
      <c r="G45" s="239">
        <v>519.35093749999999</v>
      </c>
      <c r="H45" s="268" t="s">
        <v>110</v>
      </c>
      <c r="I45" s="263" t="s">
        <v>132</v>
      </c>
      <c r="J45" s="269" t="s">
        <v>95</v>
      </c>
      <c r="K45" s="170" t="s">
        <v>341</v>
      </c>
      <c r="L45" s="269" t="s">
        <v>112</v>
      </c>
    </row>
    <row r="46" spans="1:12" ht="15.6" hidden="1">
      <c r="A46" s="266">
        <v>46042</v>
      </c>
      <c r="B46" s="263" t="s">
        <v>187</v>
      </c>
      <c r="C46" s="263" t="s">
        <v>120</v>
      </c>
      <c r="D46" s="267" t="s">
        <v>98</v>
      </c>
      <c r="E46" s="263">
        <v>1000</v>
      </c>
      <c r="F46" s="319">
        <f t="shared" si="0"/>
        <v>1.9254803020356539</v>
      </c>
      <c r="G46" s="239">
        <v>519.35093749999999</v>
      </c>
      <c r="H46" s="268" t="s">
        <v>110</v>
      </c>
      <c r="I46" s="263" t="s">
        <v>132</v>
      </c>
      <c r="J46" s="269" t="s">
        <v>95</v>
      </c>
      <c r="K46" s="170" t="s">
        <v>341</v>
      </c>
      <c r="L46" s="269" t="s">
        <v>112</v>
      </c>
    </row>
    <row r="47" spans="1:12" ht="15.6" hidden="1">
      <c r="A47" s="266">
        <v>46042</v>
      </c>
      <c r="B47" s="263" t="s">
        <v>191</v>
      </c>
      <c r="C47" s="263" t="s">
        <v>120</v>
      </c>
      <c r="D47" s="267" t="s">
        <v>98</v>
      </c>
      <c r="E47" s="263">
        <v>1000</v>
      </c>
      <c r="F47" s="319">
        <f t="shared" si="0"/>
        <v>1.9254803020356539</v>
      </c>
      <c r="G47" s="239">
        <v>519.35093749999999</v>
      </c>
      <c r="H47" s="268" t="s">
        <v>110</v>
      </c>
      <c r="I47" s="263" t="s">
        <v>132</v>
      </c>
      <c r="J47" s="269" t="s">
        <v>95</v>
      </c>
      <c r="K47" s="170" t="s">
        <v>341</v>
      </c>
      <c r="L47" s="269" t="s">
        <v>112</v>
      </c>
    </row>
    <row r="48" spans="1:12" ht="15.6" hidden="1">
      <c r="A48" s="266">
        <v>46043</v>
      </c>
      <c r="B48" s="263" t="s">
        <v>205</v>
      </c>
      <c r="C48" s="263" t="s">
        <v>120</v>
      </c>
      <c r="D48" s="267" t="s">
        <v>98</v>
      </c>
      <c r="E48" s="263">
        <v>1000</v>
      </c>
      <c r="F48" s="319">
        <f t="shared" si="0"/>
        <v>1.9254803020356539</v>
      </c>
      <c r="G48" s="239">
        <v>519.35093749999999</v>
      </c>
      <c r="H48" s="268" t="s">
        <v>110</v>
      </c>
      <c r="I48" s="263" t="s">
        <v>132</v>
      </c>
      <c r="J48" s="269" t="s">
        <v>95</v>
      </c>
      <c r="K48" s="170" t="s">
        <v>341</v>
      </c>
      <c r="L48" s="269" t="s">
        <v>112</v>
      </c>
    </row>
    <row r="49" spans="1:12" ht="15.6" hidden="1">
      <c r="A49" s="266">
        <v>46043</v>
      </c>
      <c r="B49" s="263" t="s">
        <v>206</v>
      </c>
      <c r="C49" s="263" t="s">
        <v>120</v>
      </c>
      <c r="D49" s="267" t="s">
        <v>98</v>
      </c>
      <c r="E49" s="263">
        <v>1000</v>
      </c>
      <c r="F49" s="319">
        <f t="shared" si="0"/>
        <v>1.9254803020356539</v>
      </c>
      <c r="G49" s="239">
        <v>519.35093749999999</v>
      </c>
      <c r="H49" s="268" t="s">
        <v>110</v>
      </c>
      <c r="I49" s="263" t="s">
        <v>132</v>
      </c>
      <c r="J49" s="269" t="s">
        <v>95</v>
      </c>
      <c r="K49" s="170" t="s">
        <v>341</v>
      </c>
      <c r="L49" s="269" t="s">
        <v>112</v>
      </c>
    </row>
    <row r="50" spans="1:12" ht="15.6" hidden="1">
      <c r="A50" s="273">
        <v>46043</v>
      </c>
      <c r="B50" s="276" t="s">
        <v>233</v>
      </c>
      <c r="C50" s="269" t="s">
        <v>119</v>
      </c>
      <c r="D50" s="276" t="s">
        <v>97</v>
      </c>
      <c r="E50" s="275">
        <v>10000</v>
      </c>
      <c r="F50" s="319">
        <f t="shared" si="0"/>
        <v>19.25480302035654</v>
      </c>
      <c r="G50" s="239">
        <v>519.35093749999999</v>
      </c>
      <c r="H50" s="276" t="s">
        <v>167</v>
      </c>
      <c r="I50" s="269" t="s">
        <v>118</v>
      </c>
      <c r="J50" s="269" t="s">
        <v>95</v>
      </c>
      <c r="K50" s="170" t="s">
        <v>341</v>
      </c>
      <c r="L50" s="269" t="s">
        <v>112</v>
      </c>
    </row>
    <row r="51" spans="1:12" ht="15.6" hidden="1">
      <c r="A51" s="266">
        <v>46044</v>
      </c>
      <c r="B51" s="263" t="s">
        <v>207</v>
      </c>
      <c r="C51" s="263" t="s">
        <v>120</v>
      </c>
      <c r="D51" s="267" t="s">
        <v>98</v>
      </c>
      <c r="E51" s="263">
        <v>1000</v>
      </c>
      <c r="F51" s="319">
        <f t="shared" si="0"/>
        <v>1.9254803020356539</v>
      </c>
      <c r="G51" s="239">
        <v>519.35093749999999</v>
      </c>
      <c r="H51" s="268" t="s">
        <v>110</v>
      </c>
      <c r="I51" s="263" t="s">
        <v>132</v>
      </c>
      <c r="J51" s="269" t="s">
        <v>95</v>
      </c>
      <c r="K51" s="170" t="s">
        <v>341</v>
      </c>
      <c r="L51" s="269" t="s">
        <v>112</v>
      </c>
    </row>
    <row r="52" spans="1:12" ht="15.6" hidden="1">
      <c r="A52" s="266">
        <v>46044</v>
      </c>
      <c r="B52" s="263" t="s">
        <v>186</v>
      </c>
      <c r="C52" s="263" t="s">
        <v>120</v>
      </c>
      <c r="D52" s="267" t="s">
        <v>98</v>
      </c>
      <c r="E52" s="263">
        <v>1000</v>
      </c>
      <c r="F52" s="319">
        <f t="shared" si="0"/>
        <v>1.9254803020356539</v>
      </c>
      <c r="G52" s="239">
        <v>519.35093749999999</v>
      </c>
      <c r="H52" s="268" t="s">
        <v>110</v>
      </c>
      <c r="I52" s="263" t="s">
        <v>132</v>
      </c>
      <c r="J52" s="269" t="s">
        <v>95</v>
      </c>
      <c r="K52" s="170" t="s">
        <v>341</v>
      </c>
      <c r="L52" s="269" t="s">
        <v>112</v>
      </c>
    </row>
    <row r="53" spans="1:12" ht="15.6" hidden="1">
      <c r="A53" s="266">
        <v>46044</v>
      </c>
      <c r="B53" s="272" t="s">
        <v>214</v>
      </c>
      <c r="C53" s="272" t="s">
        <v>109</v>
      </c>
      <c r="D53" s="272" t="s">
        <v>96</v>
      </c>
      <c r="E53" s="271">
        <v>5000</v>
      </c>
      <c r="F53" s="319">
        <f t="shared" si="0"/>
        <v>9.6274015101782702</v>
      </c>
      <c r="G53" s="239">
        <v>519.35093749999999</v>
      </c>
      <c r="H53" s="270" t="s">
        <v>127</v>
      </c>
      <c r="I53" s="271" t="s">
        <v>198</v>
      </c>
      <c r="J53" s="269" t="s">
        <v>95</v>
      </c>
      <c r="K53" s="170" t="s">
        <v>341</v>
      </c>
      <c r="L53" s="269" t="s">
        <v>112</v>
      </c>
    </row>
    <row r="54" spans="1:12" ht="15.6" hidden="1">
      <c r="A54" s="274">
        <v>46044</v>
      </c>
      <c r="B54" s="276" t="s">
        <v>234</v>
      </c>
      <c r="C54" s="276" t="s">
        <v>120</v>
      </c>
      <c r="D54" s="276" t="s">
        <v>97</v>
      </c>
      <c r="E54" s="277">
        <v>1000</v>
      </c>
      <c r="F54" s="319">
        <f t="shared" si="0"/>
        <v>1.9254803020356539</v>
      </c>
      <c r="G54" s="239">
        <v>519.35093749999999</v>
      </c>
      <c r="H54" s="276" t="s">
        <v>167</v>
      </c>
      <c r="I54" s="276" t="s">
        <v>183</v>
      </c>
      <c r="J54" s="269" t="s">
        <v>95</v>
      </c>
      <c r="K54" s="170" t="s">
        <v>341</v>
      </c>
      <c r="L54" s="269" t="s">
        <v>112</v>
      </c>
    </row>
    <row r="55" spans="1:12" ht="15.6" hidden="1">
      <c r="A55" s="274">
        <v>46044</v>
      </c>
      <c r="B55" s="276" t="s">
        <v>199</v>
      </c>
      <c r="C55" s="276" t="s">
        <v>120</v>
      </c>
      <c r="D55" s="276" t="s">
        <v>97</v>
      </c>
      <c r="E55" s="277">
        <v>1000</v>
      </c>
      <c r="F55" s="319">
        <f t="shared" si="0"/>
        <v>1.9254803020356539</v>
      </c>
      <c r="G55" s="239">
        <v>519.35093749999999</v>
      </c>
      <c r="H55" s="276" t="s">
        <v>167</v>
      </c>
      <c r="I55" s="276" t="s">
        <v>183</v>
      </c>
      <c r="J55" s="269" t="s">
        <v>95</v>
      </c>
      <c r="K55" s="170" t="s">
        <v>341</v>
      </c>
      <c r="L55" s="269" t="s">
        <v>112</v>
      </c>
    </row>
    <row r="56" spans="1:12" ht="15.6" hidden="1">
      <c r="A56" s="266">
        <v>46045</v>
      </c>
      <c r="B56" s="263" t="s">
        <v>185</v>
      </c>
      <c r="C56" s="291" t="s">
        <v>120</v>
      </c>
      <c r="D56" s="267" t="s">
        <v>98</v>
      </c>
      <c r="E56" s="263">
        <v>1000</v>
      </c>
      <c r="F56" s="319">
        <f t="shared" si="0"/>
        <v>1.9254803020356539</v>
      </c>
      <c r="G56" s="239">
        <v>519.35093749999999</v>
      </c>
      <c r="H56" s="268" t="s">
        <v>110</v>
      </c>
      <c r="I56" s="263" t="s">
        <v>132</v>
      </c>
      <c r="J56" s="269" t="s">
        <v>95</v>
      </c>
      <c r="K56" s="170" t="s">
        <v>341</v>
      </c>
      <c r="L56" s="269" t="s">
        <v>112</v>
      </c>
    </row>
    <row r="57" spans="1:12" ht="15.6" hidden="1">
      <c r="A57" s="266">
        <v>46045</v>
      </c>
      <c r="B57" s="263" t="s">
        <v>186</v>
      </c>
      <c r="C57" s="263" t="s">
        <v>120</v>
      </c>
      <c r="D57" s="267" t="s">
        <v>98</v>
      </c>
      <c r="E57" s="263">
        <v>1000</v>
      </c>
      <c r="F57" s="319">
        <f t="shared" si="0"/>
        <v>1.9254803020356539</v>
      </c>
      <c r="G57" s="239">
        <v>519.35093749999999</v>
      </c>
      <c r="H57" s="268" t="s">
        <v>110</v>
      </c>
      <c r="I57" s="263" t="s">
        <v>132</v>
      </c>
      <c r="J57" s="269" t="s">
        <v>95</v>
      </c>
      <c r="K57" s="170" t="s">
        <v>341</v>
      </c>
      <c r="L57" s="269" t="s">
        <v>112</v>
      </c>
    </row>
    <row r="58" spans="1:12" ht="15.6" hidden="1">
      <c r="A58" s="266">
        <v>46048</v>
      </c>
      <c r="B58" s="263" t="s">
        <v>208</v>
      </c>
      <c r="C58" s="263" t="s">
        <v>120</v>
      </c>
      <c r="D58" s="267" t="s">
        <v>98</v>
      </c>
      <c r="E58" s="263">
        <v>1000</v>
      </c>
      <c r="F58" s="319">
        <f t="shared" si="0"/>
        <v>1.9254803020356539</v>
      </c>
      <c r="G58" s="239">
        <v>519.35093749999999</v>
      </c>
      <c r="H58" s="268" t="s">
        <v>110</v>
      </c>
      <c r="I58" s="263" t="s">
        <v>132</v>
      </c>
      <c r="J58" s="269" t="s">
        <v>95</v>
      </c>
      <c r="K58" s="170" t="s">
        <v>341</v>
      </c>
      <c r="L58" s="269" t="s">
        <v>112</v>
      </c>
    </row>
    <row r="59" spans="1:12" ht="15.6" hidden="1">
      <c r="A59" s="266">
        <v>46048</v>
      </c>
      <c r="B59" s="263" t="s">
        <v>206</v>
      </c>
      <c r="C59" s="263" t="s">
        <v>120</v>
      </c>
      <c r="D59" s="267" t="s">
        <v>98</v>
      </c>
      <c r="E59" s="263">
        <v>1000</v>
      </c>
      <c r="F59" s="319">
        <f t="shared" si="0"/>
        <v>1.9254803020356539</v>
      </c>
      <c r="G59" s="239">
        <v>519.35093749999999</v>
      </c>
      <c r="H59" s="268" t="s">
        <v>110</v>
      </c>
      <c r="I59" s="263" t="s">
        <v>132</v>
      </c>
      <c r="J59" s="269" t="s">
        <v>95</v>
      </c>
      <c r="K59" s="170" t="s">
        <v>341</v>
      </c>
      <c r="L59" s="269" t="s">
        <v>112</v>
      </c>
    </row>
    <row r="60" spans="1:12" ht="15.6" hidden="1">
      <c r="A60" s="266">
        <v>46049</v>
      </c>
      <c r="B60" s="263" t="s">
        <v>185</v>
      </c>
      <c r="C60" s="263" t="s">
        <v>120</v>
      </c>
      <c r="D60" s="267" t="s">
        <v>98</v>
      </c>
      <c r="E60" s="263">
        <v>1000</v>
      </c>
      <c r="F60" s="319">
        <f t="shared" si="0"/>
        <v>1.9254803020356539</v>
      </c>
      <c r="G60" s="239">
        <v>519.35093749999999</v>
      </c>
      <c r="H60" s="268" t="s">
        <v>110</v>
      </c>
      <c r="I60" s="263" t="s">
        <v>132</v>
      </c>
      <c r="J60" s="269" t="s">
        <v>95</v>
      </c>
      <c r="K60" s="170" t="s">
        <v>341</v>
      </c>
      <c r="L60" s="269" t="s">
        <v>112</v>
      </c>
    </row>
    <row r="61" spans="1:12" ht="15.6" hidden="1">
      <c r="A61" s="266">
        <v>46049</v>
      </c>
      <c r="B61" s="263" t="s">
        <v>209</v>
      </c>
      <c r="C61" s="263" t="s">
        <v>120</v>
      </c>
      <c r="D61" s="267" t="s">
        <v>98</v>
      </c>
      <c r="E61" s="263">
        <v>1000</v>
      </c>
      <c r="F61" s="319">
        <f t="shared" si="0"/>
        <v>1.9254803020356539</v>
      </c>
      <c r="G61" s="239">
        <v>519.35093749999999</v>
      </c>
      <c r="H61" s="268" t="s">
        <v>110</v>
      </c>
      <c r="I61" s="263" t="s">
        <v>132</v>
      </c>
      <c r="J61" s="269" t="s">
        <v>95</v>
      </c>
      <c r="K61" s="170" t="s">
        <v>341</v>
      </c>
      <c r="L61" s="269" t="s">
        <v>112</v>
      </c>
    </row>
    <row r="62" spans="1:12" ht="15.6" hidden="1">
      <c r="A62" s="266">
        <v>46049</v>
      </c>
      <c r="B62" s="263" t="s">
        <v>186</v>
      </c>
      <c r="C62" s="263" t="s">
        <v>120</v>
      </c>
      <c r="D62" s="267" t="s">
        <v>98</v>
      </c>
      <c r="E62" s="263">
        <v>1000</v>
      </c>
      <c r="F62" s="319">
        <f t="shared" si="0"/>
        <v>1.9254803020356539</v>
      </c>
      <c r="G62" s="239">
        <v>519.35093749999999</v>
      </c>
      <c r="H62" s="268" t="s">
        <v>110</v>
      </c>
      <c r="I62" s="263" t="s">
        <v>132</v>
      </c>
      <c r="J62" s="269" t="s">
        <v>95</v>
      </c>
      <c r="K62" s="170" t="s">
        <v>341</v>
      </c>
      <c r="L62" s="269" t="s">
        <v>112</v>
      </c>
    </row>
    <row r="63" spans="1:12" ht="15.6" hidden="1">
      <c r="A63" s="266">
        <v>46050</v>
      </c>
      <c r="B63" s="263" t="s">
        <v>210</v>
      </c>
      <c r="C63" s="263" t="s">
        <v>120</v>
      </c>
      <c r="D63" s="267" t="s">
        <v>98</v>
      </c>
      <c r="E63" s="263">
        <v>1000</v>
      </c>
      <c r="F63" s="319">
        <f t="shared" si="0"/>
        <v>1.9254803020356539</v>
      </c>
      <c r="G63" s="239">
        <v>519.35093749999999</v>
      </c>
      <c r="H63" s="268" t="s">
        <v>110</v>
      </c>
      <c r="I63" s="263" t="s">
        <v>132</v>
      </c>
      <c r="J63" s="269" t="s">
        <v>95</v>
      </c>
      <c r="K63" s="170" t="s">
        <v>341</v>
      </c>
      <c r="L63" s="269" t="s">
        <v>112</v>
      </c>
    </row>
    <row r="64" spans="1:12" ht="15.6" hidden="1">
      <c r="A64" s="266">
        <v>46050</v>
      </c>
      <c r="B64" s="263" t="s">
        <v>211</v>
      </c>
      <c r="C64" s="263" t="s">
        <v>120</v>
      </c>
      <c r="D64" s="267" t="s">
        <v>98</v>
      </c>
      <c r="E64" s="263">
        <v>1000</v>
      </c>
      <c r="F64" s="319">
        <f t="shared" si="0"/>
        <v>1.9254803020356539</v>
      </c>
      <c r="G64" s="239">
        <v>519.35093749999999</v>
      </c>
      <c r="H64" s="268" t="s">
        <v>110</v>
      </c>
      <c r="I64" s="263" t="s">
        <v>132</v>
      </c>
      <c r="J64" s="269" t="s">
        <v>95</v>
      </c>
      <c r="K64" s="170" t="s">
        <v>341</v>
      </c>
      <c r="L64" s="269" t="s">
        <v>112</v>
      </c>
    </row>
    <row r="65" spans="1:14" ht="15.6" hidden="1">
      <c r="A65" s="266">
        <v>46050</v>
      </c>
      <c r="B65" s="263" t="s">
        <v>190</v>
      </c>
      <c r="C65" s="263" t="s">
        <v>120</v>
      </c>
      <c r="D65" s="267" t="s">
        <v>98</v>
      </c>
      <c r="E65" s="263">
        <v>1000</v>
      </c>
      <c r="F65" s="319">
        <f t="shared" si="0"/>
        <v>1.9254803020356539</v>
      </c>
      <c r="G65" s="239">
        <v>519.35093749999999</v>
      </c>
      <c r="H65" s="268" t="s">
        <v>110</v>
      </c>
      <c r="I65" s="263" t="s">
        <v>132</v>
      </c>
      <c r="J65" s="269" t="s">
        <v>95</v>
      </c>
      <c r="K65" s="170" t="s">
        <v>341</v>
      </c>
      <c r="L65" s="269" t="s">
        <v>112</v>
      </c>
    </row>
    <row r="66" spans="1:14" ht="15.6" hidden="1">
      <c r="A66" s="266">
        <v>46052</v>
      </c>
      <c r="B66" s="263" t="s">
        <v>185</v>
      </c>
      <c r="C66" s="263" t="s">
        <v>120</v>
      </c>
      <c r="D66" s="267" t="s">
        <v>98</v>
      </c>
      <c r="E66" s="263">
        <v>1000</v>
      </c>
      <c r="F66" s="319">
        <f t="shared" ref="F66:F109" si="1">E66/G66</f>
        <v>1.9254803020356539</v>
      </c>
      <c r="G66" s="239">
        <v>519.35093749999999</v>
      </c>
      <c r="H66" s="268" t="s">
        <v>110</v>
      </c>
      <c r="I66" s="263" t="s">
        <v>132</v>
      </c>
      <c r="J66" s="269" t="s">
        <v>95</v>
      </c>
      <c r="K66" s="170" t="s">
        <v>341</v>
      </c>
      <c r="L66" s="269" t="s">
        <v>112</v>
      </c>
    </row>
    <row r="67" spans="1:14" ht="15.6" hidden="1">
      <c r="A67" s="266">
        <v>46052</v>
      </c>
      <c r="B67" s="263" t="s">
        <v>212</v>
      </c>
      <c r="C67" s="263" t="s">
        <v>120</v>
      </c>
      <c r="D67" s="267" t="s">
        <v>98</v>
      </c>
      <c r="E67" s="263">
        <v>1000</v>
      </c>
      <c r="F67" s="319">
        <f t="shared" si="1"/>
        <v>1.9254803020356539</v>
      </c>
      <c r="G67" s="239">
        <v>519.35093749999999</v>
      </c>
      <c r="H67" s="268" t="s">
        <v>110</v>
      </c>
      <c r="I67" s="263" t="s">
        <v>132</v>
      </c>
      <c r="J67" s="269" t="s">
        <v>95</v>
      </c>
      <c r="K67" s="170" t="s">
        <v>341</v>
      </c>
      <c r="L67" s="269" t="s">
        <v>112</v>
      </c>
    </row>
    <row r="68" spans="1:14" ht="15.6" hidden="1">
      <c r="A68" s="266">
        <v>46052</v>
      </c>
      <c r="B68" s="263" t="s">
        <v>186</v>
      </c>
      <c r="C68" s="263" t="s">
        <v>120</v>
      </c>
      <c r="D68" s="267" t="s">
        <v>98</v>
      </c>
      <c r="E68" s="263">
        <v>1000</v>
      </c>
      <c r="F68" s="319">
        <f t="shared" si="1"/>
        <v>1.9254803020356539</v>
      </c>
      <c r="G68" s="239">
        <v>519.35093749999999</v>
      </c>
      <c r="H68" s="268" t="s">
        <v>110</v>
      </c>
      <c r="I68" s="263" t="s">
        <v>132</v>
      </c>
      <c r="J68" s="269" t="s">
        <v>95</v>
      </c>
      <c r="K68" s="170" t="s">
        <v>341</v>
      </c>
      <c r="L68" s="269" t="s">
        <v>112</v>
      </c>
    </row>
    <row r="69" spans="1:14" ht="15.6" hidden="1">
      <c r="A69" s="298">
        <v>46055</v>
      </c>
      <c r="B69" s="172" t="s">
        <v>303</v>
      </c>
      <c r="C69" s="305" t="s">
        <v>334</v>
      </c>
      <c r="D69" s="301" t="s">
        <v>98</v>
      </c>
      <c r="E69" s="172">
        <v>1000</v>
      </c>
      <c r="F69" s="395">
        <f t="shared" si="1"/>
        <v>1.8771635173931283</v>
      </c>
      <c r="G69" s="394">
        <v>532.71864210781655</v>
      </c>
      <c r="H69" s="302" t="s">
        <v>110</v>
      </c>
      <c r="I69" s="172" t="s">
        <v>315</v>
      </c>
      <c r="J69" s="172" t="s">
        <v>95</v>
      </c>
      <c r="K69" s="172" t="s">
        <v>184</v>
      </c>
      <c r="L69" s="172" t="s">
        <v>112</v>
      </c>
      <c r="M69" s="351"/>
      <c r="N69" s="351"/>
    </row>
    <row r="70" spans="1:14" ht="15.6" hidden="1">
      <c r="A70" s="298">
        <v>46055</v>
      </c>
      <c r="B70" s="172" t="s">
        <v>186</v>
      </c>
      <c r="C70" s="305" t="s">
        <v>334</v>
      </c>
      <c r="D70" s="301" t="s">
        <v>98</v>
      </c>
      <c r="E70" s="172">
        <v>1000</v>
      </c>
      <c r="F70" s="395">
        <f t="shared" si="1"/>
        <v>1.8771635173931283</v>
      </c>
      <c r="G70" s="394">
        <v>532.71864210781655</v>
      </c>
      <c r="H70" s="302" t="s">
        <v>110</v>
      </c>
      <c r="I70" s="172" t="s">
        <v>315</v>
      </c>
      <c r="J70" s="172" t="s">
        <v>95</v>
      </c>
      <c r="K70" s="172" t="s">
        <v>184</v>
      </c>
      <c r="L70" s="172" t="s">
        <v>112</v>
      </c>
      <c r="M70" s="172"/>
      <c r="N70" s="172"/>
    </row>
    <row r="71" spans="1:14" ht="15.6" hidden="1">
      <c r="A71" s="298">
        <v>46056</v>
      </c>
      <c r="B71" s="172" t="s">
        <v>185</v>
      </c>
      <c r="C71" s="305" t="s">
        <v>334</v>
      </c>
      <c r="D71" s="301" t="s">
        <v>98</v>
      </c>
      <c r="E71" s="172">
        <v>1000</v>
      </c>
      <c r="F71" s="395">
        <f t="shared" si="1"/>
        <v>1.8771635173931283</v>
      </c>
      <c r="G71" s="394">
        <v>532.71864210781655</v>
      </c>
      <c r="H71" s="302" t="s">
        <v>110</v>
      </c>
      <c r="I71" s="172" t="s">
        <v>315</v>
      </c>
      <c r="J71" s="172" t="s">
        <v>95</v>
      </c>
      <c r="K71" s="172" t="s">
        <v>184</v>
      </c>
      <c r="L71" s="172" t="s">
        <v>112</v>
      </c>
      <c r="M71" s="172"/>
      <c r="N71" s="172"/>
    </row>
    <row r="72" spans="1:14" ht="15.6" hidden="1">
      <c r="A72" s="298">
        <v>46056</v>
      </c>
      <c r="B72" s="172" t="s">
        <v>304</v>
      </c>
      <c r="C72" s="305" t="s">
        <v>334</v>
      </c>
      <c r="D72" s="301" t="s">
        <v>98</v>
      </c>
      <c r="E72" s="172">
        <v>1000</v>
      </c>
      <c r="F72" s="395">
        <f t="shared" si="1"/>
        <v>1.8771635173931283</v>
      </c>
      <c r="G72" s="394">
        <v>532.71864210781655</v>
      </c>
      <c r="H72" s="302" t="s">
        <v>110</v>
      </c>
      <c r="I72" s="172" t="s">
        <v>315</v>
      </c>
      <c r="J72" s="172" t="s">
        <v>95</v>
      </c>
      <c r="K72" s="172" t="s">
        <v>184</v>
      </c>
      <c r="L72" s="172" t="s">
        <v>112</v>
      </c>
      <c r="M72" s="172"/>
      <c r="N72" s="172"/>
    </row>
    <row r="73" spans="1:14" ht="15.6" hidden="1">
      <c r="A73" s="298">
        <v>46056</v>
      </c>
      <c r="B73" s="172" t="s">
        <v>305</v>
      </c>
      <c r="C73" s="305" t="s">
        <v>334</v>
      </c>
      <c r="D73" s="301" t="s">
        <v>98</v>
      </c>
      <c r="E73" s="172">
        <v>1000</v>
      </c>
      <c r="F73" s="395">
        <f t="shared" si="1"/>
        <v>1.8771635173931283</v>
      </c>
      <c r="G73" s="394">
        <v>532.71864210781655</v>
      </c>
      <c r="H73" s="302" t="s">
        <v>110</v>
      </c>
      <c r="I73" s="172" t="s">
        <v>315</v>
      </c>
      <c r="J73" s="172" t="s">
        <v>95</v>
      </c>
      <c r="K73" s="172" t="s">
        <v>184</v>
      </c>
      <c r="L73" s="172" t="s">
        <v>112</v>
      </c>
      <c r="M73" s="172"/>
      <c r="N73" s="172"/>
    </row>
    <row r="74" spans="1:14" ht="15.6" hidden="1">
      <c r="A74" s="298">
        <v>46056</v>
      </c>
      <c r="B74" s="172" t="s">
        <v>186</v>
      </c>
      <c r="C74" s="305" t="s">
        <v>334</v>
      </c>
      <c r="D74" s="301" t="s">
        <v>98</v>
      </c>
      <c r="E74" s="172">
        <v>1000</v>
      </c>
      <c r="F74" s="395">
        <f t="shared" si="1"/>
        <v>1.8771635173931283</v>
      </c>
      <c r="G74" s="394">
        <v>532.71864210781655</v>
      </c>
      <c r="H74" s="302" t="s">
        <v>110</v>
      </c>
      <c r="I74" s="172" t="s">
        <v>315</v>
      </c>
      <c r="J74" s="172" t="s">
        <v>95</v>
      </c>
      <c r="K74" s="172" t="s">
        <v>184</v>
      </c>
      <c r="L74" s="172" t="s">
        <v>112</v>
      </c>
      <c r="M74" s="172"/>
      <c r="N74" s="172"/>
    </row>
    <row r="75" spans="1:14" ht="15.6" hidden="1">
      <c r="A75" s="298">
        <v>46057</v>
      </c>
      <c r="B75" s="172" t="s">
        <v>185</v>
      </c>
      <c r="C75" s="305" t="s">
        <v>334</v>
      </c>
      <c r="D75" s="301" t="s">
        <v>98</v>
      </c>
      <c r="E75" s="172">
        <v>1000</v>
      </c>
      <c r="F75" s="395">
        <f t="shared" si="1"/>
        <v>1.8771635173931283</v>
      </c>
      <c r="G75" s="394">
        <v>532.71864210781655</v>
      </c>
      <c r="H75" s="302" t="s">
        <v>110</v>
      </c>
      <c r="I75" s="172" t="s">
        <v>315</v>
      </c>
      <c r="J75" s="172" t="s">
        <v>95</v>
      </c>
      <c r="K75" s="172" t="s">
        <v>184</v>
      </c>
      <c r="L75" s="172" t="s">
        <v>112</v>
      </c>
      <c r="M75" s="172"/>
      <c r="N75" s="172"/>
    </row>
    <row r="76" spans="1:14" ht="15.6" hidden="1">
      <c r="A76" s="298">
        <v>46057</v>
      </c>
      <c r="B76" s="172" t="s">
        <v>186</v>
      </c>
      <c r="C76" s="305" t="s">
        <v>334</v>
      </c>
      <c r="D76" s="301" t="s">
        <v>98</v>
      </c>
      <c r="E76" s="172">
        <v>1000</v>
      </c>
      <c r="F76" s="395">
        <f t="shared" si="1"/>
        <v>1.8771635173931283</v>
      </c>
      <c r="G76" s="394">
        <v>532.71864210781655</v>
      </c>
      <c r="H76" s="302" t="s">
        <v>110</v>
      </c>
      <c r="I76" s="172" t="s">
        <v>315</v>
      </c>
      <c r="J76" s="172" t="s">
        <v>95</v>
      </c>
      <c r="K76" s="172" t="s">
        <v>184</v>
      </c>
      <c r="L76" s="172" t="s">
        <v>112</v>
      </c>
      <c r="M76" s="172"/>
      <c r="N76" s="172"/>
    </row>
    <row r="77" spans="1:14" ht="15.6" hidden="1">
      <c r="A77" s="298">
        <v>46058</v>
      </c>
      <c r="B77" s="172" t="s">
        <v>185</v>
      </c>
      <c r="C77" s="305" t="s">
        <v>334</v>
      </c>
      <c r="D77" s="301" t="s">
        <v>98</v>
      </c>
      <c r="E77" s="172">
        <v>1000</v>
      </c>
      <c r="F77" s="395">
        <f t="shared" si="1"/>
        <v>1.8771635173931283</v>
      </c>
      <c r="G77" s="394">
        <v>532.71864210781655</v>
      </c>
      <c r="H77" s="302" t="s">
        <v>110</v>
      </c>
      <c r="I77" s="172" t="s">
        <v>315</v>
      </c>
      <c r="J77" s="172" t="s">
        <v>95</v>
      </c>
      <c r="K77" s="172" t="s">
        <v>184</v>
      </c>
      <c r="L77" s="172" t="s">
        <v>112</v>
      </c>
      <c r="M77" s="172"/>
      <c r="N77" s="172"/>
    </row>
    <row r="78" spans="1:14" ht="15.6" hidden="1">
      <c r="A78" s="298">
        <v>46058</v>
      </c>
      <c r="B78" s="172" t="s">
        <v>186</v>
      </c>
      <c r="C78" s="305" t="s">
        <v>334</v>
      </c>
      <c r="D78" s="301" t="s">
        <v>98</v>
      </c>
      <c r="E78" s="172">
        <v>1000</v>
      </c>
      <c r="F78" s="395">
        <f t="shared" si="1"/>
        <v>1.8771635173931283</v>
      </c>
      <c r="G78" s="394">
        <v>532.71864210781655</v>
      </c>
      <c r="H78" s="302" t="s">
        <v>110</v>
      </c>
      <c r="I78" s="172" t="s">
        <v>315</v>
      </c>
      <c r="J78" s="172" t="s">
        <v>95</v>
      </c>
      <c r="K78" s="172" t="s">
        <v>184</v>
      </c>
      <c r="L78" s="172" t="s">
        <v>112</v>
      </c>
      <c r="M78" s="172"/>
      <c r="N78" s="172"/>
    </row>
    <row r="79" spans="1:14" ht="15.6" hidden="1">
      <c r="A79" s="298">
        <v>46059</v>
      </c>
      <c r="B79" s="172" t="s">
        <v>185</v>
      </c>
      <c r="C79" s="305" t="s">
        <v>334</v>
      </c>
      <c r="D79" s="301" t="s">
        <v>98</v>
      </c>
      <c r="E79" s="172">
        <v>1000</v>
      </c>
      <c r="F79" s="395">
        <f t="shared" si="1"/>
        <v>1.8771635173931283</v>
      </c>
      <c r="G79" s="394">
        <v>532.71864210781655</v>
      </c>
      <c r="H79" s="302" t="s">
        <v>110</v>
      </c>
      <c r="I79" s="172" t="s">
        <v>315</v>
      </c>
      <c r="J79" s="172" t="s">
        <v>95</v>
      </c>
      <c r="K79" s="172" t="s">
        <v>184</v>
      </c>
      <c r="L79" s="172" t="s">
        <v>112</v>
      </c>
      <c r="M79" s="172"/>
      <c r="N79" s="172"/>
    </row>
    <row r="80" spans="1:14" ht="15.6" hidden="1">
      <c r="A80" s="298">
        <v>46059</v>
      </c>
      <c r="B80" s="172" t="s">
        <v>306</v>
      </c>
      <c r="C80" s="305" t="s">
        <v>334</v>
      </c>
      <c r="D80" s="301" t="s">
        <v>98</v>
      </c>
      <c r="E80" s="172">
        <v>1000</v>
      </c>
      <c r="F80" s="395">
        <f t="shared" si="1"/>
        <v>1.8771635173931283</v>
      </c>
      <c r="G80" s="394">
        <v>532.71864210781655</v>
      </c>
      <c r="H80" s="302" t="s">
        <v>110</v>
      </c>
      <c r="I80" s="172" t="s">
        <v>315</v>
      </c>
      <c r="J80" s="172" t="s">
        <v>95</v>
      </c>
      <c r="K80" s="172" t="s">
        <v>184</v>
      </c>
      <c r="L80" s="172" t="s">
        <v>112</v>
      </c>
      <c r="M80" s="172"/>
      <c r="N80" s="172"/>
    </row>
    <row r="81" spans="1:14" ht="15.6" hidden="1">
      <c r="A81" s="298">
        <v>46059</v>
      </c>
      <c r="B81" s="172" t="s">
        <v>307</v>
      </c>
      <c r="C81" s="305" t="s">
        <v>334</v>
      </c>
      <c r="D81" s="301" t="s">
        <v>98</v>
      </c>
      <c r="E81" s="172">
        <v>1000</v>
      </c>
      <c r="F81" s="395">
        <f t="shared" si="1"/>
        <v>1.8771635173931283</v>
      </c>
      <c r="G81" s="394">
        <v>532.71864210781655</v>
      </c>
      <c r="H81" s="302" t="s">
        <v>110</v>
      </c>
      <c r="I81" s="172" t="s">
        <v>315</v>
      </c>
      <c r="J81" s="172" t="s">
        <v>95</v>
      </c>
      <c r="K81" s="172" t="s">
        <v>184</v>
      </c>
      <c r="L81" s="172" t="s">
        <v>112</v>
      </c>
      <c r="M81" s="172"/>
      <c r="N81" s="172"/>
    </row>
    <row r="82" spans="1:14" ht="15.6" hidden="1">
      <c r="A82" s="262">
        <v>46059</v>
      </c>
      <c r="B82" s="172" t="s">
        <v>318</v>
      </c>
      <c r="C82" s="305" t="s">
        <v>334</v>
      </c>
      <c r="D82" s="172" t="s">
        <v>97</v>
      </c>
      <c r="E82" s="396">
        <v>1000</v>
      </c>
      <c r="F82" s="395">
        <f t="shared" si="1"/>
        <v>1.8771635173931283</v>
      </c>
      <c r="G82" s="394">
        <v>532.71864210781655</v>
      </c>
      <c r="H82" s="172" t="s">
        <v>167</v>
      </c>
      <c r="I82" s="172" t="s">
        <v>333</v>
      </c>
      <c r="J82" s="172" t="s">
        <v>95</v>
      </c>
      <c r="K82" s="172" t="s">
        <v>184</v>
      </c>
      <c r="L82" s="172" t="s">
        <v>112</v>
      </c>
      <c r="M82" s="172"/>
      <c r="N82" s="172"/>
    </row>
    <row r="83" spans="1:14" ht="15.6" hidden="1">
      <c r="A83" s="262">
        <v>46059</v>
      </c>
      <c r="B83" s="211" t="s">
        <v>196</v>
      </c>
      <c r="C83" s="305" t="s">
        <v>334</v>
      </c>
      <c r="D83" s="211" t="s">
        <v>97</v>
      </c>
      <c r="E83" s="293">
        <v>1000</v>
      </c>
      <c r="F83" s="395">
        <f t="shared" si="1"/>
        <v>1.8771635173931283</v>
      </c>
      <c r="G83" s="394">
        <v>532.71864210781655</v>
      </c>
      <c r="H83" s="211" t="s">
        <v>167</v>
      </c>
      <c r="I83" s="211" t="s">
        <v>333</v>
      </c>
      <c r="J83" s="172" t="s">
        <v>95</v>
      </c>
      <c r="K83" s="172" t="s">
        <v>184</v>
      </c>
      <c r="L83" s="172" t="s">
        <v>112</v>
      </c>
      <c r="M83" s="172"/>
      <c r="N83" s="172"/>
    </row>
    <row r="84" spans="1:14" ht="15.6" hidden="1">
      <c r="A84" s="298">
        <v>46062</v>
      </c>
      <c r="B84" s="172" t="s">
        <v>185</v>
      </c>
      <c r="C84" s="305" t="s">
        <v>334</v>
      </c>
      <c r="D84" s="301" t="s">
        <v>98</v>
      </c>
      <c r="E84" s="172">
        <v>1000</v>
      </c>
      <c r="F84" s="395">
        <f t="shared" si="1"/>
        <v>1.8771635173931283</v>
      </c>
      <c r="G84" s="394">
        <v>532.71864210781655</v>
      </c>
      <c r="H84" s="302" t="s">
        <v>110</v>
      </c>
      <c r="I84" s="172" t="s">
        <v>315</v>
      </c>
      <c r="J84" s="172" t="s">
        <v>95</v>
      </c>
      <c r="K84" s="172" t="s">
        <v>184</v>
      </c>
      <c r="L84" s="172" t="s">
        <v>112</v>
      </c>
      <c r="M84" s="172"/>
      <c r="N84" s="172"/>
    </row>
    <row r="85" spans="1:14" ht="15.6" hidden="1">
      <c r="A85" s="298">
        <v>46062</v>
      </c>
      <c r="B85" s="172" t="s">
        <v>186</v>
      </c>
      <c r="C85" s="305" t="s">
        <v>334</v>
      </c>
      <c r="D85" s="301" t="s">
        <v>98</v>
      </c>
      <c r="E85" s="172">
        <v>1000</v>
      </c>
      <c r="F85" s="395">
        <f t="shared" si="1"/>
        <v>1.8771635173931283</v>
      </c>
      <c r="G85" s="394">
        <v>532.71864210781655</v>
      </c>
      <c r="H85" s="302" t="s">
        <v>110</v>
      </c>
      <c r="I85" s="172" t="s">
        <v>315</v>
      </c>
      <c r="J85" s="172" t="s">
        <v>95</v>
      </c>
      <c r="K85" s="172" t="s">
        <v>184</v>
      </c>
      <c r="L85" s="172" t="s">
        <v>112</v>
      </c>
      <c r="M85" s="172"/>
      <c r="N85" s="172"/>
    </row>
    <row r="86" spans="1:14" ht="15.6" hidden="1">
      <c r="A86" s="298">
        <v>46062</v>
      </c>
      <c r="B86" s="305" t="s">
        <v>308</v>
      </c>
      <c r="C86" s="305" t="s">
        <v>109</v>
      </c>
      <c r="D86" s="301" t="s">
        <v>98</v>
      </c>
      <c r="E86" s="172">
        <v>10000</v>
      </c>
      <c r="F86" s="395">
        <f t="shared" si="1"/>
        <v>19.25480302035654</v>
      </c>
      <c r="G86" s="239">
        <v>519.35093749999999</v>
      </c>
      <c r="H86" s="302" t="s">
        <v>110</v>
      </c>
      <c r="I86" s="172" t="s">
        <v>316</v>
      </c>
      <c r="J86" s="172" t="s">
        <v>95</v>
      </c>
      <c r="K86" s="172" t="s">
        <v>341</v>
      </c>
      <c r="L86" s="172" t="s">
        <v>112</v>
      </c>
      <c r="M86" s="172"/>
      <c r="N86" s="172"/>
    </row>
    <row r="87" spans="1:14" ht="15.6" hidden="1">
      <c r="A87" s="298">
        <v>46063</v>
      </c>
      <c r="B87" s="172" t="s">
        <v>185</v>
      </c>
      <c r="C87" s="305" t="s">
        <v>334</v>
      </c>
      <c r="D87" s="301" t="s">
        <v>98</v>
      </c>
      <c r="E87" s="172">
        <v>1000</v>
      </c>
      <c r="F87" s="395">
        <f t="shared" si="1"/>
        <v>1.9254803020356539</v>
      </c>
      <c r="G87" s="239">
        <v>519.35093749999999</v>
      </c>
      <c r="H87" s="302" t="s">
        <v>110</v>
      </c>
      <c r="I87" s="172" t="s">
        <v>315</v>
      </c>
      <c r="J87" s="172" t="s">
        <v>95</v>
      </c>
      <c r="K87" s="172" t="s">
        <v>341</v>
      </c>
      <c r="L87" s="172" t="s">
        <v>112</v>
      </c>
      <c r="M87" s="172"/>
      <c r="N87" s="172"/>
    </row>
    <row r="88" spans="1:14" ht="15.6" hidden="1">
      <c r="A88" s="298">
        <v>46063</v>
      </c>
      <c r="B88" s="172" t="s">
        <v>186</v>
      </c>
      <c r="C88" s="305" t="s">
        <v>334</v>
      </c>
      <c r="D88" s="301" t="s">
        <v>98</v>
      </c>
      <c r="E88" s="172">
        <v>1000</v>
      </c>
      <c r="F88" s="395">
        <f t="shared" si="1"/>
        <v>1.9254803020356539</v>
      </c>
      <c r="G88" s="239">
        <v>519.35093749999999</v>
      </c>
      <c r="H88" s="302" t="s">
        <v>110</v>
      </c>
      <c r="I88" s="172" t="s">
        <v>315</v>
      </c>
      <c r="J88" s="172" t="s">
        <v>95</v>
      </c>
      <c r="K88" s="172" t="s">
        <v>341</v>
      </c>
      <c r="L88" s="172" t="s">
        <v>112</v>
      </c>
      <c r="M88" s="172"/>
      <c r="N88" s="172"/>
    </row>
    <row r="89" spans="1:14" ht="15.6" hidden="1">
      <c r="A89" s="298">
        <v>46064</v>
      </c>
      <c r="B89" s="172" t="s">
        <v>185</v>
      </c>
      <c r="C89" s="305" t="s">
        <v>334</v>
      </c>
      <c r="D89" s="301" t="s">
        <v>98</v>
      </c>
      <c r="E89" s="172">
        <v>1000</v>
      </c>
      <c r="F89" s="395">
        <f t="shared" si="1"/>
        <v>1.9254803020356539</v>
      </c>
      <c r="G89" s="239">
        <v>519.35093749999999</v>
      </c>
      <c r="H89" s="302" t="s">
        <v>110</v>
      </c>
      <c r="I89" s="172" t="s">
        <v>315</v>
      </c>
      <c r="J89" s="172" t="s">
        <v>95</v>
      </c>
      <c r="K89" s="172" t="s">
        <v>341</v>
      </c>
      <c r="L89" s="172" t="s">
        <v>112</v>
      </c>
      <c r="M89" s="172"/>
      <c r="N89" s="172"/>
    </row>
    <row r="90" spans="1:14" ht="15.6" hidden="1">
      <c r="A90" s="298">
        <v>46064</v>
      </c>
      <c r="B90" s="172" t="s">
        <v>191</v>
      </c>
      <c r="C90" s="305" t="s">
        <v>334</v>
      </c>
      <c r="D90" s="301" t="s">
        <v>98</v>
      </c>
      <c r="E90" s="172">
        <v>1000</v>
      </c>
      <c r="F90" s="395">
        <f t="shared" si="1"/>
        <v>1.8771635173931283</v>
      </c>
      <c r="G90" s="394">
        <v>532.71864210781655</v>
      </c>
      <c r="H90" s="302" t="s">
        <v>110</v>
      </c>
      <c r="I90" s="172" t="s">
        <v>315</v>
      </c>
      <c r="J90" s="172" t="s">
        <v>95</v>
      </c>
      <c r="K90" s="172" t="s">
        <v>184</v>
      </c>
      <c r="L90" s="172" t="s">
        <v>112</v>
      </c>
      <c r="M90" s="172"/>
      <c r="N90" s="172"/>
    </row>
    <row r="91" spans="1:14" ht="15.6" hidden="1">
      <c r="A91" s="298">
        <v>46065</v>
      </c>
      <c r="B91" s="172" t="s">
        <v>187</v>
      </c>
      <c r="C91" s="305" t="s">
        <v>334</v>
      </c>
      <c r="D91" s="301" t="s">
        <v>98</v>
      </c>
      <c r="E91" s="172">
        <v>1000</v>
      </c>
      <c r="F91" s="395">
        <f t="shared" si="1"/>
        <v>1.8771635173931283</v>
      </c>
      <c r="G91" s="394">
        <v>532.71864210781655</v>
      </c>
      <c r="H91" s="302" t="s">
        <v>110</v>
      </c>
      <c r="I91" s="172" t="s">
        <v>315</v>
      </c>
      <c r="J91" s="172" t="s">
        <v>95</v>
      </c>
      <c r="K91" s="172" t="s">
        <v>184</v>
      </c>
      <c r="L91" s="172" t="s">
        <v>112</v>
      </c>
      <c r="M91" s="172"/>
      <c r="N91" s="172"/>
    </row>
    <row r="92" spans="1:14" ht="15.6" hidden="1">
      <c r="A92" s="298">
        <v>46065</v>
      </c>
      <c r="B92" s="172" t="s">
        <v>304</v>
      </c>
      <c r="C92" s="305" t="s">
        <v>334</v>
      </c>
      <c r="D92" s="301" t="s">
        <v>98</v>
      </c>
      <c r="E92" s="172">
        <v>1000</v>
      </c>
      <c r="F92" s="395">
        <f t="shared" si="1"/>
        <v>1.8771635173931283</v>
      </c>
      <c r="G92" s="394">
        <v>532.71864210781655</v>
      </c>
      <c r="H92" s="302" t="s">
        <v>110</v>
      </c>
      <c r="I92" s="172" t="s">
        <v>315</v>
      </c>
      <c r="J92" s="172" t="s">
        <v>95</v>
      </c>
      <c r="K92" s="172" t="s">
        <v>184</v>
      </c>
      <c r="L92" s="172" t="s">
        <v>112</v>
      </c>
      <c r="M92" s="172"/>
      <c r="N92" s="172"/>
    </row>
    <row r="93" spans="1:14" ht="15.6" hidden="1">
      <c r="A93" s="298">
        <v>46065</v>
      </c>
      <c r="B93" s="172" t="s">
        <v>309</v>
      </c>
      <c r="C93" s="305" t="s">
        <v>334</v>
      </c>
      <c r="D93" s="301" t="s">
        <v>98</v>
      </c>
      <c r="E93" s="172">
        <v>1000</v>
      </c>
      <c r="F93" s="395">
        <f t="shared" si="1"/>
        <v>1.8771635173931283</v>
      </c>
      <c r="G93" s="394">
        <v>532.71864210781655</v>
      </c>
      <c r="H93" s="302" t="s">
        <v>110</v>
      </c>
      <c r="I93" s="172" t="s">
        <v>315</v>
      </c>
      <c r="J93" s="172" t="s">
        <v>95</v>
      </c>
      <c r="K93" s="172" t="s">
        <v>184</v>
      </c>
      <c r="L93" s="172" t="s">
        <v>112</v>
      </c>
      <c r="M93" s="172"/>
      <c r="N93" s="172"/>
    </row>
    <row r="94" spans="1:14" ht="15.6" hidden="1">
      <c r="A94" s="298">
        <v>46065</v>
      </c>
      <c r="B94" s="172" t="s">
        <v>186</v>
      </c>
      <c r="C94" s="305" t="s">
        <v>334</v>
      </c>
      <c r="D94" s="301" t="s">
        <v>98</v>
      </c>
      <c r="E94" s="172">
        <v>1000</v>
      </c>
      <c r="F94" s="395">
        <f t="shared" si="1"/>
        <v>1.8771635173931283</v>
      </c>
      <c r="G94" s="394">
        <v>532.71864210781655</v>
      </c>
      <c r="H94" s="302" t="s">
        <v>110</v>
      </c>
      <c r="I94" s="172" t="s">
        <v>315</v>
      </c>
      <c r="J94" s="172" t="s">
        <v>95</v>
      </c>
      <c r="K94" s="172" t="s">
        <v>184</v>
      </c>
      <c r="L94" s="172" t="s">
        <v>112</v>
      </c>
      <c r="M94" s="172"/>
      <c r="N94" s="172"/>
    </row>
    <row r="95" spans="1:14" ht="15.6" hidden="1">
      <c r="A95" s="298">
        <v>46066</v>
      </c>
      <c r="B95" s="172" t="s">
        <v>303</v>
      </c>
      <c r="C95" s="305" t="s">
        <v>334</v>
      </c>
      <c r="D95" s="301" t="s">
        <v>98</v>
      </c>
      <c r="E95" s="172">
        <v>1000</v>
      </c>
      <c r="F95" s="395">
        <f t="shared" si="1"/>
        <v>1.8771635173931283</v>
      </c>
      <c r="G95" s="394">
        <v>532.71864210781655</v>
      </c>
      <c r="H95" s="302" t="s">
        <v>110</v>
      </c>
      <c r="I95" s="172" t="s">
        <v>315</v>
      </c>
      <c r="J95" s="172" t="s">
        <v>95</v>
      </c>
      <c r="K95" s="172" t="s">
        <v>184</v>
      </c>
      <c r="L95" s="172" t="s">
        <v>112</v>
      </c>
      <c r="M95" s="172"/>
      <c r="N95" s="172"/>
    </row>
    <row r="96" spans="1:14" ht="15.6" hidden="1">
      <c r="A96" s="298">
        <v>46066</v>
      </c>
      <c r="B96" s="172" t="s">
        <v>191</v>
      </c>
      <c r="C96" s="305" t="s">
        <v>334</v>
      </c>
      <c r="D96" s="301" t="s">
        <v>98</v>
      </c>
      <c r="E96" s="172">
        <v>1000</v>
      </c>
      <c r="F96" s="395">
        <f t="shared" si="1"/>
        <v>1.8771635173931283</v>
      </c>
      <c r="G96" s="394">
        <v>532.71864210781655</v>
      </c>
      <c r="H96" s="302" t="s">
        <v>110</v>
      </c>
      <c r="I96" s="172" t="s">
        <v>315</v>
      </c>
      <c r="J96" s="172" t="s">
        <v>95</v>
      </c>
      <c r="K96" s="172" t="s">
        <v>184</v>
      </c>
      <c r="L96" s="172" t="s">
        <v>112</v>
      </c>
      <c r="M96" s="172"/>
      <c r="N96" s="172"/>
    </row>
    <row r="97" spans="1:14" ht="15.6" hidden="1">
      <c r="A97" s="262">
        <v>46066</v>
      </c>
      <c r="B97" s="211" t="s">
        <v>215</v>
      </c>
      <c r="C97" s="305" t="s">
        <v>334</v>
      </c>
      <c r="D97" s="211" t="s">
        <v>97</v>
      </c>
      <c r="E97" s="293">
        <v>1000</v>
      </c>
      <c r="F97" s="395">
        <f t="shared" si="1"/>
        <v>1.8771635173931283</v>
      </c>
      <c r="G97" s="394">
        <v>532.71864210781655</v>
      </c>
      <c r="H97" s="211" t="s">
        <v>167</v>
      </c>
      <c r="I97" s="211" t="s">
        <v>333</v>
      </c>
      <c r="J97" s="172" t="s">
        <v>95</v>
      </c>
      <c r="K97" s="172" t="s">
        <v>184</v>
      </c>
      <c r="L97" s="172" t="s">
        <v>112</v>
      </c>
      <c r="M97" s="172"/>
      <c r="N97" s="172"/>
    </row>
    <row r="98" spans="1:14" ht="15.6" hidden="1">
      <c r="A98" s="262">
        <v>46066</v>
      </c>
      <c r="B98" s="211" t="s">
        <v>196</v>
      </c>
      <c r="C98" s="305" t="s">
        <v>334</v>
      </c>
      <c r="D98" s="211" t="s">
        <v>97</v>
      </c>
      <c r="E98" s="293">
        <v>1000</v>
      </c>
      <c r="F98" s="395">
        <f t="shared" si="1"/>
        <v>1.8771635173931283</v>
      </c>
      <c r="G98" s="394">
        <v>532.71864210781655</v>
      </c>
      <c r="H98" s="211" t="s">
        <v>167</v>
      </c>
      <c r="I98" s="211" t="s">
        <v>333</v>
      </c>
      <c r="J98" s="172" t="s">
        <v>95</v>
      </c>
      <c r="K98" s="172" t="s">
        <v>184</v>
      </c>
      <c r="L98" s="172" t="s">
        <v>112</v>
      </c>
      <c r="M98" s="172"/>
      <c r="N98" s="172"/>
    </row>
    <row r="99" spans="1:14" ht="15.6" hidden="1">
      <c r="A99" s="397">
        <v>46066</v>
      </c>
      <c r="B99" s="398" t="s">
        <v>338</v>
      </c>
      <c r="C99" s="172" t="s">
        <v>251</v>
      </c>
      <c r="D99" s="399"/>
      <c r="E99" s="293"/>
      <c r="F99" s="395">
        <f t="shared" si="1"/>
        <v>0</v>
      </c>
      <c r="G99" s="394">
        <v>524.80372990353703</v>
      </c>
      <c r="H99" s="211" t="s">
        <v>106</v>
      </c>
      <c r="I99" s="211" t="s">
        <v>278</v>
      </c>
      <c r="J99" s="172" t="s">
        <v>95</v>
      </c>
      <c r="K99" s="172" t="s">
        <v>337</v>
      </c>
      <c r="L99" s="172" t="s">
        <v>112</v>
      </c>
      <c r="M99" s="400">
        <v>6610726</v>
      </c>
      <c r="N99" s="211">
        <v>12550</v>
      </c>
    </row>
    <row r="100" spans="1:14" ht="15.6" hidden="1">
      <c r="A100" s="298">
        <v>46069</v>
      </c>
      <c r="B100" s="172" t="s">
        <v>185</v>
      </c>
      <c r="C100" s="305" t="s">
        <v>334</v>
      </c>
      <c r="D100" s="301" t="s">
        <v>98</v>
      </c>
      <c r="E100" s="172">
        <v>1000</v>
      </c>
      <c r="F100" s="395">
        <f t="shared" si="1"/>
        <v>1.8771635173931283</v>
      </c>
      <c r="G100" s="394">
        <v>532.71864210781655</v>
      </c>
      <c r="H100" s="302" t="s">
        <v>110</v>
      </c>
      <c r="I100" s="172" t="s">
        <v>315</v>
      </c>
      <c r="J100" s="172" t="s">
        <v>95</v>
      </c>
      <c r="K100" s="172" t="s">
        <v>184</v>
      </c>
      <c r="L100" s="172" t="s">
        <v>112</v>
      </c>
      <c r="M100" s="172"/>
      <c r="N100" s="172"/>
    </row>
    <row r="101" spans="1:14" ht="15.6" hidden="1">
      <c r="A101" s="298">
        <v>46069</v>
      </c>
      <c r="B101" s="172" t="s">
        <v>186</v>
      </c>
      <c r="C101" s="305" t="s">
        <v>334</v>
      </c>
      <c r="D101" s="301" t="s">
        <v>98</v>
      </c>
      <c r="E101" s="172">
        <v>1000</v>
      </c>
      <c r="F101" s="395">
        <f t="shared" si="1"/>
        <v>1.8771635173931283</v>
      </c>
      <c r="G101" s="394">
        <v>532.71864210781655</v>
      </c>
      <c r="H101" s="302" t="s">
        <v>110</v>
      </c>
      <c r="I101" s="172" t="s">
        <v>315</v>
      </c>
      <c r="J101" s="172" t="s">
        <v>95</v>
      </c>
      <c r="K101" s="172" t="s">
        <v>184</v>
      </c>
      <c r="L101" s="172" t="s">
        <v>112</v>
      </c>
      <c r="M101" s="172"/>
      <c r="N101" s="172"/>
    </row>
    <row r="102" spans="1:14" ht="15.6" hidden="1">
      <c r="A102" s="298">
        <v>46069</v>
      </c>
      <c r="B102" s="172" t="s">
        <v>186</v>
      </c>
      <c r="C102" s="305" t="s">
        <v>334</v>
      </c>
      <c r="D102" s="301" t="s">
        <v>98</v>
      </c>
      <c r="E102" s="172">
        <v>1000</v>
      </c>
      <c r="F102" s="395">
        <f t="shared" si="1"/>
        <v>1.8771635173931283</v>
      </c>
      <c r="G102" s="394">
        <v>532.71864210781655</v>
      </c>
      <c r="H102" s="302" t="s">
        <v>110</v>
      </c>
      <c r="I102" s="172" t="s">
        <v>315</v>
      </c>
      <c r="J102" s="172" t="s">
        <v>95</v>
      </c>
      <c r="K102" s="172" t="s">
        <v>184</v>
      </c>
      <c r="L102" s="172" t="s">
        <v>112</v>
      </c>
      <c r="M102" s="172"/>
      <c r="N102" s="172"/>
    </row>
    <row r="103" spans="1:14" ht="15.6" hidden="1">
      <c r="A103" s="298">
        <v>46069</v>
      </c>
      <c r="B103" s="172" t="s">
        <v>310</v>
      </c>
      <c r="C103" s="172" t="s">
        <v>311</v>
      </c>
      <c r="D103" s="301" t="s">
        <v>98</v>
      </c>
      <c r="E103" s="172">
        <v>250000</v>
      </c>
      <c r="F103" s="395">
        <f t="shared" si="1"/>
        <v>469.29087934828209</v>
      </c>
      <c r="G103" s="394">
        <v>532.71864210781655</v>
      </c>
      <c r="H103" s="302" t="s">
        <v>110</v>
      </c>
      <c r="I103" s="172" t="s">
        <v>317</v>
      </c>
      <c r="J103" s="172" t="s">
        <v>95</v>
      </c>
      <c r="K103" s="401" t="s">
        <v>184</v>
      </c>
      <c r="L103" s="172" t="s">
        <v>112</v>
      </c>
      <c r="M103" s="172"/>
      <c r="N103" s="172"/>
    </row>
    <row r="104" spans="1:14" ht="15.6" hidden="1">
      <c r="A104" s="262">
        <v>46069</v>
      </c>
      <c r="B104" s="211" t="s">
        <v>319</v>
      </c>
      <c r="C104" s="305" t="s">
        <v>334</v>
      </c>
      <c r="D104" s="211" t="s">
        <v>97</v>
      </c>
      <c r="E104" s="293">
        <v>1000</v>
      </c>
      <c r="F104" s="395">
        <f t="shared" si="1"/>
        <v>1.8771635173931283</v>
      </c>
      <c r="G104" s="394">
        <v>532.71864210781655</v>
      </c>
      <c r="H104" s="211" t="s">
        <v>167</v>
      </c>
      <c r="I104" s="211" t="s">
        <v>333</v>
      </c>
      <c r="J104" s="172" t="s">
        <v>95</v>
      </c>
      <c r="K104" s="172" t="s">
        <v>184</v>
      </c>
      <c r="L104" s="172" t="s">
        <v>112</v>
      </c>
      <c r="M104" s="172"/>
      <c r="N104" s="172"/>
    </row>
    <row r="105" spans="1:14" ht="15.6" hidden="1">
      <c r="A105" s="262">
        <v>46069</v>
      </c>
      <c r="B105" s="211" t="s">
        <v>196</v>
      </c>
      <c r="C105" s="305" t="s">
        <v>334</v>
      </c>
      <c r="D105" s="211" t="s">
        <v>97</v>
      </c>
      <c r="E105" s="293">
        <v>1000</v>
      </c>
      <c r="F105" s="395">
        <f t="shared" si="1"/>
        <v>1.8771635173931283</v>
      </c>
      <c r="G105" s="394">
        <v>532.71864210781655</v>
      </c>
      <c r="H105" s="211" t="s">
        <v>167</v>
      </c>
      <c r="I105" s="211" t="s">
        <v>333</v>
      </c>
      <c r="J105" s="172" t="s">
        <v>95</v>
      </c>
      <c r="K105" s="172" t="s">
        <v>184</v>
      </c>
      <c r="L105" s="172" t="s">
        <v>112</v>
      </c>
      <c r="M105" s="172"/>
      <c r="N105" s="172"/>
    </row>
    <row r="106" spans="1:14" ht="15.6" hidden="1">
      <c r="A106" s="262">
        <v>46069</v>
      </c>
      <c r="B106" s="211" t="s">
        <v>320</v>
      </c>
      <c r="C106" s="305" t="s">
        <v>334</v>
      </c>
      <c r="D106" s="211" t="s">
        <v>97</v>
      </c>
      <c r="E106" s="293">
        <v>1000</v>
      </c>
      <c r="F106" s="395">
        <f t="shared" si="1"/>
        <v>1.8771635173931283</v>
      </c>
      <c r="G106" s="394">
        <v>532.71864210781655</v>
      </c>
      <c r="H106" s="211" t="s">
        <v>167</v>
      </c>
      <c r="I106" s="211" t="s">
        <v>333</v>
      </c>
      <c r="J106" s="172" t="s">
        <v>95</v>
      </c>
      <c r="K106" s="172" t="s">
        <v>184</v>
      </c>
      <c r="L106" s="172" t="s">
        <v>112</v>
      </c>
      <c r="M106" s="172"/>
      <c r="N106" s="172"/>
    </row>
    <row r="107" spans="1:14" ht="15.6" hidden="1">
      <c r="A107" s="262">
        <v>46069</v>
      </c>
      <c r="B107" s="211" t="s">
        <v>321</v>
      </c>
      <c r="C107" s="305" t="s">
        <v>334</v>
      </c>
      <c r="D107" s="211" t="s">
        <v>97</v>
      </c>
      <c r="E107" s="293">
        <v>1000</v>
      </c>
      <c r="F107" s="395">
        <f t="shared" si="1"/>
        <v>1.8771635173931283</v>
      </c>
      <c r="G107" s="394">
        <v>532.71864210781655</v>
      </c>
      <c r="H107" s="211" t="s">
        <v>167</v>
      </c>
      <c r="I107" s="211" t="s">
        <v>333</v>
      </c>
      <c r="J107" s="172" t="s">
        <v>95</v>
      </c>
      <c r="K107" s="172" t="s">
        <v>184</v>
      </c>
      <c r="L107" s="172" t="s">
        <v>112</v>
      </c>
      <c r="M107" s="172"/>
      <c r="N107" s="172"/>
    </row>
    <row r="108" spans="1:14" ht="15.6" hidden="1">
      <c r="A108" s="262">
        <v>46069</v>
      </c>
      <c r="B108" s="211" t="s">
        <v>322</v>
      </c>
      <c r="C108" s="305" t="s">
        <v>334</v>
      </c>
      <c r="D108" s="211" t="s">
        <v>97</v>
      </c>
      <c r="E108" s="293">
        <v>1000</v>
      </c>
      <c r="F108" s="395">
        <f t="shared" si="1"/>
        <v>1.8771635173931283</v>
      </c>
      <c r="G108" s="394">
        <v>532.71864210781655</v>
      </c>
      <c r="H108" s="211" t="s">
        <v>167</v>
      </c>
      <c r="I108" s="211" t="s">
        <v>333</v>
      </c>
      <c r="J108" s="172" t="s">
        <v>95</v>
      </c>
      <c r="K108" s="172" t="s">
        <v>184</v>
      </c>
      <c r="L108" s="172" t="s">
        <v>112</v>
      </c>
      <c r="M108" s="172"/>
      <c r="N108" s="172"/>
    </row>
    <row r="109" spans="1:14" ht="15.6" hidden="1">
      <c r="A109" s="298">
        <v>46069</v>
      </c>
      <c r="B109" s="172" t="s">
        <v>238</v>
      </c>
      <c r="C109" s="172" t="s">
        <v>239</v>
      </c>
      <c r="D109" s="211" t="s">
        <v>97</v>
      </c>
      <c r="E109" s="396">
        <v>45050</v>
      </c>
      <c r="F109" s="395">
        <f t="shared" si="1"/>
        <v>84.566216458560433</v>
      </c>
      <c r="G109" s="394">
        <v>532.71864210781655</v>
      </c>
      <c r="H109" s="211" t="s">
        <v>167</v>
      </c>
      <c r="I109" s="172" t="s">
        <v>245</v>
      </c>
      <c r="J109" s="172" t="s">
        <v>95</v>
      </c>
      <c r="K109" s="172" t="s">
        <v>184</v>
      </c>
      <c r="L109" s="172" t="s">
        <v>112</v>
      </c>
      <c r="M109" s="172"/>
      <c r="N109" s="172"/>
    </row>
    <row r="110" spans="1:14" ht="15.6" hidden="1">
      <c r="A110" s="486">
        <v>46069</v>
      </c>
      <c r="B110" s="487" t="s">
        <v>252</v>
      </c>
      <c r="C110" s="488" t="s">
        <v>103</v>
      </c>
      <c r="D110" s="488" t="s">
        <v>96</v>
      </c>
      <c r="E110" s="489">
        <v>200000</v>
      </c>
      <c r="F110" s="490">
        <f t="shared" ref="F110:F173" si="2">E110/G110</f>
        <v>373.54564671771044</v>
      </c>
      <c r="G110" s="491">
        <v>535.40980000000002</v>
      </c>
      <c r="H110" s="492" t="s">
        <v>106</v>
      </c>
      <c r="I110" s="492" t="s">
        <v>279</v>
      </c>
      <c r="J110" s="488" t="s">
        <v>95</v>
      </c>
      <c r="K110" s="488" t="s">
        <v>342</v>
      </c>
      <c r="L110" s="488" t="s">
        <v>112</v>
      </c>
      <c r="M110" s="211"/>
      <c r="N110" s="211"/>
    </row>
    <row r="111" spans="1:14" ht="15.6" hidden="1">
      <c r="A111" s="486">
        <v>46069</v>
      </c>
      <c r="B111" s="487" t="s">
        <v>253</v>
      </c>
      <c r="C111" s="488" t="s">
        <v>103</v>
      </c>
      <c r="D111" s="493" t="s">
        <v>96</v>
      </c>
      <c r="E111" s="494">
        <v>365200</v>
      </c>
      <c r="F111" s="490">
        <f t="shared" si="2"/>
        <v>682.09435090653926</v>
      </c>
      <c r="G111" s="491">
        <v>535.40980000000002</v>
      </c>
      <c r="H111" s="492" t="s">
        <v>106</v>
      </c>
      <c r="I111" s="492" t="s">
        <v>280</v>
      </c>
      <c r="J111" s="488" t="s">
        <v>95</v>
      </c>
      <c r="K111" s="488" t="s">
        <v>342</v>
      </c>
      <c r="L111" s="488" t="s">
        <v>112</v>
      </c>
      <c r="M111" s="211"/>
      <c r="N111" s="211"/>
    </row>
    <row r="112" spans="1:14" ht="15.6" hidden="1">
      <c r="A112" s="397">
        <v>46069</v>
      </c>
      <c r="B112" s="398" t="s">
        <v>254</v>
      </c>
      <c r="C112" s="399" t="s">
        <v>103</v>
      </c>
      <c r="D112" s="402" t="s">
        <v>96</v>
      </c>
      <c r="E112" s="396">
        <v>365200</v>
      </c>
      <c r="F112" s="395">
        <f t="shared" si="2"/>
        <v>685.54011655197041</v>
      </c>
      <c r="G112" s="394">
        <v>532.71864210781655</v>
      </c>
      <c r="H112" s="211" t="s">
        <v>106</v>
      </c>
      <c r="I112" s="211" t="s">
        <v>281</v>
      </c>
      <c r="J112" s="172" t="s">
        <v>95</v>
      </c>
      <c r="K112" s="401" t="s">
        <v>184</v>
      </c>
      <c r="L112" s="172" t="s">
        <v>112</v>
      </c>
      <c r="M112" s="211"/>
      <c r="N112" s="211"/>
    </row>
    <row r="113" spans="1:14" ht="15.6" hidden="1">
      <c r="A113" s="397">
        <v>46069</v>
      </c>
      <c r="B113" s="403" t="s">
        <v>255</v>
      </c>
      <c r="C113" s="211" t="s">
        <v>103</v>
      </c>
      <c r="D113" s="211" t="s">
        <v>256</v>
      </c>
      <c r="E113" s="396">
        <v>225000</v>
      </c>
      <c r="F113" s="395">
        <f t="shared" si="2"/>
        <v>422.36179141345389</v>
      </c>
      <c r="G113" s="394">
        <v>532.71864210781655</v>
      </c>
      <c r="H113" s="211" t="s">
        <v>106</v>
      </c>
      <c r="I113" s="211" t="s">
        <v>282</v>
      </c>
      <c r="J113" s="172" t="s">
        <v>95</v>
      </c>
      <c r="K113" s="401" t="s">
        <v>184</v>
      </c>
      <c r="L113" s="172" t="s">
        <v>112</v>
      </c>
      <c r="M113" s="211"/>
      <c r="N113" s="211"/>
    </row>
    <row r="114" spans="1:14" ht="15.6" hidden="1">
      <c r="A114" s="397">
        <v>46069</v>
      </c>
      <c r="B114" s="403" t="s">
        <v>257</v>
      </c>
      <c r="C114" s="211" t="s">
        <v>103</v>
      </c>
      <c r="D114" s="211" t="s">
        <v>256</v>
      </c>
      <c r="E114" s="396">
        <v>225000</v>
      </c>
      <c r="F114" s="395">
        <f t="shared" si="2"/>
        <v>422.36179141345389</v>
      </c>
      <c r="G114" s="394">
        <v>532.71864210781655</v>
      </c>
      <c r="H114" s="211" t="s">
        <v>106</v>
      </c>
      <c r="I114" s="211" t="s">
        <v>283</v>
      </c>
      <c r="J114" s="172" t="s">
        <v>95</v>
      </c>
      <c r="K114" s="401" t="s">
        <v>184</v>
      </c>
      <c r="L114" s="172" t="s">
        <v>112</v>
      </c>
      <c r="M114" s="211"/>
      <c r="N114" s="211"/>
    </row>
    <row r="115" spans="1:14" ht="15.6" hidden="1">
      <c r="A115" s="397">
        <v>46069</v>
      </c>
      <c r="B115" s="403" t="s">
        <v>258</v>
      </c>
      <c r="C115" s="211" t="s">
        <v>103</v>
      </c>
      <c r="D115" s="211" t="s">
        <v>256</v>
      </c>
      <c r="E115" s="396">
        <v>225000</v>
      </c>
      <c r="F115" s="395">
        <f t="shared" si="2"/>
        <v>422.36179141345389</v>
      </c>
      <c r="G115" s="394">
        <v>532.71864210781655</v>
      </c>
      <c r="H115" s="211" t="s">
        <v>106</v>
      </c>
      <c r="I115" s="211" t="s">
        <v>284</v>
      </c>
      <c r="J115" s="172" t="s">
        <v>95</v>
      </c>
      <c r="K115" s="401" t="s">
        <v>184</v>
      </c>
      <c r="L115" s="172" t="s">
        <v>112</v>
      </c>
      <c r="M115" s="211"/>
      <c r="N115" s="211"/>
    </row>
    <row r="116" spans="1:14" ht="15.6" hidden="1">
      <c r="A116" s="495">
        <v>46069</v>
      </c>
      <c r="B116" s="487" t="s">
        <v>259</v>
      </c>
      <c r="C116" s="488" t="s">
        <v>103</v>
      </c>
      <c r="D116" s="488" t="s">
        <v>256</v>
      </c>
      <c r="E116" s="494">
        <v>370000</v>
      </c>
      <c r="F116" s="490">
        <f t="shared" si="2"/>
        <v>691.05944642776433</v>
      </c>
      <c r="G116" s="491">
        <v>535.40980000000002</v>
      </c>
      <c r="H116" s="492" t="s">
        <v>106</v>
      </c>
      <c r="I116" s="492" t="s">
        <v>285</v>
      </c>
      <c r="J116" s="488" t="s">
        <v>95</v>
      </c>
      <c r="K116" s="488" t="s">
        <v>342</v>
      </c>
      <c r="L116" s="488" t="s">
        <v>112</v>
      </c>
      <c r="M116" s="211"/>
      <c r="N116" s="211"/>
    </row>
    <row r="117" spans="1:14" ht="15.6" hidden="1">
      <c r="A117" s="486">
        <v>46069</v>
      </c>
      <c r="B117" s="496" t="s">
        <v>260</v>
      </c>
      <c r="C117" s="497" t="s">
        <v>103</v>
      </c>
      <c r="D117" s="498" t="s">
        <v>96</v>
      </c>
      <c r="E117" s="494">
        <v>552964</v>
      </c>
      <c r="F117" s="490">
        <f t="shared" si="2"/>
        <v>1032.7864749580601</v>
      </c>
      <c r="G117" s="491">
        <v>535.40980000000002</v>
      </c>
      <c r="H117" s="492" t="s">
        <v>106</v>
      </c>
      <c r="I117" s="492" t="s">
        <v>286</v>
      </c>
      <c r="J117" s="488" t="s">
        <v>95</v>
      </c>
      <c r="K117" s="488" t="s">
        <v>342</v>
      </c>
      <c r="L117" s="488" t="s">
        <v>112</v>
      </c>
      <c r="M117" s="211"/>
      <c r="N117" s="211"/>
    </row>
    <row r="118" spans="1:14" ht="15.6" hidden="1">
      <c r="A118" s="486">
        <v>46069</v>
      </c>
      <c r="B118" s="487" t="s">
        <v>261</v>
      </c>
      <c r="C118" s="488" t="s">
        <v>103</v>
      </c>
      <c r="D118" s="497" t="s">
        <v>96</v>
      </c>
      <c r="E118" s="494">
        <v>300000</v>
      </c>
      <c r="F118" s="490">
        <f t="shared" si="2"/>
        <v>560.31847007656563</v>
      </c>
      <c r="G118" s="491">
        <v>535.40980000000002</v>
      </c>
      <c r="H118" s="492" t="s">
        <v>106</v>
      </c>
      <c r="I118" s="492" t="s">
        <v>287</v>
      </c>
      <c r="J118" s="488" t="s">
        <v>95</v>
      </c>
      <c r="K118" s="488" t="s">
        <v>342</v>
      </c>
      <c r="L118" s="488" t="s">
        <v>112</v>
      </c>
      <c r="M118" s="211"/>
      <c r="N118" s="211"/>
    </row>
    <row r="119" spans="1:14" ht="15.6" hidden="1">
      <c r="A119" s="486">
        <v>46069</v>
      </c>
      <c r="B119" s="487" t="s">
        <v>262</v>
      </c>
      <c r="C119" s="488" t="s">
        <v>103</v>
      </c>
      <c r="D119" s="497" t="s">
        <v>99</v>
      </c>
      <c r="E119" s="494">
        <v>239410</v>
      </c>
      <c r="F119" s="490">
        <f t="shared" si="2"/>
        <v>447.15281640343528</v>
      </c>
      <c r="G119" s="491">
        <v>535.40980000000002</v>
      </c>
      <c r="H119" s="492" t="s">
        <v>106</v>
      </c>
      <c r="I119" s="492" t="s">
        <v>288</v>
      </c>
      <c r="J119" s="488" t="s">
        <v>95</v>
      </c>
      <c r="K119" s="488" t="s">
        <v>342</v>
      </c>
      <c r="L119" s="488" t="s">
        <v>112</v>
      </c>
      <c r="M119" s="211"/>
      <c r="N119" s="211"/>
    </row>
    <row r="120" spans="1:14" ht="15.6" hidden="1">
      <c r="A120" s="486">
        <v>46069</v>
      </c>
      <c r="B120" s="487" t="s">
        <v>263</v>
      </c>
      <c r="C120" s="497" t="s">
        <v>103</v>
      </c>
      <c r="D120" s="499" t="s">
        <v>98</v>
      </c>
      <c r="E120" s="494">
        <v>611000</v>
      </c>
      <c r="F120" s="490">
        <f t="shared" si="2"/>
        <v>1141.1819507226053</v>
      </c>
      <c r="G120" s="491">
        <v>535.40980000000002</v>
      </c>
      <c r="H120" s="492" t="s">
        <v>106</v>
      </c>
      <c r="I120" s="492" t="s">
        <v>289</v>
      </c>
      <c r="J120" s="488" t="s">
        <v>95</v>
      </c>
      <c r="K120" s="488" t="s">
        <v>342</v>
      </c>
      <c r="L120" s="488" t="s">
        <v>112</v>
      </c>
      <c r="M120" s="211"/>
      <c r="N120" s="211"/>
    </row>
    <row r="121" spans="1:14" ht="15.6" hidden="1">
      <c r="A121" s="486">
        <v>46069</v>
      </c>
      <c r="B121" s="487" t="s">
        <v>264</v>
      </c>
      <c r="C121" s="488" t="s">
        <v>103</v>
      </c>
      <c r="D121" s="488" t="s">
        <v>97</v>
      </c>
      <c r="E121" s="494">
        <v>230000</v>
      </c>
      <c r="F121" s="490">
        <f t="shared" si="2"/>
        <v>429.57749372536699</v>
      </c>
      <c r="G121" s="491">
        <v>535.40980000000002</v>
      </c>
      <c r="H121" s="492" t="s">
        <v>106</v>
      </c>
      <c r="I121" s="492" t="s">
        <v>290</v>
      </c>
      <c r="J121" s="488" t="s">
        <v>95</v>
      </c>
      <c r="K121" s="488" t="s">
        <v>342</v>
      </c>
      <c r="L121" s="488" t="s">
        <v>112</v>
      </c>
      <c r="M121" s="211"/>
      <c r="N121" s="211"/>
    </row>
    <row r="122" spans="1:14" ht="15.6" hidden="1">
      <c r="A122" s="495">
        <v>46069</v>
      </c>
      <c r="B122" s="500" t="s">
        <v>265</v>
      </c>
      <c r="C122" s="500" t="s">
        <v>103</v>
      </c>
      <c r="D122" s="500" t="s">
        <v>96</v>
      </c>
      <c r="E122" s="494">
        <v>384019</v>
      </c>
      <c r="F122" s="490">
        <f t="shared" si="2"/>
        <v>717.24312853444223</v>
      </c>
      <c r="G122" s="491">
        <v>535.40980000000002</v>
      </c>
      <c r="H122" s="492" t="s">
        <v>106</v>
      </c>
      <c r="I122" s="492" t="s">
        <v>291</v>
      </c>
      <c r="J122" s="488" t="s">
        <v>95</v>
      </c>
      <c r="K122" s="488" t="s">
        <v>342</v>
      </c>
      <c r="L122" s="488" t="s">
        <v>112</v>
      </c>
      <c r="M122" s="211"/>
      <c r="N122" s="211"/>
    </row>
    <row r="123" spans="1:14" ht="15.6" hidden="1">
      <c r="A123" s="486">
        <v>46069</v>
      </c>
      <c r="B123" s="501" t="s">
        <v>266</v>
      </c>
      <c r="C123" s="501" t="s">
        <v>103</v>
      </c>
      <c r="D123" s="501" t="s">
        <v>96</v>
      </c>
      <c r="E123" s="494">
        <v>192360</v>
      </c>
      <c r="F123" s="490">
        <f t="shared" si="2"/>
        <v>359.27620301309389</v>
      </c>
      <c r="G123" s="491">
        <v>535.40980000000002</v>
      </c>
      <c r="H123" s="492" t="s">
        <v>106</v>
      </c>
      <c r="I123" s="492" t="s">
        <v>292</v>
      </c>
      <c r="J123" s="488" t="s">
        <v>95</v>
      </c>
      <c r="K123" s="488" t="s">
        <v>342</v>
      </c>
      <c r="L123" s="488" t="s">
        <v>112</v>
      </c>
      <c r="M123" s="211"/>
      <c r="N123" s="211"/>
    </row>
    <row r="124" spans="1:14" ht="15.6" hidden="1">
      <c r="A124" s="397">
        <v>46069</v>
      </c>
      <c r="B124" s="405" t="s">
        <v>267</v>
      </c>
      <c r="C124" s="405" t="s">
        <v>103</v>
      </c>
      <c r="D124" s="405" t="s">
        <v>96</v>
      </c>
      <c r="E124" s="396">
        <v>118067</v>
      </c>
      <c r="F124" s="395">
        <f t="shared" si="2"/>
        <v>221.63106500805449</v>
      </c>
      <c r="G124" s="394">
        <v>532.71864210781655</v>
      </c>
      <c r="H124" s="211" t="s">
        <v>106</v>
      </c>
      <c r="I124" s="211" t="s">
        <v>293</v>
      </c>
      <c r="J124" s="172" t="s">
        <v>95</v>
      </c>
      <c r="K124" s="401" t="s">
        <v>184</v>
      </c>
      <c r="L124" s="172" t="s">
        <v>112</v>
      </c>
      <c r="M124" s="211"/>
      <c r="N124" s="211"/>
    </row>
    <row r="125" spans="1:14" ht="15.6" hidden="1">
      <c r="A125" s="486">
        <v>46069</v>
      </c>
      <c r="B125" s="501" t="s">
        <v>268</v>
      </c>
      <c r="C125" s="501" t="s">
        <v>103</v>
      </c>
      <c r="D125" s="501" t="s">
        <v>96</v>
      </c>
      <c r="E125" s="494">
        <v>159830</v>
      </c>
      <c r="F125" s="490">
        <f t="shared" si="2"/>
        <v>298.51900357445828</v>
      </c>
      <c r="G125" s="491">
        <v>535.40980000000002</v>
      </c>
      <c r="H125" s="492" t="s">
        <v>106</v>
      </c>
      <c r="I125" s="492" t="s">
        <v>294</v>
      </c>
      <c r="J125" s="488" t="s">
        <v>95</v>
      </c>
      <c r="K125" s="488" t="s">
        <v>342</v>
      </c>
      <c r="L125" s="488" t="s">
        <v>112</v>
      </c>
      <c r="M125" s="211"/>
      <c r="N125" s="211"/>
    </row>
    <row r="126" spans="1:14" ht="15.6" hidden="1">
      <c r="A126" s="397">
        <v>46069</v>
      </c>
      <c r="B126" s="405" t="s">
        <v>269</v>
      </c>
      <c r="C126" s="405" t="s">
        <v>103</v>
      </c>
      <c r="D126" s="405" t="s">
        <v>96</v>
      </c>
      <c r="E126" s="396">
        <v>159830</v>
      </c>
      <c r="F126" s="395">
        <f t="shared" si="2"/>
        <v>300.0270449849437</v>
      </c>
      <c r="G126" s="394">
        <v>532.71864210781655</v>
      </c>
      <c r="H126" s="211" t="s">
        <v>106</v>
      </c>
      <c r="I126" s="211" t="s">
        <v>295</v>
      </c>
      <c r="J126" s="172" t="s">
        <v>95</v>
      </c>
      <c r="K126" s="401" t="s">
        <v>184</v>
      </c>
      <c r="L126" s="172" t="s">
        <v>112</v>
      </c>
      <c r="M126" s="211"/>
      <c r="N126" s="211"/>
    </row>
    <row r="127" spans="1:14" ht="15.6" hidden="1">
      <c r="A127" s="397">
        <v>46069</v>
      </c>
      <c r="B127" s="405" t="s">
        <v>270</v>
      </c>
      <c r="C127" s="405" t="s">
        <v>103</v>
      </c>
      <c r="D127" s="405" t="s">
        <v>97</v>
      </c>
      <c r="E127" s="396">
        <v>139005</v>
      </c>
      <c r="F127" s="395">
        <f t="shared" si="2"/>
        <v>260.93511473523182</v>
      </c>
      <c r="G127" s="394">
        <v>532.71864210781655</v>
      </c>
      <c r="H127" s="211" t="s">
        <v>106</v>
      </c>
      <c r="I127" s="211" t="s">
        <v>296</v>
      </c>
      <c r="J127" s="172" t="s">
        <v>95</v>
      </c>
      <c r="K127" s="401" t="s">
        <v>184</v>
      </c>
      <c r="L127" s="172" t="s">
        <v>112</v>
      </c>
      <c r="M127" s="211"/>
      <c r="N127" s="211"/>
    </row>
    <row r="128" spans="1:14" ht="15.6" hidden="1">
      <c r="A128" s="495">
        <v>46069</v>
      </c>
      <c r="B128" s="500" t="s">
        <v>271</v>
      </c>
      <c r="C128" s="500" t="s">
        <v>103</v>
      </c>
      <c r="D128" s="500" t="s">
        <v>99</v>
      </c>
      <c r="E128" s="494">
        <v>142789</v>
      </c>
      <c r="F128" s="490">
        <f t="shared" si="2"/>
        <v>266.69104674587578</v>
      </c>
      <c r="G128" s="491">
        <v>535.40980000000002</v>
      </c>
      <c r="H128" s="492" t="s">
        <v>106</v>
      </c>
      <c r="I128" s="492" t="s">
        <v>297</v>
      </c>
      <c r="J128" s="488" t="s">
        <v>95</v>
      </c>
      <c r="K128" s="488" t="s">
        <v>342</v>
      </c>
      <c r="L128" s="488" t="s">
        <v>112</v>
      </c>
      <c r="M128" s="211"/>
      <c r="N128" s="211"/>
    </row>
    <row r="129" spans="1:14" ht="15.6" hidden="1">
      <c r="A129" s="397">
        <v>46069</v>
      </c>
      <c r="B129" s="404" t="s">
        <v>272</v>
      </c>
      <c r="C129" s="404" t="s">
        <v>129</v>
      </c>
      <c r="D129" s="404" t="s">
        <v>97</v>
      </c>
      <c r="E129" s="396">
        <v>260000</v>
      </c>
      <c r="F129" s="395">
        <f t="shared" si="2"/>
        <v>500.62487852927001</v>
      </c>
      <c r="G129" s="239">
        <v>519.35093749999999</v>
      </c>
      <c r="H129" s="211" t="s">
        <v>106</v>
      </c>
      <c r="I129" s="211" t="s">
        <v>298</v>
      </c>
      <c r="J129" s="172" t="s">
        <v>95</v>
      </c>
      <c r="K129" s="172" t="s">
        <v>341</v>
      </c>
      <c r="L129" s="172" t="s">
        <v>112</v>
      </c>
      <c r="M129" s="211"/>
      <c r="N129" s="211"/>
    </row>
    <row r="130" spans="1:14" ht="15.6" hidden="1">
      <c r="A130" s="397">
        <v>46069</v>
      </c>
      <c r="B130" s="404" t="s">
        <v>273</v>
      </c>
      <c r="C130" s="404" t="s">
        <v>102</v>
      </c>
      <c r="D130" s="404" t="s">
        <v>97</v>
      </c>
      <c r="E130" s="396">
        <v>500000</v>
      </c>
      <c r="F130" s="395">
        <f t="shared" si="2"/>
        <v>962.74015101782697</v>
      </c>
      <c r="G130" s="239">
        <v>519.35093749999999</v>
      </c>
      <c r="H130" s="211" t="s">
        <v>106</v>
      </c>
      <c r="I130" s="211" t="s">
        <v>299</v>
      </c>
      <c r="J130" s="172" t="s">
        <v>95</v>
      </c>
      <c r="K130" s="172" t="s">
        <v>341</v>
      </c>
      <c r="L130" s="172" t="s">
        <v>112</v>
      </c>
      <c r="M130" s="211"/>
      <c r="N130" s="211"/>
    </row>
    <row r="131" spans="1:14" ht="15.6" hidden="1">
      <c r="A131" s="397">
        <v>46069</v>
      </c>
      <c r="B131" s="404" t="s">
        <v>274</v>
      </c>
      <c r="C131" s="404" t="s">
        <v>275</v>
      </c>
      <c r="D131" s="404" t="s">
        <v>97</v>
      </c>
      <c r="E131" s="396">
        <v>10665</v>
      </c>
      <c r="F131" s="395">
        <f t="shared" si="2"/>
        <v>20.019948912997712</v>
      </c>
      <c r="G131" s="394">
        <v>532.71864210781655</v>
      </c>
      <c r="H131" s="211" t="s">
        <v>106</v>
      </c>
      <c r="I131" s="211" t="s">
        <v>300</v>
      </c>
      <c r="J131" s="172" t="s">
        <v>95</v>
      </c>
      <c r="K131" s="172" t="s">
        <v>184</v>
      </c>
      <c r="L131" s="172" t="s">
        <v>112</v>
      </c>
      <c r="M131" s="211"/>
      <c r="N131" s="211"/>
    </row>
    <row r="132" spans="1:14" ht="15.6" hidden="1">
      <c r="A132" s="298">
        <v>46070</v>
      </c>
      <c r="B132" s="172" t="s">
        <v>185</v>
      </c>
      <c r="C132" s="305" t="s">
        <v>334</v>
      </c>
      <c r="D132" s="301" t="s">
        <v>98</v>
      </c>
      <c r="E132" s="172">
        <v>1000</v>
      </c>
      <c r="F132" s="395">
        <f t="shared" si="2"/>
        <v>1.9254803020356539</v>
      </c>
      <c r="G132" s="239">
        <v>519.35093749999999</v>
      </c>
      <c r="H132" s="302" t="s">
        <v>110</v>
      </c>
      <c r="I132" s="172" t="s">
        <v>315</v>
      </c>
      <c r="J132" s="172" t="s">
        <v>95</v>
      </c>
      <c r="K132" s="172" t="s">
        <v>341</v>
      </c>
      <c r="L132" s="172" t="s">
        <v>112</v>
      </c>
      <c r="M132" s="172"/>
      <c r="N132" s="172"/>
    </row>
    <row r="133" spans="1:14" ht="15.6" hidden="1">
      <c r="A133" s="298">
        <v>46070</v>
      </c>
      <c r="B133" s="172" t="s">
        <v>191</v>
      </c>
      <c r="C133" s="305" t="s">
        <v>334</v>
      </c>
      <c r="D133" s="301" t="s">
        <v>98</v>
      </c>
      <c r="E133" s="172">
        <v>1000</v>
      </c>
      <c r="F133" s="395">
        <f t="shared" si="2"/>
        <v>1.9254803020356539</v>
      </c>
      <c r="G133" s="239">
        <v>519.35093749999999</v>
      </c>
      <c r="H133" s="302" t="s">
        <v>110</v>
      </c>
      <c r="I133" s="172" t="s">
        <v>315</v>
      </c>
      <c r="J133" s="172" t="s">
        <v>95</v>
      </c>
      <c r="K133" s="172" t="s">
        <v>341</v>
      </c>
      <c r="L133" s="172" t="s">
        <v>112</v>
      </c>
      <c r="M133" s="211"/>
      <c r="N133" s="211"/>
    </row>
    <row r="134" spans="1:14" ht="15.6" hidden="1">
      <c r="A134" s="262">
        <v>46070</v>
      </c>
      <c r="B134" s="211" t="s">
        <v>323</v>
      </c>
      <c r="C134" s="305" t="s">
        <v>334</v>
      </c>
      <c r="D134" s="211" t="s">
        <v>97</v>
      </c>
      <c r="E134" s="293">
        <v>1000</v>
      </c>
      <c r="F134" s="395">
        <f t="shared" si="2"/>
        <v>1.9254803020356539</v>
      </c>
      <c r="G134" s="239">
        <v>519.35093749999999</v>
      </c>
      <c r="H134" s="211" t="s">
        <v>167</v>
      </c>
      <c r="I134" s="211" t="s">
        <v>333</v>
      </c>
      <c r="J134" s="172" t="s">
        <v>95</v>
      </c>
      <c r="K134" s="172" t="s">
        <v>341</v>
      </c>
      <c r="L134" s="172" t="s">
        <v>112</v>
      </c>
      <c r="M134" s="287"/>
      <c r="N134" s="287"/>
    </row>
    <row r="135" spans="1:14" ht="15.6" hidden="1">
      <c r="A135" s="262">
        <v>46070</v>
      </c>
      <c r="B135" s="211" t="s">
        <v>324</v>
      </c>
      <c r="C135" s="305" t="s">
        <v>334</v>
      </c>
      <c r="D135" s="211" t="s">
        <v>97</v>
      </c>
      <c r="E135" s="293">
        <v>1000</v>
      </c>
      <c r="F135" s="395">
        <f t="shared" si="2"/>
        <v>1.9254803020356539</v>
      </c>
      <c r="G135" s="239">
        <v>519.35093749999999</v>
      </c>
      <c r="H135" s="211" t="s">
        <v>167</v>
      </c>
      <c r="I135" s="211" t="s">
        <v>333</v>
      </c>
      <c r="J135" s="172" t="s">
        <v>95</v>
      </c>
      <c r="K135" s="172" t="s">
        <v>341</v>
      </c>
      <c r="L135" s="172" t="s">
        <v>112</v>
      </c>
      <c r="M135" s="287"/>
      <c r="N135" s="287"/>
    </row>
    <row r="136" spans="1:14" ht="15.6" hidden="1">
      <c r="A136" s="262">
        <v>46070</v>
      </c>
      <c r="B136" s="211" t="s">
        <v>325</v>
      </c>
      <c r="C136" s="305" t="s">
        <v>334</v>
      </c>
      <c r="D136" s="211" t="s">
        <v>97</v>
      </c>
      <c r="E136" s="293">
        <v>1000</v>
      </c>
      <c r="F136" s="395">
        <f t="shared" si="2"/>
        <v>1.9254803020356539</v>
      </c>
      <c r="G136" s="239">
        <v>519.35093749999999</v>
      </c>
      <c r="H136" s="211" t="s">
        <v>167</v>
      </c>
      <c r="I136" s="211" t="s">
        <v>333</v>
      </c>
      <c r="J136" s="172" t="s">
        <v>95</v>
      </c>
      <c r="K136" s="172" t="s">
        <v>341</v>
      </c>
      <c r="L136" s="172" t="s">
        <v>112</v>
      </c>
      <c r="M136" s="287"/>
      <c r="N136" s="287"/>
    </row>
    <row r="137" spans="1:14" ht="15.6" hidden="1">
      <c r="A137" s="262">
        <v>46070</v>
      </c>
      <c r="B137" s="211" t="s">
        <v>326</v>
      </c>
      <c r="C137" s="305" t="s">
        <v>334</v>
      </c>
      <c r="D137" s="211" t="s">
        <v>97</v>
      </c>
      <c r="E137" s="293">
        <v>1000</v>
      </c>
      <c r="F137" s="395">
        <f t="shared" si="2"/>
        <v>1.9254803020356539</v>
      </c>
      <c r="G137" s="239">
        <v>519.35093749999999</v>
      </c>
      <c r="H137" s="211" t="s">
        <v>167</v>
      </c>
      <c r="I137" s="211" t="s">
        <v>333</v>
      </c>
      <c r="J137" s="172" t="s">
        <v>95</v>
      </c>
      <c r="K137" s="172" t="s">
        <v>341</v>
      </c>
      <c r="L137" s="172" t="s">
        <v>112</v>
      </c>
      <c r="M137" s="287"/>
      <c r="N137" s="287"/>
    </row>
    <row r="138" spans="1:14" ht="15.6" hidden="1">
      <c r="A138" s="298">
        <v>46070</v>
      </c>
      <c r="B138" s="211" t="s">
        <v>240</v>
      </c>
      <c r="C138" s="211" t="s">
        <v>119</v>
      </c>
      <c r="D138" s="211" t="s">
        <v>97</v>
      </c>
      <c r="E138" s="396">
        <v>62500</v>
      </c>
      <c r="F138" s="395">
        <f t="shared" si="2"/>
        <v>117.32271983707052</v>
      </c>
      <c r="G138" s="394">
        <v>532.71864210781655</v>
      </c>
      <c r="H138" s="211" t="s">
        <v>167</v>
      </c>
      <c r="I138" s="172" t="s">
        <v>246</v>
      </c>
      <c r="J138" s="172" t="s">
        <v>95</v>
      </c>
      <c r="K138" s="172" t="s">
        <v>184</v>
      </c>
      <c r="L138" s="172" t="s">
        <v>112</v>
      </c>
      <c r="M138" s="287"/>
      <c r="N138" s="287"/>
    </row>
    <row r="139" spans="1:14" ht="15.6" hidden="1">
      <c r="A139" s="298">
        <v>46071</v>
      </c>
      <c r="B139" s="172" t="s">
        <v>185</v>
      </c>
      <c r="C139" s="305" t="s">
        <v>334</v>
      </c>
      <c r="D139" s="301" t="s">
        <v>98</v>
      </c>
      <c r="E139" s="172">
        <v>1000</v>
      </c>
      <c r="F139" s="395">
        <f t="shared" si="2"/>
        <v>1.9254803020356539</v>
      </c>
      <c r="G139" s="239">
        <v>519.35093749999999</v>
      </c>
      <c r="H139" s="302" t="s">
        <v>110</v>
      </c>
      <c r="I139" s="172" t="s">
        <v>315</v>
      </c>
      <c r="J139" s="172" t="s">
        <v>95</v>
      </c>
      <c r="K139" s="172" t="s">
        <v>341</v>
      </c>
      <c r="L139" s="172" t="s">
        <v>112</v>
      </c>
      <c r="M139" s="406"/>
      <c r="N139" s="406"/>
    </row>
    <row r="140" spans="1:14" ht="15.6" hidden="1">
      <c r="A140" s="298">
        <v>46071</v>
      </c>
      <c r="B140" s="172" t="s">
        <v>187</v>
      </c>
      <c r="C140" s="305" t="s">
        <v>334</v>
      </c>
      <c r="D140" s="301" t="s">
        <v>98</v>
      </c>
      <c r="E140" s="172">
        <v>1000</v>
      </c>
      <c r="F140" s="395">
        <f t="shared" si="2"/>
        <v>1.9254803020356539</v>
      </c>
      <c r="G140" s="239">
        <v>519.35093749999999</v>
      </c>
      <c r="H140" s="302" t="s">
        <v>110</v>
      </c>
      <c r="I140" s="172" t="s">
        <v>315</v>
      </c>
      <c r="J140" s="172" t="s">
        <v>95</v>
      </c>
      <c r="K140" s="172" t="s">
        <v>341</v>
      </c>
      <c r="L140" s="172" t="s">
        <v>112</v>
      </c>
      <c r="M140" s="406"/>
      <c r="N140" s="406"/>
    </row>
    <row r="141" spans="1:14" ht="15.6" hidden="1">
      <c r="A141" s="298">
        <v>46072</v>
      </c>
      <c r="B141" s="172" t="s">
        <v>186</v>
      </c>
      <c r="C141" s="305" t="s">
        <v>334</v>
      </c>
      <c r="D141" s="301" t="s">
        <v>98</v>
      </c>
      <c r="E141" s="172">
        <v>1000</v>
      </c>
      <c r="F141" s="395">
        <f t="shared" si="2"/>
        <v>1.9254803020356539</v>
      </c>
      <c r="G141" s="239">
        <v>519.35093749999999</v>
      </c>
      <c r="H141" s="302" t="s">
        <v>110</v>
      </c>
      <c r="I141" s="172" t="s">
        <v>315</v>
      </c>
      <c r="J141" s="172" t="s">
        <v>95</v>
      </c>
      <c r="K141" s="172" t="s">
        <v>341</v>
      </c>
      <c r="L141" s="172" t="s">
        <v>112</v>
      </c>
      <c r="M141" s="406"/>
      <c r="N141" s="406"/>
    </row>
    <row r="142" spans="1:14" ht="15.6" hidden="1">
      <c r="A142" s="298">
        <v>46072</v>
      </c>
      <c r="B142" s="172" t="s">
        <v>303</v>
      </c>
      <c r="C142" s="305" t="s">
        <v>334</v>
      </c>
      <c r="D142" s="301" t="s">
        <v>98</v>
      </c>
      <c r="E142" s="172">
        <v>1000</v>
      </c>
      <c r="F142" s="395">
        <f t="shared" si="2"/>
        <v>1.9254803020356539</v>
      </c>
      <c r="G142" s="239">
        <v>519.35093749999999</v>
      </c>
      <c r="H142" s="302" t="s">
        <v>110</v>
      </c>
      <c r="I142" s="172" t="s">
        <v>315</v>
      </c>
      <c r="J142" s="172" t="s">
        <v>95</v>
      </c>
      <c r="K142" s="172" t="s">
        <v>341</v>
      </c>
      <c r="L142" s="172" t="s">
        <v>112</v>
      </c>
      <c r="M142" s="406"/>
      <c r="N142" s="406"/>
    </row>
    <row r="143" spans="1:14" ht="15.6" hidden="1">
      <c r="A143" s="262">
        <v>46072</v>
      </c>
      <c r="B143" s="211" t="s">
        <v>327</v>
      </c>
      <c r="C143" s="305" t="s">
        <v>334</v>
      </c>
      <c r="D143" s="211" t="s">
        <v>97</v>
      </c>
      <c r="E143" s="293">
        <v>1000</v>
      </c>
      <c r="F143" s="395">
        <f t="shared" si="2"/>
        <v>1.9254803020356539</v>
      </c>
      <c r="G143" s="239">
        <v>519.35093749999999</v>
      </c>
      <c r="H143" s="211" t="s">
        <v>167</v>
      </c>
      <c r="I143" s="211" t="s">
        <v>333</v>
      </c>
      <c r="J143" s="172" t="s">
        <v>95</v>
      </c>
      <c r="K143" s="172" t="s">
        <v>341</v>
      </c>
      <c r="L143" s="172" t="s">
        <v>112</v>
      </c>
      <c r="M143" s="287"/>
      <c r="N143" s="287"/>
    </row>
    <row r="144" spans="1:14" ht="15.6" hidden="1">
      <c r="A144" s="262">
        <v>46072</v>
      </c>
      <c r="B144" s="211" t="s">
        <v>328</v>
      </c>
      <c r="C144" s="305" t="s">
        <v>334</v>
      </c>
      <c r="D144" s="211" t="s">
        <v>97</v>
      </c>
      <c r="E144" s="293">
        <v>1000</v>
      </c>
      <c r="F144" s="395">
        <f t="shared" si="2"/>
        <v>1.9254803020356539</v>
      </c>
      <c r="G144" s="239">
        <v>519.35093749999999</v>
      </c>
      <c r="H144" s="211" t="s">
        <v>167</v>
      </c>
      <c r="I144" s="211" t="s">
        <v>333</v>
      </c>
      <c r="J144" s="172" t="s">
        <v>95</v>
      </c>
      <c r="K144" s="172" t="s">
        <v>341</v>
      </c>
      <c r="L144" s="172" t="s">
        <v>112</v>
      </c>
      <c r="M144" s="287"/>
      <c r="N144" s="287"/>
    </row>
    <row r="145" spans="1:14" ht="15.6" hidden="1">
      <c r="A145" s="298">
        <v>46072</v>
      </c>
      <c r="B145" s="172" t="s">
        <v>241</v>
      </c>
      <c r="C145" s="172" t="s">
        <v>119</v>
      </c>
      <c r="D145" s="211" t="s">
        <v>97</v>
      </c>
      <c r="E145" s="396">
        <v>300000</v>
      </c>
      <c r="F145" s="395">
        <f t="shared" si="2"/>
        <v>577.64409061069614</v>
      </c>
      <c r="G145" s="239">
        <v>519.35093749999999</v>
      </c>
      <c r="H145" s="211" t="s">
        <v>167</v>
      </c>
      <c r="I145" s="172" t="s">
        <v>247</v>
      </c>
      <c r="J145" s="172" t="s">
        <v>95</v>
      </c>
      <c r="K145" s="172" t="s">
        <v>341</v>
      </c>
      <c r="L145" s="172" t="s">
        <v>112</v>
      </c>
      <c r="M145" s="287"/>
      <c r="N145" s="287"/>
    </row>
    <row r="146" spans="1:14" ht="15.6" hidden="1">
      <c r="A146" s="298">
        <v>46073</v>
      </c>
      <c r="B146" s="172" t="s">
        <v>187</v>
      </c>
      <c r="C146" s="305" t="s">
        <v>334</v>
      </c>
      <c r="D146" s="301" t="s">
        <v>98</v>
      </c>
      <c r="E146" s="172">
        <v>1000</v>
      </c>
      <c r="F146" s="395">
        <f t="shared" si="2"/>
        <v>1.9254803020356539</v>
      </c>
      <c r="G146" s="239">
        <v>519.35093749999999</v>
      </c>
      <c r="H146" s="302" t="s">
        <v>110</v>
      </c>
      <c r="I146" s="172" t="s">
        <v>315</v>
      </c>
      <c r="J146" s="172" t="s">
        <v>95</v>
      </c>
      <c r="K146" s="172" t="s">
        <v>341</v>
      </c>
      <c r="L146" s="172" t="s">
        <v>112</v>
      </c>
      <c r="M146" s="406"/>
      <c r="N146" s="406"/>
    </row>
    <row r="147" spans="1:14" ht="15.6" hidden="1">
      <c r="A147" s="298">
        <v>46073</v>
      </c>
      <c r="B147" s="172" t="s">
        <v>304</v>
      </c>
      <c r="C147" s="305" t="s">
        <v>334</v>
      </c>
      <c r="D147" s="301" t="s">
        <v>98</v>
      </c>
      <c r="E147" s="172">
        <v>1000</v>
      </c>
      <c r="F147" s="395">
        <f t="shared" si="2"/>
        <v>1.9254803020356539</v>
      </c>
      <c r="G147" s="239">
        <v>519.35093749999999</v>
      </c>
      <c r="H147" s="302" t="s">
        <v>110</v>
      </c>
      <c r="I147" s="172" t="s">
        <v>315</v>
      </c>
      <c r="J147" s="172" t="s">
        <v>95</v>
      </c>
      <c r="K147" s="172" t="s">
        <v>341</v>
      </c>
      <c r="L147" s="172" t="s">
        <v>112</v>
      </c>
      <c r="M147" s="406"/>
      <c r="N147" s="406"/>
    </row>
    <row r="148" spans="1:14" ht="15.6" hidden="1">
      <c r="A148" s="298">
        <v>46073</v>
      </c>
      <c r="B148" s="172" t="s">
        <v>309</v>
      </c>
      <c r="C148" s="305" t="s">
        <v>334</v>
      </c>
      <c r="D148" s="301" t="s">
        <v>98</v>
      </c>
      <c r="E148" s="172">
        <v>1000</v>
      </c>
      <c r="F148" s="395">
        <f t="shared" si="2"/>
        <v>1.9254803020356539</v>
      </c>
      <c r="G148" s="239">
        <v>519.35093749999999</v>
      </c>
      <c r="H148" s="302" t="s">
        <v>110</v>
      </c>
      <c r="I148" s="172" t="s">
        <v>315</v>
      </c>
      <c r="J148" s="172" t="s">
        <v>95</v>
      </c>
      <c r="K148" s="172" t="s">
        <v>341</v>
      </c>
      <c r="L148" s="172" t="s">
        <v>112</v>
      </c>
      <c r="M148" s="406"/>
      <c r="N148" s="406"/>
    </row>
    <row r="149" spans="1:14" ht="15.6" hidden="1">
      <c r="A149" s="298">
        <v>46073</v>
      </c>
      <c r="B149" s="172" t="s">
        <v>190</v>
      </c>
      <c r="C149" s="305" t="s">
        <v>334</v>
      </c>
      <c r="D149" s="301" t="s">
        <v>98</v>
      </c>
      <c r="E149" s="172">
        <v>1000</v>
      </c>
      <c r="F149" s="395">
        <f t="shared" si="2"/>
        <v>1.9254803020356539</v>
      </c>
      <c r="G149" s="239">
        <v>519.35093749999999</v>
      </c>
      <c r="H149" s="302" t="s">
        <v>110</v>
      </c>
      <c r="I149" s="172" t="s">
        <v>315</v>
      </c>
      <c r="J149" s="172" t="s">
        <v>95</v>
      </c>
      <c r="K149" s="172" t="s">
        <v>341</v>
      </c>
      <c r="L149" s="172" t="s">
        <v>112</v>
      </c>
      <c r="M149" s="406"/>
      <c r="N149" s="406"/>
    </row>
    <row r="150" spans="1:14" ht="15.6" hidden="1">
      <c r="A150" s="262">
        <v>46073</v>
      </c>
      <c r="B150" s="211" t="s">
        <v>329</v>
      </c>
      <c r="C150" s="305" t="s">
        <v>334</v>
      </c>
      <c r="D150" s="211" t="s">
        <v>97</v>
      </c>
      <c r="E150" s="293">
        <v>1000</v>
      </c>
      <c r="F150" s="395">
        <f t="shared" si="2"/>
        <v>1.9254803020356539</v>
      </c>
      <c r="G150" s="239">
        <v>519.35093749999999</v>
      </c>
      <c r="H150" s="211" t="s">
        <v>167</v>
      </c>
      <c r="I150" s="211" t="s">
        <v>333</v>
      </c>
      <c r="J150" s="172" t="s">
        <v>95</v>
      </c>
      <c r="K150" s="172" t="s">
        <v>341</v>
      </c>
      <c r="L150" s="172" t="s">
        <v>112</v>
      </c>
      <c r="M150" s="287"/>
      <c r="N150" s="287"/>
    </row>
    <row r="151" spans="1:14" ht="15.6" hidden="1">
      <c r="A151" s="262">
        <v>46073</v>
      </c>
      <c r="B151" s="211" t="s">
        <v>330</v>
      </c>
      <c r="C151" s="305" t="s">
        <v>334</v>
      </c>
      <c r="D151" s="211" t="s">
        <v>97</v>
      </c>
      <c r="E151" s="293">
        <v>1000</v>
      </c>
      <c r="F151" s="395">
        <f t="shared" si="2"/>
        <v>1.9254803020356539</v>
      </c>
      <c r="G151" s="239">
        <v>519.35093749999999</v>
      </c>
      <c r="H151" s="211" t="s">
        <v>167</v>
      </c>
      <c r="I151" s="211" t="s">
        <v>333</v>
      </c>
      <c r="J151" s="172" t="s">
        <v>95</v>
      </c>
      <c r="K151" s="172" t="s">
        <v>341</v>
      </c>
      <c r="L151" s="172" t="s">
        <v>112</v>
      </c>
      <c r="M151" s="287"/>
      <c r="N151" s="287"/>
    </row>
    <row r="152" spans="1:14" ht="15.6" hidden="1">
      <c r="A152" s="298">
        <v>46076</v>
      </c>
      <c r="B152" s="172" t="s">
        <v>187</v>
      </c>
      <c r="C152" s="305" t="s">
        <v>334</v>
      </c>
      <c r="D152" s="307" t="s">
        <v>98</v>
      </c>
      <c r="E152" s="172">
        <v>1000</v>
      </c>
      <c r="F152" s="395">
        <f t="shared" si="2"/>
        <v>1.9254803020356539</v>
      </c>
      <c r="G152" s="239">
        <v>519.35093749999999</v>
      </c>
      <c r="H152" s="302" t="s">
        <v>110</v>
      </c>
      <c r="I152" s="172" t="s">
        <v>315</v>
      </c>
      <c r="J152" s="172" t="s">
        <v>95</v>
      </c>
      <c r="K152" s="172" t="s">
        <v>341</v>
      </c>
      <c r="L152" s="172" t="s">
        <v>112</v>
      </c>
      <c r="M152" s="406"/>
      <c r="N152" s="406"/>
    </row>
    <row r="153" spans="1:14" ht="15.6" hidden="1">
      <c r="A153" s="298">
        <v>46076</v>
      </c>
      <c r="B153" s="172" t="s">
        <v>186</v>
      </c>
      <c r="C153" s="305" t="s">
        <v>334</v>
      </c>
      <c r="D153" s="301" t="s">
        <v>98</v>
      </c>
      <c r="E153" s="407">
        <v>1000</v>
      </c>
      <c r="F153" s="395">
        <f t="shared" si="2"/>
        <v>1.9254803020356539</v>
      </c>
      <c r="G153" s="239">
        <v>519.35093749999999</v>
      </c>
      <c r="H153" s="302" t="s">
        <v>110</v>
      </c>
      <c r="I153" s="172" t="s">
        <v>315</v>
      </c>
      <c r="J153" s="172" t="s">
        <v>95</v>
      </c>
      <c r="K153" s="172" t="s">
        <v>341</v>
      </c>
      <c r="L153" s="172" t="s">
        <v>112</v>
      </c>
      <c r="M153" s="408"/>
      <c r="N153" s="406"/>
    </row>
    <row r="154" spans="1:14" ht="15.6" hidden="1">
      <c r="A154" s="298">
        <v>46077</v>
      </c>
      <c r="B154" s="172" t="s">
        <v>187</v>
      </c>
      <c r="C154" s="305" t="s">
        <v>334</v>
      </c>
      <c r="D154" s="301" t="s">
        <v>98</v>
      </c>
      <c r="E154" s="407">
        <v>1000</v>
      </c>
      <c r="F154" s="395">
        <f t="shared" si="2"/>
        <v>1.9254803020356539</v>
      </c>
      <c r="G154" s="239">
        <v>519.35093749999999</v>
      </c>
      <c r="H154" s="302" t="s">
        <v>110</v>
      </c>
      <c r="I154" s="172" t="s">
        <v>315</v>
      </c>
      <c r="J154" s="172" t="s">
        <v>95</v>
      </c>
      <c r="K154" s="172" t="s">
        <v>341</v>
      </c>
      <c r="L154" s="172" t="s">
        <v>112</v>
      </c>
      <c r="M154" s="406"/>
      <c r="N154" s="406"/>
    </row>
    <row r="155" spans="1:14" ht="15.6" hidden="1">
      <c r="A155" s="298">
        <v>46077</v>
      </c>
      <c r="B155" s="172" t="s">
        <v>203</v>
      </c>
      <c r="C155" s="305" t="s">
        <v>334</v>
      </c>
      <c r="D155" s="301" t="s">
        <v>98</v>
      </c>
      <c r="E155" s="407">
        <v>1000</v>
      </c>
      <c r="F155" s="395">
        <f t="shared" si="2"/>
        <v>1.9254803020356539</v>
      </c>
      <c r="G155" s="239">
        <v>519.35093749999999</v>
      </c>
      <c r="H155" s="302" t="s">
        <v>110</v>
      </c>
      <c r="I155" s="172" t="s">
        <v>315</v>
      </c>
      <c r="J155" s="172" t="s">
        <v>95</v>
      </c>
      <c r="K155" s="172" t="s">
        <v>341</v>
      </c>
      <c r="L155" s="172" t="s">
        <v>112</v>
      </c>
      <c r="M155" s="406"/>
      <c r="N155" s="406"/>
    </row>
    <row r="156" spans="1:14" ht="15.6" hidden="1">
      <c r="A156" s="298">
        <v>46077</v>
      </c>
      <c r="B156" s="172" t="s">
        <v>312</v>
      </c>
      <c r="C156" s="305" t="s">
        <v>334</v>
      </c>
      <c r="D156" s="301" t="s">
        <v>98</v>
      </c>
      <c r="E156" s="407">
        <v>1000</v>
      </c>
      <c r="F156" s="395">
        <f t="shared" si="2"/>
        <v>1.9254803020356539</v>
      </c>
      <c r="G156" s="239">
        <v>519.35093749999999</v>
      </c>
      <c r="H156" s="302" t="s">
        <v>110</v>
      </c>
      <c r="I156" s="172" t="s">
        <v>315</v>
      </c>
      <c r="J156" s="172" t="s">
        <v>95</v>
      </c>
      <c r="K156" s="172" t="s">
        <v>341</v>
      </c>
      <c r="L156" s="172" t="s">
        <v>112</v>
      </c>
      <c r="M156" s="406"/>
      <c r="N156" s="406"/>
    </row>
    <row r="157" spans="1:14" ht="15.6" hidden="1">
      <c r="A157" s="298">
        <v>46077</v>
      </c>
      <c r="B157" s="172" t="s">
        <v>191</v>
      </c>
      <c r="C157" s="305" t="s">
        <v>334</v>
      </c>
      <c r="D157" s="301" t="s">
        <v>98</v>
      </c>
      <c r="E157" s="407">
        <v>1000</v>
      </c>
      <c r="F157" s="395">
        <f t="shared" si="2"/>
        <v>1.9254803020356539</v>
      </c>
      <c r="G157" s="239">
        <v>519.35093749999999</v>
      </c>
      <c r="H157" s="302" t="s">
        <v>110</v>
      </c>
      <c r="I157" s="172" t="s">
        <v>315</v>
      </c>
      <c r="J157" s="172" t="s">
        <v>95</v>
      </c>
      <c r="K157" s="172" t="s">
        <v>341</v>
      </c>
      <c r="L157" s="172" t="s">
        <v>112</v>
      </c>
      <c r="M157" s="406"/>
      <c r="N157" s="406"/>
    </row>
    <row r="158" spans="1:14" ht="15.6" hidden="1">
      <c r="A158" s="298">
        <v>46077</v>
      </c>
      <c r="B158" s="172" t="s">
        <v>242</v>
      </c>
      <c r="C158" s="211" t="s">
        <v>119</v>
      </c>
      <c r="D158" s="211" t="s">
        <v>97</v>
      </c>
      <c r="E158" s="409">
        <v>12000</v>
      </c>
      <c r="F158" s="395">
        <f t="shared" si="2"/>
        <v>23.105763624427848</v>
      </c>
      <c r="G158" s="239">
        <v>519.35093749999999</v>
      </c>
      <c r="H158" s="211" t="s">
        <v>123</v>
      </c>
      <c r="I158" s="211" t="s">
        <v>248</v>
      </c>
      <c r="J158" s="172" t="s">
        <v>95</v>
      </c>
      <c r="K158" s="172" t="s">
        <v>341</v>
      </c>
      <c r="L158" s="172" t="s">
        <v>112</v>
      </c>
      <c r="M158" s="287"/>
      <c r="N158" s="287"/>
    </row>
    <row r="159" spans="1:14" ht="15.6" hidden="1">
      <c r="A159" s="298">
        <v>46078</v>
      </c>
      <c r="B159" s="172" t="s">
        <v>187</v>
      </c>
      <c r="C159" s="305" t="s">
        <v>334</v>
      </c>
      <c r="D159" s="301" t="s">
        <v>98</v>
      </c>
      <c r="E159" s="407">
        <v>1000</v>
      </c>
      <c r="F159" s="395">
        <f t="shared" si="2"/>
        <v>1.9254803020356539</v>
      </c>
      <c r="G159" s="239">
        <v>519.35093749999999</v>
      </c>
      <c r="H159" s="302" t="s">
        <v>110</v>
      </c>
      <c r="I159" s="172" t="s">
        <v>315</v>
      </c>
      <c r="J159" s="172" t="s">
        <v>95</v>
      </c>
      <c r="K159" s="172" t="s">
        <v>341</v>
      </c>
      <c r="L159" s="172" t="s">
        <v>112</v>
      </c>
      <c r="M159" s="406"/>
      <c r="N159" s="406"/>
    </row>
    <row r="160" spans="1:14" ht="15.6" hidden="1">
      <c r="A160" s="298">
        <v>46078</v>
      </c>
      <c r="B160" s="172" t="s">
        <v>191</v>
      </c>
      <c r="C160" s="305" t="s">
        <v>334</v>
      </c>
      <c r="D160" s="301" t="s">
        <v>98</v>
      </c>
      <c r="E160" s="407">
        <v>1000</v>
      </c>
      <c r="F160" s="395">
        <f t="shared" si="2"/>
        <v>1.9254803020356539</v>
      </c>
      <c r="G160" s="239">
        <v>519.35093749999999</v>
      </c>
      <c r="H160" s="302" t="s">
        <v>110</v>
      </c>
      <c r="I160" s="172" t="s">
        <v>315</v>
      </c>
      <c r="J160" s="172" t="s">
        <v>95</v>
      </c>
      <c r="K160" s="172" t="s">
        <v>341</v>
      </c>
      <c r="L160" s="172" t="s">
        <v>112</v>
      </c>
      <c r="M160" s="406"/>
      <c r="N160" s="406"/>
    </row>
    <row r="161" spans="1:15" ht="15.6" hidden="1">
      <c r="A161" s="262">
        <v>46078</v>
      </c>
      <c r="B161" s="211" t="s">
        <v>331</v>
      </c>
      <c r="C161" s="305" t="s">
        <v>334</v>
      </c>
      <c r="D161" s="211" t="s">
        <v>97</v>
      </c>
      <c r="E161" s="410">
        <v>1000</v>
      </c>
      <c r="F161" s="395">
        <f t="shared" si="2"/>
        <v>1.9254803020356539</v>
      </c>
      <c r="G161" s="239">
        <v>519.35093749999999</v>
      </c>
      <c r="H161" s="211" t="s">
        <v>167</v>
      </c>
      <c r="I161" s="211" t="s">
        <v>333</v>
      </c>
      <c r="J161" s="172" t="s">
        <v>95</v>
      </c>
      <c r="K161" s="172" t="s">
        <v>341</v>
      </c>
      <c r="L161" s="172" t="s">
        <v>112</v>
      </c>
      <c r="M161" s="287"/>
      <c r="N161" s="287"/>
    </row>
    <row r="162" spans="1:15" ht="15.6" hidden="1">
      <c r="A162" s="262">
        <v>46078</v>
      </c>
      <c r="B162" s="211" t="s">
        <v>332</v>
      </c>
      <c r="C162" s="305" t="s">
        <v>334</v>
      </c>
      <c r="D162" s="211" t="s">
        <v>97</v>
      </c>
      <c r="E162" s="410">
        <v>1000</v>
      </c>
      <c r="F162" s="395">
        <f t="shared" si="2"/>
        <v>1.9254803020356539</v>
      </c>
      <c r="G162" s="239">
        <v>519.35093749999999</v>
      </c>
      <c r="H162" s="211" t="s">
        <v>167</v>
      </c>
      <c r="I162" s="211" t="s">
        <v>333</v>
      </c>
      <c r="J162" s="172" t="s">
        <v>95</v>
      </c>
      <c r="K162" s="172" t="s">
        <v>341</v>
      </c>
      <c r="L162" s="172" t="s">
        <v>112</v>
      </c>
      <c r="M162" s="287"/>
      <c r="N162" s="287"/>
    </row>
    <row r="163" spans="1:15" ht="15.6" hidden="1">
      <c r="A163" s="298">
        <v>46078</v>
      </c>
      <c r="B163" s="211" t="s">
        <v>243</v>
      </c>
      <c r="C163" s="172" t="s">
        <v>129</v>
      </c>
      <c r="D163" s="211" t="s">
        <v>97</v>
      </c>
      <c r="E163" s="409">
        <v>40000</v>
      </c>
      <c r="F163" s="395">
        <f t="shared" si="2"/>
        <v>75.086540695725134</v>
      </c>
      <c r="G163" s="394">
        <v>532.71864210781655</v>
      </c>
      <c r="H163" s="211" t="s">
        <v>167</v>
      </c>
      <c r="I163" s="172" t="s">
        <v>249</v>
      </c>
      <c r="J163" s="172" t="s">
        <v>95</v>
      </c>
      <c r="K163" s="172" t="s">
        <v>184</v>
      </c>
      <c r="L163" s="172" t="s">
        <v>112</v>
      </c>
      <c r="M163" s="287"/>
      <c r="N163" s="287"/>
    </row>
    <row r="164" spans="1:15" ht="15.6" hidden="1">
      <c r="A164" s="298">
        <v>46079</v>
      </c>
      <c r="B164" s="172" t="s">
        <v>303</v>
      </c>
      <c r="C164" s="305" t="s">
        <v>334</v>
      </c>
      <c r="D164" s="301" t="s">
        <v>98</v>
      </c>
      <c r="E164" s="407">
        <v>1000</v>
      </c>
      <c r="F164" s="395">
        <f t="shared" si="2"/>
        <v>1.9254803020356539</v>
      </c>
      <c r="G164" s="239">
        <v>519.35093749999999</v>
      </c>
      <c r="H164" s="302" t="s">
        <v>110</v>
      </c>
      <c r="I164" s="172" t="s">
        <v>315</v>
      </c>
      <c r="J164" s="172" t="s">
        <v>95</v>
      </c>
      <c r="K164" s="172" t="s">
        <v>341</v>
      </c>
      <c r="L164" s="172" t="s">
        <v>112</v>
      </c>
      <c r="M164" s="406"/>
      <c r="N164" s="406"/>
    </row>
    <row r="165" spans="1:15" ht="15.6" hidden="1">
      <c r="A165" s="298">
        <v>46079</v>
      </c>
      <c r="B165" s="172" t="s">
        <v>188</v>
      </c>
      <c r="C165" s="305" t="s">
        <v>334</v>
      </c>
      <c r="D165" s="301" t="s">
        <v>98</v>
      </c>
      <c r="E165" s="407">
        <v>1000</v>
      </c>
      <c r="F165" s="395">
        <f t="shared" si="2"/>
        <v>1.9254803020356539</v>
      </c>
      <c r="G165" s="239">
        <v>519.35093749999999</v>
      </c>
      <c r="H165" s="302" t="s">
        <v>110</v>
      </c>
      <c r="I165" s="172" t="s">
        <v>315</v>
      </c>
      <c r="J165" s="172" t="s">
        <v>95</v>
      </c>
      <c r="K165" s="172" t="s">
        <v>341</v>
      </c>
      <c r="L165" s="172" t="s">
        <v>112</v>
      </c>
      <c r="M165" s="406"/>
      <c r="N165" s="406"/>
    </row>
    <row r="166" spans="1:15" ht="15.6" hidden="1">
      <c r="A166" s="397">
        <v>46079</v>
      </c>
      <c r="B166" s="398" t="s">
        <v>339</v>
      </c>
      <c r="C166" s="172" t="s">
        <v>251</v>
      </c>
      <c r="D166" s="399"/>
      <c r="E166" s="410"/>
      <c r="F166" s="395">
        <f t="shared" si="2"/>
        <v>0</v>
      </c>
      <c r="G166" s="394">
        <v>524.80372990353703</v>
      </c>
      <c r="H166" s="211" t="s">
        <v>106</v>
      </c>
      <c r="I166" s="211" t="s">
        <v>301</v>
      </c>
      <c r="J166" s="172" t="s">
        <v>95</v>
      </c>
      <c r="K166" s="172" t="s">
        <v>337</v>
      </c>
      <c r="L166" s="172" t="s">
        <v>112</v>
      </c>
      <c r="M166" s="411">
        <v>1549972</v>
      </c>
      <c r="N166" s="287">
        <v>3000</v>
      </c>
    </row>
    <row r="167" spans="1:15" ht="15.6" hidden="1">
      <c r="A167" s="298">
        <v>46080</v>
      </c>
      <c r="B167" s="172" t="s">
        <v>313</v>
      </c>
      <c r="C167" s="305" t="s">
        <v>334</v>
      </c>
      <c r="D167" s="301" t="s">
        <v>98</v>
      </c>
      <c r="E167" s="407">
        <v>1000</v>
      </c>
      <c r="F167" s="395">
        <f t="shared" si="2"/>
        <v>1.9254803020356539</v>
      </c>
      <c r="G167" s="239">
        <v>519.35093749999999</v>
      </c>
      <c r="H167" s="302" t="s">
        <v>110</v>
      </c>
      <c r="I167" s="172" t="s">
        <v>315</v>
      </c>
      <c r="J167" s="172" t="s">
        <v>95</v>
      </c>
      <c r="K167" s="172" t="s">
        <v>341</v>
      </c>
      <c r="L167" s="172" t="s">
        <v>112</v>
      </c>
      <c r="M167" s="406"/>
      <c r="N167" s="406"/>
    </row>
    <row r="168" spans="1:15" ht="15.6" hidden="1">
      <c r="A168" s="298">
        <v>46080</v>
      </c>
      <c r="B168" s="172" t="s">
        <v>314</v>
      </c>
      <c r="C168" s="305" t="s">
        <v>334</v>
      </c>
      <c r="D168" s="301" t="s">
        <v>98</v>
      </c>
      <c r="E168" s="407">
        <v>1000</v>
      </c>
      <c r="F168" s="395">
        <f t="shared" si="2"/>
        <v>1.9254803020356539</v>
      </c>
      <c r="G168" s="239">
        <v>519.35093749999999</v>
      </c>
      <c r="H168" s="302" t="s">
        <v>110</v>
      </c>
      <c r="I168" s="172" t="s">
        <v>315</v>
      </c>
      <c r="J168" s="172" t="s">
        <v>95</v>
      </c>
      <c r="K168" s="172" t="s">
        <v>341</v>
      </c>
      <c r="L168" s="172" t="s">
        <v>112</v>
      </c>
      <c r="M168" s="406"/>
      <c r="N168" s="406"/>
    </row>
    <row r="169" spans="1:15" ht="15.6" hidden="1">
      <c r="A169" s="298">
        <v>46080</v>
      </c>
      <c r="B169" s="172" t="s">
        <v>192</v>
      </c>
      <c r="C169" s="305" t="s">
        <v>334</v>
      </c>
      <c r="D169" s="301" t="s">
        <v>98</v>
      </c>
      <c r="E169" s="407">
        <v>1000</v>
      </c>
      <c r="F169" s="395">
        <f t="shared" si="2"/>
        <v>1.9254803020356539</v>
      </c>
      <c r="G169" s="239">
        <v>519.35093749999999</v>
      </c>
      <c r="H169" s="302" t="s">
        <v>110</v>
      </c>
      <c r="I169" s="172" t="s">
        <v>315</v>
      </c>
      <c r="J169" s="172" t="s">
        <v>95</v>
      </c>
      <c r="K169" s="172" t="s">
        <v>341</v>
      </c>
      <c r="L169" s="172" t="s">
        <v>112</v>
      </c>
      <c r="M169" s="406"/>
      <c r="N169" s="406"/>
    </row>
    <row r="170" spans="1:15" ht="15.6" hidden="1">
      <c r="A170" s="298">
        <v>46080</v>
      </c>
      <c r="B170" s="172" t="s">
        <v>305</v>
      </c>
      <c r="C170" s="305" t="s">
        <v>334</v>
      </c>
      <c r="D170" s="307" t="s">
        <v>98</v>
      </c>
      <c r="E170" s="407">
        <v>1000</v>
      </c>
      <c r="F170" s="395">
        <f t="shared" si="2"/>
        <v>1.9254803020356539</v>
      </c>
      <c r="G170" s="239">
        <v>519.35093749999999</v>
      </c>
      <c r="H170" s="302" t="s">
        <v>110</v>
      </c>
      <c r="I170" s="172" t="s">
        <v>315</v>
      </c>
      <c r="J170" s="172" t="s">
        <v>95</v>
      </c>
      <c r="K170" s="172" t="s">
        <v>341</v>
      </c>
      <c r="L170" s="172" t="s">
        <v>112</v>
      </c>
      <c r="M170" s="406"/>
      <c r="N170" s="406"/>
    </row>
    <row r="171" spans="1:15" ht="15.6" hidden="1">
      <c r="A171" s="298">
        <v>46080</v>
      </c>
      <c r="B171" s="172" t="s">
        <v>191</v>
      </c>
      <c r="C171" s="305" t="s">
        <v>334</v>
      </c>
      <c r="D171" s="301" t="s">
        <v>98</v>
      </c>
      <c r="E171" s="407">
        <v>1000</v>
      </c>
      <c r="F171" s="395">
        <f t="shared" si="2"/>
        <v>1.9254803020356539</v>
      </c>
      <c r="G171" s="239">
        <v>519.35093749999999</v>
      </c>
      <c r="H171" s="302" t="s">
        <v>110</v>
      </c>
      <c r="I171" s="172" t="s">
        <v>315</v>
      </c>
      <c r="J171" s="172" t="s">
        <v>95</v>
      </c>
      <c r="K171" s="172" t="s">
        <v>341</v>
      </c>
      <c r="L171" s="172" t="s">
        <v>112</v>
      </c>
      <c r="M171" s="406"/>
      <c r="N171" s="406"/>
    </row>
    <row r="172" spans="1:15" ht="15.6" hidden="1">
      <c r="A172" s="262">
        <v>46080</v>
      </c>
      <c r="B172" s="211" t="s">
        <v>215</v>
      </c>
      <c r="C172" s="305" t="s">
        <v>334</v>
      </c>
      <c r="D172" s="211" t="s">
        <v>97</v>
      </c>
      <c r="E172" s="410">
        <v>1000</v>
      </c>
      <c r="F172" s="395">
        <f t="shared" si="2"/>
        <v>1.9254803020356539</v>
      </c>
      <c r="G172" s="239">
        <v>519.35093749999999</v>
      </c>
      <c r="H172" s="211" t="s">
        <v>167</v>
      </c>
      <c r="I172" s="211" t="s">
        <v>333</v>
      </c>
      <c r="J172" s="172" t="s">
        <v>95</v>
      </c>
      <c r="K172" s="172" t="s">
        <v>341</v>
      </c>
      <c r="L172" s="172" t="s">
        <v>112</v>
      </c>
      <c r="M172" s="287"/>
      <c r="N172" s="287"/>
    </row>
    <row r="173" spans="1:15" ht="15.6" hidden="1">
      <c r="A173" s="262">
        <v>46080</v>
      </c>
      <c r="B173" s="211" t="s">
        <v>196</v>
      </c>
      <c r="C173" s="305" t="s">
        <v>334</v>
      </c>
      <c r="D173" s="211" t="s">
        <v>97</v>
      </c>
      <c r="E173" s="410">
        <v>1000</v>
      </c>
      <c r="F173" s="395">
        <f t="shared" si="2"/>
        <v>1.9254803020356539</v>
      </c>
      <c r="G173" s="239">
        <v>519.35093749999999</v>
      </c>
      <c r="H173" s="211" t="s">
        <v>167</v>
      </c>
      <c r="I173" s="211" t="s">
        <v>333</v>
      </c>
      <c r="J173" s="172" t="s">
        <v>95</v>
      </c>
      <c r="K173" s="172" t="s">
        <v>341</v>
      </c>
      <c r="L173" s="172" t="s">
        <v>112</v>
      </c>
      <c r="M173" s="287"/>
      <c r="N173" s="287"/>
    </row>
    <row r="174" spans="1:15" ht="15.6" hidden="1">
      <c r="A174" s="298">
        <v>46080</v>
      </c>
      <c r="B174" s="211" t="s">
        <v>244</v>
      </c>
      <c r="C174" s="211" t="s">
        <v>102</v>
      </c>
      <c r="D174" s="211" t="s">
        <v>97</v>
      </c>
      <c r="E174" s="409">
        <v>4000</v>
      </c>
      <c r="F174" s="395">
        <f t="shared" ref="F174:F237" si="3">E174/G174</f>
        <v>7.7019212081426156</v>
      </c>
      <c r="G174" s="239">
        <v>519.35093749999999</v>
      </c>
      <c r="H174" s="172" t="s">
        <v>167</v>
      </c>
      <c r="I174" s="172" t="s">
        <v>250</v>
      </c>
      <c r="J174" s="172" t="s">
        <v>95</v>
      </c>
      <c r="K174" s="172" t="s">
        <v>341</v>
      </c>
      <c r="L174" s="172" t="s">
        <v>112</v>
      </c>
      <c r="M174" s="287"/>
      <c r="N174" s="287"/>
    </row>
    <row r="175" spans="1:15" s="412" customFormat="1" ht="15.6" hidden="1">
      <c r="A175" s="366">
        <v>46083</v>
      </c>
      <c r="B175" s="170" t="s">
        <v>185</v>
      </c>
      <c r="C175" s="170" t="s">
        <v>334</v>
      </c>
      <c r="D175" s="232" t="s">
        <v>98</v>
      </c>
      <c r="E175" s="170">
        <v>1000</v>
      </c>
      <c r="F175" s="367">
        <f t="shared" si="3"/>
        <v>1.8771635173931283</v>
      </c>
      <c r="G175" s="239">
        <v>532.71864210781655</v>
      </c>
      <c r="H175" s="368" t="s">
        <v>110</v>
      </c>
      <c r="I175" s="170" t="s">
        <v>375</v>
      </c>
      <c r="J175" s="170" t="s">
        <v>95</v>
      </c>
      <c r="K175" s="170" t="s">
        <v>342</v>
      </c>
      <c r="L175" s="170" t="s">
        <v>112</v>
      </c>
      <c r="M175" s="304"/>
      <c r="N175" s="304"/>
      <c r="O175" s="247"/>
    </row>
    <row r="176" spans="1:15" ht="15.6" hidden="1">
      <c r="A176" s="366">
        <v>46083</v>
      </c>
      <c r="B176" s="369" t="s">
        <v>345</v>
      </c>
      <c r="C176" s="170" t="s">
        <v>109</v>
      </c>
      <c r="D176" s="232" t="s">
        <v>98</v>
      </c>
      <c r="E176" s="170">
        <v>10000</v>
      </c>
      <c r="F176" s="367">
        <f t="shared" si="3"/>
        <v>18.771635173931283</v>
      </c>
      <c r="G176" s="239">
        <v>532.71864210781655</v>
      </c>
      <c r="H176" s="368" t="s">
        <v>110</v>
      </c>
      <c r="I176" s="170" t="s">
        <v>376</v>
      </c>
      <c r="J176" s="170" t="s">
        <v>95</v>
      </c>
      <c r="K176" s="170" t="s">
        <v>342</v>
      </c>
      <c r="L176" s="170" t="s">
        <v>112</v>
      </c>
      <c r="M176" s="303"/>
      <c r="N176" s="303"/>
      <c r="O176" s="247"/>
    </row>
    <row r="177" spans="1:15" ht="15.6" hidden="1">
      <c r="A177" s="366">
        <v>46083</v>
      </c>
      <c r="B177" s="369" t="s">
        <v>346</v>
      </c>
      <c r="C177" s="170" t="s">
        <v>103</v>
      </c>
      <c r="D177" s="232" t="s">
        <v>98</v>
      </c>
      <c r="E177" s="170">
        <v>250000</v>
      </c>
      <c r="F177" s="367">
        <f t="shared" si="3"/>
        <v>469.29087934828209</v>
      </c>
      <c r="G177" s="239">
        <v>532.71864210781655</v>
      </c>
      <c r="H177" s="368" t="s">
        <v>110</v>
      </c>
      <c r="I177" s="170" t="s">
        <v>377</v>
      </c>
      <c r="J177" s="170" t="s">
        <v>95</v>
      </c>
      <c r="K177" s="170" t="s">
        <v>342</v>
      </c>
      <c r="L177" s="170" t="s">
        <v>112</v>
      </c>
      <c r="M177" s="303"/>
      <c r="N177" s="303"/>
      <c r="O177" s="247"/>
    </row>
    <row r="178" spans="1:15" ht="15.6" hidden="1">
      <c r="A178" s="370">
        <v>46083</v>
      </c>
      <c r="B178" s="242" t="s">
        <v>191</v>
      </c>
      <c r="C178" s="170" t="s">
        <v>334</v>
      </c>
      <c r="D178" s="371" t="s">
        <v>98</v>
      </c>
      <c r="E178" s="242">
        <v>1000</v>
      </c>
      <c r="F178" s="367">
        <f t="shared" si="3"/>
        <v>1.8771635173931283</v>
      </c>
      <c r="G178" s="239">
        <v>532.71864210781655</v>
      </c>
      <c r="H178" s="372" t="s">
        <v>110</v>
      </c>
      <c r="I178" s="170" t="s">
        <v>375</v>
      </c>
      <c r="J178" s="170" t="s">
        <v>95</v>
      </c>
      <c r="K178" s="170" t="s">
        <v>342</v>
      </c>
      <c r="L178" s="170" t="s">
        <v>112</v>
      </c>
      <c r="M178" s="303"/>
      <c r="N178" s="303"/>
      <c r="O178" s="247"/>
    </row>
    <row r="179" spans="1:15" ht="15.6" hidden="1">
      <c r="A179" s="374">
        <v>46083</v>
      </c>
      <c r="B179" s="375" t="s">
        <v>384</v>
      </c>
      <c r="C179" s="375" t="s">
        <v>109</v>
      </c>
      <c r="D179" s="376" t="s">
        <v>96</v>
      </c>
      <c r="E179" s="377">
        <v>7500</v>
      </c>
      <c r="F179" s="367">
        <f t="shared" si="3"/>
        <v>14.441102265267405</v>
      </c>
      <c r="G179" s="239">
        <v>519.35093749999999</v>
      </c>
      <c r="H179" s="165" t="s">
        <v>127</v>
      </c>
      <c r="I179" s="377" t="s">
        <v>413</v>
      </c>
      <c r="J179" s="170" t="s">
        <v>95</v>
      </c>
      <c r="K179" s="170" t="s">
        <v>342</v>
      </c>
      <c r="L179" s="170" t="s">
        <v>112</v>
      </c>
      <c r="M179" s="303"/>
      <c r="N179" s="303"/>
      <c r="O179" s="269"/>
    </row>
    <row r="180" spans="1:15" ht="15.6" hidden="1">
      <c r="A180" s="380">
        <v>46083</v>
      </c>
      <c r="B180" s="242" t="s">
        <v>195</v>
      </c>
      <c r="C180" s="170" t="s">
        <v>334</v>
      </c>
      <c r="D180" s="242" t="s">
        <v>97</v>
      </c>
      <c r="E180" s="284">
        <v>1000</v>
      </c>
      <c r="F180" s="367">
        <f t="shared" si="3"/>
        <v>1.867727535907062</v>
      </c>
      <c r="G180" s="239">
        <v>535.41</v>
      </c>
      <c r="H180" s="242" t="s">
        <v>167</v>
      </c>
      <c r="I180" s="242" t="s">
        <v>495</v>
      </c>
      <c r="J180" s="170" t="s">
        <v>95</v>
      </c>
      <c r="K180" s="170" t="s">
        <v>342</v>
      </c>
      <c r="L180" s="170" t="s">
        <v>112</v>
      </c>
      <c r="M180" s="75"/>
      <c r="N180" s="75"/>
      <c r="O180" s="75"/>
    </row>
    <row r="181" spans="1:15" ht="15.6" hidden="1">
      <c r="A181" s="380">
        <v>46083</v>
      </c>
      <c r="B181" s="242" t="s">
        <v>424</v>
      </c>
      <c r="C181" s="170" t="s">
        <v>334</v>
      </c>
      <c r="D181" s="242" t="s">
        <v>97</v>
      </c>
      <c r="E181" s="284">
        <v>1000</v>
      </c>
      <c r="F181" s="367">
        <f t="shared" si="3"/>
        <v>1.867727535907062</v>
      </c>
      <c r="G181" s="239">
        <v>535.41</v>
      </c>
      <c r="H181" s="242" t="s">
        <v>167</v>
      </c>
      <c r="I181" s="242" t="s">
        <v>495</v>
      </c>
      <c r="J181" s="170" t="s">
        <v>95</v>
      </c>
      <c r="K181" s="170" t="s">
        <v>342</v>
      </c>
      <c r="L181" s="170" t="s">
        <v>112</v>
      </c>
      <c r="M181" s="75"/>
      <c r="N181" s="75"/>
      <c r="O181" s="75"/>
    </row>
    <row r="182" spans="1:15" ht="15.6" hidden="1">
      <c r="A182" s="380">
        <v>46083</v>
      </c>
      <c r="B182" s="242" t="s">
        <v>425</v>
      </c>
      <c r="C182" s="170" t="s">
        <v>334</v>
      </c>
      <c r="D182" s="242" t="s">
        <v>97</v>
      </c>
      <c r="E182" s="284">
        <v>1000</v>
      </c>
      <c r="F182" s="367">
        <f t="shared" si="3"/>
        <v>1.867727535907062</v>
      </c>
      <c r="G182" s="239">
        <v>535.41</v>
      </c>
      <c r="H182" s="242" t="s">
        <v>167</v>
      </c>
      <c r="I182" s="242" t="s">
        <v>495</v>
      </c>
      <c r="J182" s="170" t="s">
        <v>95</v>
      </c>
      <c r="K182" s="170" t="s">
        <v>342</v>
      </c>
      <c r="L182" s="170" t="s">
        <v>112</v>
      </c>
      <c r="M182" s="75"/>
      <c r="N182" s="75"/>
      <c r="O182" s="75"/>
    </row>
    <row r="183" spans="1:15" ht="15.6" hidden="1">
      <c r="A183" s="380">
        <v>46083</v>
      </c>
      <c r="B183" s="242" t="s">
        <v>426</v>
      </c>
      <c r="C183" s="242" t="s">
        <v>109</v>
      </c>
      <c r="D183" s="242" t="s">
        <v>98</v>
      </c>
      <c r="E183" s="284">
        <v>5000</v>
      </c>
      <c r="F183" s="367">
        <f t="shared" si="3"/>
        <v>9.3386376795353101</v>
      </c>
      <c r="G183" s="239">
        <v>535.41</v>
      </c>
      <c r="H183" s="242" t="s">
        <v>167</v>
      </c>
      <c r="I183" s="242" t="s">
        <v>496</v>
      </c>
      <c r="J183" s="170" t="s">
        <v>95</v>
      </c>
      <c r="K183" s="170" t="s">
        <v>342</v>
      </c>
      <c r="L183" s="170" t="s">
        <v>112</v>
      </c>
      <c r="M183" s="75"/>
      <c r="N183" s="75"/>
      <c r="O183" s="75"/>
    </row>
    <row r="184" spans="1:15" ht="15.6" hidden="1">
      <c r="A184" s="370">
        <v>46083</v>
      </c>
      <c r="B184" s="242" t="s">
        <v>2164</v>
      </c>
      <c r="C184" s="170" t="s">
        <v>334</v>
      </c>
      <c r="D184" s="242" t="s">
        <v>256</v>
      </c>
      <c r="E184" s="242">
        <v>1000</v>
      </c>
      <c r="F184" s="367">
        <f t="shared" si="3"/>
        <v>1.867727535907062</v>
      </c>
      <c r="G184" s="239">
        <v>535.41</v>
      </c>
      <c r="H184" s="242" t="s">
        <v>121</v>
      </c>
      <c r="I184" s="242" t="s">
        <v>571</v>
      </c>
      <c r="J184" s="170" t="s">
        <v>95</v>
      </c>
      <c r="K184" s="170" t="s">
        <v>342</v>
      </c>
      <c r="L184" s="170" t="s">
        <v>112</v>
      </c>
      <c r="M184" s="75"/>
      <c r="N184" s="75"/>
      <c r="O184" s="75"/>
    </row>
    <row r="185" spans="1:15" ht="15.6" hidden="1">
      <c r="A185" s="370">
        <v>46083</v>
      </c>
      <c r="B185" s="165" t="s">
        <v>564</v>
      </c>
      <c r="C185" s="165" t="s">
        <v>109</v>
      </c>
      <c r="D185" s="242" t="s">
        <v>256</v>
      </c>
      <c r="E185" s="242">
        <v>7500</v>
      </c>
      <c r="F185" s="367">
        <f t="shared" si="3"/>
        <v>14.007956519302965</v>
      </c>
      <c r="G185" s="239">
        <v>535.41</v>
      </c>
      <c r="H185" s="242" t="s">
        <v>121</v>
      </c>
      <c r="I185" s="242" t="s">
        <v>572</v>
      </c>
      <c r="J185" s="170" t="s">
        <v>95</v>
      </c>
      <c r="K185" s="170" t="s">
        <v>342</v>
      </c>
      <c r="L185" s="170" t="s">
        <v>112</v>
      </c>
      <c r="M185" s="75"/>
      <c r="N185" s="75"/>
      <c r="O185" s="75"/>
    </row>
    <row r="186" spans="1:15" ht="15.6" hidden="1">
      <c r="A186" s="370">
        <v>46083</v>
      </c>
      <c r="B186" s="242" t="s">
        <v>2161</v>
      </c>
      <c r="C186" s="170" t="s">
        <v>334</v>
      </c>
      <c r="D186" s="242" t="s">
        <v>256</v>
      </c>
      <c r="E186" s="242">
        <v>1000</v>
      </c>
      <c r="F186" s="367">
        <f t="shared" si="3"/>
        <v>1.867727535907062</v>
      </c>
      <c r="G186" s="239">
        <v>535.41</v>
      </c>
      <c r="H186" s="242" t="s">
        <v>121</v>
      </c>
      <c r="I186" s="242" t="s">
        <v>571</v>
      </c>
      <c r="J186" s="170" t="s">
        <v>95</v>
      </c>
      <c r="K186" s="170" t="s">
        <v>342</v>
      </c>
      <c r="L186" s="170" t="s">
        <v>112</v>
      </c>
      <c r="M186" s="75"/>
      <c r="N186" s="75"/>
      <c r="O186" s="75"/>
    </row>
    <row r="187" spans="1:15" ht="15.6" hidden="1">
      <c r="A187" s="370">
        <v>46083</v>
      </c>
      <c r="B187" s="242" t="s">
        <v>2161</v>
      </c>
      <c r="C187" s="170" t="s">
        <v>334</v>
      </c>
      <c r="D187" s="242" t="s">
        <v>256</v>
      </c>
      <c r="E187" s="242">
        <v>1000</v>
      </c>
      <c r="F187" s="367">
        <f t="shared" si="3"/>
        <v>1.867727535907062</v>
      </c>
      <c r="G187" s="239">
        <v>535.41</v>
      </c>
      <c r="H187" s="242" t="s">
        <v>121</v>
      </c>
      <c r="I187" s="242" t="s">
        <v>571</v>
      </c>
      <c r="J187" s="170" t="s">
        <v>95</v>
      </c>
      <c r="K187" s="170" t="s">
        <v>342</v>
      </c>
      <c r="L187" s="170" t="s">
        <v>112</v>
      </c>
      <c r="M187" s="75"/>
      <c r="N187" s="75"/>
      <c r="O187" s="75"/>
    </row>
    <row r="188" spans="1:15" ht="15.6" hidden="1">
      <c r="A188" s="370">
        <v>46083</v>
      </c>
      <c r="B188" s="242" t="s">
        <v>2164</v>
      </c>
      <c r="C188" s="170" t="s">
        <v>334</v>
      </c>
      <c r="D188" s="242" t="s">
        <v>256</v>
      </c>
      <c r="E188" s="242">
        <v>1000</v>
      </c>
      <c r="F188" s="367">
        <f t="shared" si="3"/>
        <v>1.867727535907062</v>
      </c>
      <c r="G188" s="239">
        <v>535.41</v>
      </c>
      <c r="H188" s="242" t="s">
        <v>121</v>
      </c>
      <c r="I188" s="242" t="s">
        <v>571</v>
      </c>
      <c r="J188" s="170" t="s">
        <v>95</v>
      </c>
      <c r="K188" s="170" t="s">
        <v>342</v>
      </c>
      <c r="L188" s="170" t="s">
        <v>112</v>
      </c>
      <c r="M188" s="75"/>
      <c r="N188" s="75"/>
      <c r="O188" s="75"/>
    </row>
    <row r="189" spans="1:15" ht="15.6" hidden="1">
      <c r="A189" s="370">
        <v>46083</v>
      </c>
      <c r="B189" s="242" t="s">
        <v>2184</v>
      </c>
      <c r="C189" s="242" t="s">
        <v>522</v>
      </c>
      <c r="D189" s="242" t="s">
        <v>256</v>
      </c>
      <c r="E189" s="242">
        <v>2000</v>
      </c>
      <c r="F189" s="367">
        <f t="shared" si="3"/>
        <v>3.735455071814124</v>
      </c>
      <c r="G189" s="239">
        <v>535.41</v>
      </c>
      <c r="H189" s="242" t="s">
        <v>121</v>
      </c>
      <c r="I189" s="242" t="s">
        <v>573</v>
      </c>
      <c r="J189" s="170" t="s">
        <v>95</v>
      </c>
      <c r="K189" s="170" t="s">
        <v>342</v>
      </c>
      <c r="L189" s="170" t="s">
        <v>112</v>
      </c>
      <c r="M189" s="75"/>
      <c r="N189" s="75"/>
      <c r="O189" s="75"/>
    </row>
    <row r="190" spans="1:15" ht="15.6" hidden="1">
      <c r="A190" s="370">
        <v>46083</v>
      </c>
      <c r="B190" s="242" t="s">
        <v>2246</v>
      </c>
      <c r="C190" s="242" t="s">
        <v>391</v>
      </c>
      <c r="D190" s="242" t="s">
        <v>256</v>
      </c>
      <c r="E190" s="242">
        <v>8000</v>
      </c>
      <c r="F190" s="367">
        <f t="shared" si="3"/>
        <v>14.941820287256496</v>
      </c>
      <c r="G190" s="239">
        <v>535.41</v>
      </c>
      <c r="H190" s="242" t="s">
        <v>121</v>
      </c>
      <c r="I190" s="242" t="s">
        <v>574</v>
      </c>
      <c r="J190" s="170" t="s">
        <v>95</v>
      </c>
      <c r="K190" s="170" t="s">
        <v>342</v>
      </c>
      <c r="L190" s="170" t="s">
        <v>112</v>
      </c>
      <c r="M190" s="75"/>
      <c r="N190" s="75"/>
      <c r="O190" s="75"/>
    </row>
    <row r="191" spans="1:15" ht="15.6" hidden="1">
      <c r="A191" s="370">
        <v>46083</v>
      </c>
      <c r="B191" s="242" t="s">
        <v>2247</v>
      </c>
      <c r="C191" s="242" t="s">
        <v>395</v>
      </c>
      <c r="D191" s="242" t="s">
        <v>256</v>
      </c>
      <c r="E191" s="242">
        <v>50000</v>
      </c>
      <c r="F191" s="367">
        <f t="shared" si="3"/>
        <v>93.386376795353101</v>
      </c>
      <c r="G191" s="239">
        <v>535.41</v>
      </c>
      <c r="H191" s="242" t="s">
        <v>121</v>
      </c>
      <c r="I191" s="242" t="s">
        <v>596</v>
      </c>
      <c r="J191" s="170" t="s">
        <v>95</v>
      </c>
      <c r="K191" s="170" t="s">
        <v>342</v>
      </c>
      <c r="L191" s="170" t="s">
        <v>112</v>
      </c>
      <c r="M191" s="75"/>
      <c r="N191" s="75"/>
      <c r="O191" s="75"/>
    </row>
    <row r="192" spans="1:15" ht="15.6" hidden="1">
      <c r="A192" s="370">
        <v>46083</v>
      </c>
      <c r="B192" s="242" t="s">
        <v>2161</v>
      </c>
      <c r="C192" s="170" t="s">
        <v>334</v>
      </c>
      <c r="D192" s="242" t="s">
        <v>256</v>
      </c>
      <c r="E192" s="242">
        <v>1000</v>
      </c>
      <c r="F192" s="367">
        <f t="shared" si="3"/>
        <v>1.867727535907062</v>
      </c>
      <c r="G192" s="239">
        <v>535.41</v>
      </c>
      <c r="H192" s="242" t="s">
        <v>121</v>
      </c>
      <c r="I192" s="242" t="s">
        <v>571</v>
      </c>
      <c r="J192" s="170" t="s">
        <v>95</v>
      </c>
      <c r="K192" s="170" t="s">
        <v>342</v>
      </c>
      <c r="L192" s="170" t="s">
        <v>112</v>
      </c>
      <c r="M192" s="75"/>
      <c r="N192" s="75"/>
      <c r="O192" s="75"/>
    </row>
    <row r="193" spans="1:15" ht="15.6" hidden="1">
      <c r="A193" s="370">
        <v>46083</v>
      </c>
      <c r="B193" s="242" t="s">
        <v>2173</v>
      </c>
      <c r="C193" s="170" t="s">
        <v>334</v>
      </c>
      <c r="D193" s="242" t="s">
        <v>256</v>
      </c>
      <c r="E193" s="242">
        <v>500</v>
      </c>
      <c r="F193" s="367">
        <f t="shared" si="3"/>
        <v>0.93386376795353099</v>
      </c>
      <c r="G193" s="239">
        <v>535.41</v>
      </c>
      <c r="H193" s="242" t="s">
        <v>121</v>
      </c>
      <c r="I193" s="242" t="s">
        <v>571</v>
      </c>
      <c r="J193" s="170" t="s">
        <v>95</v>
      </c>
      <c r="K193" s="170" t="s">
        <v>342</v>
      </c>
      <c r="L193" s="170" t="s">
        <v>112</v>
      </c>
      <c r="M193" s="75"/>
      <c r="N193" s="75"/>
      <c r="O193" s="75"/>
    </row>
    <row r="194" spans="1:15" ht="15.6" hidden="1">
      <c r="A194" s="370">
        <v>46083</v>
      </c>
      <c r="B194" s="242" t="s">
        <v>2169</v>
      </c>
      <c r="C194" s="170" t="s">
        <v>334</v>
      </c>
      <c r="D194" s="242" t="s">
        <v>256</v>
      </c>
      <c r="E194" s="242">
        <v>500</v>
      </c>
      <c r="F194" s="367">
        <f t="shared" si="3"/>
        <v>0.93386376795353099</v>
      </c>
      <c r="G194" s="239">
        <v>535.41</v>
      </c>
      <c r="H194" s="242" t="s">
        <v>121</v>
      </c>
      <c r="I194" s="242" t="s">
        <v>571</v>
      </c>
      <c r="J194" s="170" t="s">
        <v>95</v>
      </c>
      <c r="K194" s="170" t="s">
        <v>342</v>
      </c>
      <c r="L194" s="170" t="s">
        <v>112</v>
      </c>
      <c r="M194" s="75"/>
      <c r="N194" s="75"/>
      <c r="O194" s="75"/>
    </row>
    <row r="195" spans="1:15" ht="15.6" hidden="1">
      <c r="A195" s="370">
        <v>46083</v>
      </c>
      <c r="B195" s="242" t="s">
        <v>2173</v>
      </c>
      <c r="C195" s="170" t="s">
        <v>334</v>
      </c>
      <c r="D195" s="242" t="s">
        <v>256</v>
      </c>
      <c r="E195" s="242">
        <v>500</v>
      </c>
      <c r="F195" s="367">
        <f t="shared" si="3"/>
        <v>0.93386376795353099</v>
      </c>
      <c r="G195" s="239">
        <v>535.41</v>
      </c>
      <c r="H195" s="242" t="s">
        <v>121</v>
      </c>
      <c r="I195" s="242" t="s">
        <v>571</v>
      </c>
      <c r="J195" s="170" t="s">
        <v>95</v>
      </c>
      <c r="K195" s="170" t="s">
        <v>342</v>
      </c>
      <c r="L195" s="170" t="s">
        <v>112</v>
      </c>
      <c r="M195" s="75"/>
      <c r="N195" s="75"/>
      <c r="O195" s="75"/>
    </row>
    <row r="196" spans="1:15" ht="15.6" hidden="1">
      <c r="A196" s="370">
        <v>46083</v>
      </c>
      <c r="B196" s="242" t="s">
        <v>2161</v>
      </c>
      <c r="C196" s="170" t="s">
        <v>334</v>
      </c>
      <c r="D196" s="242" t="s">
        <v>256</v>
      </c>
      <c r="E196" s="242">
        <v>1000</v>
      </c>
      <c r="F196" s="367">
        <f t="shared" si="3"/>
        <v>1.867727535907062</v>
      </c>
      <c r="G196" s="239">
        <v>535.41</v>
      </c>
      <c r="H196" s="242" t="s">
        <v>130</v>
      </c>
      <c r="I196" s="242" t="s">
        <v>620</v>
      </c>
      <c r="J196" s="170" t="s">
        <v>95</v>
      </c>
      <c r="K196" s="170" t="s">
        <v>342</v>
      </c>
      <c r="L196" s="170" t="s">
        <v>112</v>
      </c>
      <c r="M196" s="75"/>
      <c r="N196" s="75"/>
      <c r="O196" s="75"/>
    </row>
    <row r="197" spans="1:15" ht="15.6" hidden="1">
      <c r="A197" s="366">
        <v>46083</v>
      </c>
      <c r="B197" s="170" t="s">
        <v>2175</v>
      </c>
      <c r="C197" s="242" t="s">
        <v>391</v>
      </c>
      <c r="D197" s="170" t="s">
        <v>256</v>
      </c>
      <c r="E197" s="170">
        <v>9000</v>
      </c>
      <c r="F197" s="367">
        <f t="shared" si="3"/>
        <v>16.809547823163559</v>
      </c>
      <c r="G197" s="239">
        <v>535.41</v>
      </c>
      <c r="H197" s="170" t="s">
        <v>130</v>
      </c>
      <c r="I197" s="170" t="s">
        <v>621</v>
      </c>
      <c r="J197" s="170" t="s">
        <v>95</v>
      </c>
      <c r="K197" s="170" t="s">
        <v>342</v>
      </c>
      <c r="L197" s="170" t="s">
        <v>112</v>
      </c>
      <c r="M197" s="75"/>
      <c r="N197" s="75"/>
      <c r="O197" s="75"/>
    </row>
    <row r="198" spans="1:15" ht="15.6" hidden="1">
      <c r="A198" s="370">
        <v>46083</v>
      </c>
      <c r="B198" s="242" t="s">
        <v>2164</v>
      </c>
      <c r="C198" s="170" t="s">
        <v>334</v>
      </c>
      <c r="D198" s="242" t="s">
        <v>256</v>
      </c>
      <c r="E198" s="242">
        <v>1000</v>
      </c>
      <c r="F198" s="367">
        <f t="shared" si="3"/>
        <v>1.867727535907062</v>
      </c>
      <c r="G198" s="239">
        <v>535.41</v>
      </c>
      <c r="H198" s="242" t="s">
        <v>130</v>
      </c>
      <c r="I198" s="242" t="s">
        <v>620</v>
      </c>
      <c r="J198" s="170" t="s">
        <v>95</v>
      </c>
      <c r="K198" s="170" t="s">
        <v>342</v>
      </c>
      <c r="L198" s="170" t="s">
        <v>112</v>
      </c>
      <c r="M198" s="75"/>
      <c r="N198" s="75"/>
      <c r="O198" s="75"/>
    </row>
    <row r="199" spans="1:15" ht="15.6" hidden="1">
      <c r="A199" s="370">
        <v>46083</v>
      </c>
      <c r="B199" s="242" t="s">
        <v>2161</v>
      </c>
      <c r="C199" s="170" t="s">
        <v>334</v>
      </c>
      <c r="D199" s="242" t="s">
        <v>256</v>
      </c>
      <c r="E199" s="242">
        <v>1000</v>
      </c>
      <c r="F199" s="367">
        <f t="shared" si="3"/>
        <v>1.867727535907062</v>
      </c>
      <c r="G199" s="239">
        <v>535.41</v>
      </c>
      <c r="H199" s="242" t="s">
        <v>130</v>
      </c>
      <c r="I199" s="242" t="s">
        <v>620</v>
      </c>
      <c r="J199" s="170" t="s">
        <v>95</v>
      </c>
      <c r="K199" s="170" t="s">
        <v>342</v>
      </c>
      <c r="L199" s="170" t="s">
        <v>112</v>
      </c>
      <c r="M199" s="75"/>
      <c r="N199" s="75"/>
      <c r="O199" s="75"/>
    </row>
    <row r="200" spans="1:15" ht="15.6" hidden="1">
      <c r="A200" s="370">
        <v>46083</v>
      </c>
      <c r="B200" s="242" t="s">
        <v>2161</v>
      </c>
      <c r="C200" s="170" t="s">
        <v>334</v>
      </c>
      <c r="D200" s="242" t="s">
        <v>256</v>
      </c>
      <c r="E200" s="242">
        <v>1500</v>
      </c>
      <c r="F200" s="367">
        <f t="shared" si="3"/>
        <v>2.8015913038605929</v>
      </c>
      <c r="G200" s="239">
        <v>535.41</v>
      </c>
      <c r="H200" s="242" t="s">
        <v>130</v>
      </c>
      <c r="I200" s="242" t="s">
        <v>620</v>
      </c>
      <c r="J200" s="170" t="s">
        <v>95</v>
      </c>
      <c r="K200" s="170" t="s">
        <v>342</v>
      </c>
      <c r="L200" s="170" t="s">
        <v>112</v>
      </c>
      <c r="M200" s="75"/>
      <c r="N200" s="75"/>
      <c r="O200" s="75"/>
    </row>
    <row r="201" spans="1:15" ht="15.6" hidden="1">
      <c r="A201" s="366">
        <v>46083</v>
      </c>
      <c r="B201" s="170" t="s">
        <v>615</v>
      </c>
      <c r="C201" s="170" t="s">
        <v>109</v>
      </c>
      <c r="D201" s="170" t="s">
        <v>256</v>
      </c>
      <c r="E201" s="170">
        <v>7500</v>
      </c>
      <c r="F201" s="367">
        <f t="shared" si="3"/>
        <v>14.007956519302965</v>
      </c>
      <c r="G201" s="239">
        <v>535.41</v>
      </c>
      <c r="H201" s="170" t="s">
        <v>130</v>
      </c>
      <c r="I201" s="170" t="s">
        <v>622</v>
      </c>
      <c r="J201" s="170" t="s">
        <v>95</v>
      </c>
      <c r="K201" s="170" t="s">
        <v>342</v>
      </c>
      <c r="L201" s="170" t="s">
        <v>112</v>
      </c>
      <c r="M201" s="75"/>
      <c r="N201" s="75"/>
      <c r="O201" s="75"/>
    </row>
    <row r="202" spans="1:15" ht="15.6" hidden="1">
      <c r="A202" s="363">
        <v>46083</v>
      </c>
      <c r="B202" s="243" t="s">
        <v>276</v>
      </c>
      <c r="C202" s="248" t="s">
        <v>277</v>
      </c>
      <c r="D202" s="249" t="s">
        <v>96</v>
      </c>
      <c r="E202" s="284">
        <v>150000</v>
      </c>
      <c r="F202" s="367">
        <f t="shared" si="3"/>
        <v>280.1591303860593</v>
      </c>
      <c r="G202" s="239">
        <v>535.41</v>
      </c>
      <c r="H202" s="242" t="s">
        <v>106</v>
      </c>
      <c r="I202" s="242" t="s">
        <v>838</v>
      </c>
      <c r="J202" s="170" t="s">
        <v>95</v>
      </c>
      <c r="K202" s="170" t="s">
        <v>342</v>
      </c>
      <c r="L202" s="170" t="s">
        <v>112</v>
      </c>
      <c r="M202" s="75"/>
      <c r="N202" s="75"/>
      <c r="O202" s="75"/>
    </row>
    <row r="203" spans="1:15" ht="15.6" hidden="1">
      <c r="A203" s="363">
        <v>46083</v>
      </c>
      <c r="B203" s="297" t="s">
        <v>878</v>
      </c>
      <c r="C203" s="297" t="s">
        <v>102</v>
      </c>
      <c r="D203" s="297" t="s">
        <v>97</v>
      </c>
      <c r="E203" s="245">
        <v>500000</v>
      </c>
      <c r="F203" s="367">
        <f t="shared" si="3"/>
        <v>933.86376795353101</v>
      </c>
      <c r="G203" s="239">
        <v>535.41</v>
      </c>
      <c r="H203" s="242" t="s">
        <v>106</v>
      </c>
      <c r="I203" s="242" t="s">
        <v>839</v>
      </c>
      <c r="J203" s="170" t="s">
        <v>95</v>
      </c>
      <c r="K203" s="170" t="s">
        <v>342</v>
      </c>
      <c r="L203" s="170" t="s">
        <v>112</v>
      </c>
      <c r="M203" s="75"/>
      <c r="N203" s="75"/>
      <c r="O203" s="75"/>
    </row>
    <row r="204" spans="1:15" ht="15.6" hidden="1">
      <c r="A204" s="363">
        <v>46083</v>
      </c>
      <c r="B204" s="297" t="s">
        <v>879</v>
      </c>
      <c r="C204" s="297" t="s">
        <v>129</v>
      </c>
      <c r="D204" s="297" t="s">
        <v>97</v>
      </c>
      <c r="E204" s="245">
        <v>260000</v>
      </c>
      <c r="F204" s="367">
        <f t="shared" si="3"/>
        <v>485.60915933583613</v>
      </c>
      <c r="G204" s="239">
        <v>535.41</v>
      </c>
      <c r="H204" s="242" t="s">
        <v>106</v>
      </c>
      <c r="I204" s="242" t="s">
        <v>840</v>
      </c>
      <c r="J204" s="170" t="s">
        <v>95</v>
      </c>
      <c r="K204" s="170" t="s">
        <v>342</v>
      </c>
      <c r="L204" s="170" t="s">
        <v>112</v>
      </c>
      <c r="M204" s="75"/>
      <c r="N204" s="75"/>
      <c r="O204" s="75"/>
    </row>
    <row r="205" spans="1:15" ht="15.6" hidden="1">
      <c r="A205" s="370">
        <v>46084</v>
      </c>
      <c r="B205" s="242" t="s">
        <v>185</v>
      </c>
      <c r="C205" s="170" t="s">
        <v>334</v>
      </c>
      <c r="D205" s="371" t="s">
        <v>98</v>
      </c>
      <c r="E205" s="242">
        <v>1000</v>
      </c>
      <c r="F205" s="367">
        <f t="shared" si="3"/>
        <v>1.8771635173931283</v>
      </c>
      <c r="G205" s="239">
        <v>532.71864210781655</v>
      </c>
      <c r="H205" s="372" t="s">
        <v>110</v>
      </c>
      <c r="I205" s="170" t="s">
        <v>375</v>
      </c>
      <c r="J205" s="170" t="s">
        <v>95</v>
      </c>
      <c r="K205" s="170" t="s">
        <v>342</v>
      </c>
      <c r="L205" s="170" t="s">
        <v>112</v>
      </c>
      <c r="M205" s="303"/>
      <c r="N205" s="303"/>
      <c r="O205" s="247"/>
    </row>
    <row r="206" spans="1:15" ht="15.6" hidden="1">
      <c r="A206" s="370">
        <v>46084</v>
      </c>
      <c r="B206" s="242" t="s">
        <v>347</v>
      </c>
      <c r="C206" s="170" t="s">
        <v>334</v>
      </c>
      <c r="D206" s="371" t="s">
        <v>98</v>
      </c>
      <c r="E206" s="242">
        <v>1000</v>
      </c>
      <c r="F206" s="367">
        <f t="shared" si="3"/>
        <v>1.8771635173931283</v>
      </c>
      <c r="G206" s="239">
        <v>532.71864210781655</v>
      </c>
      <c r="H206" s="372" t="s">
        <v>110</v>
      </c>
      <c r="I206" s="170" t="s">
        <v>375</v>
      </c>
      <c r="J206" s="170" t="s">
        <v>95</v>
      </c>
      <c r="K206" s="170" t="s">
        <v>342</v>
      </c>
      <c r="L206" s="170" t="s">
        <v>112</v>
      </c>
      <c r="M206" s="303"/>
      <c r="N206" s="303"/>
      <c r="O206" s="124"/>
    </row>
    <row r="207" spans="1:15" ht="15.6" hidden="1">
      <c r="A207" s="370">
        <v>46084</v>
      </c>
      <c r="B207" s="242" t="s">
        <v>348</v>
      </c>
      <c r="C207" s="170" t="s">
        <v>334</v>
      </c>
      <c r="D207" s="371" t="s">
        <v>98</v>
      </c>
      <c r="E207" s="242">
        <v>1000</v>
      </c>
      <c r="F207" s="367">
        <f t="shared" si="3"/>
        <v>1.8771635173931283</v>
      </c>
      <c r="G207" s="239">
        <v>532.71864210781655</v>
      </c>
      <c r="H207" s="372" t="s">
        <v>110</v>
      </c>
      <c r="I207" s="170" t="s">
        <v>375</v>
      </c>
      <c r="J207" s="170" t="s">
        <v>95</v>
      </c>
      <c r="K207" s="170" t="s">
        <v>342</v>
      </c>
      <c r="L207" s="170" t="s">
        <v>112</v>
      </c>
      <c r="M207" s="303"/>
      <c r="N207" s="303"/>
      <c r="O207" s="124"/>
    </row>
    <row r="208" spans="1:15" ht="15.6" hidden="1">
      <c r="A208" s="370">
        <v>46084</v>
      </c>
      <c r="B208" s="242" t="s">
        <v>186</v>
      </c>
      <c r="C208" s="170" t="s">
        <v>334</v>
      </c>
      <c r="D208" s="371" t="s">
        <v>98</v>
      </c>
      <c r="E208" s="242">
        <v>1000</v>
      </c>
      <c r="F208" s="367">
        <f t="shared" si="3"/>
        <v>1.8771635173931283</v>
      </c>
      <c r="G208" s="239">
        <v>532.71864210781655</v>
      </c>
      <c r="H208" s="372" t="s">
        <v>110</v>
      </c>
      <c r="I208" s="170" t="s">
        <v>375</v>
      </c>
      <c r="J208" s="170" t="s">
        <v>95</v>
      </c>
      <c r="K208" s="170" t="s">
        <v>342</v>
      </c>
      <c r="L208" s="170" t="s">
        <v>112</v>
      </c>
      <c r="M208" s="303"/>
      <c r="N208" s="303"/>
      <c r="O208" s="124"/>
    </row>
    <row r="209" spans="1:15" ht="15.6" hidden="1">
      <c r="A209" s="380">
        <v>46084</v>
      </c>
      <c r="B209" s="242" t="s">
        <v>427</v>
      </c>
      <c r="C209" s="170" t="s">
        <v>334</v>
      </c>
      <c r="D209" s="242" t="s">
        <v>97</v>
      </c>
      <c r="E209" s="284">
        <v>1000</v>
      </c>
      <c r="F209" s="367">
        <f t="shared" si="3"/>
        <v>1.867727535907062</v>
      </c>
      <c r="G209" s="239">
        <v>535.41</v>
      </c>
      <c r="H209" s="242" t="s">
        <v>167</v>
      </c>
      <c r="I209" s="242" t="s">
        <v>495</v>
      </c>
      <c r="J209" s="170" t="s">
        <v>95</v>
      </c>
      <c r="K209" s="170" t="s">
        <v>342</v>
      </c>
      <c r="L209" s="170" t="s">
        <v>112</v>
      </c>
      <c r="M209" s="75"/>
      <c r="N209" s="75"/>
      <c r="O209" s="75"/>
    </row>
    <row r="210" spans="1:15" ht="15.6" hidden="1">
      <c r="A210" s="380">
        <v>46084</v>
      </c>
      <c r="B210" s="242" t="s">
        <v>324</v>
      </c>
      <c r="C210" s="170" t="s">
        <v>334</v>
      </c>
      <c r="D210" s="242" t="s">
        <v>97</v>
      </c>
      <c r="E210" s="284">
        <v>1000</v>
      </c>
      <c r="F210" s="367">
        <f t="shared" si="3"/>
        <v>1.867727535907062</v>
      </c>
      <c r="G210" s="239">
        <v>535.41</v>
      </c>
      <c r="H210" s="242" t="s">
        <v>167</v>
      </c>
      <c r="I210" s="242" t="s">
        <v>495</v>
      </c>
      <c r="J210" s="170" t="s">
        <v>95</v>
      </c>
      <c r="K210" s="170" t="s">
        <v>342</v>
      </c>
      <c r="L210" s="170" t="s">
        <v>112</v>
      </c>
      <c r="M210" s="75"/>
      <c r="N210" s="75"/>
      <c r="O210" s="75"/>
    </row>
    <row r="211" spans="1:15" ht="15.6" hidden="1">
      <c r="A211" s="370">
        <v>46084</v>
      </c>
      <c r="B211" s="242" t="s">
        <v>2248</v>
      </c>
      <c r="C211" s="242" t="s">
        <v>523</v>
      </c>
      <c r="D211" s="242" t="s">
        <v>256</v>
      </c>
      <c r="E211" s="242">
        <v>50000</v>
      </c>
      <c r="F211" s="367">
        <f t="shared" si="3"/>
        <v>93.386376795353101</v>
      </c>
      <c r="G211" s="239">
        <v>535.41</v>
      </c>
      <c r="H211" s="242" t="s">
        <v>130</v>
      </c>
      <c r="I211" s="242" t="s">
        <v>623</v>
      </c>
      <c r="J211" s="170" t="s">
        <v>95</v>
      </c>
      <c r="K211" s="170" t="s">
        <v>342</v>
      </c>
      <c r="L211" s="170" t="s">
        <v>112</v>
      </c>
      <c r="M211" s="75"/>
      <c r="N211" s="75"/>
      <c r="O211" s="75"/>
    </row>
    <row r="212" spans="1:15" ht="15.6" hidden="1">
      <c r="A212" s="370">
        <v>46084</v>
      </c>
      <c r="B212" s="242" t="s">
        <v>2161</v>
      </c>
      <c r="C212" s="170" t="s">
        <v>334</v>
      </c>
      <c r="D212" s="242" t="s">
        <v>256</v>
      </c>
      <c r="E212" s="242">
        <v>2000</v>
      </c>
      <c r="F212" s="367">
        <f t="shared" si="3"/>
        <v>3.735455071814124</v>
      </c>
      <c r="G212" s="239">
        <v>535.41</v>
      </c>
      <c r="H212" s="242" t="s">
        <v>130</v>
      </c>
      <c r="I212" s="242" t="s">
        <v>620</v>
      </c>
      <c r="J212" s="170" t="s">
        <v>95</v>
      </c>
      <c r="K212" s="170" t="s">
        <v>342</v>
      </c>
      <c r="L212" s="170" t="s">
        <v>112</v>
      </c>
      <c r="M212" s="75"/>
      <c r="N212" s="75"/>
      <c r="O212" s="75"/>
    </row>
    <row r="213" spans="1:15" ht="15.6" hidden="1">
      <c r="A213" s="370">
        <v>46084</v>
      </c>
      <c r="B213" s="242" t="s">
        <v>2164</v>
      </c>
      <c r="C213" s="170" t="s">
        <v>334</v>
      </c>
      <c r="D213" s="242" t="s">
        <v>256</v>
      </c>
      <c r="E213" s="242">
        <v>500</v>
      </c>
      <c r="F213" s="367">
        <f t="shared" si="3"/>
        <v>0.93386376795353099</v>
      </c>
      <c r="G213" s="239">
        <v>535.41</v>
      </c>
      <c r="H213" s="242" t="s">
        <v>130</v>
      </c>
      <c r="I213" s="242" t="s">
        <v>620</v>
      </c>
      <c r="J213" s="170" t="s">
        <v>95</v>
      </c>
      <c r="K213" s="170" t="s">
        <v>342</v>
      </c>
      <c r="L213" s="170" t="s">
        <v>112</v>
      </c>
      <c r="M213" s="75"/>
      <c r="N213" s="75"/>
      <c r="O213" s="75"/>
    </row>
    <row r="214" spans="1:15" ht="15.6" hidden="1">
      <c r="A214" s="366">
        <v>46084</v>
      </c>
      <c r="B214" s="170" t="s">
        <v>2207</v>
      </c>
      <c r="C214" s="242" t="s">
        <v>391</v>
      </c>
      <c r="D214" s="170" t="s">
        <v>256</v>
      </c>
      <c r="E214" s="170">
        <v>5000</v>
      </c>
      <c r="F214" s="367">
        <f t="shared" si="3"/>
        <v>9.3386376795353101</v>
      </c>
      <c r="G214" s="239">
        <v>535.41</v>
      </c>
      <c r="H214" s="170" t="s">
        <v>130</v>
      </c>
      <c r="I214" s="170" t="s">
        <v>624</v>
      </c>
      <c r="J214" s="170" t="s">
        <v>95</v>
      </c>
      <c r="K214" s="170" t="s">
        <v>342</v>
      </c>
      <c r="L214" s="170" t="s">
        <v>112</v>
      </c>
      <c r="M214" s="75"/>
      <c r="N214" s="75"/>
      <c r="O214" s="75"/>
    </row>
    <row r="215" spans="1:15" ht="15.6" hidden="1">
      <c r="A215" s="370">
        <v>46084</v>
      </c>
      <c r="B215" s="242" t="s">
        <v>2169</v>
      </c>
      <c r="C215" s="170" t="s">
        <v>334</v>
      </c>
      <c r="D215" s="242" t="s">
        <v>256</v>
      </c>
      <c r="E215" s="242">
        <v>500</v>
      </c>
      <c r="F215" s="367">
        <f t="shared" si="3"/>
        <v>0.93386376795353099</v>
      </c>
      <c r="G215" s="239">
        <v>535.41</v>
      </c>
      <c r="H215" s="242" t="s">
        <v>130</v>
      </c>
      <c r="I215" s="242" t="s">
        <v>620</v>
      </c>
      <c r="J215" s="170" t="s">
        <v>95</v>
      </c>
      <c r="K215" s="170" t="s">
        <v>342</v>
      </c>
      <c r="L215" s="170" t="s">
        <v>112</v>
      </c>
      <c r="M215" s="75"/>
      <c r="N215" s="75"/>
      <c r="O215" s="75"/>
    </row>
    <row r="216" spans="1:15" ht="15.6" hidden="1">
      <c r="A216" s="370">
        <v>46084</v>
      </c>
      <c r="B216" s="242" t="s">
        <v>2173</v>
      </c>
      <c r="C216" s="170" t="s">
        <v>334</v>
      </c>
      <c r="D216" s="242" t="s">
        <v>256</v>
      </c>
      <c r="E216" s="242">
        <v>500</v>
      </c>
      <c r="F216" s="367">
        <f t="shared" si="3"/>
        <v>0.93386376795353099</v>
      </c>
      <c r="G216" s="239">
        <v>535.41</v>
      </c>
      <c r="H216" s="242" t="s">
        <v>130</v>
      </c>
      <c r="I216" s="242" t="s">
        <v>620</v>
      </c>
      <c r="J216" s="170" t="s">
        <v>95</v>
      </c>
      <c r="K216" s="170" t="s">
        <v>342</v>
      </c>
      <c r="L216" s="170" t="s">
        <v>112</v>
      </c>
      <c r="M216" s="75"/>
      <c r="N216" s="75"/>
      <c r="O216" s="75"/>
    </row>
    <row r="217" spans="1:15" ht="15.6" hidden="1">
      <c r="A217" s="370">
        <v>46085</v>
      </c>
      <c r="B217" s="242" t="s">
        <v>185</v>
      </c>
      <c r="C217" s="170" t="s">
        <v>334</v>
      </c>
      <c r="D217" s="371" t="s">
        <v>98</v>
      </c>
      <c r="E217" s="242">
        <v>1000</v>
      </c>
      <c r="F217" s="367">
        <f t="shared" si="3"/>
        <v>1.8771635173931283</v>
      </c>
      <c r="G217" s="239">
        <v>532.71864210781655</v>
      </c>
      <c r="H217" s="372" t="s">
        <v>110</v>
      </c>
      <c r="I217" s="170" t="s">
        <v>375</v>
      </c>
      <c r="J217" s="170" t="s">
        <v>95</v>
      </c>
      <c r="K217" s="170" t="s">
        <v>342</v>
      </c>
      <c r="L217" s="170" t="s">
        <v>112</v>
      </c>
      <c r="M217" s="303"/>
      <c r="N217" s="303"/>
      <c r="O217" s="247"/>
    </row>
    <row r="218" spans="1:15" ht="15.6" hidden="1">
      <c r="A218" s="370">
        <v>46085</v>
      </c>
      <c r="B218" s="242" t="s">
        <v>192</v>
      </c>
      <c r="C218" s="170" t="s">
        <v>334</v>
      </c>
      <c r="D218" s="371" t="s">
        <v>98</v>
      </c>
      <c r="E218" s="242">
        <v>1000</v>
      </c>
      <c r="F218" s="367">
        <f t="shared" si="3"/>
        <v>1.9254803020356539</v>
      </c>
      <c r="G218" s="239">
        <v>519.35093749999999</v>
      </c>
      <c r="H218" s="372" t="s">
        <v>110</v>
      </c>
      <c r="I218" s="170" t="s">
        <v>375</v>
      </c>
      <c r="J218" s="170" t="s">
        <v>95</v>
      </c>
      <c r="K218" s="170" t="s">
        <v>342</v>
      </c>
      <c r="L218" s="170" t="s">
        <v>112</v>
      </c>
      <c r="M218" s="303"/>
      <c r="N218" s="303"/>
      <c r="O218" s="124"/>
    </row>
    <row r="219" spans="1:15" ht="15.6" hidden="1">
      <c r="A219" s="370">
        <v>46085</v>
      </c>
      <c r="B219" s="242" t="s">
        <v>312</v>
      </c>
      <c r="C219" s="170" t="s">
        <v>334</v>
      </c>
      <c r="D219" s="371" t="s">
        <v>98</v>
      </c>
      <c r="E219" s="242">
        <v>1000</v>
      </c>
      <c r="F219" s="367">
        <f t="shared" si="3"/>
        <v>1.9254803020356539</v>
      </c>
      <c r="G219" s="239">
        <v>519.35093749999999</v>
      </c>
      <c r="H219" s="372" t="s">
        <v>110</v>
      </c>
      <c r="I219" s="170" t="s">
        <v>375</v>
      </c>
      <c r="J219" s="170" t="s">
        <v>95</v>
      </c>
      <c r="K219" s="170" t="s">
        <v>342</v>
      </c>
      <c r="L219" s="170" t="s">
        <v>112</v>
      </c>
      <c r="M219" s="303"/>
      <c r="N219" s="303"/>
      <c r="O219" s="124"/>
    </row>
    <row r="220" spans="1:15" ht="15.6" hidden="1">
      <c r="A220" s="370">
        <v>46085</v>
      </c>
      <c r="B220" s="242" t="s">
        <v>191</v>
      </c>
      <c r="C220" s="170" t="s">
        <v>334</v>
      </c>
      <c r="D220" s="371" t="s">
        <v>98</v>
      </c>
      <c r="E220" s="242">
        <v>1000</v>
      </c>
      <c r="F220" s="367">
        <f t="shared" si="3"/>
        <v>1.9254803020356539</v>
      </c>
      <c r="G220" s="239">
        <v>519.35093749999999</v>
      </c>
      <c r="H220" s="372" t="s">
        <v>110</v>
      </c>
      <c r="I220" s="170" t="s">
        <v>375</v>
      </c>
      <c r="J220" s="170" t="s">
        <v>95</v>
      </c>
      <c r="K220" s="170" t="s">
        <v>342</v>
      </c>
      <c r="L220" s="170" t="s">
        <v>112</v>
      </c>
      <c r="M220" s="303"/>
      <c r="N220" s="303"/>
      <c r="O220" s="124"/>
    </row>
    <row r="221" spans="1:15" ht="15.6" hidden="1">
      <c r="A221" s="366">
        <v>46085</v>
      </c>
      <c r="B221" s="170" t="s">
        <v>428</v>
      </c>
      <c r="C221" s="170" t="s">
        <v>102</v>
      </c>
      <c r="D221" s="242" t="s">
        <v>97</v>
      </c>
      <c r="E221" s="373">
        <v>12750</v>
      </c>
      <c r="F221" s="367">
        <f t="shared" si="3"/>
        <v>23.813526082815041</v>
      </c>
      <c r="G221" s="239">
        <v>535.41</v>
      </c>
      <c r="H221" s="242" t="s">
        <v>167</v>
      </c>
      <c r="I221" s="170" t="s">
        <v>497</v>
      </c>
      <c r="J221" s="170" t="s">
        <v>95</v>
      </c>
      <c r="K221" s="170" t="s">
        <v>342</v>
      </c>
      <c r="L221" s="170" t="s">
        <v>112</v>
      </c>
      <c r="M221" s="75"/>
      <c r="N221" s="75"/>
      <c r="O221" s="75"/>
    </row>
    <row r="222" spans="1:15" ht="15.6" hidden="1">
      <c r="A222" s="380">
        <v>46085</v>
      </c>
      <c r="B222" s="242" t="s">
        <v>429</v>
      </c>
      <c r="C222" s="170" t="s">
        <v>334</v>
      </c>
      <c r="D222" s="242" t="s">
        <v>97</v>
      </c>
      <c r="E222" s="284">
        <v>1000</v>
      </c>
      <c r="F222" s="367">
        <f t="shared" si="3"/>
        <v>1.867727535907062</v>
      </c>
      <c r="G222" s="239">
        <v>535.41</v>
      </c>
      <c r="H222" s="242" t="s">
        <v>167</v>
      </c>
      <c r="I222" s="242" t="s">
        <v>495</v>
      </c>
      <c r="J222" s="170" t="s">
        <v>95</v>
      </c>
      <c r="K222" s="170" t="s">
        <v>342</v>
      </c>
      <c r="L222" s="170" t="s">
        <v>112</v>
      </c>
      <c r="M222" s="75"/>
      <c r="N222" s="75"/>
      <c r="O222" s="75"/>
    </row>
    <row r="223" spans="1:15" ht="15.6" hidden="1">
      <c r="A223" s="380">
        <v>46085</v>
      </c>
      <c r="B223" s="242" t="s">
        <v>430</v>
      </c>
      <c r="C223" s="170" t="s">
        <v>334</v>
      </c>
      <c r="D223" s="242" t="s">
        <v>97</v>
      </c>
      <c r="E223" s="284">
        <v>1000</v>
      </c>
      <c r="F223" s="367">
        <f t="shared" si="3"/>
        <v>1.867727535907062</v>
      </c>
      <c r="G223" s="239">
        <v>535.41</v>
      </c>
      <c r="H223" s="242" t="s">
        <v>167</v>
      </c>
      <c r="I223" s="242" t="s">
        <v>495</v>
      </c>
      <c r="J223" s="170" t="s">
        <v>95</v>
      </c>
      <c r="K223" s="170" t="s">
        <v>342</v>
      </c>
      <c r="L223" s="170" t="s">
        <v>112</v>
      </c>
      <c r="M223" s="75"/>
      <c r="N223" s="75"/>
      <c r="O223" s="75"/>
    </row>
    <row r="224" spans="1:15" ht="15.6" hidden="1">
      <c r="A224" s="380">
        <v>46085</v>
      </c>
      <c r="B224" s="242" t="s">
        <v>431</v>
      </c>
      <c r="C224" s="170" t="s">
        <v>334</v>
      </c>
      <c r="D224" s="242" t="s">
        <v>97</v>
      </c>
      <c r="E224" s="284">
        <v>1000</v>
      </c>
      <c r="F224" s="367">
        <f t="shared" si="3"/>
        <v>1.867727535907062</v>
      </c>
      <c r="G224" s="239">
        <v>535.41</v>
      </c>
      <c r="H224" s="242" t="s">
        <v>167</v>
      </c>
      <c r="I224" s="242" t="s">
        <v>495</v>
      </c>
      <c r="J224" s="170" t="s">
        <v>95</v>
      </c>
      <c r="K224" s="170" t="s">
        <v>342</v>
      </c>
      <c r="L224" s="170" t="s">
        <v>112</v>
      </c>
      <c r="M224" s="75"/>
      <c r="N224" s="75"/>
      <c r="O224" s="75"/>
    </row>
    <row r="225" spans="1:15" ht="15.6" hidden="1">
      <c r="A225" s="346">
        <v>46085</v>
      </c>
      <c r="B225" s="165" t="s">
        <v>519</v>
      </c>
      <c r="C225" s="347" t="s">
        <v>109</v>
      </c>
      <c r="D225" s="347" t="s">
        <v>256</v>
      </c>
      <c r="E225" s="347">
        <v>7500</v>
      </c>
      <c r="F225" s="367">
        <f t="shared" si="3"/>
        <v>14.007956519302965</v>
      </c>
      <c r="G225" s="239">
        <v>535.41</v>
      </c>
      <c r="H225" s="347" t="s">
        <v>122</v>
      </c>
      <c r="I225" s="347" t="s">
        <v>536</v>
      </c>
      <c r="J225" s="170" t="s">
        <v>95</v>
      </c>
      <c r="K225" s="170" t="s">
        <v>342</v>
      </c>
      <c r="L225" s="170" t="s">
        <v>112</v>
      </c>
      <c r="M225" s="75"/>
      <c r="N225" s="75"/>
      <c r="O225" s="75"/>
    </row>
    <row r="226" spans="1:15" ht="15.6" hidden="1">
      <c r="A226" s="370">
        <v>46085</v>
      </c>
      <c r="B226" s="242" t="s">
        <v>2169</v>
      </c>
      <c r="C226" s="170" t="s">
        <v>334</v>
      </c>
      <c r="D226" s="242" t="s">
        <v>256</v>
      </c>
      <c r="E226" s="242">
        <v>500</v>
      </c>
      <c r="F226" s="367">
        <f t="shared" si="3"/>
        <v>0.93386376795353099</v>
      </c>
      <c r="G226" s="239">
        <v>535.41</v>
      </c>
      <c r="H226" s="242" t="s">
        <v>121</v>
      </c>
      <c r="I226" s="242" t="s">
        <v>571</v>
      </c>
      <c r="J226" s="170" t="s">
        <v>95</v>
      </c>
      <c r="K226" s="170" t="s">
        <v>342</v>
      </c>
      <c r="L226" s="170" t="s">
        <v>112</v>
      </c>
      <c r="M226" s="75"/>
      <c r="N226" s="75"/>
      <c r="O226" s="75"/>
    </row>
    <row r="227" spans="1:15" ht="15.6" hidden="1">
      <c r="A227" s="370">
        <v>46085</v>
      </c>
      <c r="B227" s="242" t="s">
        <v>2169</v>
      </c>
      <c r="C227" s="170" t="s">
        <v>334</v>
      </c>
      <c r="D227" s="242" t="s">
        <v>256</v>
      </c>
      <c r="E227" s="242">
        <v>500</v>
      </c>
      <c r="F227" s="367">
        <f t="shared" si="3"/>
        <v>0.93386376795353099</v>
      </c>
      <c r="G227" s="239">
        <v>535.41</v>
      </c>
      <c r="H227" s="242" t="s">
        <v>121</v>
      </c>
      <c r="I227" s="242" t="s">
        <v>571</v>
      </c>
      <c r="J227" s="170" t="s">
        <v>95</v>
      </c>
      <c r="K227" s="170" t="s">
        <v>342</v>
      </c>
      <c r="L227" s="170" t="s">
        <v>112</v>
      </c>
      <c r="M227" s="75"/>
      <c r="N227" s="75"/>
      <c r="O227" s="75"/>
    </row>
    <row r="228" spans="1:15" ht="15.6" hidden="1">
      <c r="A228" s="370">
        <v>46085</v>
      </c>
      <c r="B228" s="242" t="s">
        <v>2169</v>
      </c>
      <c r="C228" s="170" t="s">
        <v>334</v>
      </c>
      <c r="D228" s="242" t="s">
        <v>256</v>
      </c>
      <c r="E228" s="242">
        <v>500</v>
      </c>
      <c r="F228" s="367">
        <f t="shared" si="3"/>
        <v>0.93386376795353099</v>
      </c>
      <c r="G228" s="239">
        <v>535.41</v>
      </c>
      <c r="H228" s="242" t="s">
        <v>121</v>
      </c>
      <c r="I228" s="242" t="s">
        <v>571</v>
      </c>
      <c r="J228" s="170" t="s">
        <v>95</v>
      </c>
      <c r="K228" s="170" t="s">
        <v>342</v>
      </c>
      <c r="L228" s="170" t="s">
        <v>112</v>
      </c>
      <c r="M228" s="75"/>
      <c r="N228" s="75"/>
      <c r="O228" s="75"/>
    </row>
    <row r="229" spans="1:15" ht="15.6" hidden="1">
      <c r="A229" s="370">
        <v>46085</v>
      </c>
      <c r="B229" s="242" t="s">
        <v>2169</v>
      </c>
      <c r="C229" s="170" t="s">
        <v>334</v>
      </c>
      <c r="D229" s="242" t="s">
        <v>256</v>
      </c>
      <c r="E229" s="242">
        <v>500</v>
      </c>
      <c r="F229" s="367">
        <f t="shared" si="3"/>
        <v>0.93386376795353099</v>
      </c>
      <c r="G229" s="239">
        <v>535.41</v>
      </c>
      <c r="H229" s="242" t="s">
        <v>121</v>
      </c>
      <c r="I229" s="242" t="s">
        <v>571</v>
      </c>
      <c r="J229" s="170" t="s">
        <v>95</v>
      </c>
      <c r="K229" s="170" t="s">
        <v>342</v>
      </c>
      <c r="L229" s="170" t="s">
        <v>112</v>
      </c>
      <c r="M229" s="75"/>
      <c r="N229" s="75"/>
      <c r="O229" s="75"/>
    </row>
    <row r="230" spans="1:15" ht="15.6" hidden="1">
      <c r="A230" s="370">
        <v>46085</v>
      </c>
      <c r="B230" s="242" t="s">
        <v>2169</v>
      </c>
      <c r="C230" s="170" t="s">
        <v>334</v>
      </c>
      <c r="D230" s="242" t="s">
        <v>256</v>
      </c>
      <c r="E230" s="242">
        <v>500</v>
      </c>
      <c r="F230" s="367">
        <f t="shared" si="3"/>
        <v>0.93386376795353099</v>
      </c>
      <c r="G230" s="239">
        <v>535.41</v>
      </c>
      <c r="H230" s="242" t="s">
        <v>121</v>
      </c>
      <c r="I230" s="242" t="s">
        <v>571</v>
      </c>
      <c r="J230" s="170" t="s">
        <v>95</v>
      </c>
      <c r="K230" s="170" t="s">
        <v>342</v>
      </c>
      <c r="L230" s="170" t="s">
        <v>112</v>
      </c>
      <c r="M230" s="75"/>
      <c r="N230" s="75"/>
      <c r="O230" s="75"/>
    </row>
    <row r="231" spans="1:15" ht="15.6" hidden="1">
      <c r="A231" s="370">
        <v>46085</v>
      </c>
      <c r="B231" s="242" t="s">
        <v>2173</v>
      </c>
      <c r="C231" s="170" t="s">
        <v>334</v>
      </c>
      <c r="D231" s="242" t="s">
        <v>256</v>
      </c>
      <c r="E231" s="242">
        <v>500</v>
      </c>
      <c r="F231" s="367">
        <f t="shared" si="3"/>
        <v>0.93386376795353099</v>
      </c>
      <c r="G231" s="239">
        <v>535.41</v>
      </c>
      <c r="H231" s="242" t="s">
        <v>121</v>
      </c>
      <c r="I231" s="242" t="s">
        <v>571</v>
      </c>
      <c r="J231" s="170" t="s">
        <v>95</v>
      </c>
      <c r="K231" s="170" t="s">
        <v>342</v>
      </c>
      <c r="L231" s="170" t="s">
        <v>112</v>
      </c>
      <c r="M231" s="75"/>
      <c r="N231" s="75"/>
      <c r="O231" s="75"/>
    </row>
    <row r="232" spans="1:15" ht="15.6" hidden="1">
      <c r="A232" s="370">
        <v>46085</v>
      </c>
      <c r="B232" s="242" t="s">
        <v>2169</v>
      </c>
      <c r="C232" s="170" t="s">
        <v>334</v>
      </c>
      <c r="D232" s="242" t="s">
        <v>256</v>
      </c>
      <c r="E232" s="242">
        <v>500</v>
      </c>
      <c r="F232" s="367">
        <f t="shared" si="3"/>
        <v>0.93386376795353099</v>
      </c>
      <c r="G232" s="239">
        <v>535.41</v>
      </c>
      <c r="H232" s="242" t="s">
        <v>121</v>
      </c>
      <c r="I232" s="242" t="s">
        <v>571</v>
      </c>
      <c r="J232" s="170" t="s">
        <v>95</v>
      </c>
      <c r="K232" s="170" t="s">
        <v>342</v>
      </c>
      <c r="L232" s="170" t="s">
        <v>112</v>
      </c>
      <c r="M232" s="75"/>
      <c r="N232" s="75"/>
      <c r="O232" s="75"/>
    </row>
    <row r="233" spans="1:15" ht="15.6" hidden="1">
      <c r="A233" s="370">
        <v>46085</v>
      </c>
      <c r="B233" s="242" t="s">
        <v>2249</v>
      </c>
      <c r="C233" s="242" t="s">
        <v>566</v>
      </c>
      <c r="D233" s="242" t="s">
        <v>256</v>
      </c>
      <c r="E233" s="242">
        <v>2000</v>
      </c>
      <c r="F233" s="367">
        <f t="shared" si="3"/>
        <v>3.735455071814124</v>
      </c>
      <c r="G233" s="239">
        <v>535.41</v>
      </c>
      <c r="H233" s="242" t="s">
        <v>121</v>
      </c>
      <c r="I233" s="242" t="s">
        <v>573</v>
      </c>
      <c r="J233" s="170" t="s">
        <v>95</v>
      </c>
      <c r="K233" s="170" t="s">
        <v>342</v>
      </c>
      <c r="L233" s="170" t="s">
        <v>112</v>
      </c>
      <c r="M233" s="75"/>
      <c r="N233" s="75"/>
      <c r="O233" s="75"/>
    </row>
    <row r="234" spans="1:15" ht="15.6" hidden="1">
      <c r="A234" s="370">
        <v>46085</v>
      </c>
      <c r="B234" s="242" t="s">
        <v>2173</v>
      </c>
      <c r="C234" s="170" t="s">
        <v>334</v>
      </c>
      <c r="D234" s="242" t="s">
        <v>256</v>
      </c>
      <c r="E234" s="242">
        <v>500</v>
      </c>
      <c r="F234" s="367">
        <f t="shared" si="3"/>
        <v>0.93386376795353099</v>
      </c>
      <c r="G234" s="239">
        <v>535.41</v>
      </c>
      <c r="H234" s="242" t="s">
        <v>130</v>
      </c>
      <c r="I234" s="242" t="s">
        <v>620</v>
      </c>
      <c r="J234" s="170" t="s">
        <v>95</v>
      </c>
      <c r="K234" s="170" t="s">
        <v>342</v>
      </c>
      <c r="L234" s="170" t="s">
        <v>112</v>
      </c>
      <c r="M234" s="75"/>
      <c r="N234" s="75"/>
      <c r="O234" s="75"/>
    </row>
    <row r="235" spans="1:15" ht="15.6" hidden="1">
      <c r="A235" s="370">
        <v>46085</v>
      </c>
      <c r="B235" s="242" t="s">
        <v>2169</v>
      </c>
      <c r="C235" s="170" t="s">
        <v>334</v>
      </c>
      <c r="D235" s="242" t="s">
        <v>256</v>
      </c>
      <c r="E235" s="242">
        <v>500</v>
      </c>
      <c r="F235" s="367">
        <f t="shared" si="3"/>
        <v>0.93386376795353099</v>
      </c>
      <c r="G235" s="239">
        <v>535.41</v>
      </c>
      <c r="H235" s="242" t="s">
        <v>130</v>
      </c>
      <c r="I235" s="242" t="s">
        <v>620</v>
      </c>
      <c r="J235" s="170" t="s">
        <v>95</v>
      </c>
      <c r="K235" s="170" t="s">
        <v>342</v>
      </c>
      <c r="L235" s="170" t="s">
        <v>112</v>
      </c>
      <c r="M235" s="75"/>
      <c r="N235" s="75"/>
      <c r="O235" s="75"/>
    </row>
    <row r="236" spans="1:15" ht="15.6" hidden="1">
      <c r="A236" s="370">
        <v>46085</v>
      </c>
      <c r="B236" s="242" t="s">
        <v>2184</v>
      </c>
      <c r="C236" s="242" t="s">
        <v>616</v>
      </c>
      <c r="D236" s="242" t="s">
        <v>256</v>
      </c>
      <c r="E236" s="242">
        <v>2000</v>
      </c>
      <c r="F236" s="367">
        <f t="shared" si="3"/>
        <v>3.735455071814124</v>
      </c>
      <c r="G236" s="239">
        <v>535.41</v>
      </c>
      <c r="H236" s="242" t="s">
        <v>130</v>
      </c>
      <c r="I236" s="242" t="s">
        <v>625</v>
      </c>
      <c r="J236" s="170" t="s">
        <v>95</v>
      </c>
      <c r="K236" s="170" t="s">
        <v>342</v>
      </c>
      <c r="L236" s="170" t="s">
        <v>112</v>
      </c>
      <c r="M236" s="75"/>
      <c r="N236" s="75"/>
      <c r="O236" s="75"/>
    </row>
    <row r="237" spans="1:15" ht="15.6" hidden="1">
      <c r="A237" s="370">
        <v>46085</v>
      </c>
      <c r="B237" s="242" t="s">
        <v>2173</v>
      </c>
      <c r="C237" s="170" t="s">
        <v>334</v>
      </c>
      <c r="D237" s="242" t="s">
        <v>256</v>
      </c>
      <c r="E237" s="242">
        <v>500</v>
      </c>
      <c r="F237" s="367">
        <f t="shared" si="3"/>
        <v>0.93386376795353099</v>
      </c>
      <c r="G237" s="239">
        <v>535.41</v>
      </c>
      <c r="H237" s="242" t="s">
        <v>130</v>
      </c>
      <c r="I237" s="242" t="s">
        <v>620</v>
      </c>
      <c r="J237" s="170" t="s">
        <v>95</v>
      </c>
      <c r="K237" s="170" t="s">
        <v>342</v>
      </c>
      <c r="L237" s="170" t="s">
        <v>112</v>
      </c>
      <c r="M237" s="75"/>
      <c r="N237" s="75"/>
      <c r="O237" s="75"/>
    </row>
    <row r="238" spans="1:15" ht="15.6" hidden="1">
      <c r="A238" s="370">
        <v>46085</v>
      </c>
      <c r="B238" s="242" t="s">
        <v>2169</v>
      </c>
      <c r="C238" s="170" t="s">
        <v>334</v>
      </c>
      <c r="D238" s="242" t="s">
        <v>256</v>
      </c>
      <c r="E238" s="242">
        <v>500</v>
      </c>
      <c r="F238" s="367">
        <f t="shared" ref="F238:F301" si="4">E238/G238</f>
        <v>0.93386376795353099</v>
      </c>
      <c r="G238" s="239">
        <v>535.41</v>
      </c>
      <c r="H238" s="242" t="s">
        <v>130</v>
      </c>
      <c r="I238" s="242" t="s">
        <v>620</v>
      </c>
      <c r="J238" s="170" t="s">
        <v>95</v>
      </c>
      <c r="K238" s="170" t="s">
        <v>342</v>
      </c>
      <c r="L238" s="170" t="s">
        <v>112</v>
      </c>
      <c r="M238" s="75"/>
      <c r="N238" s="75"/>
      <c r="O238" s="75"/>
    </row>
    <row r="239" spans="1:15" ht="15.6" hidden="1">
      <c r="A239" s="370">
        <v>46085</v>
      </c>
      <c r="B239" s="242" t="s">
        <v>2169</v>
      </c>
      <c r="C239" s="170" t="s">
        <v>334</v>
      </c>
      <c r="D239" s="242" t="s">
        <v>256</v>
      </c>
      <c r="E239" s="242">
        <v>500</v>
      </c>
      <c r="F239" s="367">
        <f t="shared" si="4"/>
        <v>0.93386376795353099</v>
      </c>
      <c r="G239" s="239">
        <v>535.41</v>
      </c>
      <c r="H239" s="242" t="s">
        <v>130</v>
      </c>
      <c r="I239" s="242" t="s">
        <v>620</v>
      </c>
      <c r="J239" s="170" t="s">
        <v>95</v>
      </c>
      <c r="K239" s="170" t="s">
        <v>342</v>
      </c>
      <c r="L239" s="170" t="s">
        <v>112</v>
      </c>
      <c r="M239" s="75"/>
      <c r="N239" s="75"/>
      <c r="O239" s="75"/>
    </row>
    <row r="240" spans="1:15" ht="15.6" hidden="1">
      <c r="A240" s="381">
        <v>46085</v>
      </c>
      <c r="B240" s="170" t="s">
        <v>654</v>
      </c>
      <c r="C240" s="369" t="s">
        <v>109</v>
      </c>
      <c r="D240" s="369" t="s">
        <v>96</v>
      </c>
      <c r="E240" s="309">
        <v>3000</v>
      </c>
      <c r="F240" s="367">
        <f t="shared" si="4"/>
        <v>5.6031826077211857</v>
      </c>
      <c r="G240" s="239">
        <v>535.41</v>
      </c>
      <c r="H240" s="369" t="s">
        <v>133</v>
      </c>
      <c r="I240" s="170" t="s">
        <v>686</v>
      </c>
      <c r="J240" s="170" t="s">
        <v>95</v>
      </c>
      <c r="K240" s="170" t="s">
        <v>342</v>
      </c>
      <c r="L240" s="170" t="s">
        <v>112</v>
      </c>
      <c r="M240" s="75"/>
      <c r="N240" s="75"/>
      <c r="O240" s="75"/>
    </row>
    <row r="241" spans="1:15" ht="15.6" hidden="1">
      <c r="A241" s="370">
        <v>46085</v>
      </c>
      <c r="B241" s="375" t="s">
        <v>699</v>
      </c>
      <c r="C241" s="375" t="s">
        <v>109</v>
      </c>
      <c r="D241" s="382" t="s">
        <v>99</v>
      </c>
      <c r="E241" s="285">
        <v>3000</v>
      </c>
      <c r="F241" s="367">
        <f t="shared" si="4"/>
        <v>5.6031826077211857</v>
      </c>
      <c r="G241" s="239">
        <v>535.41</v>
      </c>
      <c r="H241" s="242" t="s">
        <v>128</v>
      </c>
      <c r="I241" s="242" t="s">
        <v>740</v>
      </c>
      <c r="J241" s="170" t="s">
        <v>95</v>
      </c>
      <c r="K241" s="170" t="s">
        <v>342</v>
      </c>
      <c r="L241" s="170" t="s">
        <v>112</v>
      </c>
      <c r="M241" s="75"/>
      <c r="N241" s="75"/>
      <c r="O241" s="75"/>
    </row>
    <row r="242" spans="1:15" ht="15.6" hidden="1">
      <c r="A242" s="370">
        <v>46085</v>
      </c>
      <c r="B242" s="242" t="s">
        <v>751</v>
      </c>
      <c r="C242" s="170" t="s">
        <v>334</v>
      </c>
      <c r="D242" s="242" t="s">
        <v>96</v>
      </c>
      <c r="E242" s="242">
        <v>500</v>
      </c>
      <c r="F242" s="367">
        <f t="shared" si="4"/>
        <v>0.93386376795353099</v>
      </c>
      <c r="G242" s="239">
        <v>535.41</v>
      </c>
      <c r="H242" s="242" t="s">
        <v>123</v>
      </c>
      <c r="I242" s="242" t="s">
        <v>789</v>
      </c>
      <c r="J242" s="170" t="s">
        <v>95</v>
      </c>
      <c r="K242" s="170" t="s">
        <v>342</v>
      </c>
      <c r="L242" s="170" t="s">
        <v>112</v>
      </c>
      <c r="M242" s="75"/>
      <c r="N242" s="75"/>
      <c r="O242" s="75"/>
    </row>
    <row r="243" spans="1:15" ht="15.6" hidden="1">
      <c r="A243" s="370">
        <v>46085</v>
      </c>
      <c r="B243" s="242" t="s">
        <v>451</v>
      </c>
      <c r="C243" s="170" t="s">
        <v>334</v>
      </c>
      <c r="D243" s="242" t="s">
        <v>96</v>
      </c>
      <c r="E243" s="242">
        <v>500</v>
      </c>
      <c r="F243" s="367">
        <f t="shared" si="4"/>
        <v>0.93386376795353099</v>
      </c>
      <c r="G243" s="239">
        <v>535.41</v>
      </c>
      <c r="H243" s="242" t="s">
        <v>123</v>
      </c>
      <c r="I243" s="242" t="s">
        <v>789</v>
      </c>
      <c r="J243" s="170" t="s">
        <v>95</v>
      </c>
      <c r="K243" s="170" t="s">
        <v>342</v>
      </c>
      <c r="L243" s="170" t="s">
        <v>112</v>
      </c>
      <c r="M243" s="75"/>
      <c r="N243" s="75"/>
      <c r="O243" s="75"/>
    </row>
    <row r="244" spans="1:15" ht="15.6" hidden="1">
      <c r="A244" s="370">
        <v>46085</v>
      </c>
      <c r="B244" s="242" t="s">
        <v>752</v>
      </c>
      <c r="C244" s="242" t="s">
        <v>109</v>
      </c>
      <c r="D244" s="242" t="s">
        <v>96</v>
      </c>
      <c r="E244" s="242">
        <v>2500</v>
      </c>
      <c r="F244" s="367">
        <f t="shared" si="4"/>
        <v>4.669318839767655</v>
      </c>
      <c r="G244" s="239">
        <v>535.41</v>
      </c>
      <c r="H244" s="242" t="s">
        <v>123</v>
      </c>
      <c r="I244" s="242" t="s">
        <v>790</v>
      </c>
      <c r="J244" s="170" t="s">
        <v>95</v>
      </c>
      <c r="K244" s="170" t="s">
        <v>342</v>
      </c>
      <c r="L244" s="170" t="s">
        <v>112</v>
      </c>
      <c r="M244" s="75"/>
      <c r="N244" s="75"/>
      <c r="O244" s="75"/>
    </row>
    <row r="245" spans="1:15" ht="15.6" hidden="1">
      <c r="A245" s="366">
        <v>46085</v>
      </c>
      <c r="B245" s="170" t="s">
        <v>753</v>
      </c>
      <c r="C245" s="242" t="s">
        <v>448</v>
      </c>
      <c r="D245" s="242" t="s">
        <v>97</v>
      </c>
      <c r="E245" s="373">
        <v>2920</v>
      </c>
      <c r="F245" s="367">
        <f t="shared" si="4"/>
        <v>5.4537644048486209</v>
      </c>
      <c r="G245" s="239">
        <v>535.41</v>
      </c>
      <c r="H245" s="170" t="s">
        <v>123</v>
      </c>
      <c r="I245" s="170" t="s">
        <v>791</v>
      </c>
      <c r="J245" s="170" t="s">
        <v>95</v>
      </c>
      <c r="K245" s="170" t="s">
        <v>342</v>
      </c>
      <c r="L245" s="170" t="s">
        <v>112</v>
      </c>
      <c r="M245" s="75"/>
      <c r="N245" s="75"/>
      <c r="O245" s="75"/>
    </row>
    <row r="246" spans="1:15" ht="15.6" hidden="1">
      <c r="A246" s="370">
        <v>46086</v>
      </c>
      <c r="B246" s="242" t="s">
        <v>185</v>
      </c>
      <c r="C246" s="170" t="s">
        <v>334</v>
      </c>
      <c r="D246" s="371" t="s">
        <v>98</v>
      </c>
      <c r="E246" s="242">
        <v>1000</v>
      </c>
      <c r="F246" s="367">
        <f t="shared" si="4"/>
        <v>1.867727535907062</v>
      </c>
      <c r="G246" s="239">
        <v>535.41</v>
      </c>
      <c r="H246" s="372" t="s">
        <v>110</v>
      </c>
      <c r="I246" s="170" t="s">
        <v>375</v>
      </c>
      <c r="J246" s="170" t="s">
        <v>95</v>
      </c>
      <c r="K246" s="170" t="s">
        <v>342</v>
      </c>
      <c r="L246" s="170" t="s">
        <v>112</v>
      </c>
      <c r="M246" s="303"/>
      <c r="N246" s="303"/>
      <c r="O246" s="247"/>
    </row>
    <row r="247" spans="1:15" ht="15.6" hidden="1">
      <c r="A247" s="370">
        <v>46086</v>
      </c>
      <c r="B247" s="242" t="s">
        <v>203</v>
      </c>
      <c r="C247" s="170" t="s">
        <v>334</v>
      </c>
      <c r="D247" s="371" t="s">
        <v>98</v>
      </c>
      <c r="E247" s="242">
        <v>1000</v>
      </c>
      <c r="F247" s="367">
        <f t="shared" si="4"/>
        <v>1.8771635173931283</v>
      </c>
      <c r="G247" s="239">
        <v>532.71864210781655</v>
      </c>
      <c r="H247" s="372" t="s">
        <v>110</v>
      </c>
      <c r="I247" s="170" t="s">
        <v>375</v>
      </c>
      <c r="J247" s="170" t="s">
        <v>95</v>
      </c>
      <c r="K247" s="170" t="s">
        <v>342</v>
      </c>
      <c r="L247" s="170" t="s">
        <v>112</v>
      </c>
      <c r="M247" s="303"/>
      <c r="N247" s="303"/>
      <c r="O247" s="247"/>
    </row>
    <row r="248" spans="1:15" ht="15.6" hidden="1">
      <c r="A248" s="370">
        <v>46086</v>
      </c>
      <c r="B248" s="242" t="s">
        <v>352</v>
      </c>
      <c r="C248" s="170" t="s">
        <v>334</v>
      </c>
      <c r="D248" s="371" t="s">
        <v>98</v>
      </c>
      <c r="E248" s="242">
        <v>1000</v>
      </c>
      <c r="F248" s="367">
        <f t="shared" si="4"/>
        <v>1.8771635173931283</v>
      </c>
      <c r="G248" s="239">
        <v>532.71864210781655</v>
      </c>
      <c r="H248" s="372" t="s">
        <v>110</v>
      </c>
      <c r="I248" s="170" t="s">
        <v>375</v>
      </c>
      <c r="J248" s="170" t="s">
        <v>95</v>
      </c>
      <c r="K248" s="170" t="s">
        <v>342</v>
      </c>
      <c r="L248" s="170" t="s">
        <v>112</v>
      </c>
      <c r="M248" s="303"/>
      <c r="N248" s="303"/>
      <c r="O248" s="247"/>
    </row>
    <row r="249" spans="1:15" ht="15.6" hidden="1">
      <c r="A249" s="370">
        <v>46086</v>
      </c>
      <c r="B249" s="242" t="s">
        <v>191</v>
      </c>
      <c r="C249" s="170" t="s">
        <v>334</v>
      </c>
      <c r="D249" s="371" t="s">
        <v>98</v>
      </c>
      <c r="E249" s="242">
        <v>1000</v>
      </c>
      <c r="F249" s="367">
        <f t="shared" si="4"/>
        <v>1.8771635173931283</v>
      </c>
      <c r="G249" s="239">
        <v>532.71864210781655</v>
      </c>
      <c r="H249" s="372" t="s">
        <v>110</v>
      </c>
      <c r="I249" s="170" t="s">
        <v>375</v>
      </c>
      <c r="J249" s="170" t="s">
        <v>95</v>
      </c>
      <c r="K249" s="170" t="s">
        <v>342</v>
      </c>
      <c r="L249" s="170" t="s">
        <v>112</v>
      </c>
      <c r="M249" s="303"/>
      <c r="N249" s="303"/>
      <c r="O249" s="247"/>
    </row>
    <row r="250" spans="1:15" ht="15.6" hidden="1">
      <c r="A250" s="380">
        <v>46086</v>
      </c>
      <c r="B250" s="242" t="s">
        <v>432</v>
      </c>
      <c r="C250" s="170" t="s">
        <v>334</v>
      </c>
      <c r="D250" s="242" t="s">
        <v>97</v>
      </c>
      <c r="E250" s="284">
        <v>1000</v>
      </c>
      <c r="F250" s="367">
        <f t="shared" si="4"/>
        <v>1.867727535907062</v>
      </c>
      <c r="G250" s="239">
        <v>535.41</v>
      </c>
      <c r="H250" s="242" t="s">
        <v>167</v>
      </c>
      <c r="I250" s="242" t="s">
        <v>495</v>
      </c>
      <c r="J250" s="170" t="s">
        <v>95</v>
      </c>
      <c r="K250" s="170" t="s">
        <v>342</v>
      </c>
      <c r="L250" s="170" t="s">
        <v>112</v>
      </c>
      <c r="M250" s="75"/>
      <c r="N250" s="75"/>
      <c r="O250" s="75"/>
    </row>
    <row r="251" spans="1:15" ht="15.6" hidden="1">
      <c r="A251" s="346">
        <v>46086</v>
      </c>
      <c r="B251" s="347" t="s">
        <v>2174</v>
      </c>
      <c r="C251" s="170" t="s">
        <v>334</v>
      </c>
      <c r="D251" s="347" t="s">
        <v>256</v>
      </c>
      <c r="E251" s="347">
        <v>1000</v>
      </c>
      <c r="F251" s="367">
        <f t="shared" si="4"/>
        <v>1.867727535907062</v>
      </c>
      <c r="G251" s="239">
        <v>535.41</v>
      </c>
      <c r="H251" s="347" t="s">
        <v>122</v>
      </c>
      <c r="I251" s="347" t="s">
        <v>537</v>
      </c>
      <c r="J251" s="170" t="s">
        <v>95</v>
      </c>
      <c r="K251" s="170" t="s">
        <v>342</v>
      </c>
      <c r="L251" s="170" t="s">
        <v>112</v>
      </c>
      <c r="M251" s="75"/>
      <c r="N251" s="75"/>
      <c r="O251" s="75"/>
    </row>
    <row r="252" spans="1:15" ht="15.6" hidden="1">
      <c r="A252" s="346">
        <v>46086</v>
      </c>
      <c r="B252" s="347" t="s">
        <v>2172</v>
      </c>
      <c r="C252" s="170" t="s">
        <v>334</v>
      </c>
      <c r="D252" s="347" t="s">
        <v>256</v>
      </c>
      <c r="E252" s="347">
        <v>1000</v>
      </c>
      <c r="F252" s="367">
        <f t="shared" si="4"/>
        <v>1.867727535907062</v>
      </c>
      <c r="G252" s="239">
        <v>535.41</v>
      </c>
      <c r="H252" s="347" t="s">
        <v>122</v>
      </c>
      <c r="I252" s="347" t="s">
        <v>537</v>
      </c>
      <c r="J252" s="170" t="s">
        <v>95</v>
      </c>
      <c r="K252" s="170" t="s">
        <v>342</v>
      </c>
      <c r="L252" s="170" t="s">
        <v>112</v>
      </c>
      <c r="M252" s="75"/>
      <c r="N252" s="75"/>
      <c r="O252" s="75"/>
    </row>
    <row r="253" spans="1:15" ht="15.6" hidden="1">
      <c r="A253" s="346">
        <v>46086</v>
      </c>
      <c r="B253" s="347" t="s">
        <v>2174</v>
      </c>
      <c r="C253" s="170" t="s">
        <v>334</v>
      </c>
      <c r="D253" s="347" t="s">
        <v>256</v>
      </c>
      <c r="E253" s="347">
        <v>1000</v>
      </c>
      <c r="F253" s="367">
        <f t="shared" si="4"/>
        <v>1.867727535907062</v>
      </c>
      <c r="G253" s="239">
        <v>535.41</v>
      </c>
      <c r="H253" s="347" t="s">
        <v>122</v>
      </c>
      <c r="I253" s="347" t="s">
        <v>537</v>
      </c>
      <c r="J253" s="170" t="s">
        <v>95</v>
      </c>
      <c r="K253" s="170" t="s">
        <v>342</v>
      </c>
      <c r="L253" s="170" t="s">
        <v>112</v>
      </c>
      <c r="M253" s="75"/>
      <c r="N253" s="75"/>
      <c r="O253" s="75"/>
    </row>
    <row r="254" spans="1:15" ht="15.6" hidden="1">
      <c r="A254" s="346">
        <v>46086</v>
      </c>
      <c r="B254" s="347" t="s">
        <v>2174</v>
      </c>
      <c r="C254" s="170" t="s">
        <v>334</v>
      </c>
      <c r="D254" s="347" t="s">
        <v>256</v>
      </c>
      <c r="E254" s="347">
        <v>1000</v>
      </c>
      <c r="F254" s="367">
        <f t="shared" si="4"/>
        <v>1.867727535907062</v>
      </c>
      <c r="G254" s="239">
        <v>535.41</v>
      </c>
      <c r="H254" s="347" t="s">
        <v>122</v>
      </c>
      <c r="I254" s="347" t="s">
        <v>537</v>
      </c>
      <c r="J254" s="170" t="s">
        <v>95</v>
      </c>
      <c r="K254" s="170" t="s">
        <v>342</v>
      </c>
      <c r="L254" s="170" t="s">
        <v>112</v>
      </c>
      <c r="M254" s="75"/>
      <c r="N254" s="75"/>
      <c r="O254" s="75"/>
    </row>
    <row r="255" spans="1:15" ht="15.6" hidden="1">
      <c r="A255" s="346">
        <v>46086</v>
      </c>
      <c r="B255" s="347" t="s">
        <v>2172</v>
      </c>
      <c r="C255" s="170" t="s">
        <v>334</v>
      </c>
      <c r="D255" s="347" t="s">
        <v>256</v>
      </c>
      <c r="E255" s="347">
        <v>1000</v>
      </c>
      <c r="F255" s="367">
        <f t="shared" si="4"/>
        <v>1.867727535907062</v>
      </c>
      <c r="G255" s="239">
        <v>535.41</v>
      </c>
      <c r="H255" s="347" t="s">
        <v>122</v>
      </c>
      <c r="I255" s="347" t="s">
        <v>537</v>
      </c>
      <c r="J255" s="170" t="s">
        <v>95</v>
      </c>
      <c r="K255" s="170" t="s">
        <v>342</v>
      </c>
      <c r="L255" s="170" t="s">
        <v>112</v>
      </c>
      <c r="M255" s="75"/>
      <c r="N255" s="75"/>
      <c r="O255" s="75"/>
    </row>
    <row r="256" spans="1:15" ht="15.6" hidden="1">
      <c r="A256" s="346">
        <v>46086</v>
      </c>
      <c r="B256" s="347" t="s">
        <v>2172</v>
      </c>
      <c r="C256" s="170" t="s">
        <v>334</v>
      </c>
      <c r="D256" s="347" t="s">
        <v>256</v>
      </c>
      <c r="E256" s="347">
        <v>1000</v>
      </c>
      <c r="F256" s="367">
        <f t="shared" si="4"/>
        <v>1.867727535907062</v>
      </c>
      <c r="G256" s="239">
        <v>535.41</v>
      </c>
      <c r="H256" s="347" t="s">
        <v>122</v>
      </c>
      <c r="I256" s="347" t="s">
        <v>537</v>
      </c>
      <c r="J256" s="170" t="s">
        <v>95</v>
      </c>
      <c r="K256" s="170" t="s">
        <v>342</v>
      </c>
      <c r="L256" s="170" t="s">
        <v>112</v>
      </c>
      <c r="M256" s="75"/>
      <c r="N256" s="75"/>
      <c r="O256" s="75"/>
    </row>
    <row r="257" spans="1:15" ht="15.6" hidden="1">
      <c r="A257" s="346">
        <v>46086</v>
      </c>
      <c r="B257" s="347" t="s">
        <v>521</v>
      </c>
      <c r="C257" s="347" t="s">
        <v>522</v>
      </c>
      <c r="D257" s="347" t="s">
        <v>256</v>
      </c>
      <c r="E257" s="347">
        <v>1500</v>
      </c>
      <c r="F257" s="367">
        <f t="shared" si="4"/>
        <v>2.8015913038605929</v>
      </c>
      <c r="G257" s="239">
        <v>535.41</v>
      </c>
      <c r="H257" s="347" t="s">
        <v>122</v>
      </c>
      <c r="I257" s="347" t="s">
        <v>538</v>
      </c>
      <c r="J257" s="170" t="s">
        <v>95</v>
      </c>
      <c r="K257" s="170" t="s">
        <v>342</v>
      </c>
      <c r="L257" s="170" t="s">
        <v>112</v>
      </c>
      <c r="M257" s="75"/>
      <c r="N257" s="75"/>
      <c r="O257" s="75"/>
    </row>
    <row r="258" spans="1:15" ht="15.6" hidden="1">
      <c r="A258" s="370">
        <v>46086</v>
      </c>
      <c r="B258" s="242" t="s">
        <v>2169</v>
      </c>
      <c r="C258" s="170" t="s">
        <v>334</v>
      </c>
      <c r="D258" s="242" t="s">
        <v>256</v>
      </c>
      <c r="E258" s="242">
        <v>500</v>
      </c>
      <c r="F258" s="367">
        <f t="shared" si="4"/>
        <v>0.93386376795353099</v>
      </c>
      <c r="G258" s="239">
        <v>535.41</v>
      </c>
      <c r="H258" s="242" t="s">
        <v>121</v>
      </c>
      <c r="I258" s="242" t="s">
        <v>571</v>
      </c>
      <c r="J258" s="170" t="s">
        <v>95</v>
      </c>
      <c r="K258" s="170" t="s">
        <v>342</v>
      </c>
      <c r="L258" s="170" t="s">
        <v>112</v>
      </c>
      <c r="M258" s="75"/>
      <c r="N258" s="75"/>
      <c r="O258" s="75"/>
    </row>
    <row r="259" spans="1:15" ht="15.6" hidden="1">
      <c r="A259" s="370">
        <v>46086</v>
      </c>
      <c r="B259" s="242" t="s">
        <v>2169</v>
      </c>
      <c r="C259" s="170" t="s">
        <v>334</v>
      </c>
      <c r="D259" s="242" t="s">
        <v>256</v>
      </c>
      <c r="E259" s="242">
        <v>500</v>
      </c>
      <c r="F259" s="367">
        <f t="shared" si="4"/>
        <v>0.93386376795353099</v>
      </c>
      <c r="G259" s="239">
        <v>535.41</v>
      </c>
      <c r="H259" s="242" t="s">
        <v>121</v>
      </c>
      <c r="I259" s="242" t="s">
        <v>571</v>
      </c>
      <c r="J259" s="170" t="s">
        <v>95</v>
      </c>
      <c r="K259" s="170" t="s">
        <v>342</v>
      </c>
      <c r="L259" s="170" t="s">
        <v>112</v>
      </c>
      <c r="M259" s="75"/>
      <c r="N259" s="75"/>
      <c r="O259" s="75"/>
    </row>
    <row r="260" spans="1:15" ht="15.6" hidden="1">
      <c r="A260" s="370">
        <v>46086</v>
      </c>
      <c r="B260" s="242" t="s">
        <v>2169</v>
      </c>
      <c r="C260" s="170" t="s">
        <v>334</v>
      </c>
      <c r="D260" s="242" t="s">
        <v>256</v>
      </c>
      <c r="E260" s="242">
        <v>500</v>
      </c>
      <c r="F260" s="367">
        <f t="shared" si="4"/>
        <v>0.93386376795353099</v>
      </c>
      <c r="G260" s="239">
        <v>535.41</v>
      </c>
      <c r="H260" s="242" t="s">
        <v>121</v>
      </c>
      <c r="I260" s="242" t="s">
        <v>571</v>
      </c>
      <c r="J260" s="170" t="s">
        <v>95</v>
      </c>
      <c r="K260" s="170" t="s">
        <v>342</v>
      </c>
      <c r="L260" s="170" t="s">
        <v>112</v>
      </c>
      <c r="M260" s="75"/>
      <c r="N260" s="75"/>
      <c r="O260" s="75"/>
    </row>
    <row r="261" spans="1:15" ht="15.6" hidden="1">
      <c r="A261" s="370">
        <v>46086</v>
      </c>
      <c r="B261" s="242" t="s">
        <v>2169</v>
      </c>
      <c r="C261" s="170" t="s">
        <v>334</v>
      </c>
      <c r="D261" s="242" t="s">
        <v>256</v>
      </c>
      <c r="E261" s="242">
        <v>500</v>
      </c>
      <c r="F261" s="367">
        <f t="shared" si="4"/>
        <v>0.93386376795353099</v>
      </c>
      <c r="G261" s="239">
        <v>535.41</v>
      </c>
      <c r="H261" s="242" t="s">
        <v>121</v>
      </c>
      <c r="I261" s="242" t="s">
        <v>571</v>
      </c>
      <c r="J261" s="170" t="s">
        <v>95</v>
      </c>
      <c r="K261" s="170" t="s">
        <v>342</v>
      </c>
      <c r="L261" s="170" t="s">
        <v>112</v>
      </c>
      <c r="M261" s="75"/>
      <c r="N261" s="75"/>
      <c r="O261" s="75"/>
    </row>
    <row r="262" spans="1:15" ht="15.6" hidden="1">
      <c r="A262" s="370">
        <v>46086</v>
      </c>
      <c r="B262" s="242" t="s">
        <v>2169</v>
      </c>
      <c r="C262" s="170" t="s">
        <v>334</v>
      </c>
      <c r="D262" s="242" t="s">
        <v>256</v>
      </c>
      <c r="E262" s="242">
        <v>500</v>
      </c>
      <c r="F262" s="367">
        <f t="shared" si="4"/>
        <v>0.93386376795353099</v>
      </c>
      <c r="G262" s="239">
        <v>535.41</v>
      </c>
      <c r="H262" s="242" t="s">
        <v>121</v>
      </c>
      <c r="I262" s="242" t="s">
        <v>571</v>
      </c>
      <c r="J262" s="170" t="s">
        <v>95</v>
      </c>
      <c r="K262" s="170" t="s">
        <v>342</v>
      </c>
      <c r="L262" s="170" t="s">
        <v>112</v>
      </c>
      <c r="M262" s="75"/>
      <c r="N262" s="75"/>
      <c r="O262" s="75"/>
    </row>
    <row r="263" spans="1:15" ht="15.6" hidden="1">
      <c r="A263" s="370">
        <v>46086</v>
      </c>
      <c r="B263" s="242" t="s">
        <v>521</v>
      </c>
      <c r="C263" s="242" t="s">
        <v>566</v>
      </c>
      <c r="D263" s="242" t="s">
        <v>256</v>
      </c>
      <c r="E263" s="242">
        <v>1650</v>
      </c>
      <c r="F263" s="367">
        <f t="shared" si="4"/>
        <v>3.0817504342466524</v>
      </c>
      <c r="G263" s="239">
        <v>535.41</v>
      </c>
      <c r="H263" s="242" t="s">
        <v>121</v>
      </c>
      <c r="I263" s="242" t="s">
        <v>573</v>
      </c>
      <c r="J263" s="170" t="s">
        <v>95</v>
      </c>
      <c r="K263" s="170" t="s">
        <v>342</v>
      </c>
      <c r="L263" s="170" t="s">
        <v>112</v>
      </c>
      <c r="M263" s="75"/>
      <c r="N263" s="75"/>
      <c r="O263" s="75"/>
    </row>
    <row r="264" spans="1:15" ht="15.6" hidden="1">
      <c r="A264" s="370">
        <v>46086</v>
      </c>
      <c r="B264" s="242" t="s">
        <v>2173</v>
      </c>
      <c r="C264" s="170" t="s">
        <v>334</v>
      </c>
      <c r="D264" s="242" t="s">
        <v>256</v>
      </c>
      <c r="E264" s="242">
        <v>500</v>
      </c>
      <c r="F264" s="367">
        <f t="shared" si="4"/>
        <v>0.93386376795353099</v>
      </c>
      <c r="G264" s="239">
        <v>535.41</v>
      </c>
      <c r="H264" s="242" t="s">
        <v>121</v>
      </c>
      <c r="I264" s="242" t="s">
        <v>571</v>
      </c>
      <c r="J264" s="170" t="s">
        <v>95</v>
      </c>
      <c r="K264" s="170" t="s">
        <v>342</v>
      </c>
      <c r="L264" s="170" t="s">
        <v>112</v>
      </c>
      <c r="M264" s="75"/>
      <c r="N264" s="75"/>
      <c r="O264" s="75"/>
    </row>
    <row r="265" spans="1:15" ht="15.6" hidden="1">
      <c r="A265" s="370">
        <v>46086</v>
      </c>
      <c r="B265" s="170" t="s">
        <v>2180</v>
      </c>
      <c r="C265" s="242" t="s">
        <v>395</v>
      </c>
      <c r="D265" s="242" t="s">
        <v>256</v>
      </c>
      <c r="E265" s="242">
        <v>30000</v>
      </c>
      <c r="F265" s="367">
        <f t="shared" si="4"/>
        <v>56.031826077211861</v>
      </c>
      <c r="G265" s="239">
        <v>535.41</v>
      </c>
      <c r="H265" s="242" t="s">
        <v>121</v>
      </c>
      <c r="I265" s="242" t="s">
        <v>575</v>
      </c>
      <c r="J265" s="170" t="s">
        <v>95</v>
      </c>
      <c r="K265" s="170" t="s">
        <v>342</v>
      </c>
      <c r="L265" s="170" t="s">
        <v>112</v>
      </c>
      <c r="M265" s="75"/>
      <c r="N265" s="75"/>
      <c r="O265" s="75"/>
    </row>
    <row r="266" spans="1:15" ht="15.6" hidden="1">
      <c r="A266" s="370">
        <v>46086</v>
      </c>
      <c r="B266" s="242" t="s">
        <v>2204</v>
      </c>
      <c r="C266" s="242" t="s">
        <v>391</v>
      </c>
      <c r="D266" s="242" t="s">
        <v>256</v>
      </c>
      <c r="E266" s="242">
        <v>7000</v>
      </c>
      <c r="F266" s="367">
        <f t="shared" si="4"/>
        <v>13.074092751349434</v>
      </c>
      <c r="G266" s="239">
        <v>535.41</v>
      </c>
      <c r="H266" s="242" t="s">
        <v>121</v>
      </c>
      <c r="I266" s="242" t="s">
        <v>576</v>
      </c>
      <c r="J266" s="170" t="s">
        <v>95</v>
      </c>
      <c r="K266" s="170" t="s">
        <v>342</v>
      </c>
      <c r="L266" s="170" t="s">
        <v>112</v>
      </c>
      <c r="M266" s="75"/>
      <c r="N266" s="75"/>
      <c r="O266" s="75"/>
    </row>
    <row r="267" spans="1:15" ht="15.6" hidden="1">
      <c r="A267" s="370">
        <v>46086</v>
      </c>
      <c r="B267" s="242" t="s">
        <v>2169</v>
      </c>
      <c r="C267" s="170" t="s">
        <v>334</v>
      </c>
      <c r="D267" s="242" t="s">
        <v>256</v>
      </c>
      <c r="E267" s="242">
        <v>500</v>
      </c>
      <c r="F267" s="367">
        <f t="shared" si="4"/>
        <v>0.93386376795353099</v>
      </c>
      <c r="G267" s="239">
        <v>535.41</v>
      </c>
      <c r="H267" s="242" t="s">
        <v>130</v>
      </c>
      <c r="I267" s="242" t="s">
        <v>620</v>
      </c>
      <c r="J267" s="170" t="s">
        <v>95</v>
      </c>
      <c r="K267" s="170" t="s">
        <v>342</v>
      </c>
      <c r="L267" s="170" t="s">
        <v>112</v>
      </c>
      <c r="M267" s="75"/>
      <c r="N267" s="75"/>
      <c r="O267" s="75"/>
    </row>
    <row r="268" spans="1:15" ht="15.6" hidden="1">
      <c r="A268" s="370">
        <v>46086</v>
      </c>
      <c r="B268" s="242" t="s">
        <v>2234</v>
      </c>
      <c r="C268" s="242" t="s">
        <v>616</v>
      </c>
      <c r="D268" s="242" t="s">
        <v>256</v>
      </c>
      <c r="E268" s="242">
        <v>2000</v>
      </c>
      <c r="F268" s="367">
        <f t="shared" si="4"/>
        <v>3.735455071814124</v>
      </c>
      <c r="G268" s="239">
        <v>535.41</v>
      </c>
      <c r="H268" s="242" t="s">
        <v>130</v>
      </c>
      <c r="I268" s="242" t="s">
        <v>625</v>
      </c>
      <c r="J268" s="170" t="s">
        <v>95</v>
      </c>
      <c r="K268" s="170" t="s">
        <v>342</v>
      </c>
      <c r="L268" s="170" t="s">
        <v>112</v>
      </c>
      <c r="M268" s="75"/>
      <c r="N268" s="75"/>
      <c r="O268" s="75"/>
    </row>
    <row r="269" spans="1:15" ht="15.6" hidden="1">
      <c r="A269" s="383">
        <v>46086</v>
      </c>
      <c r="B269" s="385" t="s">
        <v>2173</v>
      </c>
      <c r="C269" s="170" t="s">
        <v>334</v>
      </c>
      <c r="D269" s="385" t="s">
        <v>256</v>
      </c>
      <c r="E269" s="385">
        <v>500</v>
      </c>
      <c r="F269" s="367">
        <f t="shared" si="4"/>
        <v>0.93386376795353099</v>
      </c>
      <c r="G269" s="239">
        <v>535.41</v>
      </c>
      <c r="H269" s="385" t="s">
        <v>130</v>
      </c>
      <c r="I269" s="242" t="s">
        <v>620</v>
      </c>
      <c r="J269" s="170" t="s">
        <v>95</v>
      </c>
      <c r="K269" s="170" t="s">
        <v>342</v>
      </c>
      <c r="L269" s="170" t="s">
        <v>112</v>
      </c>
      <c r="M269" s="75"/>
      <c r="N269" s="75"/>
      <c r="O269" s="75"/>
    </row>
    <row r="270" spans="1:15" ht="15.6" hidden="1">
      <c r="A270" s="370">
        <v>46086</v>
      </c>
      <c r="B270" s="242" t="s">
        <v>2169</v>
      </c>
      <c r="C270" s="170" t="s">
        <v>334</v>
      </c>
      <c r="D270" s="242" t="s">
        <v>256</v>
      </c>
      <c r="E270" s="242">
        <v>500</v>
      </c>
      <c r="F270" s="367">
        <f t="shared" si="4"/>
        <v>0.93386376795353099</v>
      </c>
      <c r="G270" s="239">
        <v>535.41</v>
      </c>
      <c r="H270" s="242" t="s">
        <v>130</v>
      </c>
      <c r="I270" s="242" t="s">
        <v>620</v>
      </c>
      <c r="J270" s="170" t="s">
        <v>95</v>
      </c>
      <c r="K270" s="170" t="s">
        <v>342</v>
      </c>
      <c r="L270" s="170" t="s">
        <v>112</v>
      </c>
      <c r="M270" s="75"/>
      <c r="N270" s="75"/>
      <c r="O270" s="75"/>
    </row>
    <row r="271" spans="1:15" ht="15.6" hidden="1">
      <c r="A271" s="370">
        <v>46086</v>
      </c>
      <c r="B271" s="242" t="s">
        <v>2173</v>
      </c>
      <c r="C271" s="170" t="s">
        <v>334</v>
      </c>
      <c r="D271" s="242" t="s">
        <v>256</v>
      </c>
      <c r="E271" s="242">
        <v>500</v>
      </c>
      <c r="F271" s="367">
        <f t="shared" si="4"/>
        <v>0.93386376795353099</v>
      </c>
      <c r="G271" s="239">
        <v>535.41</v>
      </c>
      <c r="H271" s="242" t="s">
        <v>130</v>
      </c>
      <c r="I271" s="242" t="s">
        <v>620</v>
      </c>
      <c r="J271" s="170" t="s">
        <v>95</v>
      </c>
      <c r="K271" s="170" t="s">
        <v>342</v>
      </c>
      <c r="L271" s="170" t="s">
        <v>112</v>
      </c>
      <c r="M271" s="75"/>
      <c r="N271" s="75"/>
      <c r="O271" s="75"/>
    </row>
    <row r="272" spans="1:15" ht="15.6" hidden="1">
      <c r="A272" s="370">
        <v>46086</v>
      </c>
      <c r="B272" s="242" t="s">
        <v>2173</v>
      </c>
      <c r="C272" s="170" t="s">
        <v>334</v>
      </c>
      <c r="D272" s="242" t="s">
        <v>256</v>
      </c>
      <c r="E272" s="242">
        <v>500</v>
      </c>
      <c r="F272" s="367">
        <f t="shared" si="4"/>
        <v>0.93386376795353099</v>
      </c>
      <c r="G272" s="239">
        <v>535.41</v>
      </c>
      <c r="H272" s="242" t="s">
        <v>130</v>
      </c>
      <c r="I272" s="242" t="s">
        <v>620</v>
      </c>
      <c r="J272" s="170" t="s">
        <v>95</v>
      </c>
      <c r="K272" s="170" t="s">
        <v>342</v>
      </c>
      <c r="L272" s="170" t="s">
        <v>112</v>
      </c>
      <c r="M272" s="75"/>
      <c r="N272" s="75"/>
      <c r="O272" s="75"/>
    </row>
    <row r="273" spans="1:15" ht="15.6" hidden="1">
      <c r="A273" s="383">
        <v>46087</v>
      </c>
      <c r="B273" s="385" t="s">
        <v>185</v>
      </c>
      <c r="C273" s="170" t="s">
        <v>334</v>
      </c>
      <c r="D273" s="387" t="s">
        <v>98</v>
      </c>
      <c r="E273" s="385">
        <v>1000</v>
      </c>
      <c r="F273" s="367">
        <f t="shared" si="4"/>
        <v>1.8771635173931283</v>
      </c>
      <c r="G273" s="239">
        <v>532.71864210781655</v>
      </c>
      <c r="H273" s="391" t="s">
        <v>110</v>
      </c>
      <c r="I273" s="364" t="s">
        <v>375</v>
      </c>
      <c r="J273" s="170" t="s">
        <v>95</v>
      </c>
      <c r="K273" s="170" t="s">
        <v>342</v>
      </c>
      <c r="L273" s="170" t="s">
        <v>112</v>
      </c>
      <c r="M273" s="303"/>
      <c r="N273" s="303"/>
      <c r="O273" s="247"/>
    </row>
    <row r="274" spans="1:15" ht="15.6" hidden="1">
      <c r="A274" s="370">
        <v>46087</v>
      </c>
      <c r="B274" s="242" t="s">
        <v>353</v>
      </c>
      <c r="C274" s="170" t="s">
        <v>334</v>
      </c>
      <c r="D274" s="371" t="s">
        <v>98</v>
      </c>
      <c r="E274" s="242">
        <v>1000</v>
      </c>
      <c r="F274" s="367">
        <f t="shared" si="4"/>
        <v>1.8771635173931283</v>
      </c>
      <c r="G274" s="239">
        <v>532.71864210781655</v>
      </c>
      <c r="H274" s="372" t="s">
        <v>110</v>
      </c>
      <c r="I274" s="170" t="s">
        <v>375</v>
      </c>
      <c r="J274" s="170" t="s">
        <v>95</v>
      </c>
      <c r="K274" s="170" t="s">
        <v>342</v>
      </c>
      <c r="L274" s="170" t="s">
        <v>112</v>
      </c>
      <c r="M274" s="303"/>
      <c r="N274" s="303"/>
      <c r="O274" s="247"/>
    </row>
    <row r="275" spans="1:15" ht="15.6" hidden="1">
      <c r="A275" s="370">
        <v>46087</v>
      </c>
      <c r="B275" s="242" t="s">
        <v>354</v>
      </c>
      <c r="C275" s="170" t="s">
        <v>334</v>
      </c>
      <c r="D275" s="371" t="s">
        <v>98</v>
      </c>
      <c r="E275" s="242">
        <v>1000</v>
      </c>
      <c r="F275" s="367">
        <f t="shared" si="4"/>
        <v>1.8771635173931283</v>
      </c>
      <c r="G275" s="239">
        <v>532.71864210781655</v>
      </c>
      <c r="H275" s="372" t="s">
        <v>110</v>
      </c>
      <c r="I275" s="170" t="s">
        <v>375</v>
      </c>
      <c r="J275" s="170" t="s">
        <v>95</v>
      </c>
      <c r="K275" s="170" t="s">
        <v>342</v>
      </c>
      <c r="L275" s="170" t="s">
        <v>112</v>
      </c>
      <c r="M275" s="303"/>
      <c r="N275" s="303"/>
      <c r="O275" s="247"/>
    </row>
    <row r="276" spans="1:15" ht="15.6" hidden="1">
      <c r="A276" s="383">
        <v>46087</v>
      </c>
      <c r="B276" s="385" t="s">
        <v>191</v>
      </c>
      <c r="C276" s="170" t="s">
        <v>334</v>
      </c>
      <c r="D276" s="387" t="s">
        <v>98</v>
      </c>
      <c r="E276" s="385">
        <v>1000</v>
      </c>
      <c r="F276" s="367">
        <f t="shared" si="4"/>
        <v>1.8771635173931283</v>
      </c>
      <c r="G276" s="239">
        <v>532.71864210781655</v>
      </c>
      <c r="H276" s="391" t="s">
        <v>110</v>
      </c>
      <c r="I276" s="170" t="s">
        <v>375</v>
      </c>
      <c r="J276" s="170" t="s">
        <v>95</v>
      </c>
      <c r="K276" s="170" t="s">
        <v>342</v>
      </c>
      <c r="L276" s="170" t="s">
        <v>112</v>
      </c>
      <c r="M276" s="303"/>
      <c r="N276" s="303"/>
      <c r="O276" s="269"/>
    </row>
    <row r="277" spans="1:15" ht="15.6" hidden="1">
      <c r="A277" s="346">
        <v>46087</v>
      </c>
      <c r="B277" s="347" t="s">
        <v>2174</v>
      </c>
      <c r="C277" s="170" t="s">
        <v>334</v>
      </c>
      <c r="D277" s="347" t="s">
        <v>256</v>
      </c>
      <c r="E277" s="347">
        <v>1500</v>
      </c>
      <c r="F277" s="367">
        <f t="shared" si="4"/>
        <v>2.8015913038605929</v>
      </c>
      <c r="G277" s="239">
        <v>535.41</v>
      </c>
      <c r="H277" s="347" t="s">
        <v>122</v>
      </c>
      <c r="I277" s="347" t="s">
        <v>537</v>
      </c>
      <c r="J277" s="170" t="s">
        <v>95</v>
      </c>
      <c r="K277" s="170" t="s">
        <v>342</v>
      </c>
      <c r="L277" s="170" t="s">
        <v>112</v>
      </c>
      <c r="M277" s="75"/>
      <c r="N277" s="75"/>
      <c r="O277" s="75"/>
    </row>
    <row r="278" spans="1:15" ht="15.6" hidden="1">
      <c r="A278" s="346">
        <v>46087</v>
      </c>
      <c r="B278" s="347" t="s">
        <v>2172</v>
      </c>
      <c r="C278" s="170" t="s">
        <v>334</v>
      </c>
      <c r="D278" s="347" t="s">
        <v>256</v>
      </c>
      <c r="E278" s="347">
        <v>1000</v>
      </c>
      <c r="F278" s="367">
        <f t="shared" si="4"/>
        <v>1.867727535907062</v>
      </c>
      <c r="G278" s="239">
        <v>535.41</v>
      </c>
      <c r="H278" s="347" t="s">
        <v>122</v>
      </c>
      <c r="I278" s="347" t="s">
        <v>537</v>
      </c>
      <c r="J278" s="170" t="s">
        <v>95</v>
      </c>
      <c r="K278" s="170" t="s">
        <v>342</v>
      </c>
      <c r="L278" s="170" t="s">
        <v>112</v>
      </c>
      <c r="M278" s="75"/>
      <c r="N278" s="75"/>
      <c r="O278" s="75"/>
    </row>
    <row r="279" spans="1:15" ht="15.6" hidden="1">
      <c r="A279" s="346">
        <v>46087</v>
      </c>
      <c r="B279" s="347" t="s">
        <v>2174</v>
      </c>
      <c r="C279" s="170" t="s">
        <v>334</v>
      </c>
      <c r="D279" s="347" t="s">
        <v>256</v>
      </c>
      <c r="E279" s="347">
        <v>1000</v>
      </c>
      <c r="F279" s="367">
        <f t="shared" si="4"/>
        <v>1.867727535907062</v>
      </c>
      <c r="G279" s="239">
        <v>535.41</v>
      </c>
      <c r="H279" s="347" t="s">
        <v>122</v>
      </c>
      <c r="I279" s="347" t="s">
        <v>537</v>
      </c>
      <c r="J279" s="170" t="s">
        <v>95</v>
      </c>
      <c r="K279" s="170" t="s">
        <v>342</v>
      </c>
      <c r="L279" s="170" t="s">
        <v>112</v>
      </c>
      <c r="M279" s="75"/>
      <c r="N279" s="75"/>
      <c r="O279" s="75"/>
    </row>
    <row r="280" spans="1:15" ht="15.6" hidden="1">
      <c r="A280" s="384">
        <v>46087</v>
      </c>
      <c r="B280" s="386" t="s">
        <v>2203</v>
      </c>
      <c r="C280" s="170" t="s">
        <v>334</v>
      </c>
      <c r="D280" s="386" t="s">
        <v>256</v>
      </c>
      <c r="E280" s="386">
        <v>1000</v>
      </c>
      <c r="F280" s="367">
        <f t="shared" si="4"/>
        <v>1.867727535907062</v>
      </c>
      <c r="G280" s="239">
        <v>535.41</v>
      </c>
      <c r="H280" s="386" t="s">
        <v>122</v>
      </c>
      <c r="I280" s="386" t="s">
        <v>537</v>
      </c>
      <c r="J280" s="170" t="s">
        <v>95</v>
      </c>
      <c r="K280" s="170" t="s">
        <v>342</v>
      </c>
      <c r="L280" s="170" t="s">
        <v>112</v>
      </c>
      <c r="M280" s="75"/>
      <c r="N280" s="75"/>
      <c r="O280" s="75"/>
    </row>
    <row r="281" spans="1:15" ht="15.6" hidden="1">
      <c r="A281" s="346">
        <v>46087</v>
      </c>
      <c r="B281" s="347" t="s">
        <v>2174</v>
      </c>
      <c r="C281" s="170" t="s">
        <v>334</v>
      </c>
      <c r="D281" s="347" t="s">
        <v>256</v>
      </c>
      <c r="E281" s="347">
        <v>1500</v>
      </c>
      <c r="F281" s="367">
        <f t="shared" si="4"/>
        <v>2.8015913038605929</v>
      </c>
      <c r="G281" s="239">
        <v>535.41</v>
      </c>
      <c r="H281" s="347" t="s">
        <v>122</v>
      </c>
      <c r="I281" s="347" t="s">
        <v>537</v>
      </c>
      <c r="J281" s="170" t="s">
        <v>95</v>
      </c>
      <c r="K281" s="170" t="s">
        <v>342</v>
      </c>
      <c r="L281" s="170" t="s">
        <v>112</v>
      </c>
      <c r="M281" s="75"/>
      <c r="N281" s="75"/>
      <c r="O281" s="75"/>
    </row>
    <row r="282" spans="1:15" ht="15.6" hidden="1">
      <c r="A282" s="346">
        <v>46087</v>
      </c>
      <c r="B282" s="347" t="s">
        <v>521</v>
      </c>
      <c r="C282" s="347" t="s">
        <v>522</v>
      </c>
      <c r="D282" s="347" t="s">
        <v>256</v>
      </c>
      <c r="E282" s="347">
        <v>1000</v>
      </c>
      <c r="F282" s="367">
        <f t="shared" si="4"/>
        <v>1.867727535907062</v>
      </c>
      <c r="G282" s="239">
        <v>535.41</v>
      </c>
      <c r="H282" s="347" t="s">
        <v>122</v>
      </c>
      <c r="I282" s="347" t="s">
        <v>538</v>
      </c>
      <c r="J282" s="170" t="s">
        <v>95</v>
      </c>
      <c r="K282" s="170" t="s">
        <v>342</v>
      </c>
      <c r="L282" s="170" t="s">
        <v>112</v>
      </c>
      <c r="M282" s="75"/>
      <c r="N282" s="75"/>
      <c r="O282" s="75"/>
    </row>
    <row r="283" spans="1:15" ht="15.6" hidden="1">
      <c r="A283" s="370">
        <v>46087</v>
      </c>
      <c r="B283" s="385" t="s">
        <v>2188</v>
      </c>
      <c r="C283" s="170" t="s">
        <v>334</v>
      </c>
      <c r="D283" s="242" t="s">
        <v>256</v>
      </c>
      <c r="E283" s="242">
        <v>500</v>
      </c>
      <c r="F283" s="367">
        <f t="shared" si="4"/>
        <v>0.93386376795353099</v>
      </c>
      <c r="G283" s="239">
        <v>535.41</v>
      </c>
      <c r="H283" s="242" t="s">
        <v>121</v>
      </c>
      <c r="I283" s="385" t="s">
        <v>571</v>
      </c>
      <c r="J283" s="170" t="s">
        <v>95</v>
      </c>
      <c r="K283" s="170" t="s">
        <v>342</v>
      </c>
      <c r="L283" s="170" t="s">
        <v>112</v>
      </c>
      <c r="M283" s="75"/>
      <c r="N283" s="75"/>
      <c r="O283" s="75"/>
    </row>
    <row r="284" spans="1:15" ht="15.6" hidden="1">
      <c r="A284" s="370">
        <v>46087</v>
      </c>
      <c r="B284" s="242" t="s">
        <v>2173</v>
      </c>
      <c r="C284" s="170" t="s">
        <v>334</v>
      </c>
      <c r="D284" s="242" t="s">
        <v>256</v>
      </c>
      <c r="E284" s="242">
        <v>500</v>
      </c>
      <c r="F284" s="367">
        <f t="shared" si="4"/>
        <v>0.93386376795353099</v>
      </c>
      <c r="G284" s="239">
        <v>535.41</v>
      </c>
      <c r="H284" s="242" t="s">
        <v>121</v>
      </c>
      <c r="I284" s="242" t="s">
        <v>571</v>
      </c>
      <c r="J284" s="170" t="s">
        <v>95</v>
      </c>
      <c r="K284" s="170" t="s">
        <v>342</v>
      </c>
      <c r="L284" s="170" t="s">
        <v>112</v>
      </c>
      <c r="M284" s="75"/>
      <c r="N284" s="75"/>
      <c r="O284" s="75"/>
    </row>
    <row r="285" spans="1:15" ht="15.6" hidden="1">
      <c r="A285" s="370">
        <v>46087</v>
      </c>
      <c r="B285" s="242" t="s">
        <v>2169</v>
      </c>
      <c r="C285" s="170" t="s">
        <v>334</v>
      </c>
      <c r="D285" s="242" t="s">
        <v>256</v>
      </c>
      <c r="E285" s="242">
        <v>500</v>
      </c>
      <c r="F285" s="367">
        <f t="shared" si="4"/>
        <v>0.93386376795353099</v>
      </c>
      <c r="G285" s="239">
        <v>535.41</v>
      </c>
      <c r="H285" s="242" t="s">
        <v>121</v>
      </c>
      <c r="I285" s="242" t="s">
        <v>571</v>
      </c>
      <c r="J285" s="170" t="s">
        <v>95</v>
      </c>
      <c r="K285" s="170" t="s">
        <v>342</v>
      </c>
      <c r="L285" s="170" t="s">
        <v>112</v>
      </c>
      <c r="M285" s="75"/>
      <c r="N285" s="75"/>
      <c r="O285" s="75"/>
    </row>
    <row r="286" spans="1:15" ht="15.6" hidden="1">
      <c r="A286" s="370">
        <v>46087</v>
      </c>
      <c r="B286" s="242" t="s">
        <v>2169</v>
      </c>
      <c r="C286" s="170" t="s">
        <v>334</v>
      </c>
      <c r="D286" s="242" t="s">
        <v>256</v>
      </c>
      <c r="E286" s="242">
        <v>500</v>
      </c>
      <c r="F286" s="367">
        <f t="shared" si="4"/>
        <v>0.93386376795353099</v>
      </c>
      <c r="G286" s="239">
        <v>535.41</v>
      </c>
      <c r="H286" s="242" t="s">
        <v>121</v>
      </c>
      <c r="I286" s="242" t="s">
        <v>571</v>
      </c>
      <c r="J286" s="170" t="s">
        <v>95</v>
      </c>
      <c r="K286" s="170" t="s">
        <v>342</v>
      </c>
      <c r="L286" s="170" t="s">
        <v>112</v>
      </c>
      <c r="M286" s="75"/>
      <c r="N286" s="75"/>
      <c r="O286" s="75"/>
    </row>
    <row r="287" spans="1:15" ht="15.6" hidden="1">
      <c r="A287" s="383">
        <v>46087</v>
      </c>
      <c r="B287" s="385" t="s">
        <v>2169</v>
      </c>
      <c r="C287" s="170" t="s">
        <v>334</v>
      </c>
      <c r="D287" s="385" t="s">
        <v>256</v>
      </c>
      <c r="E287" s="385">
        <v>500</v>
      </c>
      <c r="F287" s="367">
        <f t="shared" si="4"/>
        <v>0.93386376795353099</v>
      </c>
      <c r="G287" s="239">
        <v>535.41</v>
      </c>
      <c r="H287" s="385" t="s">
        <v>121</v>
      </c>
      <c r="I287" s="242" t="s">
        <v>571</v>
      </c>
      <c r="J287" s="170" t="s">
        <v>95</v>
      </c>
      <c r="K287" s="170" t="s">
        <v>342</v>
      </c>
      <c r="L287" s="170" t="s">
        <v>112</v>
      </c>
      <c r="M287" s="75"/>
      <c r="N287" s="75"/>
      <c r="O287" s="75"/>
    </row>
    <row r="288" spans="1:15" ht="15.6" hidden="1">
      <c r="A288" s="366">
        <v>46087</v>
      </c>
      <c r="B288" s="170" t="s">
        <v>2250</v>
      </c>
      <c r="C288" s="170" t="s">
        <v>523</v>
      </c>
      <c r="D288" s="170" t="s">
        <v>256</v>
      </c>
      <c r="E288" s="170">
        <v>30000</v>
      </c>
      <c r="F288" s="367">
        <f t="shared" si="4"/>
        <v>56.031826077211861</v>
      </c>
      <c r="G288" s="239">
        <v>535.41</v>
      </c>
      <c r="H288" s="170" t="s">
        <v>130</v>
      </c>
      <c r="I288" s="170" t="s">
        <v>626</v>
      </c>
      <c r="J288" s="170" t="s">
        <v>95</v>
      </c>
      <c r="K288" s="170" t="s">
        <v>342</v>
      </c>
      <c r="L288" s="170" t="s">
        <v>112</v>
      </c>
      <c r="M288" s="75"/>
      <c r="N288" s="75"/>
      <c r="O288" s="75"/>
    </row>
    <row r="289" spans="1:15" ht="15.6" hidden="1">
      <c r="A289" s="370">
        <v>46087</v>
      </c>
      <c r="B289" s="242" t="s">
        <v>2169</v>
      </c>
      <c r="C289" s="170" t="s">
        <v>334</v>
      </c>
      <c r="D289" s="242" t="s">
        <v>256</v>
      </c>
      <c r="E289" s="242">
        <v>500</v>
      </c>
      <c r="F289" s="367">
        <f t="shared" si="4"/>
        <v>0.93386376795353099</v>
      </c>
      <c r="G289" s="239">
        <v>535.41</v>
      </c>
      <c r="H289" s="242" t="s">
        <v>130</v>
      </c>
      <c r="I289" s="242" t="s">
        <v>620</v>
      </c>
      <c r="J289" s="170" t="s">
        <v>95</v>
      </c>
      <c r="K289" s="170" t="s">
        <v>342</v>
      </c>
      <c r="L289" s="170" t="s">
        <v>112</v>
      </c>
      <c r="M289" s="75"/>
      <c r="N289" s="75"/>
      <c r="O289" s="75"/>
    </row>
    <row r="290" spans="1:15" ht="15.6" hidden="1">
      <c r="A290" s="366">
        <v>46087</v>
      </c>
      <c r="B290" s="170" t="s">
        <v>2207</v>
      </c>
      <c r="C290" s="242" t="s">
        <v>391</v>
      </c>
      <c r="D290" s="170" t="s">
        <v>256</v>
      </c>
      <c r="E290" s="170">
        <v>5000</v>
      </c>
      <c r="F290" s="367">
        <f t="shared" si="4"/>
        <v>9.3386376795353101</v>
      </c>
      <c r="G290" s="239">
        <v>535.41</v>
      </c>
      <c r="H290" s="170" t="s">
        <v>130</v>
      </c>
      <c r="I290" s="170" t="s">
        <v>627</v>
      </c>
      <c r="J290" s="170" t="s">
        <v>95</v>
      </c>
      <c r="K290" s="170" t="s">
        <v>342</v>
      </c>
      <c r="L290" s="170" t="s">
        <v>112</v>
      </c>
      <c r="M290" s="75"/>
      <c r="N290" s="75"/>
      <c r="O290" s="75"/>
    </row>
    <row r="291" spans="1:15" ht="15.6" hidden="1">
      <c r="A291" s="370">
        <v>46087</v>
      </c>
      <c r="B291" s="242" t="s">
        <v>2169</v>
      </c>
      <c r="C291" s="170" t="s">
        <v>334</v>
      </c>
      <c r="D291" s="242" t="s">
        <v>256</v>
      </c>
      <c r="E291" s="242">
        <v>500</v>
      </c>
      <c r="F291" s="367">
        <f t="shared" si="4"/>
        <v>0.93386376795353099</v>
      </c>
      <c r="G291" s="239">
        <v>535.41</v>
      </c>
      <c r="H291" s="242" t="s">
        <v>130</v>
      </c>
      <c r="I291" s="242" t="s">
        <v>620</v>
      </c>
      <c r="J291" s="170" t="s">
        <v>95</v>
      </c>
      <c r="K291" s="170" t="s">
        <v>342</v>
      </c>
      <c r="L291" s="170" t="s">
        <v>112</v>
      </c>
      <c r="M291" s="75"/>
      <c r="N291" s="75"/>
      <c r="O291" s="75"/>
    </row>
    <row r="292" spans="1:15" ht="15.6" hidden="1">
      <c r="A292" s="370">
        <v>46087</v>
      </c>
      <c r="B292" s="242" t="s">
        <v>2169</v>
      </c>
      <c r="C292" s="170" t="s">
        <v>334</v>
      </c>
      <c r="D292" s="242" t="s">
        <v>256</v>
      </c>
      <c r="E292" s="242">
        <v>500</v>
      </c>
      <c r="F292" s="367">
        <f t="shared" si="4"/>
        <v>0.93386376795353099</v>
      </c>
      <c r="G292" s="239">
        <v>535.41</v>
      </c>
      <c r="H292" s="242" t="s">
        <v>130</v>
      </c>
      <c r="I292" s="242" t="s">
        <v>620</v>
      </c>
      <c r="J292" s="170" t="s">
        <v>95</v>
      </c>
      <c r="K292" s="170" t="s">
        <v>342</v>
      </c>
      <c r="L292" s="170" t="s">
        <v>112</v>
      </c>
      <c r="M292" s="75"/>
      <c r="N292" s="75"/>
      <c r="O292" s="75"/>
    </row>
    <row r="293" spans="1:15" ht="15.6" hidden="1">
      <c r="A293" s="370">
        <v>46087</v>
      </c>
      <c r="B293" s="242" t="s">
        <v>2169</v>
      </c>
      <c r="C293" s="170" t="s">
        <v>334</v>
      </c>
      <c r="D293" s="242" t="s">
        <v>256</v>
      </c>
      <c r="E293" s="242">
        <v>500</v>
      </c>
      <c r="F293" s="367">
        <f t="shared" si="4"/>
        <v>0.93386376795353099</v>
      </c>
      <c r="G293" s="239">
        <v>535.41</v>
      </c>
      <c r="H293" s="242" t="s">
        <v>130</v>
      </c>
      <c r="I293" s="242" t="s">
        <v>620</v>
      </c>
      <c r="J293" s="170" t="s">
        <v>95</v>
      </c>
      <c r="K293" s="170" t="s">
        <v>342</v>
      </c>
      <c r="L293" s="170" t="s">
        <v>112</v>
      </c>
      <c r="M293" s="75"/>
      <c r="N293" s="75"/>
      <c r="O293" s="75"/>
    </row>
    <row r="294" spans="1:15" ht="15.6" hidden="1">
      <c r="A294" s="370">
        <v>46087</v>
      </c>
      <c r="B294" s="242" t="s">
        <v>2173</v>
      </c>
      <c r="C294" s="170" t="s">
        <v>334</v>
      </c>
      <c r="D294" s="242" t="s">
        <v>256</v>
      </c>
      <c r="E294" s="242">
        <v>500</v>
      </c>
      <c r="F294" s="367">
        <f t="shared" si="4"/>
        <v>0.93386376795353099</v>
      </c>
      <c r="G294" s="239">
        <v>535.41</v>
      </c>
      <c r="H294" s="242" t="s">
        <v>130</v>
      </c>
      <c r="I294" s="242" t="s">
        <v>620</v>
      </c>
      <c r="J294" s="170" t="s">
        <v>95</v>
      </c>
      <c r="K294" s="170" t="s">
        <v>342</v>
      </c>
      <c r="L294" s="170" t="s">
        <v>112</v>
      </c>
      <c r="M294" s="75"/>
      <c r="N294" s="75"/>
      <c r="O294" s="75"/>
    </row>
    <row r="295" spans="1:15" ht="15.6" hidden="1">
      <c r="A295" s="370">
        <v>46087</v>
      </c>
      <c r="B295" s="242" t="s">
        <v>2184</v>
      </c>
      <c r="C295" s="242" t="s">
        <v>616</v>
      </c>
      <c r="D295" s="242" t="s">
        <v>256</v>
      </c>
      <c r="E295" s="242">
        <v>1500</v>
      </c>
      <c r="F295" s="367">
        <f t="shared" si="4"/>
        <v>2.8015913038605929</v>
      </c>
      <c r="G295" s="239">
        <v>535.41</v>
      </c>
      <c r="H295" s="242" t="s">
        <v>130</v>
      </c>
      <c r="I295" s="242" t="s">
        <v>625</v>
      </c>
      <c r="J295" s="170" t="s">
        <v>95</v>
      </c>
      <c r="K295" s="170" t="s">
        <v>342</v>
      </c>
      <c r="L295" s="170" t="s">
        <v>112</v>
      </c>
      <c r="M295" s="75"/>
      <c r="N295" s="75"/>
      <c r="O295" s="75"/>
    </row>
    <row r="296" spans="1:15" ht="15.6" hidden="1">
      <c r="A296" s="370">
        <v>46087</v>
      </c>
      <c r="B296" s="242" t="s">
        <v>2169</v>
      </c>
      <c r="C296" s="170" t="s">
        <v>334</v>
      </c>
      <c r="D296" s="242" t="s">
        <v>256</v>
      </c>
      <c r="E296" s="242">
        <v>500</v>
      </c>
      <c r="F296" s="367">
        <f t="shared" si="4"/>
        <v>0.93386376795353099</v>
      </c>
      <c r="G296" s="239">
        <v>535.41</v>
      </c>
      <c r="H296" s="242" t="s">
        <v>130</v>
      </c>
      <c r="I296" s="242" t="s">
        <v>620</v>
      </c>
      <c r="J296" s="170" t="s">
        <v>95</v>
      </c>
      <c r="K296" s="170" t="s">
        <v>342</v>
      </c>
      <c r="L296" s="170" t="s">
        <v>112</v>
      </c>
      <c r="M296" s="75"/>
      <c r="N296" s="75"/>
      <c r="O296" s="75"/>
    </row>
    <row r="297" spans="1:15" ht="15.6" hidden="1">
      <c r="A297" s="370">
        <v>46087</v>
      </c>
      <c r="B297" s="242" t="s">
        <v>2169</v>
      </c>
      <c r="C297" s="170" t="s">
        <v>334</v>
      </c>
      <c r="D297" s="242" t="s">
        <v>256</v>
      </c>
      <c r="E297" s="242">
        <v>500</v>
      </c>
      <c r="F297" s="367">
        <f t="shared" si="4"/>
        <v>0.93386376795353099</v>
      </c>
      <c r="G297" s="239">
        <v>535.41</v>
      </c>
      <c r="H297" s="242" t="s">
        <v>130</v>
      </c>
      <c r="I297" s="242" t="s">
        <v>620</v>
      </c>
      <c r="J297" s="170" t="s">
        <v>95</v>
      </c>
      <c r="K297" s="170" t="s">
        <v>342</v>
      </c>
      <c r="L297" s="170" t="s">
        <v>112</v>
      </c>
      <c r="M297" s="75"/>
      <c r="N297" s="75"/>
      <c r="O297" s="75"/>
    </row>
    <row r="298" spans="1:15" ht="15.6" hidden="1">
      <c r="A298" s="346">
        <v>46088</v>
      </c>
      <c r="B298" s="347" t="s">
        <v>2174</v>
      </c>
      <c r="C298" s="170" t="s">
        <v>334</v>
      </c>
      <c r="D298" s="347" t="s">
        <v>256</v>
      </c>
      <c r="E298" s="347">
        <v>1500</v>
      </c>
      <c r="F298" s="367">
        <f t="shared" si="4"/>
        <v>2.8015913038605929</v>
      </c>
      <c r="G298" s="239">
        <v>535.41</v>
      </c>
      <c r="H298" s="347" t="s">
        <v>122</v>
      </c>
      <c r="I298" s="347" t="s">
        <v>537</v>
      </c>
      <c r="J298" s="170" t="s">
        <v>95</v>
      </c>
      <c r="K298" s="170" t="s">
        <v>342</v>
      </c>
      <c r="L298" s="170" t="s">
        <v>112</v>
      </c>
      <c r="M298" s="75"/>
      <c r="N298" s="75"/>
      <c r="O298" s="75"/>
    </row>
    <row r="299" spans="1:15" ht="15.6" hidden="1">
      <c r="A299" s="346">
        <v>46088</v>
      </c>
      <c r="B299" s="347" t="s">
        <v>2172</v>
      </c>
      <c r="C299" s="170" t="s">
        <v>334</v>
      </c>
      <c r="D299" s="347" t="s">
        <v>256</v>
      </c>
      <c r="E299" s="347">
        <v>1000</v>
      </c>
      <c r="F299" s="367">
        <f t="shared" si="4"/>
        <v>1.867727535907062</v>
      </c>
      <c r="G299" s="239">
        <v>535.41</v>
      </c>
      <c r="H299" s="347" t="s">
        <v>122</v>
      </c>
      <c r="I299" s="347" t="s">
        <v>537</v>
      </c>
      <c r="J299" s="170" t="s">
        <v>95</v>
      </c>
      <c r="K299" s="170" t="s">
        <v>342</v>
      </c>
      <c r="L299" s="170" t="s">
        <v>112</v>
      </c>
      <c r="M299" s="75"/>
      <c r="N299" s="75"/>
      <c r="O299" s="75"/>
    </row>
    <row r="300" spans="1:15" ht="15.6" hidden="1">
      <c r="A300" s="346">
        <v>46088</v>
      </c>
      <c r="B300" s="347" t="s">
        <v>2174</v>
      </c>
      <c r="C300" s="170" t="s">
        <v>334</v>
      </c>
      <c r="D300" s="347" t="s">
        <v>256</v>
      </c>
      <c r="E300" s="347">
        <v>1000</v>
      </c>
      <c r="F300" s="367">
        <f t="shared" si="4"/>
        <v>1.867727535907062</v>
      </c>
      <c r="G300" s="239">
        <v>535.41</v>
      </c>
      <c r="H300" s="347" t="s">
        <v>122</v>
      </c>
      <c r="I300" s="347" t="s">
        <v>537</v>
      </c>
      <c r="J300" s="170" t="s">
        <v>95</v>
      </c>
      <c r="K300" s="170" t="s">
        <v>342</v>
      </c>
      <c r="L300" s="170" t="s">
        <v>112</v>
      </c>
      <c r="M300" s="75"/>
      <c r="N300" s="75"/>
      <c r="O300" s="75"/>
    </row>
    <row r="301" spans="1:15" ht="15.6" hidden="1">
      <c r="A301" s="346">
        <v>46088</v>
      </c>
      <c r="B301" s="347" t="s">
        <v>2172</v>
      </c>
      <c r="C301" s="170" t="s">
        <v>334</v>
      </c>
      <c r="D301" s="347" t="s">
        <v>256</v>
      </c>
      <c r="E301" s="347">
        <v>1000</v>
      </c>
      <c r="F301" s="367">
        <f t="shared" si="4"/>
        <v>1.867727535907062</v>
      </c>
      <c r="G301" s="239">
        <v>535.41</v>
      </c>
      <c r="H301" s="347" t="s">
        <v>122</v>
      </c>
      <c r="I301" s="347" t="s">
        <v>537</v>
      </c>
      <c r="J301" s="170" t="s">
        <v>95</v>
      </c>
      <c r="K301" s="170" t="s">
        <v>342</v>
      </c>
      <c r="L301" s="170" t="s">
        <v>112</v>
      </c>
      <c r="M301" s="75"/>
      <c r="N301" s="75"/>
      <c r="O301" s="75"/>
    </row>
    <row r="302" spans="1:15" ht="15.6" hidden="1">
      <c r="A302" s="346">
        <v>46088</v>
      </c>
      <c r="B302" s="347" t="s">
        <v>2172</v>
      </c>
      <c r="C302" s="170" t="s">
        <v>334</v>
      </c>
      <c r="D302" s="347" t="s">
        <v>256</v>
      </c>
      <c r="E302" s="347">
        <v>1000</v>
      </c>
      <c r="F302" s="367">
        <f t="shared" ref="F302:F365" si="5">E302/G302</f>
        <v>1.867727535907062</v>
      </c>
      <c r="G302" s="239">
        <v>535.41</v>
      </c>
      <c r="H302" s="347" t="s">
        <v>122</v>
      </c>
      <c r="I302" s="347" t="s">
        <v>537</v>
      </c>
      <c r="J302" s="170" t="s">
        <v>95</v>
      </c>
      <c r="K302" s="170" t="s">
        <v>342</v>
      </c>
      <c r="L302" s="170" t="s">
        <v>112</v>
      </c>
      <c r="M302" s="75"/>
      <c r="N302" s="75"/>
      <c r="O302" s="75"/>
    </row>
    <row r="303" spans="1:15" ht="15.6" hidden="1">
      <c r="A303" s="346">
        <v>46088</v>
      </c>
      <c r="B303" s="347" t="s">
        <v>521</v>
      </c>
      <c r="C303" s="347" t="s">
        <v>522</v>
      </c>
      <c r="D303" s="347" t="s">
        <v>256</v>
      </c>
      <c r="E303" s="347">
        <v>6000</v>
      </c>
      <c r="F303" s="367">
        <f t="shared" si="5"/>
        <v>11.206365215442371</v>
      </c>
      <c r="G303" s="239">
        <v>535.41</v>
      </c>
      <c r="H303" s="347" t="s">
        <v>122</v>
      </c>
      <c r="I303" s="347" t="s">
        <v>538</v>
      </c>
      <c r="J303" s="170" t="s">
        <v>95</v>
      </c>
      <c r="K303" s="170" t="s">
        <v>342</v>
      </c>
      <c r="L303" s="170" t="s">
        <v>112</v>
      </c>
      <c r="M303" s="75"/>
      <c r="N303" s="75"/>
      <c r="O303" s="75"/>
    </row>
    <row r="304" spans="1:15" ht="15.6" hidden="1">
      <c r="A304" s="370">
        <v>46088</v>
      </c>
      <c r="B304" s="242" t="s">
        <v>2169</v>
      </c>
      <c r="C304" s="170" t="s">
        <v>334</v>
      </c>
      <c r="D304" s="242" t="s">
        <v>256</v>
      </c>
      <c r="E304" s="242">
        <v>500</v>
      </c>
      <c r="F304" s="367">
        <f t="shared" si="5"/>
        <v>0.93386376795353099</v>
      </c>
      <c r="G304" s="239">
        <v>535.41</v>
      </c>
      <c r="H304" s="242" t="s">
        <v>121</v>
      </c>
      <c r="I304" s="242" t="s">
        <v>571</v>
      </c>
      <c r="J304" s="170" t="s">
        <v>95</v>
      </c>
      <c r="K304" s="170" t="s">
        <v>342</v>
      </c>
      <c r="L304" s="170" t="s">
        <v>112</v>
      </c>
      <c r="M304" s="75"/>
      <c r="N304" s="75"/>
      <c r="O304" s="75"/>
    </row>
    <row r="305" spans="1:15" ht="15.6" hidden="1">
      <c r="A305" s="370">
        <v>46088</v>
      </c>
      <c r="B305" s="242" t="s">
        <v>2169</v>
      </c>
      <c r="C305" s="170" t="s">
        <v>334</v>
      </c>
      <c r="D305" s="242" t="s">
        <v>256</v>
      </c>
      <c r="E305" s="242">
        <v>500</v>
      </c>
      <c r="F305" s="367">
        <f t="shared" si="5"/>
        <v>0.93386376795353099</v>
      </c>
      <c r="G305" s="239">
        <v>535.41</v>
      </c>
      <c r="H305" s="242" t="s">
        <v>121</v>
      </c>
      <c r="I305" s="242" t="s">
        <v>571</v>
      </c>
      <c r="J305" s="170" t="s">
        <v>95</v>
      </c>
      <c r="K305" s="170" t="s">
        <v>342</v>
      </c>
      <c r="L305" s="170" t="s">
        <v>112</v>
      </c>
      <c r="M305" s="75"/>
      <c r="N305" s="75"/>
      <c r="O305" s="75"/>
    </row>
    <row r="306" spans="1:15" ht="15.6" hidden="1">
      <c r="A306" s="370">
        <v>46088</v>
      </c>
      <c r="B306" s="242" t="s">
        <v>2173</v>
      </c>
      <c r="C306" s="170" t="s">
        <v>334</v>
      </c>
      <c r="D306" s="242" t="s">
        <v>256</v>
      </c>
      <c r="E306" s="242">
        <v>500</v>
      </c>
      <c r="F306" s="367">
        <f t="shared" si="5"/>
        <v>0.93386376795353099</v>
      </c>
      <c r="G306" s="239">
        <v>535.41</v>
      </c>
      <c r="H306" s="242" t="s">
        <v>121</v>
      </c>
      <c r="I306" s="242" t="s">
        <v>571</v>
      </c>
      <c r="J306" s="170" t="s">
        <v>95</v>
      </c>
      <c r="K306" s="170" t="s">
        <v>342</v>
      </c>
      <c r="L306" s="170" t="s">
        <v>112</v>
      </c>
      <c r="M306" s="75"/>
      <c r="N306" s="75"/>
      <c r="O306" s="75"/>
    </row>
    <row r="307" spans="1:15" ht="15.6" hidden="1">
      <c r="A307" s="370">
        <v>46088</v>
      </c>
      <c r="B307" s="242" t="s">
        <v>2173</v>
      </c>
      <c r="C307" s="170" t="s">
        <v>334</v>
      </c>
      <c r="D307" s="242" t="s">
        <v>256</v>
      </c>
      <c r="E307" s="242">
        <v>500</v>
      </c>
      <c r="F307" s="367">
        <f t="shared" si="5"/>
        <v>0.93386376795353099</v>
      </c>
      <c r="G307" s="239">
        <v>535.41</v>
      </c>
      <c r="H307" s="242" t="s">
        <v>121</v>
      </c>
      <c r="I307" s="242" t="s">
        <v>571</v>
      </c>
      <c r="J307" s="170" t="s">
        <v>95</v>
      </c>
      <c r="K307" s="170" t="s">
        <v>342</v>
      </c>
      <c r="L307" s="170" t="s">
        <v>112</v>
      </c>
      <c r="M307" s="75"/>
      <c r="N307" s="75"/>
      <c r="O307" s="75"/>
    </row>
    <row r="308" spans="1:15" ht="15.6" hidden="1">
      <c r="A308" s="370">
        <v>46088</v>
      </c>
      <c r="B308" s="242" t="s">
        <v>2169</v>
      </c>
      <c r="C308" s="170" t="s">
        <v>334</v>
      </c>
      <c r="D308" s="242" t="s">
        <v>256</v>
      </c>
      <c r="E308" s="242">
        <v>500</v>
      </c>
      <c r="F308" s="367">
        <f t="shared" si="5"/>
        <v>0.93386376795353099</v>
      </c>
      <c r="G308" s="239">
        <v>535.41</v>
      </c>
      <c r="H308" s="242" t="s">
        <v>121</v>
      </c>
      <c r="I308" s="242" t="s">
        <v>571</v>
      </c>
      <c r="J308" s="170" t="s">
        <v>95</v>
      </c>
      <c r="K308" s="170" t="s">
        <v>342</v>
      </c>
      <c r="L308" s="170" t="s">
        <v>112</v>
      </c>
      <c r="M308" s="75"/>
      <c r="N308" s="75"/>
      <c r="O308" s="75"/>
    </row>
    <row r="309" spans="1:15" ht="15.6" hidden="1">
      <c r="A309" s="370">
        <v>46088</v>
      </c>
      <c r="B309" s="242" t="s">
        <v>2173</v>
      </c>
      <c r="C309" s="170" t="s">
        <v>334</v>
      </c>
      <c r="D309" s="242" t="s">
        <v>256</v>
      </c>
      <c r="E309" s="242">
        <v>500</v>
      </c>
      <c r="F309" s="367">
        <f t="shared" si="5"/>
        <v>0.93386376795353099</v>
      </c>
      <c r="G309" s="239">
        <v>535.41</v>
      </c>
      <c r="H309" s="242" t="s">
        <v>121</v>
      </c>
      <c r="I309" s="242" t="s">
        <v>571</v>
      </c>
      <c r="J309" s="170" t="s">
        <v>95</v>
      </c>
      <c r="K309" s="170" t="s">
        <v>342</v>
      </c>
      <c r="L309" s="170" t="s">
        <v>112</v>
      </c>
      <c r="M309" s="75"/>
      <c r="N309" s="75"/>
      <c r="O309" s="75"/>
    </row>
    <row r="310" spans="1:15" ht="15.6" hidden="1">
      <c r="A310" s="370">
        <v>46088</v>
      </c>
      <c r="B310" s="242" t="s">
        <v>2183</v>
      </c>
      <c r="C310" s="242" t="s">
        <v>391</v>
      </c>
      <c r="D310" s="242" t="s">
        <v>256</v>
      </c>
      <c r="E310" s="242">
        <v>12000</v>
      </c>
      <c r="F310" s="367">
        <f t="shared" si="5"/>
        <v>22.412730430884743</v>
      </c>
      <c r="G310" s="239">
        <v>535.41</v>
      </c>
      <c r="H310" s="242" t="s">
        <v>121</v>
      </c>
      <c r="I310" s="242" t="s">
        <v>577</v>
      </c>
      <c r="J310" s="170" t="s">
        <v>95</v>
      </c>
      <c r="K310" s="170" t="s">
        <v>342</v>
      </c>
      <c r="L310" s="170" t="s">
        <v>112</v>
      </c>
      <c r="M310" s="75"/>
      <c r="N310" s="75"/>
      <c r="O310" s="75"/>
    </row>
    <row r="311" spans="1:15" ht="15.6" hidden="1">
      <c r="A311" s="370">
        <v>46088</v>
      </c>
      <c r="B311" s="242" t="s">
        <v>2184</v>
      </c>
      <c r="C311" s="242" t="s">
        <v>566</v>
      </c>
      <c r="D311" s="242" t="s">
        <v>256</v>
      </c>
      <c r="E311" s="242">
        <v>2000</v>
      </c>
      <c r="F311" s="367">
        <f t="shared" si="5"/>
        <v>3.735455071814124</v>
      </c>
      <c r="G311" s="239">
        <v>535.41</v>
      </c>
      <c r="H311" s="242" t="s">
        <v>121</v>
      </c>
      <c r="I311" s="242" t="s">
        <v>573</v>
      </c>
      <c r="J311" s="170" t="s">
        <v>95</v>
      </c>
      <c r="K311" s="170" t="s">
        <v>342</v>
      </c>
      <c r="L311" s="170" t="s">
        <v>112</v>
      </c>
      <c r="M311" s="75"/>
      <c r="N311" s="75"/>
      <c r="O311" s="75"/>
    </row>
    <row r="312" spans="1:15" ht="15.6" hidden="1">
      <c r="A312" s="370">
        <v>46088</v>
      </c>
      <c r="B312" s="242" t="s">
        <v>2188</v>
      </c>
      <c r="C312" s="170" t="s">
        <v>334</v>
      </c>
      <c r="D312" s="242" t="s">
        <v>256</v>
      </c>
      <c r="E312" s="242">
        <v>500</v>
      </c>
      <c r="F312" s="367">
        <f t="shared" si="5"/>
        <v>0.93386376795353099</v>
      </c>
      <c r="G312" s="239">
        <v>535.41</v>
      </c>
      <c r="H312" s="242" t="s">
        <v>130</v>
      </c>
      <c r="I312" s="242" t="s">
        <v>620</v>
      </c>
      <c r="J312" s="170" t="s">
        <v>95</v>
      </c>
      <c r="K312" s="170" t="s">
        <v>342</v>
      </c>
      <c r="L312" s="170" t="s">
        <v>112</v>
      </c>
      <c r="M312" s="75"/>
      <c r="N312" s="75"/>
      <c r="O312" s="75"/>
    </row>
    <row r="313" spans="1:15" ht="15.6" hidden="1">
      <c r="A313" s="370">
        <v>46088</v>
      </c>
      <c r="B313" s="242" t="s">
        <v>2169</v>
      </c>
      <c r="C313" s="170" t="s">
        <v>334</v>
      </c>
      <c r="D313" s="242" t="s">
        <v>256</v>
      </c>
      <c r="E313" s="242">
        <v>500</v>
      </c>
      <c r="F313" s="367">
        <f t="shared" si="5"/>
        <v>0.93386376795353099</v>
      </c>
      <c r="G313" s="239">
        <v>535.41</v>
      </c>
      <c r="H313" s="242" t="s">
        <v>130</v>
      </c>
      <c r="I313" s="242" t="s">
        <v>620</v>
      </c>
      <c r="J313" s="170" t="s">
        <v>95</v>
      </c>
      <c r="K313" s="170" t="s">
        <v>342</v>
      </c>
      <c r="L313" s="170" t="s">
        <v>112</v>
      </c>
      <c r="M313" s="75"/>
      <c r="N313" s="75"/>
      <c r="O313" s="75"/>
    </row>
    <row r="314" spans="1:15" ht="15.6" hidden="1">
      <c r="A314" s="370">
        <v>46088</v>
      </c>
      <c r="B314" s="242" t="s">
        <v>2162</v>
      </c>
      <c r="C314" s="242" t="s">
        <v>616</v>
      </c>
      <c r="D314" s="242" t="s">
        <v>256</v>
      </c>
      <c r="E314" s="242">
        <v>2000</v>
      </c>
      <c r="F314" s="367">
        <f t="shared" si="5"/>
        <v>3.735455071814124</v>
      </c>
      <c r="G314" s="239">
        <v>535.41</v>
      </c>
      <c r="H314" s="242" t="s">
        <v>130</v>
      </c>
      <c r="I314" s="242" t="s">
        <v>625</v>
      </c>
      <c r="J314" s="170" t="s">
        <v>95</v>
      </c>
      <c r="K314" s="170" t="s">
        <v>342</v>
      </c>
      <c r="L314" s="170" t="s">
        <v>112</v>
      </c>
      <c r="M314" s="75"/>
      <c r="N314" s="75"/>
      <c r="O314" s="75"/>
    </row>
    <row r="315" spans="1:15" ht="15.6" hidden="1">
      <c r="A315" s="370">
        <v>46088</v>
      </c>
      <c r="B315" s="242" t="s">
        <v>2169</v>
      </c>
      <c r="C315" s="170" t="s">
        <v>334</v>
      </c>
      <c r="D315" s="242" t="s">
        <v>256</v>
      </c>
      <c r="E315" s="242">
        <v>500</v>
      </c>
      <c r="F315" s="367">
        <f t="shared" si="5"/>
        <v>0.93386376795353099</v>
      </c>
      <c r="G315" s="239">
        <v>535.41</v>
      </c>
      <c r="H315" s="242" t="s">
        <v>130</v>
      </c>
      <c r="I315" s="242" t="s">
        <v>620</v>
      </c>
      <c r="J315" s="170" t="s">
        <v>95</v>
      </c>
      <c r="K315" s="170" t="s">
        <v>342</v>
      </c>
      <c r="L315" s="170" t="s">
        <v>112</v>
      </c>
      <c r="M315" s="75"/>
      <c r="N315" s="75"/>
      <c r="O315" s="75"/>
    </row>
    <row r="316" spans="1:15" ht="15.6" hidden="1">
      <c r="A316" s="370">
        <v>46088</v>
      </c>
      <c r="B316" s="242" t="s">
        <v>2173</v>
      </c>
      <c r="C316" s="170" t="s">
        <v>334</v>
      </c>
      <c r="D316" s="242" t="s">
        <v>256</v>
      </c>
      <c r="E316" s="242">
        <v>500</v>
      </c>
      <c r="F316" s="367">
        <f t="shared" si="5"/>
        <v>0.93386376795353099</v>
      </c>
      <c r="G316" s="239">
        <v>535.41</v>
      </c>
      <c r="H316" s="242" t="s">
        <v>130</v>
      </c>
      <c r="I316" s="242" t="s">
        <v>620</v>
      </c>
      <c r="J316" s="170" t="s">
        <v>95</v>
      </c>
      <c r="K316" s="170" t="s">
        <v>342</v>
      </c>
      <c r="L316" s="170" t="s">
        <v>112</v>
      </c>
      <c r="M316" s="75"/>
      <c r="N316" s="75"/>
      <c r="O316" s="75"/>
    </row>
    <row r="317" spans="1:15" ht="15.6" hidden="1">
      <c r="A317" s="370">
        <v>46088</v>
      </c>
      <c r="B317" s="242" t="s">
        <v>2169</v>
      </c>
      <c r="C317" s="170" t="s">
        <v>334</v>
      </c>
      <c r="D317" s="242" t="s">
        <v>256</v>
      </c>
      <c r="E317" s="242">
        <v>500</v>
      </c>
      <c r="F317" s="367">
        <f t="shared" si="5"/>
        <v>0.93386376795353099</v>
      </c>
      <c r="G317" s="239">
        <v>535.41</v>
      </c>
      <c r="H317" s="242" t="s">
        <v>130</v>
      </c>
      <c r="I317" s="242" t="s">
        <v>620</v>
      </c>
      <c r="J317" s="170" t="s">
        <v>95</v>
      </c>
      <c r="K317" s="170" t="s">
        <v>342</v>
      </c>
      <c r="L317" s="170" t="s">
        <v>112</v>
      </c>
      <c r="M317" s="75"/>
      <c r="N317" s="75"/>
      <c r="O317" s="75"/>
    </row>
    <row r="318" spans="1:15" ht="15.6" hidden="1">
      <c r="A318" s="370">
        <v>46089</v>
      </c>
      <c r="B318" s="170" t="s">
        <v>2180</v>
      </c>
      <c r="C318" s="242" t="s">
        <v>395</v>
      </c>
      <c r="D318" s="242" t="s">
        <v>256</v>
      </c>
      <c r="E318" s="242">
        <v>20000</v>
      </c>
      <c r="F318" s="367">
        <f t="shared" si="5"/>
        <v>37.35455071814124</v>
      </c>
      <c r="G318" s="239">
        <v>535.41</v>
      </c>
      <c r="H318" s="242" t="s">
        <v>121</v>
      </c>
      <c r="I318" s="242" t="s">
        <v>578</v>
      </c>
      <c r="J318" s="170" t="s">
        <v>95</v>
      </c>
      <c r="K318" s="170" t="s">
        <v>342</v>
      </c>
      <c r="L318" s="170" t="s">
        <v>112</v>
      </c>
      <c r="M318" s="75"/>
      <c r="N318" s="75"/>
      <c r="O318" s="75"/>
    </row>
    <row r="319" spans="1:15" ht="15.6" hidden="1">
      <c r="A319" s="370">
        <v>46089</v>
      </c>
      <c r="B319" s="242" t="s">
        <v>2169</v>
      </c>
      <c r="C319" s="170" t="s">
        <v>334</v>
      </c>
      <c r="D319" s="242" t="s">
        <v>256</v>
      </c>
      <c r="E319" s="242">
        <v>500</v>
      </c>
      <c r="F319" s="367">
        <f t="shared" si="5"/>
        <v>0.93386376795353099</v>
      </c>
      <c r="G319" s="239">
        <v>535.41</v>
      </c>
      <c r="H319" s="242" t="s">
        <v>121</v>
      </c>
      <c r="I319" s="242" t="s">
        <v>571</v>
      </c>
      <c r="J319" s="170" t="s">
        <v>95</v>
      </c>
      <c r="K319" s="170" t="s">
        <v>342</v>
      </c>
      <c r="L319" s="170" t="s">
        <v>112</v>
      </c>
      <c r="M319" s="75"/>
      <c r="N319" s="75"/>
      <c r="O319" s="75"/>
    </row>
    <row r="320" spans="1:15" ht="15.6" hidden="1">
      <c r="A320" s="370">
        <v>46089</v>
      </c>
      <c r="B320" s="242" t="s">
        <v>2173</v>
      </c>
      <c r="C320" s="170" t="s">
        <v>334</v>
      </c>
      <c r="D320" s="242" t="s">
        <v>256</v>
      </c>
      <c r="E320" s="242">
        <v>1000</v>
      </c>
      <c r="F320" s="367">
        <f t="shared" si="5"/>
        <v>1.867727535907062</v>
      </c>
      <c r="G320" s="239">
        <v>535.41</v>
      </c>
      <c r="H320" s="242" t="s">
        <v>121</v>
      </c>
      <c r="I320" s="242" t="s">
        <v>571</v>
      </c>
      <c r="J320" s="170" t="s">
        <v>95</v>
      </c>
      <c r="K320" s="170" t="s">
        <v>342</v>
      </c>
      <c r="L320" s="170" t="s">
        <v>112</v>
      </c>
      <c r="M320" s="75"/>
      <c r="N320" s="75"/>
      <c r="O320" s="75"/>
    </row>
    <row r="321" spans="1:15" ht="15.6" hidden="1">
      <c r="A321" s="366">
        <v>46089</v>
      </c>
      <c r="B321" s="170" t="s">
        <v>2216</v>
      </c>
      <c r="C321" s="170" t="s">
        <v>523</v>
      </c>
      <c r="D321" s="170" t="s">
        <v>256</v>
      </c>
      <c r="E321" s="170">
        <v>20000</v>
      </c>
      <c r="F321" s="367">
        <f t="shared" si="5"/>
        <v>37.35455071814124</v>
      </c>
      <c r="G321" s="239">
        <v>535.41</v>
      </c>
      <c r="H321" s="170" t="s">
        <v>130</v>
      </c>
      <c r="I321" s="170" t="s">
        <v>628</v>
      </c>
      <c r="J321" s="170" t="s">
        <v>95</v>
      </c>
      <c r="K321" s="170" t="s">
        <v>342</v>
      </c>
      <c r="L321" s="170" t="s">
        <v>112</v>
      </c>
      <c r="M321" s="75"/>
      <c r="N321" s="75"/>
      <c r="O321" s="75"/>
    </row>
    <row r="322" spans="1:15" ht="15.6" hidden="1">
      <c r="A322" s="370">
        <v>46089</v>
      </c>
      <c r="B322" s="242" t="s">
        <v>2173</v>
      </c>
      <c r="C322" s="170" t="s">
        <v>334</v>
      </c>
      <c r="D322" s="242" t="s">
        <v>256</v>
      </c>
      <c r="E322" s="242">
        <v>500</v>
      </c>
      <c r="F322" s="367">
        <f t="shared" si="5"/>
        <v>0.93386376795353099</v>
      </c>
      <c r="G322" s="239">
        <v>535.41</v>
      </c>
      <c r="H322" s="242" t="s">
        <v>130</v>
      </c>
      <c r="I322" s="242" t="s">
        <v>620</v>
      </c>
      <c r="J322" s="170" t="s">
        <v>95</v>
      </c>
      <c r="K322" s="170" t="s">
        <v>342</v>
      </c>
      <c r="L322" s="170" t="s">
        <v>112</v>
      </c>
      <c r="M322" s="75"/>
      <c r="N322" s="75"/>
      <c r="O322" s="75"/>
    </row>
    <row r="323" spans="1:15" ht="15.6" hidden="1">
      <c r="A323" s="366">
        <v>46089</v>
      </c>
      <c r="B323" s="170" t="s">
        <v>2175</v>
      </c>
      <c r="C323" s="242" t="s">
        <v>391</v>
      </c>
      <c r="D323" s="170" t="s">
        <v>256</v>
      </c>
      <c r="E323" s="170">
        <v>8000</v>
      </c>
      <c r="F323" s="367">
        <f t="shared" si="5"/>
        <v>14.941820287256496</v>
      </c>
      <c r="G323" s="239">
        <v>535.41</v>
      </c>
      <c r="H323" s="170" t="s">
        <v>130</v>
      </c>
      <c r="I323" s="170" t="s">
        <v>629</v>
      </c>
      <c r="J323" s="170" t="s">
        <v>95</v>
      </c>
      <c r="K323" s="170" t="s">
        <v>342</v>
      </c>
      <c r="L323" s="170" t="s">
        <v>112</v>
      </c>
      <c r="M323" s="75"/>
      <c r="N323" s="75"/>
      <c r="O323" s="75"/>
    </row>
    <row r="324" spans="1:15" ht="15.6" hidden="1">
      <c r="A324" s="370">
        <v>46089</v>
      </c>
      <c r="B324" s="242" t="s">
        <v>2161</v>
      </c>
      <c r="C324" s="170" t="s">
        <v>334</v>
      </c>
      <c r="D324" s="242" t="s">
        <v>256</v>
      </c>
      <c r="E324" s="242">
        <v>2000</v>
      </c>
      <c r="F324" s="367">
        <f t="shared" si="5"/>
        <v>3.735455071814124</v>
      </c>
      <c r="G324" s="239">
        <v>535.41</v>
      </c>
      <c r="H324" s="242" t="s">
        <v>130</v>
      </c>
      <c r="I324" s="242" t="s">
        <v>620</v>
      </c>
      <c r="J324" s="170" t="s">
        <v>95</v>
      </c>
      <c r="K324" s="170" t="s">
        <v>342</v>
      </c>
      <c r="L324" s="170" t="s">
        <v>112</v>
      </c>
      <c r="M324" s="75"/>
      <c r="N324" s="75"/>
      <c r="O324" s="75"/>
    </row>
    <row r="325" spans="1:15" ht="15.6" hidden="1">
      <c r="A325" s="370">
        <v>46090</v>
      </c>
      <c r="B325" s="242" t="s">
        <v>187</v>
      </c>
      <c r="C325" s="170" t="s">
        <v>334</v>
      </c>
      <c r="D325" s="371" t="s">
        <v>98</v>
      </c>
      <c r="E325" s="242">
        <v>1000</v>
      </c>
      <c r="F325" s="367">
        <f t="shared" si="5"/>
        <v>1.8771635173931283</v>
      </c>
      <c r="G325" s="239">
        <v>532.71864210781655</v>
      </c>
      <c r="H325" s="372" t="s">
        <v>110</v>
      </c>
      <c r="I325" s="170" t="s">
        <v>375</v>
      </c>
      <c r="J325" s="170" t="s">
        <v>95</v>
      </c>
      <c r="K325" s="170" t="s">
        <v>342</v>
      </c>
      <c r="L325" s="170" t="s">
        <v>112</v>
      </c>
      <c r="M325" s="303"/>
      <c r="N325" s="303"/>
      <c r="O325" s="269"/>
    </row>
    <row r="326" spans="1:15" ht="15.6" hidden="1">
      <c r="A326" s="370">
        <v>46090</v>
      </c>
      <c r="B326" s="242" t="s">
        <v>185</v>
      </c>
      <c r="C326" s="170" t="s">
        <v>334</v>
      </c>
      <c r="D326" s="371" t="s">
        <v>98</v>
      </c>
      <c r="E326" s="242">
        <v>1000</v>
      </c>
      <c r="F326" s="367">
        <f t="shared" si="5"/>
        <v>1.9054742621280678</v>
      </c>
      <c r="G326" s="239">
        <v>524.80372990353703</v>
      </c>
      <c r="H326" s="372" t="s">
        <v>110</v>
      </c>
      <c r="I326" s="170" t="s">
        <v>375</v>
      </c>
      <c r="J326" s="170" t="s">
        <v>95</v>
      </c>
      <c r="K326" s="170" t="s">
        <v>342</v>
      </c>
      <c r="L326" s="170" t="s">
        <v>112</v>
      </c>
      <c r="M326" s="308"/>
      <c r="N326" s="306"/>
      <c r="O326" s="75"/>
    </row>
    <row r="327" spans="1:15" ht="15.6" hidden="1">
      <c r="A327" s="370">
        <v>46090</v>
      </c>
      <c r="B327" s="242" t="s">
        <v>355</v>
      </c>
      <c r="C327" s="170" t="s">
        <v>334</v>
      </c>
      <c r="D327" s="371" t="s">
        <v>98</v>
      </c>
      <c r="E327" s="242">
        <v>1000</v>
      </c>
      <c r="F327" s="367">
        <f t="shared" si="5"/>
        <v>1.8771635173931283</v>
      </c>
      <c r="G327" s="239">
        <v>532.71864210781655</v>
      </c>
      <c r="H327" s="372" t="s">
        <v>110</v>
      </c>
      <c r="I327" s="170" t="s">
        <v>375</v>
      </c>
      <c r="J327" s="170" t="s">
        <v>95</v>
      </c>
      <c r="K327" s="170" t="s">
        <v>342</v>
      </c>
      <c r="L327" s="170" t="s">
        <v>112</v>
      </c>
      <c r="M327" s="303"/>
      <c r="N327" s="303"/>
      <c r="O327" s="247"/>
    </row>
    <row r="328" spans="1:15" ht="15.6" hidden="1">
      <c r="A328" s="370">
        <v>46090</v>
      </c>
      <c r="B328" s="242" t="s">
        <v>356</v>
      </c>
      <c r="C328" s="170" t="s">
        <v>334</v>
      </c>
      <c r="D328" s="371" t="s">
        <v>98</v>
      </c>
      <c r="E328" s="242">
        <v>1000</v>
      </c>
      <c r="F328" s="367">
        <f t="shared" si="5"/>
        <v>1.8771635173931283</v>
      </c>
      <c r="G328" s="239">
        <v>532.71864210781655</v>
      </c>
      <c r="H328" s="372" t="s">
        <v>110</v>
      </c>
      <c r="I328" s="170" t="s">
        <v>375</v>
      </c>
      <c r="J328" s="170" t="s">
        <v>95</v>
      </c>
      <c r="K328" s="170" t="s">
        <v>342</v>
      </c>
      <c r="L328" s="170" t="s">
        <v>112</v>
      </c>
      <c r="M328" s="303"/>
      <c r="N328" s="303"/>
      <c r="O328" s="269"/>
    </row>
    <row r="329" spans="1:15" ht="15.6" hidden="1">
      <c r="A329" s="370">
        <v>46090</v>
      </c>
      <c r="B329" s="242" t="s">
        <v>191</v>
      </c>
      <c r="C329" s="170" t="s">
        <v>334</v>
      </c>
      <c r="D329" s="371" t="s">
        <v>98</v>
      </c>
      <c r="E329" s="242">
        <v>1000</v>
      </c>
      <c r="F329" s="367">
        <f t="shared" si="5"/>
        <v>1.8771635173931283</v>
      </c>
      <c r="G329" s="239">
        <v>532.71864210781655</v>
      </c>
      <c r="H329" s="372" t="s">
        <v>110</v>
      </c>
      <c r="I329" s="170" t="s">
        <v>375</v>
      </c>
      <c r="J329" s="170" t="s">
        <v>95</v>
      </c>
      <c r="K329" s="170" t="s">
        <v>342</v>
      </c>
      <c r="L329" s="170" t="s">
        <v>112</v>
      </c>
      <c r="M329" s="303"/>
      <c r="N329" s="303"/>
      <c r="O329" s="269"/>
    </row>
    <row r="330" spans="1:15" ht="15.6" hidden="1">
      <c r="A330" s="374">
        <v>46090</v>
      </c>
      <c r="B330" s="362" t="s">
        <v>385</v>
      </c>
      <c r="C330" s="362" t="s">
        <v>103</v>
      </c>
      <c r="D330" s="376" t="s">
        <v>96</v>
      </c>
      <c r="E330" s="373">
        <v>154370</v>
      </c>
      <c r="F330" s="367">
        <f t="shared" si="5"/>
        <v>297.23639422524388</v>
      </c>
      <c r="G330" s="239">
        <v>519.35093749999999</v>
      </c>
      <c r="H330" s="165" t="s">
        <v>127</v>
      </c>
      <c r="I330" s="242" t="s">
        <v>414</v>
      </c>
      <c r="J330" s="170" t="s">
        <v>95</v>
      </c>
      <c r="K330" s="170" t="s">
        <v>342</v>
      </c>
      <c r="L330" s="170" t="s">
        <v>112</v>
      </c>
      <c r="M330" s="306"/>
      <c r="N330" s="306"/>
      <c r="O330" s="75"/>
    </row>
    <row r="331" spans="1:15" ht="15.6" hidden="1">
      <c r="A331" s="366">
        <v>46090</v>
      </c>
      <c r="B331" s="242" t="s">
        <v>433</v>
      </c>
      <c r="C331" s="242" t="s">
        <v>103</v>
      </c>
      <c r="D331" s="242" t="s">
        <v>97</v>
      </c>
      <c r="E331" s="373">
        <v>68800</v>
      </c>
      <c r="F331" s="367">
        <f t="shared" si="5"/>
        <v>128.49965447040586</v>
      </c>
      <c r="G331" s="239">
        <v>535.41</v>
      </c>
      <c r="H331" s="242" t="s">
        <v>167</v>
      </c>
      <c r="I331" s="242" t="s">
        <v>498</v>
      </c>
      <c r="J331" s="170" t="s">
        <v>95</v>
      </c>
      <c r="K331" s="170" t="s">
        <v>342</v>
      </c>
      <c r="L331" s="170" t="s">
        <v>112</v>
      </c>
      <c r="M331" s="75"/>
      <c r="N331" s="75"/>
      <c r="O331" s="75"/>
    </row>
    <row r="332" spans="1:15" ht="15.6" hidden="1">
      <c r="A332" s="380">
        <v>46090</v>
      </c>
      <c r="B332" s="242" t="s">
        <v>434</v>
      </c>
      <c r="C332" s="170" t="s">
        <v>334</v>
      </c>
      <c r="D332" s="242" t="s">
        <v>97</v>
      </c>
      <c r="E332" s="284">
        <v>1000</v>
      </c>
      <c r="F332" s="367">
        <f t="shared" si="5"/>
        <v>1.867727535907062</v>
      </c>
      <c r="G332" s="239">
        <v>535.41</v>
      </c>
      <c r="H332" s="242" t="s">
        <v>167</v>
      </c>
      <c r="I332" s="242" t="s">
        <v>495</v>
      </c>
      <c r="J332" s="170" t="s">
        <v>95</v>
      </c>
      <c r="K332" s="170" t="s">
        <v>342</v>
      </c>
      <c r="L332" s="170" t="s">
        <v>112</v>
      </c>
      <c r="M332" s="75"/>
      <c r="N332" s="75"/>
      <c r="O332" s="75"/>
    </row>
    <row r="333" spans="1:15" ht="15.6" hidden="1">
      <c r="A333" s="380">
        <v>46090</v>
      </c>
      <c r="B333" s="242" t="s">
        <v>435</v>
      </c>
      <c r="C333" s="170" t="s">
        <v>334</v>
      </c>
      <c r="D333" s="242" t="s">
        <v>97</v>
      </c>
      <c r="E333" s="284">
        <v>1000</v>
      </c>
      <c r="F333" s="367">
        <f t="shared" si="5"/>
        <v>1.867727535907062</v>
      </c>
      <c r="G333" s="239">
        <v>535.41</v>
      </c>
      <c r="H333" s="242" t="s">
        <v>167</v>
      </c>
      <c r="I333" s="242" t="s">
        <v>495</v>
      </c>
      <c r="J333" s="170" t="s">
        <v>95</v>
      </c>
      <c r="K333" s="170" t="s">
        <v>342</v>
      </c>
      <c r="L333" s="170" t="s">
        <v>112</v>
      </c>
      <c r="M333" s="75"/>
      <c r="N333" s="75"/>
      <c r="O333" s="75"/>
    </row>
    <row r="334" spans="1:15" ht="15.6" hidden="1">
      <c r="A334" s="380">
        <v>46090</v>
      </c>
      <c r="B334" s="242" t="s">
        <v>436</v>
      </c>
      <c r="C334" s="170" t="s">
        <v>334</v>
      </c>
      <c r="D334" s="242" t="s">
        <v>97</v>
      </c>
      <c r="E334" s="284">
        <v>1000</v>
      </c>
      <c r="F334" s="367">
        <f t="shared" si="5"/>
        <v>1.867727535907062</v>
      </c>
      <c r="G334" s="239">
        <v>535.41</v>
      </c>
      <c r="H334" s="242" t="s">
        <v>167</v>
      </c>
      <c r="I334" s="242" t="s">
        <v>495</v>
      </c>
      <c r="J334" s="170" t="s">
        <v>95</v>
      </c>
      <c r="K334" s="170" t="s">
        <v>342</v>
      </c>
      <c r="L334" s="170" t="s">
        <v>112</v>
      </c>
      <c r="M334" s="75"/>
      <c r="N334" s="75"/>
      <c r="O334" s="75"/>
    </row>
    <row r="335" spans="1:15" ht="15.6" hidden="1">
      <c r="A335" s="380">
        <v>46090</v>
      </c>
      <c r="B335" s="242" t="s">
        <v>437</v>
      </c>
      <c r="C335" s="242" t="s">
        <v>109</v>
      </c>
      <c r="D335" s="242" t="s">
        <v>98</v>
      </c>
      <c r="E335" s="284">
        <v>5000</v>
      </c>
      <c r="F335" s="367">
        <f t="shared" si="5"/>
        <v>9.3386376795353101</v>
      </c>
      <c r="G335" s="239">
        <v>535.41</v>
      </c>
      <c r="H335" s="242" t="s">
        <v>167</v>
      </c>
      <c r="I335" s="242" t="s">
        <v>499</v>
      </c>
      <c r="J335" s="170" t="s">
        <v>95</v>
      </c>
      <c r="K335" s="170" t="s">
        <v>342</v>
      </c>
      <c r="L335" s="170" t="s">
        <v>112</v>
      </c>
      <c r="M335" s="75"/>
      <c r="N335" s="75"/>
      <c r="O335" s="75"/>
    </row>
    <row r="336" spans="1:15" ht="15.6" hidden="1">
      <c r="A336" s="346">
        <v>46090</v>
      </c>
      <c r="B336" s="347" t="s">
        <v>2207</v>
      </c>
      <c r="C336" s="242" t="s">
        <v>391</v>
      </c>
      <c r="D336" s="347" t="s">
        <v>256</v>
      </c>
      <c r="E336" s="347">
        <v>9000</v>
      </c>
      <c r="F336" s="367">
        <f t="shared" si="5"/>
        <v>16.809547823163559</v>
      </c>
      <c r="G336" s="239">
        <v>535.41</v>
      </c>
      <c r="H336" s="347" t="s">
        <v>122</v>
      </c>
      <c r="I336" s="347" t="s">
        <v>539</v>
      </c>
      <c r="J336" s="170" t="s">
        <v>95</v>
      </c>
      <c r="K336" s="170" t="s">
        <v>342</v>
      </c>
      <c r="L336" s="170" t="s">
        <v>112</v>
      </c>
      <c r="M336" s="75"/>
      <c r="N336" s="75"/>
      <c r="O336" s="75"/>
    </row>
    <row r="337" spans="1:15" ht="15.6" hidden="1">
      <c r="A337" s="370">
        <v>46090</v>
      </c>
      <c r="B337" s="242" t="s">
        <v>2161</v>
      </c>
      <c r="C337" s="170" t="s">
        <v>334</v>
      </c>
      <c r="D337" s="242" t="s">
        <v>256</v>
      </c>
      <c r="E337" s="242">
        <v>1000</v>
      </c>
      <c r="F337" s="367">
        <f t="shared" si="5"/>
        <v>1.867727535907062</v>
      </c>
      <c r="G337" s="239">
        <v>535.41</v>
      </c>
      <c r="H337" s="242" t="s">
        <v>130</v>
      </c>
      <c r="I337" s="242" t="s">
        <v>620</v>
      </c>
      <c r="J337" s="170" t="s">
        <v>95</v>
      </c>
      <c r="K337" s="170" t="s">
        <v>342</v>
      </c>
      <c r="L337" s="170" t="s">
        <v>112</v>
      </c>
      <c r="M337" s="75"/>
      <c r="N337" s="75"/>
      <c r="O337" s="75"/>
    </row>
    <row r="338" spans="1:15" ht="15.6" hidden="1">
      <c r="A338" s="370">
        <v>46090</v>
      </c>
      <c r="B338" s="242" t="s">
        <v>2161</v>
      </c>
      <c r="C338" s="170" t="s">
        <v>334</v>
      </c>
      <c r="D338" s="242" t="s">
        <v>256</v>
      </c>
      <c r="E338" s="242">
        <v>2000</v>
      </c>
      <c r="F338" s="367">
        <f t="shared" si="5"/>
        <v>3.735455071814124</v>
      </c>
      <c r="G338" s="239">
        <v>535.41</v>
      </c>
      <c r="H338" s="242" t="s">
        <v>130</v>
      </c>
      <c r="I338" s="242" t="s">
        <v>620</v>
      </c>
      <c r="J338" s="170" t="s">
        <v>95</v>
      </c>
      <c r="K338" s="170" t="s">
        <v>342</v>
      </c>
      <c r="L338" s="170" t="s">
        <v>112</v>
      </c>
      <c r="M338" s="75"/>
      <c r="N338" s="75"/>
      <c r="O338" s="75"/>
    </row>
    <row r="339" spans="1:15" ht="15.6" hidden="1">
      <c r="A339" s="366">
        <v>46090</v>
      </c>
      <c r="B339" s="362" t="s">
        <v>650</v>
      </c>
      <c r="C339" s="362" t="s">
        <v>103</v>
      </c>
      <c r="D339" s="242" t="s">
        <v>96</v>
      </c>
      <c r="E339" s="373">
        <v>127070</v>
      </c>
      <c r="F339" s="367">
        <f t="shared" si="5"/>
        <v>237.33213798771035</v>
      </c>
      <c r="G339" s="239">
        <v>535.41</v>
      </c>
      <c r="H339" s="242" t="s">
        <v>124</v>
      </c>
      <c r="I339" s="242" t="s">
        <v>651</v>
      </c>
      <c r="J339" s="170" t="s">
        <v>95</v>
      </c>
      <c r="K339" s="170" t="s">
        <v>342</v>
      </c>
      <c r="L339" s="170" t="s">
        <v>112</v>
      </c>
      <c r="M339" s="75"/>
      <c r="N339" s="75"/>
      <c r="O339" s="75"/>
    </row>
    <row r="340" spans="1:15" ht="15.6" hidden="1">
      <c r="A340" s="366">
        <v>46090</v>
      </c>
      <c r="B340" s="362" t="s">
        <v>652</v>
      </c>
      <c r="C340" s="362" t="s">
        <v>103</v>
      </c>
      <c r="D340" s="170" t="s">
        <v>96</v>
      </c>
      <c r="E340" s="373">
        <v>127070</v>
      </c>
      <c r="F340" s="367">
        <f t="shared" si="5"/>
        <v>237.33213798771035</v>
      </c>
      <c r="G340" s="239">
        <v>535.41</v>
      </c>
      <c r="H340" s="242" t="s">
        <v>125</v>
      </c>
      <c r="I340" s="242" t="s">
        <v>653</v>
      </c>
      <c r="J340" s="170" t="s">
        <v>95</v>
      </c>
      <c r="K340" s="170" t="s">
        <v>342</v>
      </c>
      <c r="L340" s="170" t="s">
        <v>112</v>
      </c>
      <c r="M340" s="75"/>
      <c r="N340" s="75"/>
      <c r="O340" s="75"/>
    </row>
    <row r="341" spans="1:15" ht="15.6" hidden="1">
      <c r="A341" s="381">
        <v>46090</v>
      </c>
      <c r="B341" s="362" t="s">
        <v>655</v>
      </c>
      <c r="C341" s="369" t="s">
        <v>103</v>
      </c>
      <c r="D341" s="369" t="s">
        <v>96</v>
      </c>
      <c r="E341" s="373">
        <v>127070</v>
      </c>
      <c r="F341" s="367">
        <f t="shared" si="5"/>
        <v>237.33213798771035</v>
      </c>
      <c r="G341" s="239">
        <v>535.41</v>
      </c>
      <c r="H341" s="369" t="s">
        <v>133</v>
      </c>
      <c r="I341" s="242" t="s">
        <v>687</v>
      </c>
      <c r="J341" s="170" t="s">
        <v>95</v>
      </c>
      <c r="K341" s="170" t="s">
        <v>342</v>
      </c>
      <c r="L341" s="170" t="s">
        <v>112</v>
      </c>
      <c r="M341" s="75"/>
      <c r="N341" s="75"/>
      <c r="O341" s="75"/>
    </row>
    <row r="342" spans="1:15" ht="15.6" hidden="1">
      <c r="A342" s="366">
        <v>46090</v>
      </c>
      <c r="B342" s="375" t="s">
        <v>700</v>
      </c>
      <c r="C342" s="375" t="s">
        <v>103</v>
      </c>
      <c r="D342" s="382" t="s">
        <v>99</v>
      </c>
      <c r="E342" s="373">
        <v>132280</v>
      </c>
      <c r="F342" s="367">
        <f t="shared" si="5"/>
        <v>247.06299844978616</v>
      </c>
      <c r="G342" s="239">
        <v>535.41</v>
      </c>
      <c r="H342" s="242" t="s">
        <v>128</v>
      </c>
      <c r="I342" s="242" t="s">
        <v>741</v>
      </c>
      <c r="J342" s="170" t="s">
        <v>95</v>
      </c>
      <c r="K342" s="170" t="s">
        <v>342</v>
      </c>
      <c r="L342" s="170" t="s">
        <v>112</v>
      </c>
      <c r="M342" s="75"/>
      <c r="N342" s="75"/>
      <c r="O342" s="75"/>
    </row>
    <row r="343" spans="1:15" ht="15.6" hidden="1">
      <c r="A343" s="366">
        <v>46090</v>
      </c>
      <c r="B343" s="242" t="s">
        <v>754</v>
      </c>
      <c r="C343" s="242" t="s">
        <v>119</v>
      </c>
      <c r="D343" s="242" t="s">
        <v>97</v>
      </c>
      <c r="E343" s="373">
        <v>62500</v>
      </c>
      <c r="F343" s="367">
        <f t="shared" si="5"/>
        <v>116.73297099419138</v>
      </c>
      <c r="G343" s="239">
        <v>535.41</v>
      </c>
      <c r="H343" s="242" t="s">
        <v>123</v>
      </c>
      <c r="I343" s="170" t="s">
        <v>792</v>
      </c>
      <c r="J343" s="170" t="s">
        <v>95</v>
      </c>
      <c r="K343" s="170" t="s">
        <v>342</v>
      </c>
      <c r="L343" s="170" t="s">
        <v>112</v>
      </c>
      <c r="M343" s="75"/>
      <c r="N343" s="75"/>
      <c r="O343" s="75"/>
    </row>
    <row r="344" spans="1:15" ht="15.6" hidden="1">
      <c r="A344" s="363">
        <v>46090</v>
      </c>
      <c r="B344" s="286" t="s">
        <v>808</v>
      </c>
      <c r="C344" s="170" t="s">
        <v>251</v>
      </c>
      <c r="D344" s="242"/>
      <c r="E344" s="245"/>
      <c r="F344" s="395">
        <f t="shared" si="5"/>
        <v>0</v>
      </c>
      <c r="G344" s="239">
        <f>+M344/N344</f>
        <v>535.40981666666664</v>
      </c>
      <c r="H344" s="242" t="s">
        <v>106</v>
      </c>
      <c r="I344" s="242" t="s">
        <v>877</v>
      </c>
      <c r="J344" s="170" t="s">
        <v>95</v>
      </c>
      <c r="K344" s="170" t="s">
        <v>342</v>
      </c>
      <c r="L344" s="170" t="s">
        <v>112</v>
      </c>
      <c r="M344" s="392">
        <v>32124589</v>
      </c>
      <c r="N344" s="392">
        <v>60000</v>
      </c>
      <c r="O344" s="75"/>
    </row>
    <row r="345" spans="1:15" ht="15.6" hidden="1">
      <c r="A345" s="363">
        <v>46090</v>
      </c>
      <c r="B345" s="243" t="s">
        <v>809</v>
      </c>
      <c r="C345" s="170" t="s">
        <v>103</v>
      </c>
      <c r="D345" s="170" t="s">
        <v>96</v>
      </c>
      <c r="E345" s="245">
        <v>228800</v>
      </c>
      <c r="F345" s="367">
        <f t="shared" si="5"/>
        <v>427.33606021553578</v>
      </c>
      <c r="G345" s="239">
        <v>535.41</v>
      </c>
      <c r="H345" s="242" t="s">
        <v>106</v>
      </c>
      <c r="I345" s="242" t="s">
        <v>841</v>
      </c>
      <c r="J345" s="170" t="s">
        <v>95</v>
      </c>
      <c r="K345" s="170" t="s">
        <v>342</v>
      </c>
      <c r="L345" s="170" t="s">
        <v>112</v>
      </c>
      <c r="M345" s="75"/>
      <c r="N345" s="75"/>
      <c r="O345" s="75"/>
    </row>
    <row r="346" spans="1:15" ht="15.6" hidden="1">
      <c r="A346" s="363">
        <v>46090</v>
      </c>
      <c r="B346" s="243" t="s">
        <v>809</v>
      </c>
      <c r="C346" s="170" t="s">
        <v>103</v>
      </c>
      <c r="D346" s="170" t="s">
        <v>96</v>
      </c>
      <c r="E346" s="245">
        <v>228800</v>
      </c>
      <c r="F346" s="367">
        <f t="shared" si="5"/>
        <v>427.33606021553578</v>
      </c>
      <c r="G346" s="239">
        <v>535.41</v>
      </c>
      <c r="H346" s="242" t="s">
        <v>106</v>
      </c>
      <c r="I346" s="242" t="s">
        <v>842</v>
      </c>
      <c r="J346" s="170" t="s">
        <v>95</v>
      </c>
      <c r="K346" s="170" t="s">
        <v>342</v>
      </c>
      <c r="L346" s="170" t="s">
        <v>112</v>
      </c>
      <c r="M346" s="75"/>
      <c r="N346" s="75"/>
      <c r="O346" s="75"/>
    </row>
    <row r="347" spans="1:15" ht="15.6" hidden="1">
      <c r="A347" s="363">
        <v>46090</v>
      </c>
      <c r="B347" s="286" t="s">
        <v>810</v>
      </c>
      <c r="C347" s="170" t="s">
        <v>103</v>
      </c>
      <c r="D347" s="365" t="s">
        <v>96</v>
      </c>
      <c r="E347" s="245">
        <v>581764</v>
      </c>
      <c r="F347" s="367">
        <f t="shared" si="5"/>
        <v>1086.576642199436</v>
      </c>
      <c r="G347" s="239">
        <v>535.41</v>
      </c>
      <c r="H347" s="242" t="s">
        <v>106</v>
      </c>
      <c r="I347" s="242" t="s">
        <v>843</v>
      </c>
      <c r="J347" s="170" t="s">
        <v>95</v>
      </c>
      <c r="K347" s="170" t="s">
        <v>342</v>
      </c>
      <c r="L347" s="170" t="s">
        <v>112</v>
      </c>
      <c r="M347" s="75"/>
      <c r="N347" s="75"/>
      <c r="O347" s="75"/>
    </row>
    <row r="348" spans="1:15" ht="15.6" hidden="1">
      <c r="A348" s="363">
        <v>46090</v>
      </c>
      <c r="B348" s="243" t="s">
        <v>811</v>
      </c>
      <c r="C348" s="170" t="s">
        <v>103</v>
      </c>
      <c r="D348" s="248" t="s">
        <v>96</v>
      </c>
      <c r="E348" s="245">
        <v>328800</v>
      </c>
      <c r="F348" s="367">
        <f t="shared" si="5"/>
        <v>614.10881380624198</v>
      </c>
      <c r="G348" s="239">
        <v>535.41</v>
      </c>
      <c r="H348" s="242" t="s">
        <v>106</v>
      </c>
      <c r="I348" s="242" t="s">
        <v>844</v>
      </c>
      <c r="J348" s="170" t="s">
        <v>95</v>
      </c>
      <c r="K348" s="170" t="s">
        <v>342</v>
      </c>
      <c r="L348" s="170" t="s">
        <v>112</v>
      </c>
      <c r="M348" s="75"/>
      <c r="N348" s="75"/>
      <c r="O348" s="75"/>
    </row>
    <row r="349" spans="1:15" ht="15.6" hidden="1">
      <c r="A349" s="363">
        <v>46090</v>
      </c>
      <c r="B349" s="243" t="s">
        <v>812</v>
      </c>
      <c r="C349" s="170" t="s">
        <v>103</v>
      </c>
      <c r="D349" s="248" t="s">
        <v>99</v>
      </c>
      <c r="E349" s="245">
        <v>268210</v>
      </c>
      <c r="F349" s="367">
        <f t="shared" si="5"/>
        <v>500.94320240563309</v>
      </c>
      <c r="G349" s="239">
        <v>535.41</v>
      </c>
      <c r="H349" s="242" t="s">
        <v>106</v>
      </c>
      <c r="I349" s="242" t="s">
        <v>845</v>
      </c>
      <c r="J349" s="170" t="s">
        <v>95</v>
      </c>
      <c r="K349" s="170" t="s">
        <v>342</v>
      </c>
      <c r="L349" s="170" t="s">
        <v>112</v>
      </c>
      <c r="M349" s="75"/>
      <c r="N349" s="75"/>
      <c r="O349" s="75"/>
    </row>
    <row r="350" spans="1:15" ht="15.6" hidden="1">
      <c r="A350" s="363">
        <v>46090</v>
      </c>
      <c r="B350" s="286" t="s">
        <v>813</v>
      </c>
      <c r="C350" s="170" t="s">
        <v>103</v>
      </c>
      <c r="D350" s="365" t="s">
        <v>96</v>
      </c>
      <c r="E350" s="245">
        <v>581764</v>
      </c>
      <c r="F350" s="367">
        <f t="shared" si="5"/>
        <v>1086.576642199436</v>
      </c>
      <c r="G350" s="239">
        <v>535.41</v>
      </c>
      <c r="H350" s="242" t="s">
        <v>106</v>
      </c>
      <c r="I350" s="242" t="s">
        <v>846</v>
      </c>
      <c r="J350" s="170" t="s">
        <v>95</v>
      </c>
      <c r="K350" s="170" t="s">
        <v>342</v>
      </c>
      <c r="L350" s="170" t="s">
        <v>112</v>
      </c>
      <c r="M350" s="75"/>
      <c r="N350" s="75"/>
      <c r="O350" s="75"/>
    </row>
    <row r="351" spans="1:15" ht="15.6" hidden="1">
      <c r="A351" s="363">
        <v>46090</v>
      </c>
      <c r="B351" s="243" t="s">
        <v>814</v>
      </c>
      <c r="C351" s="170" t="s">
        <v>103</v>
      </c>
      <c r="D351" s="248" t="s">
        <v>96</v>
      </c>
      <c r="E351" s="245">
        <v>328800</v>
      </c>
      <c r="F351" s="367">
        <f t="shared" si="5"/>
        <v>614.10881380624198</v>
      </c>
      <c r="G351" s="239">
        <v>535.41</v>
      </c>
      <c r="H351" s="242" t="s">
        <v>106</v>
      </c>
      <c r="I351" s="242" t="s">
        <v>847</v>
      </c>
      <c r="J351" s="170" t="s">
        <v>95</v>
      </c>
      <c r="K351" s="170" t="s">
        <v>342</v>
      </c>
      <c r="L351" s="170" t="s">
        <v>112</v>
      </c>
      <c r="M351" s="75"/>
      <c r="N351" s="75"/>
      <c r="O351" s="75"/>
    </row>
    <row r="352" spans="1:15" ht="15.6" hidden="1">
      <c r="A352" s="363">
        <v>46090</v>
      </c>
      <c r="B352" s="243" t="s">
        <v>815</v>
      </c>
      <c r="C352" s="170" t="s">
        <v>103</v>
      </c>
      <c r="D352" s="248" t="s">
        <v>99</v>
      </c>
      <c r="E352" s="245">
        <v>268210</v>
      </c>
      <c r="F352" s="367">
        <f t="shared" si="5"/>
        <v>500.94320240563309</v>
      </c>
      <c r="G352" s="239">
        <v>535.41</v>
      </c>
      <c r="H352" s="242" t="s">
        <v>106</v>
      </c>
      <c r="I352" s="242" t="s">
        <v>848</v>
      </c>
      <c r="J352" s="170" t="s">
        <v>95</v>
      </c>
      <c r="K352" s="170" t="s">
        <v>342</v>
      </c>
      <c r="L352" s="170" t="s">
        <v>112</v>
      </c>
      <c r="M352" s="75"/>
      <c r="N352" s="75"/>
      <c r="O352" s="75"/>
    </row>
    <row r="353" spans="1:15" ht="15.6" hidden="1">
      <c r="A353" s="363">
        <v>46090</v>
      </c>
      <c r="B353" s="286" t="s">
        <v>816</v>
      </c>
      <c r="C353" s="170" t="s">
        <v>103</v>
      </c>
      <c r="D353" s="242" t="s">
        <v>256</v>
      </c>
      <c r="E353" s="245">
        <v>255000</v>
      </c>
      <c r="F353" s="367">
        <f t="shared" si="5"/>
        <v>476.27052165630079</v>
      </c>
      <c r="G353" s="239">
        <v>535.41</v>
      </c>
      <c r="H353" s="242" t="s">
        <v>106</v>
      </c>
      <c r="I353" s="242" t="s">
        <v>849</v>
      </c>
      <c r="J353" s="170" t="s">
        <v>95</v>
      </c>
      <c r="K353" s="170" t="s">
        <v>342</v>
      </c>
      <c r="L353" s="170" t="s">
        <v>112</v>
      </c>
      <c r="M353" s="75"/>
      <c r="N353" s="75"/>
      <c r="O353" s="75"/>
    </row>
    <row r="354" spans="1:15" ht="15.6" hidden="1">
      <c r="A354" s="363">
        <v>46090</v>
      </c>
      <c r="B354" s="286" t="s">
        <v>817</v>
      </c>
      <c r="C354" s="170" t="s">
        <v>103</v>
      </c>
      <c r="D354" s="242" t="s">
        <v>256</v>
      </c>
      <c r="E354" s="245">
        <v>255000</v>
      </c>
      <c r="F354" s="367">
        <f t="shared" si="5"/>
        <v>476.27052165630079</v>
      </c>
      <c r="G354" s="239">
        <v>535.41</v>
      </c>
      <c r="H354" s="242" t="s">
        <v>106</v>
      </c>
      <c r="I354" s="242" t="s">
        <v>850</v>
      </c>
      <c r="J354" s="170" t="s">
        <v>95</v>
      </c>
      <c r="K354" s="170" t="s">
        <v>342</v>
      </c>
      <c r="L354" s="170" t="s">
        <v>112</v>
      </c>
      <c r="M354" s="75"/>
      <c r="N354" s="75"/>
      <c r="O354" s="75"/>
    </row>
    <row r="355" spans="1:15" ht="15.6" hidden="1">
      <c r="A355" s="363">
        <v>46090</v>
      </c>
      <c r="B355" s="286" t="s">
        <v>818</v>
      </c>
      <c r="C355" s="170" t="s">
        <v>103</v>
      </c>
      <c r="D355" s="242" t="s">
        <v>256</v>
      </c>
      <c r="E355" s="245">
        <v>255000</v>
      </c>
      <c r="F355" s="367">
        <f t="shared" si="5"/>
        <v>476.27052165630079</v>
      </c>
      <c r="G355" s="239">
        <v>535.41</v>
      </c>
      <c r="H355" s="242" t="s">
        <v>106</v>
      </c>
      <c r="I355" s="242" t="s">
        <v>851</v>
      </c>
      <c r="J355" s="170" t="s">
        <v>95</v>
      </c>
      <c r="K355" s="170" t="s">
        <v>342</v>
      </c>
      <c r="L355" s="170" t="s">
        <v>112</v>
      </c>
      <c r="M355" s="75"/>
      <c r="N355" s="75"/>
      <c r="O355" s="75"/>
    </row>
    <row r="356" spans="1:15" ht="15.6" hidden="1">
      <c r="A356" s="363">
        <v>46090</v>
      </c>
      <c r="B356" s="286" t="s">
        <v>819</v>
      </c>
      <c r="C356" s="170" t="s">
        <v>103</v>
      </c>
      <c r="D356" s="242" t="s">
        <v>256</v>
      </c>
      <c r="E356" s="245">
        <v>255000</v>
      </c>
      <c r="F356" s="367">
        <f t="shared" si="5"/>
        <v>476.27052165630079</v>
      </c>
      <c r="G356" s="239">
        <v>535.41</v>
      </c>
      <c r="H356" s="242" t="s">
        <v>106</v>
      </c>
      <c r="I356" s="242" t="s">
        <v>852</v>
      </c>
      <c r="J356" s="170" t="s">
        <v>95</v>
      </c>
      <c r="K356" s="170" t="s">
        <v>342</v>
      </c>
      <c r="L356" s="170" t="s">
        <v>112</v>
      </c>
      <c r="M356" s="75"/>
      <c r="N356" s="75"/>
      <c r="O356" s="75"/>
    </row>
    <row r="357" spans="1:15" ht="15.6" hidden="1">
      <c r="A357" s="363">
        <v>46090</v>
      </c>
      <c r="B357" s="286" t="s">
        <v>820</v>
      </c>
      <c r="C357" s="170" t="s">
        <v>103</v>
      </c>
      <c r="D357" s="242" t="s">
        <v>256</v>
      </c>
      <c r="E357" s="245">
        <v>400000</v>
      </c>
      <c r="F357" s="367">
        <f t="shared" si="5"/>
        <v>747.09101436282481</v>
      </c>
      <c r="G357" s="239">
        <v>535.41</v>
      </c>
      <c r="H357" s="242" t="s">
        <v>106</v>
      </c>
      <c r="I357" s="242" t="s">
        <v>853</v>
      </c>
      <c r="J357" s="170" t="s">
        <v>95</v>
      </c>
      <c r="K357" s="170" t="s">
        <v>342</v>
      </c>
      <c r="L357" s="170" t="s">
        <v>112</v>
      </c>
      <c r="M357" s="75"/>
      <c r="N357" s="75"/>
      <c r="O357" s="75"/>
    </row>
    <row r="358" spans="1:15" ht="15.6" hidden="1">
      <c r="A358" s="363">
        <v>46090</v>
      </c>
      <c r="B358" s="286" t="s">
        <v>821</v>
      </c>
      <c r="C358" s="170" t="s">
        <v>103</v>
      </c>
      <c r="D358" s="242" t="s">
        <v>256</v>
      </c>
      <c r="E358" s="245">
        <v>157143</v>
      </c>
      <c r="F358" s="367">
        <f t="shared" si="5"/>
        <v>293.50030817504341</v>
      </c>
      <c r="G358" s="239">
        <v>535.41</v>
      </c>
      <c r="H358" s="242" t="s">
        <v>106</v>
      </c>
      <c r="I358" s="242" t="s">
        <v>854</v>
      </c>
      <c r="J358" s="170" t="s">
        <v>95</v>
      </c>
      <c r="K358" s="170" t="s">
        <v>342</v>
      </c>
      <c r="L358" s="170" t="s">
        <v>112</v>
      </c>
      <c r="M358" s="75"/>
      <c r="N358" s="75"/>
      <c r="O358" s="75"/>
    </row>
    <row r="359" spans="1:15" ht="15.6" hidden="1">
      <c r="A359" s="370">
        <v>46091</v>
      </c>
      <c r="B359" s="242" t="s">
        <v>185</v>
      </c>
      <c r="C359" s="170" t="s">
        <v>334</v>
      </c>
      <c r="D359" s="371" t="s">
        <v>98</v>
      </c>
      <c r="E359" s="242">
        <v>1000</v>
      </c>
      <c r="F359" s="367">
        <f t="shared" si="5"/>
        <v>1.8677282335885521</v>
      </c>
      <c r="G359" s="239">
        <v>535.40980000000002</v>
      </c>
      <c r="H359" s="372" t="s">
        <v>110</v>
      </c>
      <c r="I359" s="170" t="s">
        <v>375</v>
      </c>
      <c r="J359" s="170" t="s">
        <v>95</v>
      </c>
      <c r="K359" s="170" t="s">
        <v>342</v>
      </c>
      <c r="L359" s="170" t="s">
        <v>112</v>
      </c>
      <c r="M359" s="303"/>
      <c r="N359" s="303"/>
      <c r="O359" s="269"/>
    </row>
    <row r="360" spans="1:15" ht="15.6" hidden="1">
      <c r="A360" s="370">
        <v>46091</v>
      </c>
      <c r="B360" s="369" t="s">
        <v>357</v>
      </c>
      <c r="C360" s="170" t="s">
        <v>109</v>
      </c>
      <c r="D360" s="232" t="s">
        <v>98</v>
      </c>
      <c r="E360" s="242">
        <v>10000</v>
      </c>
      <c r="F360" s="367">
        <f t="shared" si="5"/>
        <v>18.771635173931283</v>
      </c>
      <c r="G360" s="239">
        <v>532.71864210781655</v>
      </c>
      <c r="H360" s="372" t="s">
        <v>110</v>
      </c>
      <c r="I360" s="170" t="s">
        <v>381</v>
      </c>
      <c r="J360" s="170" t="s">
        <v>95</v>
      </c>
      <c r="K360" s="170" t="s">
        <v>342</v>
      </c>
      <c r="L360" s="170" t="s">
        <v>112</v>
      </c>
      <c r="M360" s="303"/>
      <c r="N360" s="303"/>
      <c r="O360" s="269"/>
    </row>
    <row r="361" spans="1:15" ht="15.6" hidden="1">
      <c r="A361" s="370">
        <v>46091</v>
      </c>
      <c r="B361" s="242" t="s">
        <v>191</v>
      </c>
      <c r="C361" s="170" t="s">
        <v>334</v>
      </c>
      <c r="D361" s="371" t="s">
        <v>98</v>
      </c>
      <c r="E361" s="242">
        <v>1000</v>
      </c>
      <c r="F361" s="367">
        <f t="shared" si="5"/>
        <v>1.8771635173931283</v>
      </c>
      <c r="G361" s="239">
        <v>532.71864210781655</v>
      </c>
      <c r="H361" s="372" t="s">
        <v>110</v>
      </c>
      <c r="I361" s="170" t="s">
        <v>375</v>
      </c>
      <c r="J361" s="170" t="s">
        <v>95</v>
      </c>
      <c r="K361" s="170" t="s">
        <v>342</v>
      </c>
      <c r="L361" s="170" t="s">
        <v>112</v>
      </c>
      <c r="M361" s="303"/>
      <c r="N361" s="303"/>
      <c r="O361" s="269"/>
    </row>
    <row r="362" spans="1:15" ht="15.6" hidden="1">
      <c r="A362" s="374">
        <v>46091</v>
      </c>
      <c r="B362" s="375" t="s">
        <v>386</v>
      </c>
      <c r="C362" s="375" t="s">
        <v>109</v>
      </c>
      <c r="D362" s="376" t="s">
        <v>96</v>
      </c>
      <c r="E362" s="377">
        <v>7500</v>
      </c>
      <c r="F362" s="367">
        <f t="shared" si="5"/>
        <v>14.007956519302965</v>
      </c>
      <c r="G362" s="239">
        <v>535.41</v>
      </c>
      <c r="H362" s="165" t="s">
        <v>127</v>
      </c>
      <c r="I362" s="377" t="s">
        <v>415</v>
      </c>
      <c r="J362" s="170" t="s">
        <v>95</v>
      </c>
      <c r="K362" s="170" t="s">
        <v>342</v>
      </c>
      <c r="L362" s="170" t="s">
        <v>112</v>
      </c>
      <c r="M362" s="306"/>
      <c r="N362" s="306"/>
      <c r="O362" s="75"/>
    </row>
    <row r="363" spans="1:15" s="412" customFormat="1" ht="15.6" hidden="1">
      <c r="A363" s="413">
        <v>46091</v>
      </c>
      <c r="B363" s="165" t="s">
        <v>2187</v>
      </c>
      <c r="C363" s="165" t="s">
        <v>523</v>
      </c>
      <c r="D363" s="165" t="s">
        <v>256</v>
      </c>
      <c r="E363" s="165">
        <v>10000</v>
      </c>
      <c r="F363" s="367">
        <f t="shared" si="5"/>
        <v>18.67727535907062</v>
      </c>
      <c r="G363" s="239">
        <v>535.41</v>
      </c>
      <c r="H363" s="165" t="s">
        <v>122</v>
      </c>
      <c r="I363" s="165" t="s">
        <v>540</v>
      </c>
      <c r="J363" s="170" t="s">
        <v>95</v>
      </c>
      <c r="K363" s="170" t="s">
        <v>342</v>
      </c>
      <c r="L363" s="170" t="s">
        <v>112</v>
      </c>
      <c r="M363" s="124"/>
      <c r="N363" s="124"/>
      <c r="O363" s="124"/>
    </row>
    <row r="364" spans="1:15" s="412" customFormat="1" ht="15.6" hidden="1">
      <c r="A364" s="346">
        <v>46091</v>
      </c>
      <c r="B364" s="347" t="s">
        <v>2174</v>
      </c>
      <c r="C364" s="170" t="s">
        <v>334</v>
      </c>
      <c r="D364" s="347" t="s">
        <v>256</v>
      </c>
      <c r="E364" s="347">
        <v>1500</v>
      </c>
      <c r="F364" s="367">
        <f t="shared" si="5"/>
        <v>2.8015913038605929</v>
      </c>
      <c r="G364" s="239">
        <v>535.41</v>
      </c>
      <c r="H364" s="347" t="s">
        <v>122</v>
      </c>
      <c r="I364" s="347" t="s">
        <v>537</v>
      </c>
      <c r="J364" s="170" t="s">
        <v>95</v>
      </c>
      <c r="K364" s="170" t="s">
        <v>342</v>
      </c>
      <c r="L364" s="170" t="s">
        <v>112</v>
      </c>
      <c r="M364" s="75"/>
      <c r="N364" s="75"/>
      <c r="O364" s="75"/>
    </row>
    <row r="365" spans="1:15" s="412" customFormat="1" ht="15.6" hidden="1">
      <c r="A365" s="346">
        <v>46091</v>
      </c>
      <c r="B365" s="347" t="s">
        <v>2174</v>
      </c>
      <c r="C365" s="170" t="s">
        <v>334</v>
      </c>
      <c r="D365" s="347" t="s">
        <v>256</v>
      </c>
      <c r="E365" s="347">
        <v>1000</v>
      </c>
      <c r="F365" s="367">
        <f t="shared" si="5"/>
        <v>1.867727535907062</v>
      </c>
      <c r="G365" s="239">
        <v>535.41</v>
      </c>
      <c r="H365" s="347" t="s">
        <v>122</v>
      </c>
      <c r="I365" s="347" t="s">
        <v>537</v>
      </c>
      <c r="J365" s="170" t="s">
        <v>95</v>
      </c>
      <c r="K365" s="170" t="s">
        <v>342</v>
      </c>
      <c r="L365" s="170" t="s">
        <v>112</v>
      </c>
      <c r="M365" s="75"/>
      <c r="N365" s="75"/>
      <c r="O365" s="75"/>
    </row>
    <row r="366" spans="1:15" s="412" customFormat="1" ht="15.6" hidden="1">
      <c r="A366" s="346">
        <v>46091</v>
      </c>
      <c r="B366" s="165" t="s">
        <v>524</v>
      </c>
      <c r="C366" s="165" t="s">
        <v>109</v>
      </c>
      <c r="D366" s="165" t="s">
        <v>525</v>
      </c>
      <c r="E366" s="347">
        <v>7500</v>
      </c>
      <c r="F366" s="367">
        <f t="shared" ref="F366:F429" si="6">E366/G366</f>
        <v>14.007956519302965</v>
      </c>
      <c r="G366" s="239">
        <v>535.41</v>
      </c>
      <c r="H366" s="347" t="s">
        <v>122</v>
      </c>
      <c r="I366" s="347" t="s">
        <v>541</v>
      </c>
      <c r="J366" s="170" t="s">
        <v>95</v>
      </c>
      <c r="K366" s="170" t="s">
        <v>342</v>
      </c>
      <c r="L366" s="170" t="s">
        <v>112</v>
      </c>
      <c r="M366" s="75"/>
      <c r="N366" s="75"/>
      <c r="O366" s="75"/>
    </row>
    <row r="367" spans="1:15" s="412" customFormat="1" ht="15.6" hidden="1">
      <c r="A367" s="370">
        <v>46091</v>
      </c>
      <c r="B367" s="242" t="s">
        <v>2164</v>
      </c>
      <c r="C367" s="170" t="s">
        <v>334</v>
      </c>
      <c r="D367" s="242" t="s">
        <v>256</v>
      </c>
      <c r="E367" s="242">
        <v>1000</v>
      </c>
      <c r="F367" s="367">
        <f t="shared" si="6"/>
        <v>1.867727535907062</v>
      </c>
      <c r="G367" s="239">
        <v>535.41</v>
      </c>
      <c r="H367" s="242" t="s">
        <v>121</v>
      </c>
      <c r="I367" s="242" t="s">
        <v>571</v>
      </c>
      <c r="J367" s="170" t="s">
        <v>95</v>
      </c>
      <c r="K367" s="170" t="s">
        <v>342</v>
      </c>
      <c r="L367" s="170" t="s">
        <v>112</v>
      </c>
      <c r="M367" s="75"/>
      <c r="N367" s="75"/>
      <c r="O367" s="75"/>
    </row>
    <row r="368" spans="1:15" s="412" customFormat="1" ht="15.6" hidden="1">
      <c r="A368" s="370">
        <v>46091</v>
      </c>
      <c r="B368" s="242" t="s">
        <v>2161</v>
      </c>
      <c r="C368" s="170" t="s">
        <v>334</v>
      </c>
      <c r="D368" s="242" t="s">
        <v>256</v>
      </c>
      <c r="E368" s="242">
        <v>1000</v>
      </c>
      <c r="F368" s="367">
        <f t="shared" si="6"/>
        <v>1.867727535907062</v>
      </c>
      <c r="G368" s="239">
        <v>535.41</v>
      </c>
      <c r="H368" s="242" t="s">
        <v>121</v>
      </c>
      <c r="I368" s="242" t="s">
        <v>571</v>
      </c>
      <c r="J368" s="170" t="s">
        <v>95</v>
      </c>
      <c r="K368" s="170" t="s">
        <v>342</v>
      </c>
      <c r="L368" s="170" t="s">
        <v>112</v>
      </c>
      <c r="M368" s="75"/>
      <c r="N368" s="75"/>
      <c r="O368" s="75"/>
    </row>
    <row r="369" spans="1:15" s="412" customFormat="1" ht="15.6" hidden="1">
      <c r="A369" s="370">
        <v>46091</v>
      </c>
      <c r="B369" s="242" t="s">
        <v>2161</v>
      </c>
      <c r="C369" s="170" t="s">
        <v>334</v>
      </c>
      <c r="D369" s="242" t="s">
        <v>256</v>
      </c>
      <c r="E369" s="242">
        <v>1000</v>
      </c>
      <c r="F369" s="367">
        <f t="shared" si="6"/>
        <v>1.867727535907062</v>
      </c>
      <c r="G369" s="239">
        <v>535.41</v>
      </c>
      <c r="H369" s="242" t="s">
        <v>121</v>
      </c>
      <c r="I369" s="242" t="s">
        <v>571</v>
      </c>
      <c r="J369" s="170" t="s">
        <v>95</v>
      </c>
      <c r="K369" s="170" t="s">
        <v>342</v>
      </c>
      <c r="L369" s="170" t="s">
        <v>112</v>
      </c>
      <c r="M369" s="75"/>
      <c r="N369" s="75"/>
      <c r="O369" s="75"/>
    </row>
    <row r="370" spans="1:15" ht="15.6" hidden="1">
      <c r="A370" s="370">
        <v>46091</v>
      </c>
      <c r="B370" s="242" t="s">
        <v>2161</v>
      </c>
      <c r="C370" s="170" t="s">
        <v>334</v>
      </c>
      <c r="D370" s="242" t="s">
        <v>256</v>
      </c>
      <c r="E370" s="242">
        <v>1000</v>
      </c>
      <c r="F370" s="367">
        <f t="shared" si="6"/>
        <v>1.867727535907062</v>
      </c>
      <c r="G370" s="239">
        <v>535.41</v>
      </c>
      <c r="H370" s="242" t="s">
        <v>121</v>
      </c>
      <c r="I370" s="242" t="s">
        <v>571</v>
      </c>
      <c r="J370" s="170" t="s">
        <v>95</v>
      </c>
      <c r="K370" s="170" t="s">
        <v>342</v>
      </c>
      <c r="L370" s="170" t="s">
        <v>112</v>
      </c>
      <c r="M370" s="75"/>
      <c r="N370" s="75"/>
      <c r="O370" s="75"/>
    </row>
    <row r="371" spans="1:15" ht="15.6" hidden="1">
      <c r="A371" s="370">
        <v>46091</v>
      </c>
      <c r="B371" s="165" t="s">
        <v>567</v>
      </c>
      <c r="C371" s="165" t="s">
        <v>109</v>
      </c>
      <c r="D371" s="242" t="s">
        <v>256</v>
      </c>
      <c r="E371" s="242">
        <v>7500</v>
      </c>
      <c r="F371" s="367">
        <f t="shared" si="6"/>
        <v>14.007956519302965</v>
      </c>
      <c r="G371" s="239">
        <v>535.41</v>
      </c>
      <c r="H371" s="242" t="s">
        <v>121</v>
      </c>
      <c r="I371" s="242" t="s">
        <v>579</v>
      </c>
      <c r="J371" s="170" t="s">
        <v>95</v>
      </c>
      <c r="K371" s="170" t="s">
        <v>342</v>
      </c>
      <c r="L371" s="170" t="s">
        <v>112</v>
      </c>
      <c r="M371" s="75"/>
      <c r="N371" s="75"/>
      <c r="O371" s="75"/>
    </row>
    <row r="372" spans="1:15" ht="15.6" hidden="1">
      <c r="A372" s="366">
        <v>46091</v>
      </c>
      <c r="B372" s="170" t="s">
        <v>2246</v>
      </c>
      <c r="C372" s="242" t="s">
        <v>391</v>
      </c>
      <c r="D372" s="170" t="s">
        <v>256</v>
      </c>
      <c r="E372" s="170">
        <v>12000</v>
      </c>
      <c r="F372" s="367">
        <f t="shared" si="6"/>
        <v>22.412730430884743</v>
      </c>
      <c r="G372" s="239">
        <v>535.41</v>
      </c>
      <c r="H372" s="170" t="s">
        <v>121</v>
      </c>
      <c r="I372" s="242" t="s">
        <v>580</v>
      </c>
      <c r="J372" s="170" t="s">
        <v>95</v>
      </c>
      <c r="K372" s="170" t="s">
        <v>342</v>
      </c>
      <c r="L372" s="170" t="s">
        <v>112</v>
      </c>
      <c r="M372" s="75"/>
      <c r="N372" s="75"/>
      <c r="O372" s="75"/>
    </row>
    <row r="373" spans="1:15" ht="15.6" hidden="1">
      <c r="A373" s="370">
        <v>46091</v>
      </c>
      <c r="B373" s="242" t="s">
        <v>531</v>
      </c>
      <c r="C373" s="242" t="s">
        <v>566</v>
      </c>
      <c r="D373" s="242" t="s">
        <v>256</v>
      </c>
      <c r="E373" s="242">
        <v>5500</v>
      </c>
      <c r="F373" s="367">
        <f t="shared" si="6"/>
        <v>10.272501447488841</v>
      </c>
      <c r="G373" s="239">
        <v>535.41</v>
      </c>
      <c r="H373" s="242" t="s">
        <v>121</v>
      </c>
      <c r="I373" s="242" t="s">
        <v>573</v>
      </c>
      <c r="J373" s="170" t="s">
        <v>95</v>
      </c>
      <c r="K373" s="170" t="s">
        <v>342</v>
      </c>
      <c r="L373" s="170" t="s">
        <v>112</v>
      </c>
      <c r="M373" s="75"/>
      <c r="N373" s="75"/>
      <c r="O373" s="75"/>
    </row>
    <row r="374" spans="1:15" ht="15.6" hidden="1">
      <c r="A374" s="366">
        <v>46091</v>
      </c>
      <c r="B374" s="348" t="s">
        <v>2251</v>
      </c>
      <c r="C374" s="348" t="s">
        <v>523</v>
      </c>
      <c r="D374" s="348" t="s">
        <v>256</v>
      </c>
      <c r="E374" s="170">
        <v>10000</v>
      </c>
      <c r="F374" s="367">
        <f t="shared" si="6"/>
        <v>18.67727535907062</v>
      </c>
      <c r="G374" s="239">
        <v>535.41</v>
      </c>
      <c r="H374" s="170" t="s">
        <v>130</v>
      </c>
      <c r="I374" s="170" t="s">
        <v>630</v>
      </c>
      <c r="J374" s="170" t="s">
        <v>95</v>
      </c>
      <c r="K374" s="170" t="s">
        <v>342</v>
      </c>
      <c r="L374" s="170" t="s">
        <v>112</v>
      </c>
      <c r="M374" s="124"/>
      <c r="N374" s="124"/>
      <c r="O374" s="124"/>
    </row>
    <row r="375" spans="1:15" ht="15.6" hidden="1">
      <c r="A375" s="370">
        <v>46091</v>
      </c>
      <c r="B375" s="242" t="s">
        <v>2161</v>
      </c>
      <c r="C375" s="170" t="s">
        <v>334</v>
      </c>
      <c r="D375" s="242" t="s">
        <v>256</v>
      </c>
      <c r="E375" s="242">
        <v>2000</v>
      </c>
      <c r="F375" s="367">
        <f t="shared" si="6"/>
        <v>3.735455071814124</v>
      </c>
      <c r="G375" s="239">
        <v>535.41</v>
      </c>
      <c r="H375" s="242" t="s">
        <v>130</v>
      </c>
      <c r="I375" s="242" t="s">
        <v>620</v>
      </c>
      <c r="J375" s="170" t="s">
        <v>95</v>
      </c>
      <c r="K375" s="170" t="s">
        <v>342</v>
      </c>
      <c r="L375" s="170" t="s">
        <v>112</v>
      </c>
      <c r="M375" s="75"/>
      <c r="N375" s="75"/>
      <c r="O375" s="75"/>
    </row>
    <row r="376" spans="1:15" ht="15.6" hidden="1">
      <c r="A376" s="366">
        <v>46091</v>
      </c>
      <c r="B376" s="170" t="s">
        <v>2207</v>
      </c>
      <c r="C376" s="242" t="s">
        <v>391</v>
      </c>
      <c r="D376" s="170" t="s">
        <v>256</v>
      </c>
      <c r="E376" s="170">
        <v>9000</v>
      </c>
      <c r="F376" s="367">
        <f t="shared" si="6"/>
        <v>16.809547823163559</v>
      </c>
      <c r="G376" s="239">
        <v>535.41</v>
      </c>
      <c r="H376" s="170" t="s">
        <v>130</v>
      </c>
      <c r="I376" s="170" t="s">
        <v>631</v>
      </c>
      <c r="J376" s="170" t="s">
        <v>95</v>
      </c>
      <c r="K376" s="170" t="s">
        <v>342</v>
      </c>
      <c r="L376" s="170" t="s">
        <v>112</v>
      </c>
      <c r="M376" s="75"/>
      <c r="N376" s="75"/>
      <c r="O376" s="75"/>
    </row>
    <row r="377" spans="1:15" ht="15.6" hidden="1">
      <c r="A377" s="370">
        <v>46091</v>
      </c>
      <c r="B377" s="242" t="s">
        <v>2169</v>
      </c>
      <c r="C377" s="170" t="s">
        <v>334</v>
      </c>
      <c r="D377" s="242" t="s">
        <v>256</v>
      </c>
      <c r="E377" s="242">
        <v>400</v>
      </c>
      <c r="F377" s="367">
        <f t="shared" si="6"/>
        <v>0.74709101436282477</v>
      </c>
      <c r="G377" s="239">
        <v>535.41</v>
      </c>
      <c r="H377" s="242" t="s">
        <v>130</v>
      </c>
      <c r="I377" s="242" t="s">
        <v>620</v>
      </c>
      <c r="J377" s="170" t="s">
        <v>95</v>
      </c>
      <c r="K377" s="170" t="s">
        <v>342</v>
      </c>
      <c r="L377" s="170" t="s">
        <v>112</v>
      </c>
      <c r="M377" s="75"/>
      <c r="N377" s="75"/>
      <c r="O377" s="75"/>
    </row>
    <row r="378" spans="1:15" ht="15.6" hidden="1">
      <c r="A378" s="366">
        <v>46091</v>
      </c>
      <c r="B378" s="170" t="s">
        <v>617</v>
      </c>
      <c r="C378" s="170" t="s">
        <v>109</v>
      </c>
      <c r="D378" s="170" t="s">
        <v>256</v>
      </c>
      <c r="E378" s="170">
        <v>7500</v>
      </c>
      <c r="F378" s="367">
        <f t="shared" si="6"/>
        <v>14.007956519302965</v>
      </c>
      <c r="G378" s="239">
        <v>535.41</v>
      </c>
      <c r="H378" s="170" t="s">
        <v>130</v>
      </c>
      <c r="I378" s="170" t="s">
        <v>632</v>
      </c>
      <c r="J378" s="170" t="s">
        <v>95</v>
      </c>
      <c r="K378" s="170" t="s">
        <v>342</v>
      </c>
      <c r="L378" s="170" t="s">
        <v>112</v>
      </c>
      <c r="M378" s="75"/>
      <c r="N378" s="75"/>
      <c r="O378" s="75"/>
    </row>
    <row r="379" spans="1:15" ht="15.6" hidden="1">
      <c r="A379" s="381">
        <v>46091</v>
      </c>
      <c r="B379" s="170" t="s">
        <v>656</v>
      </c>
      <c r="C379" s="170" t="s">
        <v>334</v>
      </c>
      <c r="D379" s="369" t="s">
        <v>96</v>
      </c>
      <c r="E379" s="309">
        <v>1000</v>
      </c>
      <c r="F379" s="367">
        <f t="shared" si="6"/>
        <v>1.867727535907062</v>
      </c>
      <c r="G379" s="239">
        <v>535.41</v>
      </c>
      <c r="H379" s="369" t="s">
        <v>133</v>
      </c>
      <c r="I379" s="170" t="s">
        <v>688</v>
      </c>
      <c r="J379" s="170" t="s">
        <v>95</v>
      </c>
      <c r="K379" s="170" t="s">
        <v>342</v>
      </c>
      <c r="L379" s="170" t="s">
        <v>112</v>
      </c>
      <c r="M379" s="75"/>
      <c r="N379" s="75"/>
      <c r="O379" s="75"/>
    </row>
    <row r="380" spans="1:15" s="412" customFormat="1" ht="15.6" hidden="1">
      <c r="A380" s="381">
        <v>46091</v>
      </c>
      <c r="B380" s="170" t="s">
        <v>657</v>
      </c>
      <c r="C380" s="170" t="s">
        <v>334</v>
      </c>
      <c r="D380" s="369" t="s">
        <v>96</v>
      </c>
      <c r="E380" s="309">
        <v>1000</v>
      </c>
      <c r="F380" s="367">
        <f t="shared" si="6"/>
        <v>1.867727535907062</v>
      </c>
      <c r="G380" s="239">
        <v>535.41</v>
      </c>
      <c r="H380" s="369" t="s">
        <v>133</v>
      </c>
      <c r="I380" s="170" t="s">
        <v>688</v>
      </c>
      <c r="J380" s="170" t="s">
        <v>95</v>
      </c>
      <c r="K380" s="170" t="s">
        <v>342</v>
      </c>
      <c r="L380" s="170" t="s">
        <v>112</v>
      </c>
      <c r="M380" s="75"/>
      <c r="N380" s="75"/>
      <c r="O380" s="75"/>
    </row>
    <row r="381" spans="1:15" s="412" customFormat="1" ht="15.6" hidden="1">
      <c r="A381" s="381">
        <v>46091</v>
      </c>
      <c r="B381" s="170" t="s">
        <v>658</v>
      </c>
      <c r="C381" s="170" t="s">
        <v>334</v>
      </c>
      <c r="D381" s="369" t="s">
        <v>96</v>
      </c>
      <c r="E381" s="309">
        <v>1000</v>
      </c>
      <c r="F381" s="367">
        <f t="shared" si="6"/>
        <v>1.867727535907062</v>
      </c>
      <c r="G381" s="239">
        <v>535.41</v>
      </c>
      <c r="H381" s="369" t="s">
        <v>133</v>
      </c>
      <c r="I381" s="170" t="s">
        <v>688</v>
      </c>
      <c r="J381" s="170" t="s">
        <v>95</v>
      </c>
      <c r="K381" s="170" t="s">
        <v>342</v>
      </c>
      <c r="L381" s="170" t="s">
        <v>112</v>
      </c>
      <c r="M381" s="75"/>
      <c r="N381" s="75"/>
      <c r="O381" s="75"/>
    </row>
    <row r="382" spans="1:15" s="412" customFormat="1" ht="15.6" hidden="1">
      <c r="A382" s="381">
        <v>46091</v>
      </c>
      <c r="B382" s="170" t="s">
        <v>657</v>
      </c>
      <c r="C382" s="170" t="s">
        <v>334</v>
      </c>
      <c r="D382" s="369" t="s">
        <v>96</v>
      </c>
      <c r="E382" s="309">
        <v>1000</v>
      </c>
      <c r="F382" s="367">
        <f t="shared" si="6"/>
        <v>1.867727535907062</v>
      </c>
      <c r="G382" s="239">
        <v>535.41</v>
      </c>
      <c r="H382" s="369" t="s">
        <v>133</v>
      </c>
      <c r="I382" s="170" t="s">
        <v>688</v>
      </c>
      <c r="J382" s="170" t="s">
        <v>95</v>
      </c>
      <c r="K382" s="170" t="s">
        <v>342</v>
      </c>
      <c r="L382" s="170" t="s">
        <v>112</v>
      </c>
      <c r="M382" s="75"/>
      <c r="N382" s="75"/>
      <c r="O382" s="75"/>
    </row>
    <row r="383" spans="1:15" s="412" customFormat="1" ht="15.6" hidden="1">
      <c r="A383" s="381">
        <v>46091</v>
      </c>
      <c r="B383" s="170" t="s">
        <v>659</v>
      </c>
      <c r="C383" s="369" t="s">
        <v>109</v>
      </c>
      <c r="D383" s="369" t="s">
        <v>96</v>
      </c>
      <c r="E383" s="309">
        <v>7500</v>
      </c>
      <c r="F383" s="367">
        <f t="shared" si="6"/>
        <v>14.007956519302965</v>
      </c>
      <c r="G383" s="239">
        <v>535.41</v>
      </c>
      <c r="H383" s="369" t="s">
        <v>133</v>
      </c>
      <c r="I383" s="170" t="s">
        <v>689</v>
      </c>
      <c r="J383" s="170" t="s">
        <v>95</v>
      </c>
      <c r="K383" s="170" t="s">
        <v>342</v>
      </c>
      <c r="L383" s="170" t="s">
        <v>112</v>
      </c>
      <c r="M383" s="75"/>
      <c r="N383" s="75"/>
      <c r="O383" s="75"/>
    </row>
    <row r="384" spans="1:15" s="412" customFormat="1" ht="15.6" hidden="1">
      <c r="A384" s="370">
        <v>46091</v>
      </c>
      <c r="B384" s="375" t="s">
        <v>701</v>
      </c>
      <c r="C384" s="375" t="s">
        <v>109</v>
      </c>
      <c r="D384" s="382" t="s">
        <v>99</v>
      </c>
      <c r="E384" s="285">
        <v>7500</v>
      </c>
      <c r="F384" s="367">
        <f t="shared" si="6"/>
        <v>14.007956519302965</v>
      </c>
      <c r="G384" s="239">
        <v>535.41</v>
      </c>
      <c r="H384" s="242" t="s">
        <v>128</v>
      </c>
      <c r="I384" s="242" t="s">
        <v>742</v>
      </c>
      <c r="J384" s="170" t="s">
        <v>95</v>
      </c>
      <c r="K384" s="170" t="s">
        <v>342</v>
      </c>
      <c r="L384" s="170" t="s">
        <v>112</v>
      </c>
      <c r="M384" s="75"/>
      <c r="N384" s="75"/>
      <c r="O384" s="75"/>
    </row>
    <row r="385" spans="1:15" s="412" customFormat="1" ht="15.6" hidden="1">
      <c r="A385" s="370">
        <v>46091</v>
      </c>
      <c r="B385" s="242" t="s">
        <v>755</v>
      </c>
      <c r="C385" s="242" t="s">
        <v>109</v>
      </c>
      <c r="D385" s="242" t="s">
        <v>96</v>
      </c>
      <c r="E385" s="242">
        <v>5000</v>
      </c>
      <c r="F385" s="367">
        <f t="shared" si="6"/>
        <v>9.3386376795353101</v>
      </c>
      <c r="G385" s="239">
        <v>535.41</v>
      </c>
      <c r="H385" s="242" t="s">
        <v>123</v>
      </c>
      <c r="I385" s="242" t="s">
        <v>793</v>
      </c>
      <c r="J385" s="170" t="s">
        <v>95</v>
      </c>
      <c r="K385" s="170" t="s">
        <v>342</v>
      </c>
      <c r="L385" s="170" t="s">
        <v>112</v>
      </c>
      <c r="M385" s="75"/>
      <c r="N385" s="75"/>
      <c r="O385" s="75"/>
    </row>
    <row r="386" spans="1:15" s="412" customFormat="1" ht="15.6" hidden="1">
      <c r="A386" s="363">
        <v>46091</v>
      </c>
      <c r="B386" s="243" t="s">
        <v>822</v>
      </c>
      <c r="C386" s="170" t="s">
        <v>103</v>
      </c>
      <c r="D386" s="242" t="s">
        <v>98</v>
      </c>
      <c r="E386" s="245">
        <v>700000</v>
      </c>
      <c r="F386" s="367">
        <f t="shared" si="6"/>
        <v>1307.4092751349433</v>
      </c>
      <c r="G386" s="239">
        <v>535.41</v>
      </c>
      <c r="H386" s="242" t="s">
        <v>106</v>
      </c>
      <c r="I386" s="242" t="s">
        <v>855</v>
      </c>
      <c r="J386" s="170" t="s">
        <v>95</v>
      </c>
      <c r="K386" s="170" t="s">
        <v>342</v>
      </c>
      <c r="L386" s="170" t="s">
        <v>112</v>
      </c>
      <c r="M386" s="75"/>
      <c r="N386" s="75"/>
      <c r="O386" s="75"/>
    </row>
    <row r="387" spans="1:15" ht="15.6" hidden="1">
      <c r="A387" s="363">
        <v>46091</v>
      </c>
      <c r="B387" s="243" t="s">
        <v>823</v>
      </c>
      <c r="C387" s="170" t="s">
        <v>103</v>
      </c>
      <c r="D387" s="242" t="s">
        <v>98</v>
      </c>
      <c r="E387" s="245">
        <v>1311000</v>
      </c>
      <c r="F387" s="367">
        <f t="shared" si="6"/>
        <v>2448.5907995741582</v>
      </c>
      <c r="G387" s="239">
        <v>535.41</v>
      </c>
      <c r="H387" s="242" t="s">
        <v>106</v>
      </c>
      <c r="I387" s="242" t="s">
        <v>856</v>
      </c>
      <c r="J387" s="170" t="s">
        <v>95</v>
      </c>
      <c r="K387" s="170" t="s">
        <v>342</v>
      </c>
      <c r="L387" s="170" t="s">
        <v>112</v>
      </c>
      <c r="M387" s="75"/>
      <c r="N387" s="75"/>
      <c r="O387" s="75"/>
    </row>
    <row r="388" spans="1:15" ht="15.6" hidden="1">
      <c r="A388" s="363">
        <v>46091</v>
      </c>
      <c r="B388" s="243" t="s">
        <v>823</v>
      </c>
      <c r="C388" s="170" t="s">
        <v>103</v>
      </c>
      <c r="D388" s="242" t="s">
        <v>98</v>
      </c>
      <c r="E388" s="245">
        <v>1311000</v>
      </c>
      <c r="F388" s="367">
        <f t="shared" si="6"/>
        <v>2448.5907995741582</v>
      </c>
      <c r="G388" s="239">
        <v>535.41</v>
      </c>
      <c r="H388" s="242" t="s">
        <v>106</v>
      </c>
      <c r="I388" s="242" t="s">
        <v>857</v>
      </c>
      <c r="J388" s="170" t="s">
        <v>95</v>
      </c>
      <c r="K388" s="170" t="s">
        <v>342</v>
      </c>
      <c r="L388" s="170" t="s">
        <v>112</v>
      </c>
      <c r="M388" s="75"/>
      <c r="N388" s="75"/>
      <c r="O388" s="75"/>
    </row>
    <row r="389" spans="1:15" ht="15.6" hidden="1">
      <c r="A389" s="363">
        <v>46091</v>
      </c>
      <c r="B389" s="243" t="s">
        <v>824</v>
      </c>
      <c r="C389" s="170" t="s">
        <v>103</v>
      </c>
      <c r="D389" s="170" t="s">
        <v>97</v>
      </c>
      <c r="E389" s="245">
        <v>258800</v>
      </c>
      <c r="F389" s="367">
        <f t="shared" si="6"/>
        <v>483.36788629274764</v>
      </c>
      <c r="G389" s="239">
        <v>535.41</v>
      </c>
      <c r="H389" s="242" t="s">
        <v>106</v>
      </c>
      <c r="I389" s="242" t="s">
        <v>858</v>
      </c>
      <c r="J389" s="170" t="s">
        <v>95</v>
      </c>
      <c r="K389" s="170" t="s">
        <v>342</v>
      </c>
      <c r="L389" s="170" t="s">
        <v>112</v>
      </c>
      <c r="M389" s="75"/>
      <c r="N389" s="75"/>
      <c r="O389" s="75"/>
    </row>
    <row r="390" spans="1:15" ht="15.6" hidden="1">
      <c r="A390" s="363">
        <v>46091</v>
      </c>
      <c r="B390" s="243" t="s">
        <v>825</v>
      </c>
      <c r="C390" s="170" t="s">
        <v>103</v>
      </c>
      <c r="D390" s="170" t="s">
        <v>97</v>
      </c>
      <c r="E390" s="245">
        <v>274914</v>
      </c>
      <c r="F390" s="367">
        <f t="shared" si="6"/>
        <v>513.46444780635409</v>
      </c>
      <c r="G390" s="239">
        <v>535.41</v>
      </c>
      <c r="H390" s="242" t="s">
        <v>106</v>
      </c>
      <c r="I390" s="242" t="s">
        <v>859</v>
      </c>
      <c r="J390" s="170" t="s">
        <v>95</v>
      </c>
      <c r="K390" s="170" t="s">
        <v>342</v>
      </c>
      <c r="L390" s="170" t="s">
        <v>112</v>
      </c>
      <c r="M390" s="75"/>
      <c r="N390" s="75"/>
      <c r="O390" s="75"/>
    </row>
    <row r="391" spans="1:15" ht="15.6" hidden="1">
      <c r="A391" s="363">
        <v>46091</v>
      </c>
      <c r="B391" s="243" t="s">
        <v>826</v>
      </c>
      <c r="C391" s="170" t="s">
        <v>103</v>
      </c>
      <c r="D391" s="170" t="s">
        <v>97</v>
      </c>
      <c r="E391" s="245">
        <v>187886</v>
      </c>
      <c r="F391" s="367">
        <f t="shared" si="6"/>
        <v>350.91985581143427</v>
      </c>
      <c r="G391" s="239">
        <v>535.41</v>
      </c>
      <c r="H391" s="242" t="s">
        <v>106</v>
      </c>
      <c r="I391" s="242" t="s">
        <v>860</v>
      </c>
      <c r="J391" s="170" t="s">
        <v>95</v>
      </c>
      <c r="K391" s="170" t="s">
        <v>342</v>
      </c>
      <c r="L391" s="170" t="s">
        <v>112</v>
      </c>
      <c r="M391" s="75"/>
      <c r="N391" s="75"/>
      <c r="O391" s="75"/>
    </row>
    <row r="392" spans="1:15" ht="15.6" hidden="1">
      <c r="A392" s="363">
        <v>46091</v>
      </c>
      <c r="B392" s="243" t="s">
        <v>882</v>
      </c>
      <c r="C392" s="170" t="s">
        <v>277</v>
      </c>
      <c r="D392" s="249" t="s">
        <v>96</v>
      </c>
      <c r="E392" s="284">
        <v>150000</v>
      </c>
      <c r="F392" s="367">
        <f t="shared" si="6"/>
        <v>280.1591303860593</v>
      </c>
      <c r="G392" s="239">
        <v>535.41</v>
      </c>
      <c r="H392" s="242" t="s">
        <v>106</v>
      </c>
      <c r="I392" s="242" t="s">
        <v>861</v>
      </c>
      <c r="J392" s="170" t="s">
        <v>95</v>
      </c>
      <c r="K392" s="170" t="s">
        <v>342</v>
      </c>
      <c r="L392" s="170" t="s">
        <v>112</v>
      </c>
      <c r="M392" s="75"/>
      <c r="N392" s="75"/>
      <c r="O392" s="75"/>
    </row>
    <row r="393" spans="1:15" ht="15.6" hidden="1">
      <c r="A393" s="363">
        <v>46091</v>
      </c>
      <c r="B393" s="243" t="s">
        <v>883</v>
      </c>
      <c r="C393" s="248" t="s">
        <v>277</v>
      </c>
      <c r="D393" s="249" t="s">
        <v>96</v>
      </c>
      <c r="E393" s="284">
        <v>150000</v>
      </c>
      <c r="F393" s="367">
        <f t="shared" si="6"/>
        <v>280.1591303860593</v>
      </c>
      <c r="G393" s="239">
        <v>535.41</v>
      </c>
      <c r="H393" s="242" t="s">
        <v>106</v>
      </c>
      <c r="I393" s="242" t="s">
        <v>862</v>
      </c>
      <c r="J393" s="170" t="s">
        <v>95</v>
      </c>
      <c r="K393" s="170" t="s">
        <v>342</v>
      </c>
      <c r="L393" s="170" t="s">
        <v>112</v>
      </c>
      <c r="M393" s="75"/>
      <c r="N393" s="75"/>
      <c r="O393" s="75"/>
    </row>
    <row r="394" spans="1:15" ht="15.6" hidden="1">
      <c r="A394" s="363">
        <v>46091</v>
      </c>
      <c r="B394" s="243" t="s">
        <v>884</v>
      </c>
      <c r="C394" s="248" t="s">
        <v>277</v>
      </c>
      <c r="D394" s="249" t="s">
        <v>96</v>
      </c>
      <c r="E394" s="284">
        <v>150000</v>
      </c>
      <c r="F394" s="367">
        <f t="shared" si="6"/>
        <v>280.1591303860593</v>
      </c>
      <c r="G394" s="239">
        <v>535.41</v>
      </c>
      <c r="H394" s="242" t="s">
        <v>106</v>
      </c>
      <c r="I394" s="242" t="s">
        <v>863</v>
      </c>
      <c r="J394" s="170" t="s">
        <v>95</v>
      </c>
      <c r="K394" s="170" t="s">
        <v>342</v>
      </c>
      <c r="L394" s="170" t="s">
        <v>112</v>
      </c>
      <c r="M394" s="75"/>
      <c r="N394" s="75"/>
      <c r="O394" s="75"/>
    </row>
    <row r="395" spans="1:15" ht="15.6" hidden="1">
      <c r="A395" s="363">
        <v>46091</v>
      </c>
      <c r="B395" s="297" t="s">
        <v>880</v>
      </c>
      <c r="C395" s="297" t="s">
        <v>129</v>
      </c>
      <c r="D395" s="297" t="s">
        <v>97</v>
      </c>
      <c r="E395" s="245">
        <v>260000</v>
      </c>
      <c r="F395" s="367">
        <f t="shared" si="6"/>
        <v>485.60915933583613</v>
      </c>
      <c r="G395" s="239">
        <v>535.41</v>
      </c>
      <c r="H395" s="242" t="s">
        <v>106</v>
      </c>
      <c r="I395" s="242" t="s">
        <v>864</v>
      </c>
      <c r="J395" s="170" t="s">
        <v>95</v>
      </c>
      <c r="K395" s="170" t="s">
        <v>342</v>
      </c>
      <c r="L395" s="170" t="s">
        <v>112</v>
      </c>
      <c r="M395" s="75"/>
      <c r="N395" s="75"/>
      <c r="O395" s="75"/>
    </row>
    <row r="396" spans="1:15" ht="15.6" hidden="1">
      <c r="A396" s="363">
        <v>46091</v>
      </c>
      <c r="B396" s="297" t="s">
        <v>881</v>
      </c>
      <c r="C396" s="297" t="s">
        <v>102</v>
      </c>
      <c r="D396" s="297" t="s">
        <v>97</v>
      </c>
      <c r="E396" s="245">
        <v>500000</v>
      </c>
      <c r="F396" s="367">
        <f t="shared" si="6"/>
        <v>933.86376795353101</v>
      </c>
      <c r="G396" s="239">
        <v>535.41</v>
      </c>
      <c r="H396" s="242" t="s">
        <v>106</v>
      </c>
      <c r="I396" s="242" t="s">
        <v>865</v>
      </c>
      <c r="J396" s="170" t="s">
        <v>95</v>
      </c>
      <c r="K396" s="170" t="s">
        <v>342</v>
      </c>
      <c r="L396" s="170" t="s">
        <v>112</v>
      </c>
      <c r="M396" s="75"/>
      <c r="N396" s="75"/>
      <c r="O396" s="75"/>
    </row>
    <row r="397" spans="1:15" ht="15.6" hidden="1">
      <c r="A397" s="363">
        <v>46091</v>
      </c>
      <c r="B397" s="243" t="s">
        <v>827</v>
      </c>
      <c r="C397" s="170" t="s">
        <v>275</v>
      </c>
      <c r="D397" s="248" t="s">
        <v>97</v>
      </c>
      <c r="E397" s="245">
        <v>10665</v>
      </c>
      <c r="F397" s="367">
        <f t="shared" si="6"/>
        <v>19.919314170448818</v>
      </c>
      <c r="G397" s="239">
        <v>535.41</v>
      </c>
      <c r="H397" s="242" t="s">
        <v>106</v>
      </c>
      <c r="I397" s="242" t="s">
        <v>866</v>
      </c>
      <c r="J397" s="170" t="s">
        <v>95</v>
      </c>
      <c r="K397" s="170" t="s">
        <v>342</v>
      </c>
      <c r="L397" s="170" t="s">
        <v>112</v>
      </c>
      <c r="M397" s="75"/>
      <c r="N397" s="75"/>
      <c r="O397" s="75"/>
    </row>
    <row r="398" spans="1:15" ht="15.6" hidden="1">
      <c r="A398" s="363">
        <v>46091</v>
      </c>
      <c r="B398" s="243" t="s">
        <v>828</v>
      </c>
      <c r="C398" s="170" t="s">
        <v>275</v>
      </c>
      <c r="D398" s="248" t="s">
        <v>97</v>
      </c>
      <c r="E398" s="245">
        <v>10665</v>
      </c>
      <c r="F398" s="367">
        <f t="shared" si="6"/>
        <v>19.919314170448818</v>
      </c>
      <c r="G398" s="239">
        <v>535.41</v>
      </c>
      <c r="H398" s="242" t="s">
        <v>106</v>
      </c>
      <c r="I398" s="242" t="s">
        <v>867</v>
      </c>
      <c r="J398" s="170" t="s">
        <v>95</v>
      </c>
      <c r="K398" s="170" t="s">
        <v>342</v>
      </c>
      <c r="L398" s="170" t="s">
        <v>112</v>
      </c>
      <c r="M398" s="75"/>
      <c r="N398" s="75"/>
      <c r="O398" s="75"/>
    </row>
    <row r="399" spans="1:15" ht="15.6" hidden="1">
      <c r="A399" s="413">
        <v>46092</v>
      </c>
      <c r="B399" s="165" t="s">
        <v>2158</v>
      </c>
      <c r="C399" s="165" t="s">
        <v>523</v>
      </c>
      <c r="D399" s="165" t="s">
        <v>256</v>
      </c>
      <c r="E399" s="165">
        <v>10000</v>
      </c>
      <c r="F399" s="367">
        <f t="shared" si="6"/>
        <v>18.67727535907062</v>
      </c>
      <c r="G399" s="239">
        <v>535.41</v>
      </c>
      <c r="H399" s="165" t="s">
        <v>122</v>
      </c>
      <c r="I399" s="165" t="s">
        <v>540</v>
      </c>
      <c r="J399" s="170" t="s">
        <v>95</v>
      </c>
      <c r="K399" s="170" t="s">
        <v>342</v>
      </c>
      <c r="L399" s="170" t="s">
        <v>112</v>
      </c>
      <c r="M399" s="124"/>
      <c r="N399" s="124"/>
      <c r="O399" s="124"/>
    </row>
    <row r="400" spans="1:15" ht="15.6" hidden="1">
      <c r="A400" s="366">
        <v>46092</v>
      </c>
      <c r="B400" s="348" t="s">
        <v>2248</v>
      </c>
      <c r="C400" s="348" t="s">
        <v>523</v>
      </c>
      <c r="D400" s="348" t="s">
        <v>256</v>
      </c>
      <c r="E400" s="170">
        <v>10000</v>
      </c>
      <c r="F400" s="367">
        <f t="shared" si="6"/>
        <v>18.67727535907062</v>
      </c>
      <c r="G400" s="239">
        <v>535.41</v>
      </c>
      <c r="H400" s="170" t="s">
        <v>130</v>
      </c>
      <c r="I400" s="170" t="s">
        <v>630</v>
      </c>
      <c r="J400" s="170" t="s">
        <v>95</v>
      </c>
      <c r="K400" s="170" t="s">
        <v>342</v>
      </c>
      <c r="L400" s="170" t="s">
        <v>112</v>
      </c>
      <c r="M400" s="124"/>
      <c r="N400" s="124"/>
      <c r="O400" s="124"/>
    </row>
    <row r="401" spans="1:15" ht="15.6" hidden="1">
      <c r="A401" s="370">
        <v>46092</v>
      </c>
      <c r="B401" s="242" t="s">
        <v>358</v>
      </c>
      <c r="C401" s="170" t="s">
        <v>334</v>
      </c>
      <c r="D401" s="371" t="s">
        <v>98</v>
      </c>
      <c r="E401" s="242">
        <v>500</v>
      </c>
      <c r="F401" s="367">
        <f t="shared" si="6"/>
        <v>0.93858175869656413</v>
      </c>
      <c r="G401" s="239">
        <v>532.71864210781655</v>
      </c>
      <c r="H401" s="372" t="s">
        <v>110</v>
      </c>
      <c r="I401" s="170" t="s">
        <v>375</v>
      </c>
      <c r="J401" s="170" t="s">
        <v>95</v>
      </c>
      <c r="K401" s="170" t="s">
        <v>342</v>
      </c>
      <c r="L401" s="170" t="s">
        <v>112</v>
      </c>
      <c r="M401" s="303"/>
      <c r="N401" s="303"/>
      <c r="O401" s="269"/>
    </row>
    <row r="402" spans="1:15" ht="15.6" hidden="1">
      <c r="A402" s="370">
        <v>46092</v>
      </c>
      <c r="B402" s="242" t="s">
        <v>359</v>
      </c>
      <c r="C402" s="170" t="s">
        <v>334</v>
      </c>
      <c r="D402" s="371" t="s">
        <v>98</v>
      </c>
      <c r="E402" s="242">
        <v>1000</v>
      </c>
      <c r="F402" s="367">
        <f t="shared" si="6"/>
        <v>1.8771635173931283</v>
      </c>
      <c r="G402" s="239">
        <v>532.71864210781655</v>
      </c>
      <c r="H402" s="372" t="s">
        <v>110</v>
      </c>
      <c r="I402" s="170" t="s">
        <v>375</v>
      </c>
      <c r="J402" s="170" t="s">
        <v>95</v>
      </c>
      <c r="K402" s="170" t="s">
        <v>342</v>
      </c>
      <c r="L402" s="170" t="s">
        <v>112</v>
      </c>
      <c r="M402" s="303"/>
      <c r="N402" s="303"/>
      <c r="O402" s="269"/>
    </row>
    <row r="403" spans="1:15" ht="15.6" hidden="1">
      <c r="A403" s="370">
        <v>46092</v>
      </c>
      <c r="B403" s="242" t="s">
        <v>356</v>
      </c>
      <c r="C403" s="170" t="s">
        <v>334</v>
      </c>
      <c r="D403" s="371" t="s">
        <v>98</v>
      </c>
      <c r="E403" s="242">
        <v>1000</v>
      </c>
      <c r="F403" s="367">
        <f t="shared" si="6"/>
        <v>1.8771635173931283</v>
      </c>
      <c r="G403" s="239">
        <v>532.71864210781655</v>
      </c>
      <c r="H403" s="372" t="s">
        <v>110</v>
      </c>
      <c r="I403" s="170" t="s">
        <v>375</v>
      </c>
      <c r="J403" s="170" t="s">
        <v>95</v>
      </c>
      <c r="K403" s="170" t="s">
        <v>342</v>
      </c>
      <c r="L403" s="170" t="s">
        <v>112</v>
      </c>
      <c r="M403" s="303"/>
      <c r="N403" s="303"/>
      <c r="O403" s="269"/>
    </row>
    <row r="404" spans="1:15" ht="15.6" hidden="1">
      <c r="A404" s="370">
        <v>46092</v>
      </c>
      <c r="B404" s="242" t="s">
        <v>360</v>
      </c>
      <c r="C404" s="170" t="s">
        <v>334</v>
      </c>
      <c r="D404" s="371" t="s">
        <v>98</v>
      </c>
      <c r="E404" s="242">
        <v>1000</v>
      </c>
      <c r="F404" s="367">
        <f t="shared" si="6"/>
        <v>1.8677282335885521</v>
      </c>
      <c r="G404" s="239">
        <v>535.40980000000002</v>
      </c>
      <c r="H404" s="372" t="s">
        <v>110</v>
      </c>
      <c r="I404" s="170" t="s">
        <v>375</v>
      </c>
      <c r="J404" s="170" t="s">
        <v>95</v>
      </c>
      <c r="K404" s="170" t="s">
        <v>342</v>
      </c>
      <c r="L404" s="170" t="s">
        <v>112</v>
      </c>
      <c r="M404" s="306"/>
      <c r="N404" s="306"/>
      <c r="O404" s="75"/>
    </row>
    <row r="405" spans="1:15" ht="15.6" hidden="1">
      <c r="A405" s="370">
        <v>46092</v>
      </c>
      <c r="B405" s="242" t="s">
        <v>361</v>
      </c>
      <c r="C405" s="170" t="s">
        <v>334</v>
      </c>
      <c r="D405" s="371" t="s">
        <v>98</v>
      </c>
      <c r="E405" s="242">
        <v>1000</v>
      </c>
      <c r="F405" s="367">
        <f t="shared" si="6"/>
        <v>1.8677282335885521</v>
      </c>
      <c r="G405" s="239">
        <v>535.40980000000002</v>
      </c>
      <c r="H405" s="372" t="s">
        <v>110</v>
      </c>
      <c r="I405" s="170" t="s">
        <v>375</v>
      </c>
      <c r="J405" s="170" t="s">
        <v>95</v>
      </c>
      <c r="K405" s="170" t="s">
        <v>342</v>
      </c>
      <c r="L405" s="170" t="s">
        <v>112</v>
      </c>
      <c r="M405" s="306"/>
      <c r="N405" s="306"/>
      <c r="O405" s="75"/>
    </row>
    <row r="406" spans="1:15" ht="15.6" hidden="1">
      <c r="A406" s="366">
        <v>46092</v>
      </c>
      <c r="B406" s="242" t="s">
        <v>438</v>
      </c>
      <c r="C406" s="242" t="s">
        <v>129</v>
      </c>
      <c r="D406" s="242" t="s">
        <v>97</v>
      </c>
      <c r="E406" s="373">
        <v>80000</v>
      </c>
      <c r="F406" s="367">
        <f t="shared" si="6"/>
        <v>149.41820287256496</v>
      </c>
      <c r="G406" s="239">
        <v>535.41</v>
      </c>
      <c r="H406" s="242" t="s">
        <v>167</v>
      </c>
      <c r="I406" s="170" t="s">
        <v>500</v>
      </c>
      <c r="J406" s="170" t="s">
        <v>95</v>
      </c>
      <c r="K406" s="170" t="s">
        <v>342</v>
      </c>
      <c r="L406" s="170" t="s">
        <v>112</v>
      </c>
      <c r="M406" s="75"/>
      <c r="N406" s="75"/>
      <c r="O406" s="75"/>
    </row>
    <row r="407" spans="1:15" ht="15.6" hidden="1">
      <c r="A407" s="346">
        <v>46092</v>
      </c>
      <c r="B407" s="347" t="s">
        <v>526</v>
      </c>
      <c r="C407" s="170" t="s">
        <v>334</v>
      </c>
      <c r="D407" s="347" t="s">
        <v>256</v>
      </c>
      <c r="E407" s="347">
        <v>1000</v>
      </c>
      <c r="F407" s="367">
        <f t="shared" si="6"/>
        <v>1.867727535907062</v>
      </c>
      <c r="G407" s="239">
        <v>535.41</v>
      </c>
      <c r="H407" s="347" t="s">
        <v>122</v>
      </c>
      <c r="I407" s="347" t="s">
        <v>537</v>
      </c>
      <c r="J407" s="170" t="s">
        <v>95</v>
      </c>
      <c r="K407" s="170" t="s">
        <v>342</v>
      </c>
      <c r="L407" s="170" t="s">
        <v>112</v>
      </c>
      <c r="M407" s="75"/>
      <c r="N407" s="75"/>
      <c r="O407" s="75"/>
    </row>
    <row r="408" spans="1:15" ht="15.6" hidden="1">
      <c r="A408" s="346">
        <v>46092</v>
      </c>
      <c r="B408" s="347" t="s">
        <v>527</v>
      </c>
      <c r="C408" s="170" t="s">
        <v>334</v>
      </c>
      <c r="D408" s="347" t="s">
        <v>256</v>
      </c>
      <c r="E408" s="347">
        <v>1500</v>
      </c>
      <c r="F408" s="367">
        <f t="shared" si="6"/>
        <v>2.8015913038605929</v>
      </c>
      <c r="G408" s="239">
        <v>535.41</v>
      </c>
      <c r="H408" s="347" t="s">
        <v>122</v>
      </c>
      <c r="I408" s="347" t="s">
        <v>537</v>
      </c>
      <c r="J408" s="170" t="s">
        <v>95</v>
      </c>
      <c r="K408" s="170" t="s">
        <v>342</v>
      </c>
      <c r="L408" s="170" t="s">
        <v>112</v>
      </c>
      <c r="M408" s="75"/>
      <c r="N408" s="75"/>
      <c r="O408" s="75"/>
    </row>
    <row r="409" spans="1:15" ht="15.6" hidden="1">
      <c r="A409" s="346">
        <v>46092</v>
      </c>
      <c r="B409" s="347" t="s">
        <v>528</v>
      </c>
      <c r="C409" s="170" t="s">
        <v>334</v>
      </c>
      <c r="D409" s="347" t="s">
        <v>256</v>
      </c>
      <c r="E409" s="347">
        <v>1500</v>
      </c>
      <c r="F409" s="367">
        <f t="shared" si="6"/>
        <v>2.8015913038605929</v>
      </c>
      <c r="G409" s="239">
        <v>535.41</v>
      </c>
      <c r="H409" s="347" t="s">
        <v>122</v>
      </c>
      <c r="I409" s="347" t="s">
        <v>537</v>
      </c>
      <c r="J409" s="170" t="s">
        <v>95</v>
      </c>
      <c r="K409" s="170" t="s">
        <v>342</v>
      </c>
      <c r="L409" s="170" t="s">
        <v>112</v>
      </c>
      <c r="M409" s="75"/>
      <c r="N409" s="75"/>
      <c r="O409" s="75"/>
    </row>
    <row r="410" spans="1:15" ht="15.6" hidden="1">
      <c r="A410" s="346">
        <v>46092</v>
      </c>
      <c r="B410" s="347" t="s">
        <v>529</v>
      </c>
      <c r="C410" s="170" t="s">
        <v>334</v>
      </c>
      <c r="D410" s="347" t="s">
        <v>256</v>
      </c>
      <c r="E410" s="347">
        <v>1000</v>
      </c>
      <c r="F410" s="367">
        <f t="shared" si="6"/>
        <v>1.867727535907062</v>
      </c>
      <c r="G410" s="239">
        <v>535.41</v>
      </c>
      <c r="H410" s="347" t="s">
        <v>122</v>
      </c>
      <c r="I410" s="347" t="s">
        <v>537</v>
      </c>
      <c r="J410" s="170" t="s">
        <v>95</v>
      </c>
      <c r="K410" s="170" t="s">
        <v>342</v>
      </c>
      <c r="L410" s="170" t="s">
        <v>112</v>
      </c>
      <c r="M410" s="75"/>
      <c r="N410" s="75"/>
      <c r="O410" s="75"/>
    </row>
    <row r="411" spans="1:15" ht="15.6" hidden="1">
      <c r="A411" s="346">
        <v>46092</v>
      </c>
      <c r="B411" s="347" t="s">
        <v>530</v>
      </c>
      <c r="C411" s="170" t="s">
        <v>334</v>
      </c>
      <c r="D411" s="347" t="s">
        <v>256</v>
      </c>
      <c r="E411" s="347">
        <v>1000</v>
      </c>
      <c r="F411" s="367">
        <f t="shared" si="6"/>
        <v>1.867727535907062</v>
      </c>
      <c r="G411" s="239">
        <v>535.41</v>
      </c>
      <c r="H411" s="347" t="s">
        <v>122</v>
      </c>
      <c r="I411" s="347" t="s">
        <v>537</v>
      </c>
      <c r="J411" s="170" t="s">
        <v>95</v>
      </c>
      <c r="K411" s="170" t="s">
        <v>342</v>
      </c>
      <c r="L411" s="170" t="s">
        <v>112</v>
      </c>
      <c r="M411" s="75"/>
      <c r="N411" s="75"/>
      <c r="O411" s="75"/>
    </row>
    <row r="412" spans="1:15" ht="15.6" hidden="1">
      <c r="A412" s="346">
        <v>46092</v>
      </c>
      <c r="B412" s="347" t="s">
        <v>531</v>
      </c>
      <c r="C412" s="347" t="s">
        <v>522</v>
      </c>
      <c r="D412" s="347" t="s">
        <v>256</v>
      </c>
      <c r="E412" s="347">
        <v>2000</v>
      </c>
      <c r="F412" s="367">
        <f t="shared" si="6"/>
        <v>3.735455071814124</v>
      </c>
      <c r="G412" s="239">
        <v>535.41</v>
      </c>
      <c r="H412" s="347" t="s">
        <v>122</v>
      </c>
      <c r="I412" s="347" t="s">
        <v>538</v>
      </c>
      <c r="J412" s="170" t="s">
        <v>95</v>
      </c>
      <c r="K412" s="170" t="s">
        <v>342</v>
      </c>
      <c r="L412" s="170" t="s">
        <v>112</v>
      </c>
      <c r="M412" s="75"/>
      <c r="N412" s="75"/>
      <c r="O412" s="75"/>
    </row>
    <row r="413" spans="1:15" ht="15.6" hidden="1">
      <c r="A413" s="393">
        <v>46092</v>
      </c>
      <c r="B413" s="170" t="s">
        <v>2252</v>
      </c>
      <c r="C413" s="170" t="s">
        <v>395</v>
      </c>
      <c r="D413" s="170" t="s">
        <v>256</v>
      </c>
      <c r="E413" s="170">
        <v>10000</v>
      </c>
      <c r="F413" s="367">
        <f t="shared" si="6"/>
        <v>18.67727535907062</v>
      </c>
      <c r="G413" s="239">
        <v>535.41</v>
      </c>
      <c r="H413" s="170" t="s">
        <v>121</v>
      </c>
      <c r="I413" s="170" t="s">
        <v>581</v>
      </c>
      <c r="J413" s="170" t="s">
        <v>95</v>
      </c>
      <c r="K413" s="170" t="s">
        <v>342</v>
      </c>
      <c r="L413" s="170" t="s">
        <v>112</v>
      </c>
      <c r="M413" s="124"/>
      <c r="N413" s="124"/>
      <c r="O413" s="124"/>
    </row>
    <row r="414" spans="1:15" ht="15.6" hidden="1">
      <c r="A414" s="370">
        <v>46092</v>
      </c>
      <c r="B414" s="242" t="s">
        <v>2161</v>
      </c>
      <c r="C414" s="170" t="s">
        <v>334</v>
      </c>
      <c r="D414" s="242" t="s">
        <v>256</v>
      </c>
      <c r="E414" s="242">
        <v>1000</v>
      </c>
      <c r="F414" s="367">
        <f t="shared" si="6"/>
        <v>1.867727535907062</v>
      </c>
      <c r="G414" s="239">
        <v>535.41</v>
      </c>
      <c r="H414" s="242" t="s">
        <v>121</v>
      </c>
      <c r="I414" s="242" t="s">
        <v>571</v>
      </c>
      <c r="J414" s="170" t="s">
        <v>95</v>
      </c>
      <c r="K414" s="170" t="s">
        <v>342</v>
      </c>
      <c r="L414" s="170" t="s">
        <v>112</v>
      </c>
      <c r="M414" s="75"/>
      <c r="N414" s="75"/>
      <c r="O414" s="75"/>
    </row>
    <row r="415" spans="1:15" ht="15.6" hidden="1">
      <c r="A415" s="370">
        <v>46092</v>
      </c>
      <c r="B415" s="242" t="s">
        <v>2161</v>
      </c>
      <c r="C415" s="170" t="s">
        <v>334</v>
      </c>
      <c r="D415" s="242" t="s">
        <v>256</v>
      </c>
      <c r="E415" s="242">
        <v>500</v>
      </c>
      <c r="F415" s="367">
        <f t="shared" si="6"/>
        <v>0.93386376795353099</v>
      </c>
      <c r="G415" s="239">
        <v>535.41</v>
      </c>
      <c r="H415" s="242" t="s">
        <v>121</v>
      </c>
      <c r="I415" s="242" t="s">
        <v>571</v>
      </c>
      <c r="J415" s="170" t="s">
        <v>95</v>
      </c>
      <c r="K415" s="170" t="s">
        <v>342</v>
      </c>
      <c r="L415" s="170" t="s">
        <v>112</v>
      </c>
      <c r="M415" s="75"/>
      <c r="N415" s="75"/>
      <c r="O415" s="75"/>
    </row>
    <row r="416" spans="1:15" ht="15.6" hidden="1">
      <c r="A416" s="370">
        <v>46092</v>
      </c>
      <c r="B416" s="242" t="s">
        <v>2173</v>
      </c>
      <c r="C416" s="170" t="s">
        <v>334</v>
      </c>
      <c r="D416" s="242" t="s">
        <v>256</v>
      </c>
      <c r="E416" s="242">
        <v>500</v>
      </c>
      <c r="F416" s="367">
        <f t="shared" si="6"/>
        <v>0.93386376795353099</v>
      </c>
      <c r="G416" s="239">
        <v>535.41</v>
      </c>
      <c r="H416" s="242" t="s">
        <v>130</v>
      </c>
      <c r="I416" s="242" t="s">
        <v>620</v>
      </c>
      <c r="J416" s="170" t="s">
        <v>95</v>
      </c>
      <c r="K416" s="170" t="s">
        <v>342</v>
      </c>
      <c r="L416" s="170" t="s">
        <v>112</v>
      </c>
      <c r="M416" s="75"/>
      <c r="N416" s="75"/>
      <c r="O416" s="75"/>
    </row>
    <row r="417" spans="1:15" ht="15.6" hidden="1">
      <c r="A417" s="370">
        <v>46092</v>
      </c>
      <c r="B417" s="242" t="s">
        <v>2169</v>
      </c>
      <c r="C417" s="170" t="s">
        <v>334</v>
      </c>
      <c r="D417" s="242" t="s">
        <v>256</v>
      </c>
      <c r="E417" s="242">
        <v>400</v>
      </c>
      <c r="F417" s="367">
        <f t="shared" si="6"/>
        <v>0.74709101436282477</v>
      </c>
      <c r="G417" s="239">
        <v>535.41</v>
      </c>
      <c r="H417" s="242" t="s">
        <v>130</v>
      </c>
      <c r="I417" s="242" t="s">
        <v>620</v>
      </c>
      <c r="J417" s="170" t="s">
        <v>95</v>
      </c>
      <c r="K417" s="170" t="s">
        <v>342</v>
      </c>
      <c r="L417" s="170" t="s">
        <v>112</v>
      </c>
      <c r="M417" s="75"/>
      <c r="N417" s="75"/>
      <c r="O417" s="75"/>
    </row>
    <row r="418" spans="1:15" ht="15.6" hidden="1">
      <c r="A418" s="370">
        <v>46092</v>
      </c>
      <c r="B418" s="242" t="s">
        <v>2173</v>
      </c>
      <c r="C418" s="170" t="s">
        <v>334</v>
      </c>
      <c r="D418" s="242" t="s">
        <v>256</v>
      </c>
      <c r="E418" s="242">
        <v>500</v>
      </c>
      <c r="F418" s="367">
        <f t="shared" si="6"/>
        <v>0.93386376795353099</v>
      </c>
      <c r="G418" s="239">
        <v>535.41</v>
      </c>
      <c r="H418" s="242" t="s">
        <v>130</v>
      </c>
      <c r="I418" s="242" t="s">
        <v>620</v>
      </c>
      <c r="J418" s="170" t="s">
        <v>95</v>
      </c>
      <c r="K418" s="170" t="s">
        <v>342</v>
      </c>
      <c r="L418" s="170" t="s">
        <v>112</v>
      </c>
      <c r="M418" s="75"/>
      <c r="N418" s="75"/>
      <c r="O418" s="75"/>
    </row>
    <row r="419" spans="1:15" ht="15.6" hidden="1">
      <c r="A419" s="370">
        <v>46092</v>
      </c>
      <c r="B419" s="242" t="s">
        <v>2173</v>
      </c>
      <c r="C419" s="170" t="s">
        <v>334</v>
      </c>
      <c r="D419" s="242" t="s">
        <v>256</v>
      </c>
      <c r="E419" s="242">
        <v>500</v>
      </c>
      <c r="F419" s="367">
        <f t="shared" si="6"/>
        <v>0.93386376795353099</v>
      </c>
      <c r="G419" s="239">
        <v>535.41</v>
      </c>
      <c r="H419" s="242" t="s">
        <v>130</v>
      </c>
      <c r="I419" s="242" t="s">
        <v>620</v>
      </c>
      <c r="J419" s="170" t="s">
        <v>95</v>
      </c>
      <c r="K419" s="170" t="s">
        <v>342</v>
      </c>
      <c r="L419" s="170" t="s">
        <v>112</v>
      </c>
      <c r="M419" s="75"/>
      <c r="N419" s="75"/>
      <c r="O419" s="75"/>
    </row>
    <row r="420" spans="1:15" ht="15.6" hidden="1">
      <c r="A420" s="370">
        <v>46092</v>
      </c>
      <c r="B420" s="242" t="s">
        <v>2173</v>
      </c>
      <c r="C420" s="170" t="s">
        <v>334</v>
      </c>
      <c r="D420" s="242" t="s">
        <v>256</v>
      </c>
      <c r="E420" s="242">
        <v>400</v>
      </c>
      <c r="F420" s="367">
        <f t="shared" si="6"/>
        <v>0.74709101436282477</v>
      </c>
      <c r="G420" s="239">
        <v>535.41</v>
      </c>
      <c r="H420" s="242" t="s">
        <v>130</v>
      </c>
      <c r="I420" s="242" t="s">
        <v>620</v>
      </c>
      <c r="J420" s="170" t="s">
        <v>95</v>
      </c>
      <c r="K420" s="170" t="s">
        <v>342</v>
      </c>
      <c r="L420" s="170" t="s">
        <v>112</v>
      </c>
      <c r="M420" s="75"/>
      <c r="N420" s="75"/>
      <c r="O420" s="75"/>
    </row>
    <row r="421" spans="1:15" ht="15.6" hidden="1">
      <c r="A421" s="366">
        <v>46092</v>
      </c>
      <c r="B421" s="170" t="s">
        <v>2184</v>
      </c>
      <c r="C421" s="170" t="s">
        <v>616</v>
      </c>
      <c r="D421" s="170" t="s">
        <v>256</v>
      </c>
      <c r="E421" s="170">
        <v>5500</v>
      </c>
      <c r="F421" s="367">
        <f t="shared" si="6"/>
        <v>10.272501447488841</v>
      </c>
      <c r="G421" s="239">
        <v>535.41</v>
      </c>
      <c r="H421" s="170" t="s">
        <v>130</v>
      </c>
      <c r="I421" s="242" t="s">
        <v>625</v>
      </c>
      <c r="J421" s="170" t="s">
        <v>95</v>
      </c>
      <c r="K421" s="170" t="s">
        <v>342</v>
      </c>
      <c r="L421" s="170" t="s">
        <v>112</v>
      </c>
      <c r="M421" s="75"/>
      <c r="N421" s="75"/>
      <c r="O421" s="75"/>
    </row>
    <row r="422" spans="1:15" ht="15.6" hidden="1">
      <c r="A422" s="370">
        <v>46092</v>
      </c>
      <c r="B422" s="242" t="s">
        <v>2169</v>
      </c>
      <c r="C422" s="170" t="s">
        <v>334</v>
      </c>
      <c r="D422" s="242" t="s">
        <v>256</v>
      </c>
      <c r="E422" s="242">
        <v>500</v>
      </c>
      <c r="F422" s="367">
        <f t="shared" si="6"/>
        <v>0.93386376795353099</v>
      </c>
      <c r="G422" s="239">
        <v>535.41</v>
      </c>
      <c r="H422" s="242" t="s">
        <v>130</v>
      </c>
      <c r="I422" s="242" t="s">
        <v>620</v>
      </c>
      <c r="J422" s="170" t="s">
        <v>95</v>
      </c>
      <c r="K422" s="170" t="s">
        <v>342</v>
      </c>
      <c r="L422" s="170" t="s">
        <v>112</v>
      </c>
      <c r="M422" s="75"/>
      <c r="N422" s="75"/>
      <c r="O422" s="75"/>
    </row>
    <row r="423" spans="1:15" s="412" customFormat="1" ht="15.6" hidden="1">
      <c r="A423" s="366">
        <v>46092</v>
      </c>
      <c r="B423" s="170" t="s">
        <v>756</v>
      </c>
      <c r="C423" s="242" t="s">
        <v>448</v>
      </c>
      <c r="D423" s="242" t="s">
        <v>97</v>
      </c>
      <c r="E423" s="373">
        <v>6180</v>
      </c>
      <c r="F423" s="367">
        <f t="shared" si="6"/>
        <v>11.542556171905643</v>
      </c>
      <c r="G423" s="239">
        <v>535.41</v>
      </c>
      <c r="H423" s="242" t="s">
        <v>123</v>
      </c>
      <c r="I423" s="170" t="s">
        <v>794</v>
      </c>
      <c r="J423" s="170" t="s">
        <v>95</v>
      </c>
      <c r="K423" s="170" t="s">
        <v>342</v>
      </c>
      <c r="L423" s="170" t="s">
        <v>112</v>
      </c>
      <c r="M423" s="75"/>
      <c r="N423" s="75"/>
      <c r="O423" s="75"/>
    </row>
    <row r="424" spans="1:15" s="412" customFormat="1" ht="15.6" hidden="1">
      <c r="A424" s="370">
        <v>46092</v>
      </c>
      <c r="B424" s="242" t="s">
        <v>757</v>
      </c>
      <c r="C424" s="170" t="s">
        <v>334</v>
      </c>
      <c r="D424" s="242" t="s">
        <v>96</v>
      </c>
      <c r="E424" s="242">
        <v>500</v>
      </c>
      <c r="F424" s="367">
        <f t="shared" si="6"/>
        <v>0.93386376795353099</v>
      </c>
      <c r="G424" s="239">
        <v>535.41</v>
      </c>
      <c r="H424" s="242" t="s">
        <v>123</v>
      </c>
      <c r="I424" s="242" t="s">
        <v>789</v>
      </c>
      <c r="J424" s="170" t="s">
        <v>95</v>
      </c>
      <c r="K424" s="170" t="s">
        <v>342</v>
      </c>
      <c r="L424" s="170" t="s">
        <v>112</v>
      </c>
      <c r="M424" s="75"/>
      <c r="N424" s="75"/>
      <c r="O424" s="75"/>
    </row>
    <row r="425" spans="1:15" s="412" customFormat="1" ht="15.6" hidden="1">
      <c r="A425" s="370">
        <v>46092</v>
      </c>
      <c r="B425" s="242" t="s">
        <v>451</v>
      </c>
      <c r="C425" s="170" t="s">
        <v>334</v>
      </c>
      <c r="D425" s="242" t="s">
        <v>96</v>
      </c>
      <c r="E425" s="242">
        <v>500</v>
      </c>
      <c r="F425" s="367">
        <f t="shared" si="6"/>
        <v>0.93386376795353099</v>
      </c>
      <c r="G425" s="239">
        <v>535.41</v>
      </c>
      <c r="H425" s="242" t="s">
        <v>123</v>
      </c>
      <c r="I425" s="242" t="s">
        <v>789</v>
      </c>
      <c r="J425" s="170" t="s">
        <v>95</v>
      </c>
      <c r="K425" s="170" t="s">
        <v>342</v>
      </c>
      <c r="L425" s="170" t="s">
        <v>112</v>
      </c>
      <c r="M425" s="75"/>
      <c r="N425" s="75"/>
      <c r="O425" s="75"/>
    </row>
    <row r="426" spans="1:15" s="412" customFormat="1" ht="15.6" hidden="1">
      <c r="A426" s="413">
        <v>46093</v>
      </c>
      <c r="B426" s="165" t="s">
        <v>2158</v>
      </c>
      <c r="C426" s="165" t="s">
        <v>523</v>
      </c>
      <c r="D426" s="165" t="s">
        <v>256</v>
      </c>
      <c r="E426" s="165">
        <v>10000</v>
      </c>
      <c r="F426" s="367">
        <f t="shared" si="6"/>
        <v>18.67727535907062</v>
      </c>
      <c r="G426" s="239">
        <v>535.41</v>
      </c>
      <c r="H426" s="165" t="s">
        <v>122</v>
      </c>
      <c r="I426" s="165" t="s">
        <v>540</v>
      </c>
      <c r="J426" s="170" t="s">
        <v>95</v>
      </c>
      <c r="K426" s="170" t="s">
        <v>342</v>
      </c>
      <c r="L426" s="170" t="s">
        <v>112</v>
      </c>
      <c r="M426" s="124"/>
      <c r="N426" s="124"/>
      <c r="O426" s="124"/>
    </row>
    <row r="427" spans="1:15" s="412" customFormat="1" ht="15.6" hidden="1">
      <c r="A427" s="366">
        <v>46093</v>
      </c>
      <c r="B427" s="348" t="s">
        <v>2251</v>
      </c>
      <c r="C427" s="348" t="s">
        <v>523</v>
      </c>
      <c r="D427" s="348" t="s">
        <v>256</v>
      </c>
      <c r="E427" s="170">
        <v>10000</v>
      </c>
      <c r="F427" s="367">
        <f t="shared" si="6"/>
        <v>18.67727535907062</v>
      </c>
      <c r="G427" s="239">
        <v>535.41</v>
      </c>
      <c r="H427" s="170" t="s">
        <v>130</v>
      </c>
      <c r="I427" s="170" t="s">
        <v>630</v>
      </c>
      <c r="J427" s="170" t="s">
        <v>95</v>
      </c>
      <c r="K427" s="170" t="s">
        <v>342</v>
      </c>
      <c r="L427" s="170" t="s">
        <v>112</v>
      </c>
      <c r="M427" s="124"/>
      <c r="N427" s="124"/>
      <c r="O427" s="124"/>
    </row>
    <row r="428" spans="1:15" s="412" customFormat="1" ht="15.6" hidden="1">
      <c r="A428" s="393">
        <v>46093</v>
      </c>
      <c r="B428" s="170" t="s">
        <v>2252</v>
      </c>
      <c r="C428" s="170" t="s">
        <v>395</v>
      </c>
      <c r="D428" s="170" t="s">
        <v>256</v>
      </c>
      <c r="E428" s="170">
        <v>10000</v>
      </c>
      <c r="F428" s="367">
        <f t="shared" si="6"/>
        <v>18.67727535907062</v>
      </c>
      <c r="G428" s="239">
        <v>535.41</v>
      </c>
      <c r="H428" s="170" t="s">
        <v>121</v>
      </c>
      <c r="I428" s="170" t="s">
        <v>581</v>
      </c>
      <c r="J428" s="170" t="s">
        <v>95</v>
      </c>
      <c r="K428" s="170" t="s">
        <v>342</v>
      </c>
      <c r="L428" s="170" t="s">
        <v>112</v>
      </c>
      <c r="M428" s="124"/>
      <c r="N428" s="124"/>
      <c r="O428" s="124"/>
    </row>
    <row r="429" spans="1:15" s="412" customFormat="1" ht="15.6" hidden="1">
      <c r="A429" s="370">
        <v>46093</v>
      </c>
      <c r="B429" s="242" t="s">
        <v>185</v>
      </c>
      <c r="C429" s="170" t="s">
        <v>334</v>
      </c>
      <c r="D429" s="371" t="s">
        <v>98</v>
      </c>
      <c r="E429" s="242">
        <v>1000</v>
      </c>
      <c r="F429" s="367">
        <f t="shared" si="6"/>
        <v>1.8677282335885521</v>
      </c>
      <c r="G429" s="239">
        <v>535.40980000000002</v>
      </c>
      <c r="H429" s="372" t="s">
        <v>110</v>
      </c>
      <c r="I429" s="170" t="s">
        <v>375</v>
      </c>
      <c r="J429" s="170" t="s">
        <v>95</v>
      </c>
      <c r="K429" s="170" t="s">
        <v>342</v>
      </c>
      <c r="L429" s="170" t="s">
        <v>112</v>
      </c>
      <c r="M429" s="306"/>
      <c r="N429" s="306"/>
      <c r="O429" s="75"/>
    </row>
    <row r="430" spans="1:15" s="412" customFormat="1" ht="15.6" hidden="1">
      <c r="A430" s="370">
        <v>46093</v>
      </c>
      <c r="B430" s="242" t="s">
        <v>362</v>
      </c>
      <c r="C430" s="170" t="s">
        <v>334</v>
      </c>
      <c r="D430" s="371" t="s">
        <v>98</v>
      </c>
      <c r="E430" s="242">
        <v>1000</v>
      </c>
      <c r="F430" s="367">
        <f t="shared" ref="F430:F493" si="7">E430/G430</f>
        <v>1.8677282335885521</v>
      </c>
      <c r="G430" s="239">
        <v>535.40980000000002</v>
      </c>
      <c r="H430" s="372" t="s">
        <v>110</v>
      </c>
      <c r="I430" s="170" t="s">
        <v>375</v>
      </c>
      <c r="J430" s="170" t="s">
        <v>95</v>
      </c>
      <c r="K430" s="170" t="s">
        <v>342</v>
      </c>
      <c r="L430" s="170" t="s">
        <v>112</v>
      </c>
      <c r="M430" s="306"/>
      <c r="N430" s="306"/>
      <c r="O430" s="75"/>
    </row>
    <row r="431" spans="1:15" s="412" customFormat="1" ht="15.6" hidden="1">
      <c r="A431" s="370">
        <v>46093</v>
      </c>
      <c r="B431" s="242" t="s">
        <v>363</v>
      </c>
      <c r="C431" s="170" t="s">
        <v>334</v>
      </c>
      <c r="D431" s="371" t="s">
        <v>98</v>
      </c>
      <c r="E431" s="242">
        <v>1000</v>
      </c>
      <c r="F431" s="367">
        <f t="shared" si="7"/>
        <v>1.8677282335885521</v>
      </c>
      <c r="G431" s="239">
        <v>535.40980000000002</v>
      </c>
      <c r="H431" s="372" t="s">
        <v>110</v>
      </c>
      <c r="I431" s="170" t="s">
        <v>375</v>
      </c>
      <c r="J431" s="170" t="s">
        <v>95</v>
      </c>
      <c r="K431" s="170" t="s">
        <v>342</v>
      </c>
      <c r="L431" s="170" t="s">
        <v>112</v>
      </c>
      <c r="M431" s="306"/>
      <c r="N431" s="306"/>
      <c r="O431" s="75"/>
    </row>
    <row r="432" spans="1:15" s="412" customFormat="1" ht="15.6" hidden="1">
      <c r="A432" s="370">
        <v>46093</v>
      </c>
      <c r="B432" s="242" t="s">
        <v>186</v>
      </c>
      <c r="C432" s="170" t="s">
        <v>334</v>
      </c>
      <c r="D432" s="371" t="s">
        <v>98</v>
      </c>
      <c r="E432" s="242">
        <v>1000</v>
      </c>
      <c r="F432" s="367">
        <f t="shared" si="7"/>
        <v>1.8677282335885521</v>
      </c>
      <c r="G432" s="239">
        <v>535.40980000000002</v>
      </c>
      <c r="H432" s="372" t="s">
        <v>110</v>
      </c>
      <c r="I432" s="170" t="s">
        <v>375</v>
      </c>
      <c r="J432" s="170" t="s">
        <v>95</v>
      </c>
      <c r="K432" s="170" t="s">
        <v>342</v>
      </c>
      <c r="L432" s="170" t="s">
        <v>112</v>
      </c>
      <c r="M432" s="306"/>
      <c r="N432" s="306"/>
      <c r="O432" s="75"/>
    </row>
    <row r="433" spans="1:15" s="412" customFormat="1" ht="15.6" hidden="1">
      <c r="A433" s="380">
        <v>46093</v>
      </c>
      <c r="B433" s="242" t="s">
        <v>427</v>
      </c>
      <c r="C433" s="170" t="s">
        <v>334</v>
      </c>
      <c r="D433" s="242" t="s">
        <v>97</v>
      </c>
      <c r="E433" s="284">
        <v>1000</v>
      </c>
      <c r="F433" s="367">
        <f t="shared" si="7"/>
        <v>1.867727535907062</v>
      </c>
      <c r="G433" s="239">
        <v>535.41</v>
      </c>
      <c r="H433" s="242" t="s">
        <v>167</v>
      </c>
      <c r="I433" s="242" t="s">
        <v>495</v>
      </c>
      <c r="J433" s="170" t="s">
        <v>95</v>
      </c>
      <c r="K433" s="170" t="s">
        <v>342</v>
      </c>
      <c r="L433" s="170" t="s">
        <v>112</v>
      </c>
      <c r="M433" s="75"/>
      <c r="N433" s="75"/>
      <c r="O433" s="75"/>
    </row>
    <row r="434" spans="1:15" s="412" customFormat="1" ht="15.6" hidden="1">
      <c r="A434" s="380">
        <v>46093</v>
      </c>
      <c r="B434" s="242" t="s">
        <v>324</v>
      </c>
      <c r="C434" s="170" t="s">
        <v>334</v>
      </c>
      <c r="D434" s="242" t="s">
        <v>97</v>
      </c>
      <c r="E434" s="284">
        <v>1000</v>
      </c>
      <c r="F434" s="367">
        <f t="shared" si="7"/>
        <v>1.867727535907062</v>
      </c>
      <c r="G434" s="239">
        <v>535.41</v>
      </c>
      <c r="H434" s="242" t="s">
        <v>167</v>
      </c>
      <c r="I434" s="242" t="s">
        <v>495</v>
      </c>
      <c r="J434" s="170" t="s">
        <v>95</v>
      </c>
      <c r="K434" s="170" t="s">
        <v>342</v>
      </c>
      <c r="L434" s="170" t="s">
        <v>112</v>
      </c>
      <c r="M434" s="75"/>
      <c r="N434" s="75"/>
      <c r="O434" s="75"/>
    </row>
    <row r="435" spans="1:15" s="412" customFormat="1" ht="15.6" hidden="1">
      <c r="A435" s="380">
        <v>46093</v>
      </c>
      <c r="B435" s="242" t="s">
        <v>439</v>
      </c>
      <c r="C435" s="170" t="s">
        <v>334</v>
      </c>
      <c r="D435" s="242" t="s">
        <v>97</v>
      </c>
      <c r="E435" s="284">
        <v>1000</v>
      </c>
      <c r="F435" s="367">
        <f t="shared" si="7"/>
        <v>1.867727535907062</v>
      </c>
      <c r="G435" s="239">
        <v>535.41</v>
      </c>
      <c r="H435" s="242" t="s">
        <v>167</v>
      </c>
      <c r="I435" s="242" t="s">
        <v>495</v>
      </c>
      <c r="J435" s="170" t="s">
        <v>95</v>
      </c>
      <c r="K435" s="170" t="s">
        <v>342</v>
      </c>
      <c r="L435" s="170" t="s">
        <v>112</v>
      </c>
      <c r="M435" s="75"/>
      <c r="N435" s="75"/>
      <c r="O435" s="75"/>
    </row>
    <row r="436" spans="1:15" s="412" customFormat="1" ht="15.6" hidden="1">
      <c r="A436" s="380">
        <v>46093</v>
      </c>
      <c r="B436" s="242" t="s">
        <v>196</v>
      </c>
      <c r="C436" s="170" t="s">
        <v>334</v>
      </c>
      <c r="D436" s="242" t="s">
        <v>97</v>
      </c>
      <c r="E436" s="284">
        <v>1000</v>
      </c>
      <c r="F436" s="367">
        <f t="shared" si="7"/>
        <v>1.867727535907062</v>
      </c>
      <c r="G436" s="239">
        <v>535.41</v>
      </c>
      <c r="H436" s="242" t="s">
        <v>167</v>
      </c>
      <c r="I436" s="242" t="s">
        <v>495</v>
      </c>
      <c r="J436" s="170" t="s">
        <v>95</v>
      </c>
      <c r="K436" s="170" t="s">
        <v>342</v>
      </c>
      <c r="L436" s="170" t="s">
        <v>112</v>
      </c>
      <c r="M436" s="75"/>
      <c r="N436" s="75"/>
      <c r="O436" s="75"/>
    </row>
    <row r="437" spans="1:15" s="412" customFormat="1" ht="15.6" hidden="1">
      <c r="A437" s="346">
        <v>46093</v>
      </c>
      <c r="B437" s="347" t="s">
        <v>2172</v>
      </c>
      <c r="C437" s="170" t="s">
        <v>334</v>
      </c>
      <c r="D437" s="347" t="s">
        <v>256</v>
      </c>
      <c r="E437" s="347">
        <v>1000</v>
      </c>
      <c r="F437" s="367">
        <f t="shared" si="7"/>
        <v>1.867727535907062</v>
      </c>
      <c r="G437" s="239">
        <v>535.41</v>
      </c>
      <c r="H437" s="347" t="s">
        <v>122</v>
      </c>
      <c r="I437" s="347" t="s">
        <v>537</v>
      </c>
      <c r="J437" s="170" t="s">
        <v>95</v>
      </c>
      <c r="K437" s="170" t="s">
        <v>342</v>
      </c>
      <c r="L437" s="170" t="s">
        <v>112</v>
      </c>
      <c r="M437" s="75"/>
      <c r="N437" s="75"/>
      <c r="O437" s="75"/>
    </row>
    <row r="438" spans="1:15" s="412" customFormat="1" ht="15.6" hidden="1">
      <c r="A438" s="346">
        <v>46093</v>
      </c>
      <c r="B438" s="347" t="s">
        <v>2174</v>
      </c>
      <c r="C438" s="170" t="s">
        <v>334</v>
      </c>
      <c r="D438" s="347" t="s">
        <v>256</v>
      </c>
      <c r="E438" s="347">
        <v>1500</v>
      </c>
      <c r="F438" s="367">
        <f t="shared" si="7"/>
        <v>2.8015913038605929</v>
      </c>
      <c r="G438" s="239">
        <v>535.41</v>
      </c>
      <c r="H438" s="347" t="s">
        <v>122</v>
      </c>
      <c r="I438" s="347" t="s">
        <v>537</v>
      </c>
      <c r="J438" s="170" t="s">
        <v>95</v>
      </c>
      <c r="K438" s="170" t="s">
        <v>342</v>
      </c>
      <c r="L438" s="170" t="s">
        <v>112</v>
      </c>
      <c r="M438" s="75"/>
      <c r="N438" s="75"/>
      <c r="O438" s="75"/>
    </row>
    <row r="439" spans="1:15" s="412" customFormat="1" ht="15.6" hidden="1">
      <c r="A439" s="346">
        <v>46093</v>
      </c>
      <c r="B439" s="347" t="s">
        <v>2174</v>
      </c>
      <c r="C439" s="170" t="s">
        <v>334</v>
      </c>
      <c r="D439" s="347" t="s">
        <v>256</v>
      </c>
      <c r="E439" s="347">
        <v>1000</v>
      </c>
      <c r="F439" s="367">
        <f t="shared" si="7"/>
        <v>1.867727535907062</v>
      </c>
      <c r="G439" s="239">
        <v>535.41</v>
      </c>
      <c r="H439" s="347" t="s">
        <v>122</v>
      </c>
      <c r="I439" s="347" t="s">
        <v>537</v>
      </c>
      <c r="J439" s="170" t="s">
        <v>95</v>
      </c>
      <c r="K439" s="170" t="s">
        <v>342</v>
      </c>
      <c r="L439" s="170" t="s">
        <v>112</v>
      </c>
      <c r="M439" s="75"/>
      <c r="N439" s="75"/>
      <c r="O439" s="75"/>
    </row>
    <row r="440" spans="1:15" s="412" customFormat="1" ht="15.6" hidden="1">
      <c r="A440" s="346">
        <v>46093</v>
      </c>
      <c r="B440" s="347" t="s">
        <v>2172</v>
      </c>
      <c r="C440" s="170" t="s">
        <v>334</v>
      </c>
      <c r="D440" s="347" t="s">
        <v>256</v>
      </c>
      <c r="E440" s="347">
        <v>1000</v>
      </c>
      <c r="F440" s="367">
        <f t="shared" si="7"/>
        <v>1.867727535907062</v>
      </c>
      <c r="G440" s="239">
        <v>535.41</v>
      </c>
      <c r="H440" s="347" t="s">
        <v>122</v>
      </c>
      <c r="I440" s="347" t="s">
        <v>537</v>
      </c>
      <c r="J440" s="170" t="s">
        <v>95</v>
      </c>
      <c r="K440" s="170" t="s">
        <v>342</v>
      </c>
      <c r="L440" s="170" t="s">
        <v>112</v>
      </c>
      <c r="M440" s="75"/>
      <c r="N440" s="75"/>
      <c r="O440" s="75"/>
    </row>
    <row r="441" spans="1:15" s="412" customFormat="1" ht="15.6" hidden="1">
      <c r="A441" s="346">
        <v>46093</v>
      </c>
      <c r="B441" s="347" t="s">
        <v>2174</v>
      </c>
      <c r="C441" s="170" t="s">
        <v>334</v>
      </c>
      <c r="D441" s="347" t="s">
        <v>256</v>
      </c>
      <c r="E441" s="347">
        <v>1000</v>
      </c>
      <c r="F441" s="367">
        <f t="shared" si="7"/>
        <v>1.867727535907062</v>
      </c>
      <c r="G441" s="239">
        <v>535.41</v>
      </c>
      <c r="H441" s="347" t="s">
        <v>122</v>
      </c>
      <c r="I441" s="347" t="s">
        <v>537</v>
      </c>
      <c r="J441" s="170" t="s">
        <v>95</v>
      </c>
      <c r="K441" s="170" t="s">
        <v>342</v>
      </c>
      <c r="L441" s="170" t="s">
        <v>112</v>
      </c>
      <c r="M441" s="75"/>
      <c r="N441" s="75"/>
      <c r="O441" s="75"/>
    </row>
    <row r="442" spans="1:15" s="412" customFormat="1" ht="15.6" hidden="1">
      <c r="A442" s="346">
        <v>46093</v>
      </c>
      <c r="B442" s="347" t="s">
        <v>531</v>
      </c>
      <c r="C442" s="347" t="s">
        <v>522</v>
      </c>
      <c r="D442" s="347" t="s">
        <v>256</v>
      </c>
      <c r="E442" s="347">
        <v>2000</v>
      </c>
      <c r="F442" s="367">
        <f t="shared" si="7"/>
        <v>3.735455071814124</v>
      </c>
      <c r="G442" s="239">
        <v>535.41</v>
      </c>
      <c r="H442" s="347" t="s">
        <v>122</v>
      </c>
      <c r="I442" s="347" t="s">
        <v>538</v>
      </c>
      <c r="J442" s="170" t="s">
        <v>95</v>
      </c>
      <c r="K442" s="170" t="s">
        <v>342</v>
      </c>
      <c r="L442" s="170" t="s">
        <v>112</v>
      </c>
      <c r="M442" s="75"/>
      <c r="N442" s="75"/>
      <c r="O442" s="75"/>
    </row>
    <row r="443" spans="1:15" s="412" customFormat="1" ht="15.6" hidden="1">
      <c r="A443" s="370">
        <v>46093</v>
      </c>
      <c r="B443" s="170" t="s">
        <v>2180</v>
      </c>
      <c r="C443" s="242" t="s">
        <v>395</v>
      </c>
      <c r="D443" s="242" t="s">
        <v>256</v>
      </c>
      <c r="E443" s="242">
        <v>10000</v>
      </c>
      <c r="F443" s="367">
        <f t="shared" si="7"/>
        <v>18.67727535907062</v>
      </c>
      <c r="G443" s="239">
        <v>535.41</v>
      </c>
      <c r="H443" s="242" t="s">
        <v>121</v>
      </c>
      <c r="I443" s="242" t="s">
        <v>582</v>
      </c>
      <c r="J443" s="170" t="s">
        <v>95</v>
      </c>
      <c r="K443" s="170" t="s">
        <v>342</v>
      </c>
      <c r="L443" s="170" t="s">
        <v>112</v>
      </c>
      <c r="M443" s="75"/>
      <c r="N443" s="75"/>
      <c r="O443" s="75"/>
    </row>
    <row r="444" spans="1:15" ht="15.6" hidden="1">
      <c r="A444" s="370">
        <v>46093</v>
      </c>
      <c r="B444" s="242" t="s">
        <v>2161</v>
      </c>
      <c r="C444" s="170" t="s">
        <v>334</v>
      </c>
      <c r="D444" s="242" t="s">
        <v>256</v>
      </c>
      <c r="E444" s="242">
        <v>500</v>
      </c>
      <c r="F444" s="367">
        <f t="shared" si="7"/>
        <v>0.93386376795353099</v>
      </c>
      <c r="G444" s="239">
        <v>535.41</v>
      </c>
      <c r="H444" s="242" t="s">
        <v>121</v>
      </c>
      <c r="I444" s="242" t="s">
        <v>571</v>
      </c>
      <c r="J444" s="170" t="s">
        <v>95</v>
      </c>
      <c r="K444" s="170" t="s">
        <v>342</v>
      </c>
      <c r="L444" s="170" t="s">
        <v>112</v>
      </c>
      <c r="M444" s="75"/>
      <c r="N444" s="75"/>
      <c r="O444" s="75"/>
    </row>
    <row r="445" spans="1:15" ht="15.6" hidden="1">
      <c r="A445" s="370">
        <v>46093</v>
      </c>
      <c r="B445" s="242" t="s">
        <v>2204</v>
      </c>
      <c r="C445" s="242" t="s">
        <v>391</v>
      </c>
      <c r="D445" s="242" t="s">
        <v>256</v>
      </c>
      <c r="E445" s="242">
        <v>2000</v>
      </c>
      <c r="F445" s="367">
        <f t="shared" si="7"/>
        <v>3.735455071814124</v>
      </c>
      <c r="G445" s="239">
        <v>535.41</v>
      </c>
      <c r="H445" s="242" t="s">
        <v>121</v>
      </c>
      <c r="I445" s="242" t="s">
        <v>583</v>
      </c>
      <c r="J445" s="170" t="s">
        <v>95</v>
      </c>
      <c r="K445" s="170" t="s">
        <v>342</v>
      </c>
      <c r="L445" s="170" t="s">
        <v>112</v>
      </c>
      <c r="M445" s="75"/>
      <c r="N445" s="75"/>
      <c r="O445" s="75"/>
    </row>
    <row r="446" spans="1:15" ht="15.6" hidden="1">
      <c r="A446" s="370">
        <v>46093</v>
      </c>
      <c r="B446" s="242" t="s">
        <v>568</v>
      </c>
      <c r="C446" s="170" t="s">
        <v>334</v>
      </c>
      <c r="D446" s="242" t="s">
        <v>256</v>
      </c>
      <c r="E446" s="242">
        <v>1000</v>
      </c>
      <c r="F446" s="367">
        <f t="shared" si="7"/>
        <v>1.867727535907062</v>
      </c>
      <c r="G446" s="239">
        <v>535.41</v>
      </c>
      <c r="H446" s="242" t="s">
        <v>121</v>
      </c>
      <c r="I446" s="242" t="s">
        <v>571</v>
      </c>
      <c r="J446" s="170" t="s">
        <v>95</v>
      </c>
      <c r="K446" s="170" t="s">
        <v>342</v>
      </c>
      <c r="L446" s="170" t="s">
        <v>112</v>
      </c>
      <c r="M446" s="75"/>
      <c r="N446" s="75"/>
      <c r="O446" s="75"/>
    </row>
    <row r="447" spans="1:15" ht="15.6" hidden="1">
      <c r="A447" s="370">
        <v>46093</v>
      </c>
      <c r="B447" s="242" t="s">
        <v>2173</v>
      </c>
      <c r="C447" s="170" t="s">
        <v>334</v>
      </c>
      <c r="D447" s="242" t="s">
        <v>256</v>
      </c>
      <c r="E447" s="242">
        <v>500</v>
      </c>
      <c r="F447" s="367">
        <f t="shared" si="7"/>
        <v>0.93386376795353099</v>
      </c>
      <c r="G447" s="239">
        <v>535.41</v>
      </c>
      <c r="H447" s="242" t="s">
        <v>121</v>
      </c>
      <c r="I447" s="242" t="s">
        <v>571</v>
      </c>
      <c r="J447" s="170" t="s">
        <v>95</v>
      </c>
      <c r="K447" s="170" t="s">
        <v>342</v>
      </c>
      <c r="L447" s="170" t="s">
        <v>112</v>
      </c>
      <c r="M447" s="75"/>
      <c r="N447" s="75"/>
      <c r="O447" s="75"/>
    </row>
    <row r="448" spans="1:15" ht="15.6" hidden="1">
      <c r="A448" s="370">
        <v>46093</v>
      </c>
      <c r="B448" s="242" t="s">
        <v>2173</v>
      </c>
      <c r="C448" s="170" t="s">
        <v>334</v>
      </c>
      <c r="D448" s="242" t="s">
        <v>256</v>
      </c>
      <c r="E448" s="242">
        <v>500</v>
      </c>
      <c r="F448" s="367">
        <f t="shared" si="7"/>
        <v>0.93386376795353099</v>
      </c>
      <c r="G448" s="239">
        <v>535.41</v>
      </c>
      <c r="H448" s="242" t="s">
        <v>121</v>
      </c>
      <c r="I448" s="242" t="s">
        <v>571</v>
      </c>
      <c r="J448" s="170" t="s">
        <v>95</v>
      </c>
      <c r="K448" s="170" t="s">
        <v>342</v>
      </c>
      <c r="L448" s="170" t="s">
        <v>112</v>
      </c>
      <c r="M448" s="75"/>
      <c r="N448" s="75"/>
      <c r="O448" s="75"/>
    </row>
    <row r="449" spans="1:15" ht="15.6" hidden="1">
      <c r="A449" s="370">
        <v>46093</v>
      </c>
      <c r="B449" s="242" t="s">
        <v>2169</v>
      </c>
      <c r="C449" s="170" t="s">
        <v>334</v>
      </c>
      <c r="D449" s="242" t="s">
        <v>256</v>
      </c>
      <c r="E449" s="242">
        <v>500</v>
      </c>
      <c r="F449" s="367">
        <f t="shared" si="7"/>
        <v>0.93386376795353099</v>
      </c>
      <c r="G449" s="239">
        <v>535.41</v>
      </c>
      <c r="H449" s="242" t="s">
        <v>121</v>
      </c>
      <c r="I449" s="242" t="s">
        <v>571</v>
      </c>
      <c r="J449" s="170" t="s">
        <v>95</v>
      </c>
      <c r="K449" s="170" t="s">
        <v>342</v>
      </c>
      <c r="L449" s="170" t="s">
        <v>112</v>
      </c>
      <c r="M449" s="75"/>
      <c r="N449" s="75"/>
      <c r="O449" s="75"/>
    </row>
    <row r="450" spans="1:15" ht="15.6" hidden="1">
      <c r="A450" s="370">
        <v>46093</v>
      </c>
      <c r="B450" s="242" t="s">
        <v>2169</v>
      </c>
      <c r="C450" s="170" t="s">
        <v>334</v>
      </c>
      <c r="D450" s="242" t="s">
        <v>256</v>
      </c>
      <c r="E450" s="242">
        <v>500</v>
      </c>
      <c r="F450" s="367">
        <f t="shared" si="7"/>
        <v>0.93386376795353099</v>
      </c>
      <c r="G450" s="239">
        <v>535.41</v>
      </c>
      <c r="H450" s="242" t="s">
        <v>121</v>
      </c>
      <c r="I450" s="242" t="s">
        <v>571</v>
      </c>
      <c r="J450" s="170" t="s">
        <v>95</v>
      </c>
      <c r="K450" s="170" t="s">
        <v>342</v>
      </c>
      <c r="L450" s="170" t="s">
        <v>112</v>
      </c>
      <c r="M450" s="75"/>
      <c r="N450" s="75"/>
      <c r="O450" s="75"/>
    </row>
    <row r="451" spans="1:15" ht="15.6" hidden="1">
      <c r="A451" s="370">
        <v>46093</v>
      </c>
      <c r="B451" s="242" t="s">
        <v>2173</v>
      </c>
      <c r="C451" s="170" t="s">
        <v>334</v>
      </c>
      <c r="D451" s="242" t="s">
        <v>256</v>
      </c>
      <c r="E451" s="242">
        <v>500</v>
      </c>
      <c r="F451" s="367">
        <f t="shared" si="7"/>
        <v>0.93386376795353099</v>
      </c>
      <c r="G451" s="239">
        <v>535.41</v>
      </c>
      <c r="H451" s="242" t="s">
        <v>121</v>
      </c>
      <c r="I451" s="242" t="s">
        <v>571</v>
      </c>
      <c r="J451" s="170" t="s">
        <v>95</v>
      </c>
      <c r="K451" s="170" t="s">
        <v>342</v>
      </c>
      <c r="L451" s="170" t="s">
        <v>112</v>
      </c>
      <c r="M451" s="75"/>
      <c r="N451" s="75"/>
      <c r="O451" s="75"/>
    </row>
    <row r="452" spans="1:15" ht="15.6" hidden="1">
      <c r="A452" s="370">
        <v>46093</v>
      </c>
      <c r="B452" s="242" t="s">
        <v>2169</v>
      </c>
      <c r="C452" s="170" t="s">
        <v>334</v>
      </c>
      <c r="D452" s="242" t="s">
        <v>256</v>
      </c>
      <c r="E452" s="242">
        <v>500</v>
      </c>
      <c r="F452" s="367">
        <f t="shared" si="7"/>
        <v>0.93386376795353099</v>
      </c>
      <c r="G452" s="239">
        <v>535.41</v>
      </c>
      <c r="H452" s="242" t="s">
        <v>121</v>
      </c>
      <c r="I452" s="242" t="s">
        <v>571</v>
      </c>
      <c r="J452" s="170" t="s">
        <v>95</v>
      </c>
      <c r="K452" s="170" t="s">
        <v>342</v>
      </c>
      <c r="L452" s="170" t="s">
        <v>112</v>
      </c>
      <c r="M452" s="75"/>
      <c r="N452" s="75"/>
      <c r="O452" s="75"/>
    </row>
    <row r="453" spans="1:15" ht="15.6" hidden="1">
      <c r="A453" s="370">
        <v>46093</v>
      </c>
      <c r="B453" s="242" t="s">
        <v>2173</v>
      </c>
      <c r="C453" s="170" t="s">
        <v>334</v>
      </c>
      <c r="D453" s="242" t="s">
        <v>256</v>
      </c>
      <c r="E453" s="242">
        <v>500</v>
      </c>
      <c r="F453" s="367">
        <f t="shared" si="7"/>
        <v>0.93386376795353099</v>
      </c>
      <c r="G453" s="239">
        <v>535.41</v>
      </c>
      <c r="H453" s="242" t="s">
        <v>121</v>
      </c>
      <c r="I453" s="242" t="s">
        <v>571</v>
      </c>
      <c r="J453" s="170" t="s">
        <v>95</v>
      </c>
      <c r="K453" s="170" t="s">
        <v>342</v>
      </c>
      <c r="L453" s="170" t="s">
        <v>112</v>
      </c>
      <c r="M453" s="75"/>
      <c r="N453" s="75"/>
      <c r="O453" s="75"/>
    </row>
    <row r="454" spans="1:15" ht="15.6" hidden="1">
      <c r="A454" s="370">
        <v>46093</v>
      </c>
      <c r="B454" s="242" t="s">
        <v>2184</v>
      </c>
      <c r="C454" s="242" t="s">
        <v>566</v>
      </c>
      <c r="D454" s="242" t="s">
        <v>256</v>
      </c>
      <c r="E454" s="242">
        <v>2000</v>
      </c>
      <c r="F454" s="367">
        <f t="shared" si="7"/>
        <v>3.735455071814124</v>
      </c>
      <c r="G454" s="239">
        <v>535.41</v>
      </c>
      <c r="H454" s="242" t="s">
        <v>121</v>
      </c>
      <c r="I454" s="242" t="s">
        <v>573</v>
      </c>
      <c r="J454" s="170" t="s">
        <v>95</v>
      </c>
      <c r="K454" s="170" t="s">
        <v>342</v>
      </c>
      <c r="L454" s="170" t="s">
        <v>112</v>
      </c>
      <c r="M454" s="75"/>
      <c r="N454" s="75"/>
      <c r="O454" s="75"/>
    </row>
    <row r="455" spans="1:15" ht="15.6" hidden="1">
      <c r="A455" s="370">
        <v>46093</v>
      </c>
      <c r="B455" s="242" t="s">
        <v>2173</v>
      </c>
      <c r="C455" s="170" t="s">
        <v>334</v>
      </c>
      <c r="D455" s="242" t="s">
        <v>256</v>
      </c>
      <c r="E455" s="242">
        <v>500</v>
      </c>
      <c r="F455" s="367">
        <f t="shared" si="7"/>
        <v>0.93386376795353099</v>
      </c>
      <c r="G455" s="239">
        <v>535.41</v>
      </c>
      <c r="H455" s="242" t="s">
        <v>130</v>
      </c>
      <c r="I455" s="242" t="s">
        <v>620</v>
      </c>
      <c r="J455" s="170" t="s">
        <v>95</v>
      </c>
      <c r="K455" s="170" t="s">
        <v>342</v>
      </c>
      <c r="L455" s="170" t="s">
        <v>112</v>
      </c>
      <c r="M455" s="75"/>
      <c r="N455" s="75"/>
      <c r="O455" s="75"/>
    </row>
    <row r="456" spans="1:15" ht="15.6" hidden="1">
      <c r="A456" s="370">
        <v>46093</v>
      </c>
      <c r="B456" s="242" t="s">
        <v>2173</v>
      </c>
      <c r="C456" s="170" t="s">
        <v>334</v>
      </c>
      <c r="D456" s="242" t="s">
        <v>256</v>
      </c>
      <c r="E456" s="242">
        <v>400</v>
      </c>
      <c r="F456" s="367">
        <f t="shared" si="7"/>
        <v>0.74709101436282477</v>
      </c>
      <c r="G456" s="239">
        <v>535.41</v>
      </c>
      <c r="H456" s="242" t="s">
        <v>130</v>
      </c>
      <c r="I456" s="242" t="s">
        <v>620</v>
      </c>
      <c r="J456" s="170" t="s">
        <v>95</v>
      </c>
      <c r="K456" s="170" t="s">
        <v>342</v>
      </c>
      <c r="L456" s="170" t="s">
        <v>112</v>
      </c>
      <c r="M456" s="75"/>
      <c r="N456" s="75"/>
      <c r="O456" s="75"/>
    </row>
    <row r="457" spans="1:15" ht="15.6" hidden="1">
      <c r="A457" s="370">
        <v>46093</v>
      </c>
      <c r="B457" s="242" t="s">
        <v>2184</v>
      </c>
      <c r="C457" s="242" t="s">
        <v>616</v>
      </c>
      <c r="D457" s="242" t="s">
        <v>256</v>
      </c>
      <c r="E457" s="242">
        <v>1650</v>
      </c>
      <c r="F457" s="367">
        <f t="shared" si="7"/>
        <v>3.0817504342466524</v>
      </c>
      <c r="G457" s="239">
        <v>535.41</v>
      </c>
      <c r="H457" s="242" t="s">
        <v>130</v>
      </c>
      <c r="I457" s="242" t="s">
        <v>625</v>
      </c>
      <c r="J457" s="170" t="s">
        <v>95</v>
      </c>
      <c r="K457" s="170" t="s">
        <v>342</v>
      </c>
      <c r="L457" s="170" t="s">
        <v>112</v>
      </c>
      <c r="M457" s="75"/>
      <c r="N457" s="75"/>
      <c r="O457" s="75"/>
    </row>
    <row r="458" spans="1:15" ht="15.6" hidden="1">
      <c r="A458" s="370">
        <v>46093</v>
      </c>
      <c r="B458" s="242" t="s">
        <v>2169</v>
      </c>
      <c r="C458" s="170" t="s">
        <v>334</v>
      </c>
      <c r="D458" s="242" t="s">
        <v>256</v>
      </c>
      <c r="E458" s="242">
        <v>500</v>
      </c>
      <c r="F458" s="367">
        <f t="shared" si="7"/>
        <v>0.93386376795353099</v>
      </c>
      <c r="G458" s="239">
        <v>535.41</v>
      </c>
      <c r="H458" s="242" t="s">
        <v>130</v>
      </c>
      <c r="I458" s="242" t="s">
        <v>620</v>
      </c>
      <c r="J458" s="170" t="s">
        <v>95</v>
      </c>
      <c r="K458" s="170" t="s">
        <v>342</v>
      </c>
      <c r="L458" s="170" t="s">
        <v>112</v>
      </c>
      <c r="M458" s="75"/>
      <c r="N458" s="75"/>
      <c r="O458" s="75"/>
    </row>
    <row r="459" spans="1:15" ht="15.6" hidden="1">
      <c r="A459" s="370">
        <v>46093</v>
      </c>
      <c r="B459" s="242" t="s">
        <v>2169</v>
      </c>
      <c r="C459" s="170" t="s">
        <v>334</v>
      </c>
      <c r="D459" s="242" t="s">
        <v>256</v>
      </c>
      <c r="E459" s="242">
        <v>400</v>
      </c>
      <c r="F459" s="367">
        <f t="shared" si="7"/>
        <v>0.74709101436282477</v>
      </c>
      <c r="G459" s="239">
        <v>535.41</v>
      </c>
      <c r="H459" s="242" t="s">
        <v>130</v>
      </c>
      <c r="I459" s="242" t="s">
        <v>620</v>
      </c>
      <c r="J459" s="170" t="s">
        <v>95</v>
      </c>
      <c r="K459" s="170" t="s">
        <v>342</v>
      </c>
      <c r="L459" s="170" t="s">
        <v>112</v>
      </c>
      <c r="M459" s="75"/>
      <c r="N459" s="75"/>
      <c r="O459" s="75"/>
    </row>
    <row r="460" spans="1:15" ht="15.6" hidden="1">
      <c r="A460" s="370">
        <v>46093</v>
      </c>
      <c r="B460" s="242" t="s">
        <v>2173</v>
      </c>
      <c r="C460" s="170" t="s">
        <v>334</v>
      </c>
      <c r="D460" s="242" t="s">
        <v>256</v>
      </c>
      <c r="E460" s="242">
        <v>500</v>
      </c>
      <c r="F460" s="367">
        <f t="shared" si="7"/>
        <v>0.93386376795353099</v>
      </c>
      <c r="G460" s="239">
        <v>535.41</v>
      </c>
      <c r="H460" s="242" t="s">
        <v>130</v>
      </c>
      <c r="I460" s="242" t="s">
        <v>620</v>
      </c>
      <c r="J460" s="170" t="s">
        <v>95</v>
      </c>
      <c r="K460" s="170" t="s">
        <v>342</v>
      </c>
      <c r="L460" s="170" t="s">
        <v>112</v>
      </c>
      <c r="M460" s="75"/>
      <c r="N460" s="75"/>
      <c r="O460" s="75"/>
    </row>
    <row r="461" spans="1:15" ht="15.6" hidden="1">
      <c r="A461" s="366">
        <v>46093</v>
      </c>
      <c r="B461" s="170" t="s">
        <v>447</v>
      </c>
      <c r="C461" s="242" t="s">
        <v>448</v>
      </c>
      <c r="D461" s="242" t="s">
        <v>97</v>
      </c>
      <c r="E461" s="373">
        <v>3390</v>
      </c>
      <c r="F461" s="367">
        <f t="shared" si="7"/>
        <v>6.3315963467249405</v>
      </c>
      <c r="G461" s="239">
        <v>535.41</v>
      </c>
      <c r="H461" s="242" t="s">
        <v>123</v>
      </c>
      <c r="I461" s="170" t="s">
        <v>795</v>
      </c>
      <c r="J461" s="170" t="s">
        <v>95</v>
      </c>
      <c r="K461" s="170" t="s">
        <v>342</v>
      </c>
      <c r="L461" s="170" t="s">
        <v>112</v>
      </c>
      <c r="M461" s="75"/>
      <c r="N461" s="75"/>
      <c r="O461" s="75"/>
    </row>
    <row r="462" spans="1:15" ht="15.6" hidden="1">
      <c r="A462" s="366">
        <v>46093</v>
      </c>
      <c r="B462" s="170" t="s">
        <v>758</v>
      </c>
      <c r="C462" s="242" t="s">
        <v>119</v>
      </c>
      <c r="D462" s="242" t="s">
        <v>97</v>
      </c>
      <c r="E462" s="373">
        <v>24000</v>
      </c>
      <c r="F462" s="367">
        <f t="shared" si="7"/>
        <v>44.825460861769486</v>
      </c>
      <c r="G462" s="239">
        <v>535.41</v>
      </c>
      <c r="H462" s="242" t="s">
        <v>123</v>
      </c>
      <c r="I462" s="170" t="s">
        <v>796</v>
      </c>
      <c r="J462" s="170" t="s">
        <v>95</v>
      </c>
      <c r="K462" s="170" t="s">
        <v>342</v>
      </c>
      <c r="L462" s="170" t="s">
        <v>112</v>
      </c>
      <c r="M462" s="75"/>
      <c r="N462" s="75"/>
      <c r="O462" s="75"/>
    </row>
    <row r="463" spans="1:15" ht="15.6" hidden="1">
      <c r="A463" s="370">
        <v>46093</v>
      </c>
      <c r="B463" s="242" t="s">
        <v>759</v>
      </c>
      <c r="C463" s="170" t="s">
        <v>334</v>
      </c>
      <c r="D463" s="242" t="s">
        <v>96</v>
      </c>
      <c r="E463" s="242">
        <v>500</v>
      </c>
      <c r="F463" s="367">
        <f t="shared" si="7"/>
        <v>0.93386376795353099</v>
      </c>
      <c r="G463" s="239">
        <v>535.41</v>
      </c>
      <c r="H463" s="242" t="s">
        <v>123</v>
      </c>
      <c r="I463" s="242" t="s">
        <v>789</v>
      </c>
      <c r="J463" s="170" t="s">
        <v>95</v>
      </c>
      <c r="K463" s="170" t="s">
        <v>342</v>
      </c>
      <c r="L463" s="170" t="s">
        <v>112</v>
      </c>
      <c r="M463" s="75"/>
      <c r="N463" s="75"/>
      <c r="O463" s="75"/>
    </row>
    <row r="464" spans="1:15" ht="15.6" hidden="1">
      <c r="A464" s="370">
        <v>46093</v>
      </c>
      <c r="B464" s="242" t="s">
        <v>451</v>
      </c>
      <c r="C464" s="170" t="s">
        <v>334</v>
      </c>
      <c r="D464" s="242" t="s">
        <v>96</v>
      </c>
      <c r="E464" s="242">
        <v>500</v>
      </c>
      <c r="F464" s="367">
        <f t="shared" si="7"/>
        <v>0.93386376795353099</v>
      </c>
      <c r="G464" s="239">
        <v>535.41</v>
      </c>
      <c r="H464" s="242" t="s">
        <v>123</v>
      </c>
      <c r="I464" s="242" t="s">
        <v>789</v>
      </c>
      <c r="J464" s="170" t="s">
        <v>95</v>
      </c>
      <c r="K464" s="170" t="s">
        <v>342</v>
      </c>
      <c r="L464" s="170" t="s">
        <v>112</v>
      </c>
      <c r="M464" s="75"/>
      <c r="N464" s="75"/>
      <c r="O464" s="75"/>
    </row>
    <row r="465" spans="1:15" ht="15.6" hidden="1">
      <c r="A465" s="413">
        <v>46094</v>
      </c>
      <c r="B465" s="165" t="s">
        <v>2158</v>
      </c>
      <c r="C465" s="165" t="s">
        <v>523</v>
      </c>
      <c r="D465" s="165" t="s">
        <v>256</v>
      </c>
      <c r="E465" s="165">
        <v>10000</v>
      </c>
      <c r="F465" s="367">
        <f t="shared" si="7"/>
        <v>18.67727535907062</v>
      </c>
      <c r="G465" s="239">
        <v>535.41</v>
      </c>
      <c r="H465" s="165" t="s">
        <v>122</v>
      </c>
      <c r="I465" s="165" t="s">
        <v>540</v>
      </c>
      <c r="J465" s="170" t="s">
        <v>95</v>
      </c>
      <c r="K465" s="170" t="s">
        <v>342</v>
      </c>
      <c r="L465" s="170" t="s">
        <v>112</v>
      </c>
      <c r="M465" s="124"/>
      <c r="N465" s="124"/>
      <c r="O465" s="124"/>
    </row>
    <row r="466" spans="1:15" ht="15.6" hidden="1">
      <c r="A466" s="366">
        <v>46094</v>
      </c>
      <c r="B466" s="348" t="s">
        <v>2248</v>
      </c>
      <c r="C466" s="348" t="s">
        <v>523</v>
      </c>
      <c r="D466" s="348" t="s">
        <v>256</v>
      </c>
      <c r="E466" s="170">
        <v>10000</v>
      </c>
      <c r="F466" s="367">
        <f t="shared" si="7"/>
        <v>18.67727535907062</v>
      </c>
      <c r="G466" s="239">
        <v>535.41</v>
      </c>
      <c r="H466" s="170" t="s">
        <v>130</v>
      </c>
      <c r="I466" s="170" t="s">
        <v>630</v>
      </c>
      <c r="J466" s="170" t="s">
        <v>95</v>
      </c>
      <c r="K466" s="170" t="s">
        <v>342</v>
      </c>
      <c r="L466" s="170" t="s">
        <v>112</v>
      </c>
      <c r="M466" s="124"/>
      <c r="N466" s="124"/>
      <c r="O466" s="124"/>
    </row>
    <row r="467" spans="1:15" ht="15.6" hidden="1">
      <c r="A467" s="393">
        <v>46094</v>
      </c>
      <c r="B467" s="170" t="s">
        <v>2247</v>
      </c>
      <c r="C467" s="170" t="s">
        <v>395</v>
      </c>
      <c r="D467" s="170" t="s">
        <v>256</v>
      </c>
      <c r="E467" s="170">
        <v>10000</v>
      </c>
      <c r="F467" s="367">
        <f t="shared" si="7"/>
        <v>18.67727535907062</v>
      </c>
      <c r="G467" s="239">
        <v>535.41</v>
      </c>
      <c r="H467" s="170" t="s">
        <v>121</v>
      </c>
      <c r="I467" s="170" t="s">
        <v>581</v>
      </c>
      <c r="J467" s="170" t="s">
        <v>95</v>
      </c>
      <c r="K467" s="170" t="s">
        <v>342</v>
      </c>
      <c r="L467" s="170" t="s">
        <v>112</v>
      </c>
      <c r="M467" s="124"/>
      <c r="N467" s="124"/>
      <c r="O467" s="124"/>
    </row>
    <row r="468" spans="1:15" ht="15.6" hidden="1">
      <c r="A468" s="370">
        <v>46094</v>
      </c>
      <c r="B468" s="242" t="s">
        <v>358</v>
      </c>
      <c r="C468" s="170" t="s">
        <v>334</v>
      </c>
      <c r="D468" s="371" t="s">
        <v>98</v>
      </c>
      <c r="E468" s="242">
        <v>1000</v>
      </c>
      <c r="F468" s="367">
        <f t="shared" si="7"/>
        <v>1.8677282335885521</v>
      </c>
      <c r="G468" s="239">
        <v>535.40980000000002</v>
      </c>
      <c r="H468" s="372" t="s">
        <v>110</v>
      </c>
      <c r="I468" s="170" t="s">
        <v>375</v>
      </c>
      <c r="J468" s="170" t="s">
        <v>95</v>
      </c>
      <c r="K468" s="170" t="s">
        <v>342</v>
      </c>
      <c r="L468" s="170" t="s">
        <v>112</v>
      </c>
      <c r="M468" s="306"/>
      <c r="N468" s="306"/>
      <c r="O468" s="75"/>
    </row>
    <row r="469" spans="1:15" ht="15.6" hidden="1">
      <c r="A469" s="370">
        <v>46094</v>
      </c>
      <c r="B469" s="242" t="s">
        <v>364</v>
      </c>
      <c r="C469" s="170" t="s">
        <v>334</v>
      </c>
      <c r="D469" s="371" t="s">
        <v>98</v>
      </c>
      <c r="E469" s="242">
        <v>1000</v>
      </c>
      <c r="F469" s="367">
        <f t="shared" si="7"/>
        <v>1.8677282335885521</v>
      </c>
      <c r="G469" s="239">
        <v>535.40980000000002</v>
      </c>
      <c r="H469" s="372" t="s">
        <v>110</v>
      </c>
      <c r="I469" s="170" t="s">
        <v>375</v>
      </c>
      <c r="J469" s="170" t="s">
        <v>95</v>
      </c>
      <c r="K469" s="170" t="s">
        <v>342</v>
      </c>
      <c r="L469" s="170" t="s">
        <v>112</v>
      </c>
      <c r="M469" s="306"/>
      <c r="N469" s="306"/>
      <c r="O469" s="75"/>
    </row>
    <row r="470" spans="1:15" ht="15.6" hidden="1">
      <c r="A470" s="370">
        <v>46094</v>
      </c>
      <c r="B470" s="242" t="s">
        <v>186</v>
      </c>
      <c r="C470" s="170" t="s">
        <v>334</v>
      </c>
      <c r="D470" s="371" t="s">
        <v>98</v>
      </c>
      <c r="E470" s="242">
        <v>1000</v>
      </c>
      <c r="F470" s="367">
        <f t="shared" si="7"/>
        <v>1.8677282335885521</v>
      </c>
      <c r="G470" s="239">
        <v>535.40980000000002</v>
      </c>
      <c r="H470" s="372" t="s">
        <v>110</v>
      </c>
      <c r="I470" s="170" t="s">
        <v>375</v>
      </c>
      <c r="J470" s="170" t="s">
        <v>95</v>
      </c>
      <c r="K470" s="170" t="s">
        <v>342</v>
      </c>
      <c r="L470" s="170" t="s">
        <v>112</v>
      </c>
      <c r="M470" s="306"/>
      <c r="N470" s="306"/>
      <c r="O470" s="75"/>
    </row>
    <row r="471" spans="1:15" ht="15.6" hidden="1">
      <c r="A471" s="346">
        <v>46094</v>
      </c>
      <c r="B471" s="347" t="s">
        <v>2179</v>
      </c>
      <c r="C471" s="347" t="s">
        <v>523</v>
      </c>
      <c r="D471" s="347" t="s">
        <v>256</v>
      </c>
      <c r="E471" s="347">
        <v>30000</v>
      </c>
      <c r="F471" s="367">
        <f t="shared" si="7"/>
        <v>56.031826077211861</v>
      </c>
      <c r="G471" s="239">
        <v>535.41</v>
      </c>
      <c r="H471" s="347" t="s">
        <v>122</v>
      </c>
      <c r="I471" s="347" t="s">
        <v>542</v>
      </c>
      <c r="J471" s="170" t="s">
        <v>95</v>
      </c>
      <c r="K471" s="170" t="s">
        <v>342</v>
      </c>
      <c r="L471" s="170" t="s">
        <v>112</v>
      </c>
      <c r="M471" s="75"/>
      <c r="N471" s="75"/>
      <c r="O471" s="75"/>
    </row>
    <row r="472" spans="1:15" ht="15.6" hidden="1">
      <c r="A472" s="346">
        <v>46094</v>
      </c>
      <c r="B472" s="347" t="s">
        <v>2207</v>
      </c>
      <c r="C472" s="242" t="s">
        <v>391</v>
      </c>
      <c r="D472" s="347" t="s">
        <v>256</v>
      </c>
      <c r="E472" s="347">
        <v>3500</v>
      </c>
      <c r="F472" s="367">
        <f t="shared" si="7"/>
        <v>6.5370463756747172</v>
      </c>
      <c r="G472" s="239">
        <v>535.41</v>
      </c>
      <c r="H472" s="347" t="s">
        <v>122</v>
      </c>
      <c r="I472" s="347" t="s">
        <v>543</v>
      </c>
      <c r="J472" s="170" t="s">
        <v>95</v>
      </c>
      <c r="K472" s="170" t="s">
        <v>342</v>
      </c>
      <c r="L472" s="170" t="s">
        <v>112</v>
      </c>
      <c r="M472" s="75"/>
      <c r="N472" s="75"/>
      <c r="O472" s="75"/>
    </row>
    <row r="473" spans="1:15" ht="15.6" hidden="1">
      <c r="A473" s="346">
        <v>46094</v>
      </c>
      <c r="B473" s="347" t="s">
        <v>2172</v>
      </c>
      <c r="C473" s="170" t="s">
        <v>334</v>
      </c>
      <c r="D473" s="347" t="s">
        <v>256</v>
      </c>
      <c r="E473" s="347">
        <v>1000</v>
      </c>
      <c r="F473" s="367">
        <f t="shared" si="7"/>
        <v>1.867727535907062</v>
      </c>
      <c r="G473" s="239">
        <v>535.41</v>
      </c>
      <c r="H473" s="347" t="s">
        <v>122</v>
      </c>
      <c r="I473" s="347" t="s">
        <v>537</v>
      </c>
      <c r="J473" s="170" t="s">
        <v>95</v>
      </c>
      <c r="K473" s="170" t="s">
        <v>342</v>
      </c>
      <c r="L473" s="170" t="s">
        <v>112</v>
      </c>
      <c r="M473" s="75"/>
      <c r="N473" s="75"/>
      <c r="O473" s="75"/>
    </row>
    <row r="474" spans="1:15" ht="15.6" hidden="1">
      <c r="A474" s="346">
        <v>46094</v>
      </c>
      <c r="B474" s="347" t="s">
        <v>2190</v>
      </c>
      <c r="C474" s="170" t="s">
        <v>334</v>
      </c>
      <c r="D474" s="347" t="s">
        <v>256</v>
      </c>
      <c r="E474" s="347">
        <v>500</v>
      </c>
      <c r="F474" s="367">
        <f t="shared" si="7"/>
        <v>0.93386376795353099</v>
      </c>
      <c r="G474" s="239">
        <v>535.41</v>
      </c>
      <c r="H474" s="347" t="s">
        <v>122</v>
      </c>
      <c r="I474" s="347" t="s">
        <v>537</v>
      </c>
      <c r="J474" s="170" t="s">
        <v>95</v>
      </c>
      <c r="K474" s="170" t="s">
        <v>342</v>
      </c>
      <c r="L474" s="170" t="s">
        <v>112</v>
      </c>
      <c r="M474" s="75"/>
      <c r="N474" s="75"/>
      <c r="O474" s="75"/>
    </row>
    <row r="475" spans="1:15" ht="15.6" hidden="1">
      <c r="A475" s="346">
        <v>46094</v>
      </c>
      <c r="B475" s="347" t="s">
        <v>2188</v>
      </c>
      <c r="C475" s="170" t="s">
        <v>334</v>
      </c>
      <c r="D475" s="347" t="s">
        <v>256</v>
      </c>
      <c r="E475" s="347">
        <v>500</v>
      </c>
      <c r="F475" s="367">
        <f t="shared" si="7"/>
        <v>0.93386376795353099</v>
      </c>
      <c r="G475" s="239">
        <v>535.41</v>
      </c>
      <c r="H475" s="347" t="s">
        <v>122</v>
      </c>
      <c r="I475" s="347" t="s">
        <v>537</v>
      </c>
      <c r="J475" s="170" t="s">
        <v>95</v>
      </c>
      <c r="K475" s="170" t="s">
        <v>342</v>
      </c>
      <c r="L475" s="170" t="s">
        <v>112</v>
      </c>
      <c r="M475" s="75"/>
      <c r="N475" s="75"/>
      <c r="O475" s="75"/>
    </row>
    <row r="476" spans="1:15" ht="15.6" hidden="1">
      <c r="A476" s="346">
        <v>46094</v>
      </c>
      <c r="B476" s="347" t="s">
        <v>2188</v>
      </c>
      <c r="C476" s="170" t="s">
        <v>334</v>
      </c>
      <c r="D476" s="347" t="s">
        <v>256</v>
      </c>
      <c r="E476" s="347">
        <v>500</v>
      </c>
      <c r="F476" s="367">
        <f t="shared" si="7"/>
        <v>0.93386376795353099</v>
      </c>
      <c r="G476" s="239">
        <v>535.41</v>
      </c>
      <c r="H476" s="347" t="s">
        <v>122</v>
      </c>
      <c r="I476" s="347" t="s">
        <v>537</v>
      </c>
      <c r="J476" s="170" t="s">
        <v>95</v>
      </c>
      <c r="K476" s="170" t="s">
        <v>342</v>
      </c>
      <c r="L476" s="170" t="s">
        <v>112</v>
      </c>
      <c r="M476" s="75"/>
      <c r="N476" s="75"/>
      <c r="O476" s="75"/>
    </row>
    <row r="477" spans="1:15" ht="15.6" hidden="1">
      <c r="A477" s="346">
        <v>46094</v>
      </c>
      <c r="B477" s="347" t="s">
        <v>2174</v>
      </c>
      <c r="C477" s="170" t="s">
        <v>334</v>
      </c>
      <c r="D477" s="347" t="s">
        <v>256</v>
      </c>
      <c r="E477" s="347">
        <v>500</v>
      </c>
      <c r="F477" s="367">
        <f t="shared" si="7"/>
        <v>0.93386376795353099</v>
      </c>
      <c r="G477" s="239">
        <v>535.41</v>
      </c>
      <c r="H477" s="347" t="s">
        <v>122</v>
      </c>
      <c r="I477" s="347" t="s">
        <v>537</v>
      </c>
      <c r="J477" s="170" t="s">
        <v>95</v>
      </c>
      <c r="K477" s="170" t="s">
        <v>342</v>
      </c>
      <c r="L477" s="170" t="s">
        <v>112</v>
      </c>
      <c r="M477" s="75"/>
      <c r="N477" s="75"/>
      <c r="O477" s="75"/>
    </row>
    <row r="478" spans="1:15" ht="15.6" hidden="1">
      <c r="A478" s="346">
        <v>46094</v>
      </c>
      <c r="B478" s="347" t="s">
        <v>521</v>
      </c>
      <c r="C478" s="347" t="s">
        <v>522</v>
      </c>
      <c r="D478" s="347" t="s">
        <v>256</v>
      </c>
      <c r="E478" s="347">
        <v>2000</v>
      </c>
      <c r="F478" s="367">
        <f t="shared" si="7"/>
        <v>3.735455071814124</v>
      </c>
      <c r="G478" s="239">
        <v>535.41</v>
      </c>
      <c r="H478" s="347" t="s">
        <v>122</v>
      </c>
      <c r="I478" s="347" t="s">
        <v>538</v>
      </c>
      <c r="J478" s="170" t="s">
        <v>95</v>
      </c>
      <c r="K478" s="170" t="s">
        <v>342</v>
      </c>
      <c r="L478" s="170" t="s">
        <v>112</v>
      </c>
      <c r="M478" s="75"/>
      <c r="N478" s="75"/>
      <c r="O478" s="75"/>
    </row>
    <row r="479" spans="1:15" ht="15.6" hidden="1">
      <c r="A479" s="370">
        <v>46094</v>
      </c>
      <c r="B479" s="242" t="s">
        <v>2173</v>
      </c>
      <c r="C479" s="170" t="s">
        <v>334</v>
      </c>
      <c r="D479" s="242" t="s">
        <v>256</v>
      </c>
      <c r="E479" s="242">
        <v>500</v>
      </c>
      <c r="F479" s="367">
        <f t="shared" si="7"/>
        <v>0.93386376795353099</v>
      </c>
      <c r="G479" s="239">
        <v>535.41</v>
      </c>
      <c r="H479" s="242" t="s">
        <v>121</v>
      </c>
      <c r="I479" s="242" t="s">
        <v>571</v>
      </c>
      <c r="J479" s="170" t="s">
        <v>95</v>
      </c>
      <c r="K479" s="170" t="s">
        <v>342</v>
      </c>
      <c r="L479" s="170" t="s">
        <v>112</v>
      </c>
      <c r="M479" s="75"/>
      <c r="N479" s="75"/>
      <c r="O479" s="75"/>
    </row>
    <row r="480" spans="1:15" ht="15.6" hidden="1">
      <c r="A480" s="370">
        <v>46094</v>
      </c>
      <c r="B480" s="242" t="s">
        <v>2169</v>
      </c>
      <c r="C480" s="170" t="s">
        <v>334</v>
      </c>
      <c r="D480" s="242" t="s">
        <v>256</v>
      </c>
      <c r="E480" s="242">
        <v>500</v>
      </c>
      <c r="F480" s="367">
        <f t="shared" si="7"/>
        <v>0.93386376795353099</v>
      </c>
      <c r="G480" s="239">
        <v>535.41</v>
      </c>
      <c r="H480" s="242" t="s">
        <v>121</v>
      </c>
      <c r="I480" s="242" t="s">
        <v>571</v>
      </c>
      <c r="J480" s="170" t="s">
        <v>95</v>
      </c>
      <c r="K480" s="170" t="s">
        <v>342</v>
      </c>
      <c r="L480" s="170" t="s">
        <v>112</v>
      </c>
      <c r="M480" s="75"/>
      <c r="N480" s="75"/>
      <c r="O480" s="75"/>
    </row>
    <row r="481" spans="1:15" ht="15.6" hidden="1">
      <c r="A481" s="370">
        <v>46094</v>
      </c>
      <c r="B481" s="242" t="s">
        <v>2173</v>
      </c>
      <c r="C481" s="170" t="s">
        <v>334</v>
      </c>
      <c r="D481" s="242" t="s">
        <v>256</v>
      </c>
      <c r="E481" s="242">
        <v>500</v>
      </c>
      <c r="F481" s="367">
        <f t="shared" si="7"/>
        <v>0.93386376795353099</v>
      </c>
      <c r="G481" s="239">
        <v>535.41</v>
      </c>
      <c r="H481" s="242" t="s">
        <v>121</v>
      </c>
      <c r="I481" s="242" t="s">
        <v>571</v>
      </c>
      <c r="J481" s="170" t="s">
        <v>95</v>
      </c>
      <c r="K481" s="170" t="s">
        <v>342</v>
      </c>
      <c r="L481" s="170" t="s">
        <v>112</v>
      </c>
      <c r="M481" s="75"/>
      <c r="N481" s="75"/>
      <c r="O481" s="75"/>
    </row>
    <row r="482" spans="1:15" ht="15.6" hidden="1">
      <c r="A482" s="370">
        <v>46094</v>
      </c>
      <c r="B482" s="242" t="s">
        <v>2169</v>
      </c>
      <c r="C482" s="170" t="s">
        <v>334</v>
      </c>
      <c r="D482" s="242" t="s">
        <v>256</v>
      </c>
      <c r="E482" s="242">
        <v>500</v>
      </c>
      <c r="F482" s="367">
        <f t="shared" si="7"/>
        <v>0.93386376795353099</v>
      </c>
      <c r="G482" s="239">
        <v>535.41</v>
      </c>
      <c r="H482" s="242" t="s">
        <v>121</v>
      </c>
      <c r="I482" s="242" t="s">
        <v>571</v>
      </c>
      <c r="J482" s="170" t="s">
        <v>95</v>
      </c>
      <c r="K482" s="170" t="s">
        <v>342</v>
      </c>
      <c r="L482" s="170" t="s">
        <v>112</v>
      </c>
      <c r="M482" s="75"/>
      <c r="N482" s="75"/>
      <c r="O482" s="75"/>
    </row>
    <row r="483" spans="1:15" ht="15.6" hidden="1">
      <c r="A483" s="370">
        <v>46094</v>
      </c>
      <c r="B483" s="242" t="s">
        <v>2173</v>
      </c>
      <c r="C483" s="170" t="s">
        <v>334</v>
      </c>
      <c r="D483" s="242" t="s">
        <v>256</v>
      </c>
      <c r="E483" s="242">
        <v>500</v>
      </c>
      <c r="F483" s="367">
        <f t="shared" si="7"/>
        <v>0.93386376795353099</v>
      </c>
      <c r="G483" s="239">
        <v>535.41</v>
      </c>
      <c r="H483" s="242" t="s">
        <v>121</v>
      </c>
      <c r="I483" s="242" t="s">
        <v>571</v>
      </c>
      <c r="J483" s="170" t="s">
        <v>95</v>
      </c>
      <c r="K483" s="170" t="s">
        <v>342</v>
      </c>
      <c r="L483" s="170" t="s">
        <v>112</v>
      </c>
      <c r="M483" s="75"/>
      <c r="N483" s="75"/>
      <c r="O483" s="75"/>
    </row>
    <row r="484" spans="1:15" ht="15.6" hidden="1">
      <c r="A484" s="370">
        <v>46094</v>
      </c>
      <c r="B484" s="170" t="s">
        <v>2180</v>
      </c>
      <c r="C484" s="242" t="s">
        <v>395</v>
      </c>
      <c r="D484" s="242" t="s">
        <v>256</v>
      </c>
      <c r="E484" s="242">
        <v>10000</v>
      </c>
      <c r="F484" s="367">
        <f t="shared" si="7"/>
        <v>18.67727535907062</v>
      </c>
      <c r="G484" s="239">
        <v>535.41</v>
      </c>
      <c r="H484" s="242" t="s">
        <v>121</v>
      </c>
      <c r="I484" s="242" t="s">
        <v>584</v>
      </c>
      <c r="J484" s="170" t="s">
        <v>95</v>
      </c>
      <c r="K484" s="170" t="s">
        <v>342</v>
      </c>
      <c r="L484" s="170" t="s">
        <v>112</v>
      </c>
      <c r="M484" s="75"/>
      <c r="N484" s="75"/>
      <c r="O484" s="75"/>
    </row>
    <row r="485" spans="1:15" ht="15.6" hidden="1">
      <c r="A485" s="370">
        <v>46094</v>
      </c>
      <c r="B485" s="242" t="s">
        <v>2165</v>
      </c>
      <c r="C485" s="242" t="s">
        <v>391</v>
      </c>
      <c r="D485" s="242" t="s">
        <v>256</v>
      </c>
      <c r="E485" s="242">
        <v>10000</v>
      </c>
      <c r="F485" s="367">
        <f t="shared" si="7"/>
        <v>18.67727535907062</v>
      </c>
      <c r="G485" s="239">
        <v>535.41</v>
      </c>
      <c r="H485" s="242" t="s">
        <v>121</v>
      </c>
      <c r="I485" s="242" t="s">
        <v>585</v>
      </c>
      <c r="J485" s="170" t="s">
        <v>95</v>
      </c>
      <c r="K485" s="170" t="s">
        <v>342</v>
      </c>
      <c r="L485" s="170" t="s">
        <v>112</v>
      </c>
      <c r="M485" s="75"/>
      <c r="N485" s="75"/>
      <c r="O485" s="75"/>
    </row>
    <row r="486" spans="1:15" ht="15.6" hidden="1">
      <c r="A486" s="366">
        <v>46094</v>
      </c>
      <c r="B486" s="170" t="s">
        <v>2216</v>
      </c>
      <c r="C486" s="170" t="s">
        <v>523</v>
      </c>
      <c r="D486" s="170" t="s">
        <v>256</v>
      </c>
      <c r="E486" s="170">
        <v>30000</v>
      </c>
      <c r="F486" s="367">
        <f t="shared" si="7"/>
        <v>56.031826077211861</v>
      </c>
      <c r="G486" s="239">
        <v>535.41</v>
      </c>
      <c r="H486" s="170" t="s">
        <v>130</v>
      </c>
      <c r="I486" s="170" t="s">
        <v>633</v>
      </c>
      <c r="J486" s="170" t="s">
        <v>95</v>
      </c>
      <c r="K486" s="170" t="s">
        <v>342</v>
      </c>
      <c r="L486" s="170" t="s">
        <v>112</v>
      </c>
      <c r="M486" s="75"/>
      <c r="N486" s="75"/>
      <c r="O486" s="75"/>
    </row>
    <row r="487" spans="1:15" ht="15.6" hidden="1">
      <c r="A487" s="370">
        <v>46094</v>
      </c>
      <c r="B487" s="242" t="s">
        <v>2173</v>
      </c>
      <c r="C487" s="170" t="s">
        <v>334</v>
      </c>
      <c r="D487" s="242" t="s">
        <v>256</v>
      </c>
      <c r="E487" s="242">
        <v>500</v>
      </c>
      <c r="F487" s="367">
        <f t="shared" si="7"/>
        <v>0.93386376795353099</v>
      </c>
      <c r="G487" s="239">
        <v>535.41</v>
      </c>
      <c r="H487" s="242" t="s">
        <v>130</v>
      </c>
      <c r="I487" s="242" t="s">
        <v>620</v>
      </c>
      <c r="J487" s="170" t="s">
        <v>95</v>
      </c>
      <c r="K487" s="170" t="s">
        <v>342</v>
      </c>
      <c r="L487" s="170" t="s">
        <v>112</v>
      </c>
      <c r="M487" s="75"/>
      <c r="N487" s="75"/>
      <c r="O487" s="75"/>
    </row>
    <row r="488" spans="1:15" ht="15.6" hidden="1">
      <c r="A488" s="366">
        <v>46094</v>
      </c>
      <c r="B488" s="170" t="s">
        <v>2175</v>
      </c>
      <c r="C488" s="242" t="s">
        <v>391</v>
      </c>
      <c r="D488" s="170" t="s">
        <v>256</v>
      </c>
      <c r="E488" s="170">
        <v>9000</v>
      </c>
      <c r="F488" s="367">
        <f t="shared" si="7"/>
        <v>16.809547823163559</v>
      </c>
      <c r="G488" s="239">
        <v>535.41</v>
      </c>
      <c r="H488" s="170" t="s">
        <v>130</v>
      </c>
      <c r="I488" s="170" t="s">
        <v>634</v>
      </c>
      <c r="J488" s="170" t="s">
        <v>95</v>
      </c>
      <c r="K488" s="170" t="s">
        <v>342</v>
      </c>
      <c r="L488" s="170" t="s">
        <v>112</v>
      </c>
      <c r="M488" s="75"/>
      <c r="N488" s="75"/>
      <c r="O488" s="75"/>
    </row>
    <row r="489" spans="1:15" ht="15.6" hidden="1">
      <c r="A489" s="370">
        <v>46094</v>
      </c>
      <c r="B489" s="242" t="s">
        <v>2169</v>
      </c>
      <c r="C489" s="170" t="s">
        <v>334</v>
      </c>
      <c r="D489" s="242" t="s">
        <v>256</v>
      </c>
      <c r="E489" s="242">
        <v>500</v>
      </c>
      <c r="F489" s="367">
        <f t="shared" si="7"/>
        <v>0.93386376795353099</v>
      </c>
      <c r="G489" s="239">
        <v>535.41</v>
      </c>
      <c r="H489" s="242" t="s">
        <v>130</v>
      </c>
      <c r="I489" s="242" t="s">
        <v>620</v>
      </c>
      <c r="J489" s="170" t="s">
        <v>95</v>
      </c>
      <c r="K489" s="170" t="s">
        <v>342</v>
      </c>
      <c r="L489" s="170" t="s">
        <v>112</v>
      </c>
      <c r="M489" s="75"/>
      <c r="N489" s="75"/>
      <c r="O489" s="75"/>
    </row>
    <row r="490" spans="1:15" ht="15.6" hidden="1">
      <c r="A490" s="366">
        <v>46094</v>
      </c>
      <c r="B490" s="170" t="s">
        <v>702</v>
      </c>
      <c r="C490" s="170" t="s">
        <v>703</v>
      </c>
      <c r="D490" s="382" t="s">
        <v>99</v>
      </c>
      <c r="E490" s="373">
        <v>6000</v>
      </c>
      <c r="F490" s="367">
        <f t="shared" si="7"/>
        <v>11.206365215442371</v>
      </c>
      <c r="G490" s="239">
        <v>535.41</v>
      </c>
      <c r="H490" s="242" t="s">
        <v>128</v>
      </c>
      <c r="I490" s="242" t="s">
        <v>743</v>
      </c>
      <c r="J490" s="170" t="s">
        <v>95</v>
      </c>
      <c r="K490" s="170" t="s">
        <v>342</v>
      </c>
      <c r="L490" s="170" t="s">
        <v>112</v>
      </c>
      <c r="M490" s="75"/>
      <c r="N490" s="75"/>
      <c r="O490" s="75"/>
    </row>
    <row r="491" spans="1:15" ht="15.6" hidden="1">
      <c r="A491" s="366">
        <v>46094</v>
      </c>
      <c r="B491" s="170" t="s">
        <v>704</v>
      </c>
      <c r="C491" s="170" t="s">
        <v>703</v>
      </c>
      <c r="D491" s="382" t="s">
        <v>99</v>
      </c>
      <c r="E491" s="373">
        <v>6000</v>
      </c>
      <c r="F491" s="367">
        <f t="shared" si="7"/>
        <v>11.206365215442371</v>
      </c>
      <c r="G491" s="239">
        <v>535.41</v>
      </c>
      <c r="H491" s="242" t="s">
        <v>128</v>
      </c>
      <c r="I491" s="242" t="s">
        <v>743</v>
      </c>
      <c r="J491" s="170" t="s">
        <v>95</v>
      </c>
      <c r="K491" s="170" t="s">
        <v>342</v>
      </c>
      <c r="L491" s="170" t="s">
        <v>112</v>
      </c>
      <c r="M491" s="75"/>
      <c r="N491" s="75"/>
      <c r="O491" s="75"/>
    </row>
    <row r="492" spans="1:15" ht="15.6" hidden="1">
      <c r="A492" s="366">
        <v>46094</v>
      </c>
      <c r="B492" s="170" t="s">
        <v>705</v>
      </c>
      <c r="C492" s="170" t="s">
        <v>703</v>
      </c>
      <c r="D492" s="382" t="s">
        <v>99</v>
      </c>
      <c r="E492" s="373">
        <v>6000</v>
      </c>
      <c r="F492" s="367">
        <f t="shared" si="7"/>
        <v>11.206365215442371</v>
      </c>
      <c r="G492" s="239">
        <v>535.41</v>
      </c>
      <c r="H492" s="242" t="s">
        <v>128</v>
      </c>
      <c r="I492" s="242" t="s">
        <v>743</v>
      </c>
      <c r="J492" s="170" t="s">
        <v>95</v>
      </c>
      <c r="K492" s="170" t="s">
        <v>342</v>
      </c>
      <c r="L492" s="170" t="s">
        <v>112</v>
      </c>
      <c r="M492" s="75"/>
      <c r="N492" s="75"/>
      <c r="O492" s="75"/>
    </row>
    <row r="493" spans="1:15" ht="15.6" hidden="1">
      <c r="A493" s="366">
        <v>46094</v>
      </c>
      <c r="B493" s="170" t="s">
        <v>706</v>
      </c>
      <c r="C493" s="170" t="s">
        <v>703</v>
      </c>
      <c r="D493" s="382" t="s">
        <v>99</v>
      </c>
      <c r="E493" s="373">
        <v>6000</v>
      </c>
      <c r="F493" s="367">
        <f t="shared" si="7"/>
        <v>11.206365215442371</v>
      </c>
      <c r="G493" s="239">
        <v>535.41</v>
      </c>
      <c r="H493" s="242" t="s">
        <v>128</v>
      </c>
      <c r="I493" s="242" t="s">
        <v>743</v>
      </c>
      <c r="J493" s="170" t="s">
        <v>95</v>
      </c>
      <c r="K493" s="170" t="s">
        <v>342</v>
      </c>
      <c r="L493" s="170" t="s">
        <v>112</v>
      </c>
      <c r="M493" s="75"/>
      <c r="N493" s="75"/>
      <c r="O493" s="75"/>
    </row>
    <row r="494" spans="1:15" ht="15.6" hidden="1">
      <c r="A494" s="366">
        <v>46094</v>
      </c>
      <c r="B494" s="170" t="s">
        <v>707</v>
      </c>
      <c r="C494" s="170" t="s">
        <v>703</v>
      </c>
      <c r="D494" s="382" t="s">
        <v>99</v>
      </c>
      <c r="E494" s="373">
        <v>6000</v>
      </c>
      <c r="F494" s="367">
        <f t="shared" ref="F494:F557" si="8">E494/G494</f>
        <v>11.206365215442371</v>
      </c>
      <c r="G494" s="239">
        <v>535.41</v>
      </c>
      <c r="H494" s="242" t="s">
        <v>128</v>
      </c>
      <c r="I494" s="242" t="s">
        <v>743</v>
      </c>
      <c r="J494" s="170" t="s">
        <v>95</v>
      </c>
      <c r="K494" s="170" t="s">
        <v>342</v>
      </c>
      <c r="L494" s="170" t="s">
        <v>112</v>
      </c>
      <c r="M494" s="75"/>
      <c r="N494" s="75"/>
      <c r="O494" s="75"/>
    </row>
    <row r="495" spans="1:15" ht="15.6" hidden="1">
      <c r="A495" s="366">
        <v>46094</v>
      </c>
      <c r="B495" s="170" t="s">
        <v>708</v>
      </c>
      <c r="C495" s="170" t="s">
        <v>703</v>
      </c>
      <c r="D495" s="382" t="s">
        <v>99</v>
      </c>
      <c r="E495" s="373">
        <v>6000</v>
      </c>
      <c r="F495" s="367">
        <f t="shared" si="8"/>
        <v>11.206365215442371</v>
      </c>
      <c r="G495" s="239">
        <v>535.41</v>
      </c>
      <c r="H495" s="242" t="s">
        <v>128</v>
      </c>
      <c r="I495" s="242" t="s">
        <v>743</v>
      </c>
      <c r="J495" s="170" t="s">
        <v>95</v>
      </c>
      <c r="K495" s="170" t="s">
        <v>342</v>
      </c>
      <c r="L495" s="170" t="s">
        <v>112</v>
      </c>
      <c r="M495" s="75"/>
      <c r="N495" s="75"/>
      <c r="O495" s="75"/>
    </row>
    <row r="496" spans="1:15" ht="15.6" hidden="1">
      <c r="A496" s="366">
        <v>46094</v>
      </c>
      <c r="B496" s="170" t="s">
        <v>709</v>
      </c>
      <c r="C496" s="170" t="s">
        <v>703</v>
      </c>
      <c r="D496" s="382" t="s">
        <v>99</v>
      </c>
      <c r="E496" s="373">
        <v>6000</v>
      </c>
      <c r="F496" s="367">
        <f t="shared" si="8"/>
        <v>11.206365215442371</v>
      </c>
      <c r="G496" s="239">
        <v>535.41</v>
      </c>
      <c r="H496" s="242" t="s">
        <v>128</v>
      </c>
      <c r="I496" s="242" t="s">
        <v>743</v>
      </c>
      <c r="J496" s="170" t="s">
        <v>95</v>
      </c>
      <c r="K496" s="170" t="s">
        <v>342</v>
      </c>
      <c r="L496" s="170" t="s">
        <v>112</v>
      </c>
      <c r="M496" s="75"/>
      <c r="N496" s="75"/>
      <c r="O496" s="75"/>
    </row>
    <row r="497" spans="1:15" ht="15.6" hidden="1">
      <c r="A497" s="366">
        <v>46094</v>
      </c>
      <c r="B497" s="170" t="s">
        <v>710</v>
      </c>
      <c r="C497" s="170" t="s">
        <v>703</v>
      </c>
      <c r="D497" s="382" t="s">
        <v>99</v>
      </c>
      <c r="E497" s="373">
        <v>6000</v>
      </c>
      <c r="F497" s="367">
        <f t="shared" si="8"/>
        <v>11.206365215442371</v>
      </c>
      <c r="G497" s="239">
        <v>535.41</v>
      </c>
      <c r="H497" s="242" t="s">
        <v>128</v>
      </c>
      <c r="I497" s="242" t="s">
        <v>743</v>
      </c>
      <c r="J497" s="170" t="s">
        <v>95</v>
      </c>
      <c r="K497" s="170" t="s">
        <v>342</v>
      </c>
      <c r="L497" s="170" t="s">
        <v>112</v>
      </c>
      <c r="M497" s="75"/>
      <c r="N497" s="75"/>
      <c r="O497" s="75"/>
    </row>
    <row r="498" spans="1:15" ht="15.6" hidden="1">
      <c r="A498" s="366">
        <v>46094</v>
      </c>
      <c r="B498" s="170" t="s">
        <v>711</v>
      </c>
      <c r="C498" s="170" t="s">
        <v>703</v>
      </c>
      <c r="D498" s="382" t="s">
        <v>99</v>
      </c>
      <c r="E498" s="373">
        <v>6000</v>
      </c>
      <c r="F498" s="367">
        <f t="shared" si="8"/>
        <v>11.206365215442371</v>
      </c>
      <c r="G498" s="239">
        <v>535.41</v>
      </c>
      <c r="H498" s="242" t="s">
        <v>128</v>
      </c>
      <c r="I498" s="242" t="s">
        <v>743</v>
      </c>
      <c r="J498" s="170" t="s">
        <v>95</v>
      </c>
      <c r="K498" s="170" t="s">
        <v>342</v>
      </c>
      <c r="L498" s="170" t="s">
        <v>112</v>
      </c>
      <c r="M498" s="75"/>
      <c r="N498" s="75"/>
      <c r="O498" s="75"/>
    </row>
    <row r="499" spans="1:15" ht="15.6" hidden="1">
      <c r="A499" s="366">
        <v>46094</v>
      </c>
      <c r="B499" s="170" t="s">
        <v>712</v>
      </c>
      <c r="C499" s="170" t="s">
        <v>703</v>
      </c>
      <c r="D499" s="382" t="s">
        <v>99</v>
      </c>
      <c r="E499" s="373">
        <v>6000</v>
      </c>
      <c r="F499" s="367">
        <f t="shared" si="8"/>
        <v>11.206365215442371</v>
      </c>
      <c r="G499" s="239">
        <v>535.41</v>
      </c>
      <c r="H499" s="242" t="s">
        <v>128</v>
      </c>
      <c r="I499" s="242" t="s">
        <v>743</v>
      </c>
      <c r="J499" s="170" t="s">
        <v>95</v>
      </c>
      <c r="K499" s="170" t="s">
        <v>342</v>
      </c>
      <c r="L499" s="170" t="s">
        <v>112</v>
      </c>
      <c r="M499" s="75"/>
      <c r="N499" s="75"/>
      <c r="O499" s="75"/>
    </row>
    <row r="500" spans="1:15" ht="15.6" hidden="1">
      <c r="A500" s="366">
        <v>46094</v>
      </c>
      <c r="B500" s="170" t="s">
        <v>713</v>
      </c>
      <c r="C500" s="170" t="s">
        <v>703</v>
      </c>
      <c r="D500" s="382" t="s">
        <v>99</v>
      </c>
      <c r="E500" s="373">
        <v>6000</v>
      </c>
      <c r="F500" s="367">
        <f t="shared" si="8"/>
        <v>11.206365215442371</v>
      </c>
      <c r="G500" s="239">
        <v>535.41</v>
      </c>
      <c r="H500" s="242" t="s">
        <v>128</v>
      </c>
      <c r="I500" s="242" t="s">
        <v>743</v>
      </c>
      <c r="J500" s="170" t="s">
        <v>95</v>
      </c>
      <c r="K500" s="170" t="s">
        <v>342</v>
      </c>
      <c r="L500" s="170" t="s">
        <v>112</v>
      </c>
      <c r="M500" s="75"/>
      <c r="N500" s="75"/>
      <c r="O500" s="75"/>
    </row>
    <row r="501" spans="1:15" ht="15.6" hidden="1">
      <c r="A501" s="366">
        <v>46094</v>
      </c>
      <c r="B501" s="170" t="s">
        <v>714</v>
      </c>
      <c r="C501" s="170" t="s">
        <v>703</v>
      </c>
      <c r="D501" s="382" t="s">
        <v>99</v>
      </c>
      <c r="E501" s="373">
        <v>6000</v>
      </c>
      <c r="F501" s="367">
        <f t="shared" si="8"/>
        <v>11.206365215442371</v>
      </c>
      <c r="G501" s="239">
        <v>535.41</v>
      </c>
      <c r="H501" s="242" t="s">
        <v>128</v>
      </c>
      <c r="I501" s="242" t="s">
        <v>743</v>
      </c>
      <c r="J501" s="170" t="s">
        <v>95</v>
      </c>
      <c r="K501" s="170" t="s">
        <v>342</v>
      </c>
      <c r="L501" s="170" t="s">
        <v>112</v>
      </c>
      <c r="M501" s="75"/>
      <c r="N501" s="75"/>
      <c r="O501" s="75"/>
    </row>
    <row r="502" spans="1:15" ht="15.6" hidden="1">
      <c r="A502" s="366">
        <v>46094</v>
      </c>
      <c r="B502" s="170" t="s">
        <v>715</v>
      </c>
      <c r="C502" s="170" t="s">
        <v>703</v>
      </c>
      <c r="D502" s="382" t="s">
        <v>99</v>
      </c>
      <c r="E502" s="373">
        <v>6000</v>
      </c>
      <c r="F502" s="367">
        <f t="shared" si="8"/>
        <v>11.206365215442371</v>
      </c>
      <c r="G502" s="239">
        <v>535.41</v>
      </c>
      <c r="H502" s="242" t="s">
        <v>128</v>
      </c>
      <c r="I502" s="242" t="s">
        <v>743</v>
      </c>
      <c r="J502" s="170" t="s">
        <v>95</v>
      </c>
      <c r="K502" s="170" t="s">
        <v>342</v>
      </c>
      <c r="L502" s="170" t="s">
        <v>112</v>
      </c>
      <c r="M502" s="75"/>
      <c r="N502" s="75"/>
      <c r="O502" s="75"/>
    </row>
    <row r="503" spans="1:15" ht="15.6" hidden="1">
      <c r="A503" s="366">
        <v>46094</v>
      </c>
      <c r="B503" s="170" t="s">
        <v>716</v>
      </c>
      <c r="C503" s="170" t="s">
        <v>703</v>
      </c>
      <c r="D503" s="382" t="s">
        <v>99</v>
      </c>
      <c r="E503" s="373">
        <v>6000</v>
      </c>
      <c r="F503" s="367">
        <f t="shared" si="8"/>
        <v>11.206365215442371</v>
      </c>
      <c r="G503" s="239">
        <v>535.41</v>
      </c>
      <c r="H503" s="242" t="s">
        <v>128</v>
      </c>
      <c r="I503" s="242" t="s">
        <v>743</v>
      </c>
      <c r="J503" s="170" t="s">
        <v>95</v>
      </c>
      <c r="K503" s="170" t="s">
        <v>342</v>
      </c>
      <c r="L503" s="170" t="s">
        <v>112</v>
      </c>
      <c r="M503" s="75"/>
      <c r="N503" s="75"/>
      <c r="O503" s="75"/>
    </row>
    <row r="504" spans="1:15" ht="15.6" hidden="1">
      <c r="A504" s="366">
        <v>46094</v>
      </c>
      <c r="B504" s="170" t="s">
        <v>717</v>
      </c>
      <c r="C504" s="170" t="s">
        <v>703</v>
      </c>
      <c r="D504" s="382" t="s">
        <v>99</v>
      </c>
      <c r="E504" s="373">
        <v>10000</v>
      </c>
      <c r="F504" s="367">
        <f t="shared" si="8"/>
        <v>18.67727535907062</v>
      </c>
      <c r="G504" s="239">
        <v>535.41</v>
      </c>
      <c r="H504" s="242" t="s">
        <v>128</v>
      </c>
      <c r="I504" s="242" t="s">
        <v>744</v>
      </c>
      <c r="J504" s="170" t="s">
        <v>95</v>
      </c>
      <c r="K504" s="170" t="s">
        <v>342</v>
      </c>
      <c r="L504" s="170" t="s">
        <v>112</v>
      </c>
      <c r="M504" s="75"/>
      <c r="N504" s="75"/>
      <c r="O504" s="75"/>
    </row>
    <row r="505" spans="1:15" ht="15.6" hidden="1">
      <c r="A505" s="366">
        <v>46094</v>
      </c>
      <c r="B505" s="170" t="s">
        <v>718</v>
      </c>
      <c r="C505" s="170" t="s">
        <v>703</v>
      </c>
      <c r="D505" s="382" t="s">
        <v>99</v>
      </c>
      <c r="E505" s="373">
        <v>10000</v>
      </c>
      <c r="F505" s="367">
        <f t="shared" si="8"/>
        <v>18.67727535907062</v>
      </c>
      <c r="G505" s="239">
        <v>535.41</v>
      </c>
      <c r="H505" s="242" t="s">
        <v>128</v>
      </c>
      <c r="I505" s="242" t="s">
        <v>744</v>
      </c>
      <c r="J505" s="170" t="s">
        <v>95</v>
      </c>
      <c r="K505" s="170" t="s">
        <v>342</v>
      </c>
      <c r="L505" s="170" t="s">
        <v>112</v>
      </c>
      <c r="M505" s="75"/>
      <c r="N505" s="75"/>
      <c r="O505" s="75"/>
    </row>
    <row r="506" spans="1:15" ht="15.6" hidden="1">
      <c r="A506" s="366">
        <v>46094</v>
      </c>
      <c r="B506" s="170" t="s">
        <v>719</v>
      </c>
      <c r="C506" s="170" t="s">
        <v>703</v>
      </c>
      <c r="D506" s="382" t="s">
        <v>99</v>
      </c>
      <c r="E506" s="373">
        <v>10000</v>
      </c>
      <c r="F506" s="367">
        <f t="shared" si="8"/>
        <v>18.67727535907062</v>
      </c>
      <c r="G506" s="239">
        <v>535.41</v>
      </c>
      <c r="H506" s="242" t="s">
        <v>128</v>
      </c>
      <c r="I506" s="242" t="s">
        <v>744</v>
      </c>
      <c r="J506" s="170" t="s">
        <v>95</v>
      </c>
      <c r="K506" s="170" t="s">
        <v>342</v>
      </c>
      <c r="L506" s="170" t="s">
        <v>112</v>
      </c>
      <c r="M506" s="75"/>
      <c r="N506" s="75"/>
      <c r="O506" s="75"/>
    </row>
    <row r="507" spans="1:15" ht="15.6" hidden="1">
      <c r="A507" s="366">
        <v>46094</v>
      </c>
      <c r="B507" s="170" t="s">
        <v>720</v>
      </c>
      <c r="C507" s="170" t="s">
        <v>703</v>
      </c>
      <c r="D507" s="382" t="s">
        <v>99</v>
      </c>
      <c r="E507" s="373">
        <v>10000</v>
      </c>
      <c r="F507" s="367">
        <f t="shared" si="8"/>
        <v>18.67727535907062</v>
      </c>
      <c r="G507" s="239">
        <v>535.41</v>
      </c>
      <c r="H507" s="242" t="s">
        <v>128</v>
      </c>
      <c r="I507" s="242" t="s">
        <v>744</v>
      </c>
      <c r="J507" s="170" t="s">
        <v>95</v>
      </c>
      <c r="K507" s="170" t="s">
        <v>342</v>
      </c>
      <c r="L507" s="170" t="s">
        <v>112</v>
      </c>
      <c r="M507" s="75"/>
      <c r="N507" s="75"/>
      <c r="O507" s="75"/>
    </row>
    <row r="508" spans="1:15" ht="15.6" hidden="1">
      <c r="A508" s="366">
        <v>46094</v>
      </c>
      <c r="B508" s="170" t="s">
        <v>721</v>
      </c>
      <c r="C508" s="170" t="s">
        <v>703</v>
      </c>
      <c r="D508" s="382" t="s">
        <v>99</v>
      </c>
      <c r="E508" s="373">
        <v>6000</v>
      </c>
      <c r="F508" s="367">
        <f t="shared" si="8"/>
        <v>11.206365215442371</v>
      </c>
      <c r="G508" s="239">
        <v>535.41</v>
      </c>
      <c r="H508" s="242" t="s">
        <v>128</v>
      </c>
      <c r="I508" s="242" t="s">
        <v>745</v>
      </c>
      <c r="J508" s="170" t="s">
        <v>95</v>
      </c>
      <c r="K508" s="170" t="s">
        <v>342</v>
      </c>
      <c r="L508" s="170" t="s">
        <v>112</v>
      </c>
      <c r="M508" s="75"/>
      <c r="N508" s="75"/>
      <c r="O508" s="75"/>
    </row>
    <row r="509" spans="1:15" ht="15.6" hidden="1">
      <c r="A509" s="366">
        <v>46094</v>
      </c>
      <c r="B509" s="170" t="s">
        <v>722</v>
      </c>
      <c r="C509" s="170" t="s">
        <v>703</v>
      </c>
      <c r="D509" s="382" t="s">
        <v>99</v>
      </c>
      <c r="E509" s="373">
        <v>18000</v>
      </c>
      <c r="F509" s="367">
        <f t="shared" si="8"/>
        <v>33.619095646327118</v>
      </c>
      <c r="G509" s="239">
        <v>535.41</v>
      </c>
      <c r="H509" s="242" t="s">
        <v>128</v>
      </c>
      <c r="I509" s="242" t="s">
        <v>745</v>
      </c>
      <c r="J509" s="170" t="s">
        <v>95</v>
      </c>
      <c r="K509" s="170" t="s">
        <v>342</v>
      </c>
      <c r="L509" s="170" t="s">
        <v>112</v>
      </c>
      <c r="M509" s="75"/>
      <c r="N509" s="75"/>
      <c r="O509" s="75"/>
    </row>
    <row r="510" spans="1:15" ht="15.6" hidden="1">
      <c r="A510" s="413">
        <v>46095</v>
      </c>
      <c r="B510" s="165" t="s">
        <v>2158</v>
      </c>
      <c r="C510" s="165" t="s">
        <v>523</v>
      </c>
      <c r="D510" s="165" t="s">
        <v>256</v>
      </c>
      <c r="E510" s="165">
        <v>10000</v>
      </c>
      <c r="F510" s="367">
        <f t="shared" si="8"/>
        <v>18.67727535907062</v>
      </c>
      <c r="G510" s="239">
        <v>535.41</v>
      </c>
      <c r="H510" s="165" t="s">
        <v>122</v>
      </c>
      <c r="I510" s="165" t="s">
        <v>540</v>
      </c>
      <c r="J510" s="170" t="s">
        <v>95</v>
      </c>
      <c r="K510" s="170" t="s">
        <v>342</v>
      </c>
      <c r="L510" s="170" t="s">
        <v>112</v>
      </c>
      <c r="M510" s="124"/>
      <c r="N510" s="124"/>
      <c r="O510" s="124"/>
    </row>
    <row r="511" spans="1:15" ht="15.6" hidden="1">
      <c r="A511" s="366">
        <v>46095</v>
      </c>
      <c r="B511" s="348" t="s">
        <v>2251</v>
      </c>
      <c r="C511" s="348" t="s">
        <v>523</v>
      </c>
      <c r="D511" s="348" t="s">
        <v>256</v>
      </c>
      <c r="E511" s="170">
        <v>10000</v>
      </c>
      <c r="F511" s="367">
        <f t="shared" si="8"/>
        <v>18.67727535907062</v>
      </c>
      <c r="G511" s="239">
        <v>535.41</v>
      </c>
      <c r="H511" s="170" t="s">
        <v>130</v>
      </c>
      <c r="I511" s="170" t="s">
        <v>630</v>
      </c>
      <c r="J511" s="170" t="s">
        <v>95</v>
      </c>
      <c r="K511" s="170" t="s">
        <v>342</v>
      </c>
      <c r="L511" s="170" t="s">
        <v>112</v>
      </c>
      <c r="M511" s="124"/>
      <c r="N511" s="124"/>
      <c r="O511" s="124"/>
    </row>
    <row r="512" spans="1:15" ht="15.6" hidden="1">
      <c r="A512" s="393">
        <v>46095</v>
      </c>
      <c r="B512" s="170" t="s">
        <v>2252</v>
      </c>
      <c r="C512" s="170" t="s">
        <v>395</v>
      </c>
      <c r="D512" s="170" t="s">
        <v>256</v>
      </c>
      <c r="E512" s="170">
        <v>10000</v>
      </c>
      <c r="F512" s="367">
        <f t="shared" si="8"/>
        <v>18.67727535907062</v>
      </c>
      <c r="G512" s="239">
        <v>535.41</v>
      </c>
      <c r="H512" s="170" t="s">
        <v>121</v>
      </c>
      <c r="I512" s="170" t="s">
        <v>581</v>
      </c>
      <c r="J512" s="170" t="s">
        <v>95</v>
      </c>
      <c r="K512" s="170" t="s">
        <v>342</v>
      </c>
      <c r="L512" s="170" t="s">
        <v>112</v>
      </c>
      <c r="M512" s="124"/>
      <c r="N512" s="124"/>
      <c r="O512" s="124"/>
    </row>
    <row r="513" spans="1:15" ht="15.6" hidden="1">
      <c r="A513" s="370">
        <v>46095</v>
      </c>
      <c r="B513" s="242" t="s">
        <v>185</v>
      </c>
      <c r="C513" s="170" t="s">
        <v>334</v>
      </c>
      <c r="D513" s="371" t="s">
        <v>98</v>
      </c>
      <c r="E513" s="242">
        <v>1000</v>
      </c>
      <c r="F513" s="367">
        <f t="shared" si="8"/>
        <v>1.8677282335885521</v>
      </c>
      <c r="G513" s="239">
        <v>535.40980000000002</v>
      </c>
      <c r="H513" s="372" t="s">
        <v>110</v>
      </c>
      <c r="I513" s="170" t="s">
        <v>375</v>
      </c>
      <c r="J513" s="170" t="s">
        <v>95</v>
      </c>
      <c r="K513" s="170" t="s">
        <v>342</v>
      </c>
      <c r="L513" s="170" t="s">
        <v>112</v>
      </c>
      <c r="M513" s="306"/>
      <c r="N513" s="306"/>
      <c r="O513" s="75"/>
    </row>
    <row r="514" spans="1:15" ht="15.6" hidden="1">
      <c r="A514" s="370">
        <v>46095</v>
      </c>
      <c r="B514" s="242" t="s">
        <v>186</v>
      </c>
      <c r="C514" s="170" t="s">
        <v>334</v>
      </c>
      <c r="D514" s="371" t="s">
        <v>98</v>
      </c>
      <c r="E514" s="242">
        <v>1000</v>
      </c>
      <c r="F514" s="367">
        <f t="shared" si="8"/>
        <v>1.8677282335885521</v>
      </c>
      <c r="G514" s="239">
        <v>535.40980000000002</v>
      </c>
      <c r="H514" s="372" t="s">
        <v>110</v>
      </c>
      <c r="I514" s="170" t="s">
        <v>375</v>
      </c>
      <c r="J514" s="170" t="s">
        <v>95</v>
      </c>
      <c r="K514" s="170" t="s">
        <v>342</v>
      </c>
      <c r="L514" s="170" t="s">
        <v>112</v>
      </c>
      <c r="M514" s="306"/>
      <c r="N514" s="306"/>
      <c r="O514" s="75"/>
    </row>
    <row r="515" spans="1:15" ht="15.6" hidden="1">
      <c r="A515" s="346">
        <v>46095</v>
      </c>
      <c r="B515" s="347" t="s">
        <v>2179</v>
      </c>
      <c r="C515" s="347" t="s">
        <v>523</v>
      </c>
      <c r="D515" s="347" t="s">
        <v>256</v>
      </c>
      <c r="E515" s="347">
        <v>10000</v>
      </c>
      <c r="F515" s="367">
        <f t="shared" si="8"/>
        <v>18.67727535907062</v>
      </c>
      <c r="G515" s="239">
        <v>535.41</v>
      </c>
      <c r="H515" s="347" t="s">
        <v>122</v>
      </c>
      <c r="I515" s="347" t="s">
        <v>544</v>
      </c>
      <c r="J515" s="170" t="s">
        <v>95</v>
      </c>
      <c r="K515" s="170" t="s">
        <v>342</v>
      </c>
      <c r="L515" s="170" t="s">
        <v>112</v>
      </c>
      <c r="M515" s="75"/>
      <c r="N515" s="75"/>
      <c r="O515" s="75"/>
    </row>
    <row r="516" spans="1:15" ht="15.6" hidden="1">
      <c r="A516" s="346">
        <v>46095</v>
      </c>
      <c r="B516" s="347" t="s">
        <v>2175</v>
      </c>
      <c r="C516" s="242" t="s">
        <v>391</v>
      </c>
      <c r="D516" s="347" t="s">
        <v>256</v>
      </c>
      <c r="E516" s="347">
        <v>3500</v>
      </c>
      <c r="F516" s="367">
        <f t="shared" si="8"/>
        <v>6.5370463756747172</v>
      </c>
      <c r="G516" s="239">
        <v>535.41</v>
      </c>
      <c r="H516" s="347" t="s">
        <v>122</v>
      </c>
      <c r="I516" s="347" t="s">
        <v>545</v>
      </c>
      <c r="J516" s="170" t="s">
        <v>95</v>
      </c>
      <c r="K516" s="170" t="s">
        <v>342</v>
      </c>
      <c r="L516" s="170" t="s">
        <v>112</v>
      </c>
      <c r="M516" s="75"/>
      <c r="N516" s="75"/>
      <c r="O516" s="75"/>
    </row>
    <row r="517" spans="1:15" ht="15.6" hidden="1">
      <c r="A517" s="346">
        <v>46095</v>
      </c>
      <c r="B517" s="347" t="s">
        <v>2188</v>
      </c>
      <c r="C517" s="170" t="s">
        <v>334</v>
      </c>
      <c r="D517" s="347" t="s">
        <v>256</v>
      </c>
      <c r="E517" s="347">
        <v>500</v>
      </c>
      <c r="F517" s="367">
        <f t="shared" si="8"/>
        <v>0.93386376795353099</v>
      </c>
      <c r="G517" s="239">
        <v>535.41</v>
      </c>
      <c r="H517" s="347" t="s">
        <v>122</v>
      </c>
      <c r="I517" s="347" t="s">
        <v>537</v>
      </c>
      <c r="J517" s="170" t="s">
        <v>95</v>
      </c>
      <c r="K517" s="170" t="s">
        <v>342</v>
      </c>
      <c r="L517" s="170" t="s">
        <v>112</v>
      </c>
      <c r="M517" s="75"/>
      <c r="N517" s="75"/>
      <c r="O517" s="75"/>
    </row>
    <row r="518" spans="1:15" ht="15.6" hidden="1">
      <c r="A518" s="346">
        <v>46095</v>
      </c>
      <c r="B518" s="347" t="s">
        <v>2174</v>
      </c>
      <c r="C518" s="170" t="s">
        <v>334</v>
      </c>
      <c r="D518" s="347" t="s">
        <v>256</v>
      </c>
      <c r="E518" s="347">
        <v>1000</v>
      </c>
      <c r="F518" s="367">
        <f t="shared" si="8"/>
        <v>1.867727535907062</v>
      </c>
      <c r="G518" s="239">
        <v>535.41</v>
      </c>
      <c r="H518" s="347" t="s">
        <v>122</v>
      </c>
      <c r="I518" s="347" t="s">
        <v>537</v>
      </c>
      <c r="J518" s="170" t="s">
        <v>95</v>
      </c>
      <c r="K518" s="170" t="s">
        <v>342</v>
      </c>
      <c r="L518" s="170" t="s">
        <v>112</v>
      </c>
      <c r="M518" s="75"/>
      <c r="N518" s="75"/>
      <c r="O518" s="75"/>
    </row>
    <row r="519" spans="1:15" ht="15.6" hidden="1">
      <c r="A519" s="346">
        <v>46095</v>
      </c>
      <c r="B519" s="347" t="s">
        <v>2172</v>
      </c>
      <c r="C519" s="170" t="s">
        <v>334</v>
      </c>
      <c r="D519" s="347" t="s">
        <v>256</v>
      </c>
      <c r="E519" s="347">
        <v>1000</v>
      </c>
      <c r="F519" s="367">
        <f t="shared" si="8"/>
        <v>1.867727535907062</v>
      </c>
      <c r="G519" s="239">
        <v>535.41</v>
      </c>
      <c r="H519" s="347" t="s">
        <v>122</v>
      </c>
      <c r="I519" s="347" t="s">
        <v>537</v>
      </c>
      <c r="J519" s="170" t="s">
        <v>95</v>
      </c>
      <c r="K519" s="170" t="s">
        <v>342</v>
      </c>
      <c r="L519" s="170" t="s">
        <v>112</v>
      </c>
      <c r="M519" s="75"/>
      <c r="N519" s="75"/>
      <c r="O519" s="75"/>
    </row>
    <row r="520" spans="1:15" ht="15.6" hidden="1">
      <c r="A520" s="346">
        <v>46095</v>
      </c>
      <c r="B520" s="347" t="s">
        <v>2172</v>
      </c>
      <c r="C520" s="170" t="s">
        <v>334</v>
      </c>
      <c r="D520" s="347" t="s">
        <v>256</v>
      </c>
      <c r="E520" s="347">
        <v>1000</v>
      </c>
      <c r="F520" s="367">
        <f t="shared" si="8"/>
        <v>1.867727535907062</v>
      </c>
      <c r="G520" s="239">
        <v>535.41</v>
      </c>
      <c r="H520" s="347" t="s">
        <v>122</v>
      </c>
      <c r="I520" s="347" t="s">
        <v>537</v>
      </c>
      <c r="J520" s="170" t="s">
        <v>95</v>
      </c>
      <c r="K520" s="170" t="s">
        <v>342</v>
      </c>
      <c r="L520" s="170" t="s">
        <v>112</v>
      </c>
      <c r="M520" s="75"/>
      <c r="N520" s="75"/>
      <c r="O520" s="75"/>
    </row>
    <row r="521" spans="1:15" ht="15.6" hidden="1">
      <c r="A521" s="346">
        <v>46095</v>
      </c>
      <c r="B521" s="347" t="s">
        <v>2174</v>
      </c>
      <c r="C521" s="170" t="s">
        <v>334</v>
      </c>
      <c r="D521" s="347" t="s">
        <v>256</v>
      </c>
      <c r="E521" s="347">
        <v>1000</v>
      </c>
      <c r="F521" s="367">
        <f t="shared" si="8"/>
        <v>1.867727535907062</v>
      </c>
      <c r="G521" s="239">
        <v>535.41</v>
      </c>
      <c r="H521" s="347" t="s">
        <v>122</v>
      </c>
      <c r="I521" s="347" t="s">
        <v>537</v>
      </c>
      <c r="J521" s="170" t="s">
        <v>95</v>
      </c>
      <c r="K521" s="170" t="s">
        <v>342</v>
      </c>
      <c r="L521" s="170" t="s">
        <v>112</v>
      </c>
      <c r="M521" s="75"/>
      <c r="N521" s="75"/>
      <c r="O521" s="75"/>
    </row>
    <row r="522" spans="1:15" ht="15.6" hidden="1">
      <c r="A522" s="346">
        <v>46095</v>
      </c>
      <c r="B522" s="347" t="s">
        <v>2174</v>
      </c>
      <c r="C522" s="170" t="s">
        <v>334</v>
      </c>
      <c r="D522" s="347" t="s">
        <v>256</v>
      </c>
      <c r="E522" s="347">
        <v>1000</v>
      </c>
      <c r="F522" s="367">
        <f t="shared" si="8"/>
        <v>1.867727535907062</v>
      </c>
      <c r="G522" s="239">
        <v>535.41</v>
      </c>
      <c r="H522" s="347" t="s">
        <v>122</v>
      </c>
      <c r="I522" s="347" t="s">
        <v>537</v>
      </c>
      <c r="J522" s="170" t="s">
        <v>95</v>
      </c>
      <c r="K522" s="170" t="s">
        <v>342</v>
      </c>
      <c r="L522" s="170" t="s">
        <v>112</v>
      </c>
      <c r="M522" s="75"/>
      <c r="N522" s="75"/>
      <c r="O522" s="75"/>
    </row>
    <row r="523" spans="1:15" ht="15.6" hidden="1">
      <c r="A523" s="346">
        <v>46095</v>
      </c>
      <c r="B523" s="347" t="s">
        <v>521</v>
      </c>
      <c r="C523" s="347" t="s">
        <v>522</v>
      </c>
      <c r="D523" s="347" t="s">
        <v>256</v>
      </c>
      <c r="E523" s="347">
        <v>2000</v>
      </c>
      <c r="F523" s="367">
        <f t="shared" si="8"/>
        <v>3.735455071814124</v>
      </c>
      <c r="G523" s="239">
        <v>535.41</v>
      </c>
      <c r="H523" s="347" t="s">
        <v>122</v>
      </c>
      <c r="I523" s="347" t="s">
        <v>538</v>
      </c>
      <c r="J523" s="170" t="s">
        <v>95</v>
      </c>
      <c r="K523" s="170" t="s">
        <v>342</v>
      </c>
      <c r="L523" s="170" t="s">
        <v>112</v>
      </c>
      <c r="M523" s="75"/>
      <c r="N523" s="75"/>
      <c r="O523" s="75"/>
    </row>
    <row r="524" spans="1:15" ht="15.6" hidden="1">
      <c r="A524" s="370">
        <v>46095</v>
      </c>
      <c r="B524" s="242" t="s">
        <v>2169</v>
      </c>
      <c r="C524" s="170" t="s">
        <v>334</v>
      </c>
      <c r="D524" s="242" t="s">
        <v>256</v>
      </c>
      <c r="E524" s="242">
        <v>500</v>
      </c>
      <c r="F524" s="367">
        <f t="shared" si="8"/>
        <v>0.93386376795353099</v>
      </c>
      <c r="G524" s="239">
        <v>535.41</v>
      </c>
      <c r="H524" s="242" t="s">
        <v>121</v>
      </c>
      <c r="I524" s="242" t="s">
        <v>571</v>
      </c>
      <c r="J524" s="170" t="s">
        <v>95</v>
      </c>
      <c r="K524" s="170" t="s">
        <v>342</v>
      </c>
      <c r="L524" s="170" t="s">
        <v>112</v>
      </c>
      <c r="M524" s="75"/>
      <c r="N524" s="75"/>
      <c r="O524" s="75"/>
    </row>
    <row r="525" spans="1:15" ht="15.6" hidden="1">
      <c r="A525" s="370">
        <v>46095</v>
      </c>
      <c r="B525" s="242" t="s">
        <v>2169</v>
      </c>
      <c r="C525" s="170" t="s">
        <v>334</v>
      </c>
      <c r="D525" s="242" t="s">
        <v>256</v>
      </c>
      <c r="E525" s="242">
        <v>500</v>
      </c>
      <c r="F525" s="367">
        <f t="shared" si="8"/>
        <v>0.93386376795353099</v>
      </c>
      <c r="G525" s="239">
        <v>535.41</v>
      </c>
      <c r="H525" s="242" t="s">
        <v>121</v>
      </c>
      <c r="I525" s="242" t="s">
        <v>571</v>
      </c>
      <c r="J525" s="170" t="s">
        <v>95</v>
      </c>
      <c r="K525" s="170" t="s">
        <v>342</v>
      </c>
      <c r="L525" s="170" t="s">
        <v>112</v>
      </c>
      <c r="M525" s="75"/>
      <c r="N525" s="75"/>
      <c r="O525" s="75"/>
    </row>
    <row r="526" spans="1:15" ht="15.6" hidden="1">
      <c r="A526" s="370">
        <v>46095</v>
      </c>
      <c r="B526" s="242" t="s">
        <v>2169</v>
      </c>
      <c r="C526" s="170" t="s">
        <v>334</v>
      </c>
      <c r="D526" s="242" t="s">
        <v>256</v>
      </c>
      <c r="E526" s="242">
        <v>500</v>
      </c>
      <c r="F526" s="367">
        <f t="shared" si="8"/>
        <v>0.93386376795353099</v>
      </c>
      <c r="G526" s="239">
        <v>535.41</v>
      </c>
      <c r="H526" s="242" t="s">
        <v>121</v>
      </c>
      <c r="I526" s="242" t="s">
        <v>571</v>
      </c>
      <c r="J526" s="170" t="s">
        <v>95</v>
      </c>
      <c r="K526" s="170" t="s">
        <v>342</v>
      </c>
      <c r="L526" s="170" t="s">
        <v>112</v>
      </c>
      <c r="M526" s="75"/>
      <c r="N526" s="75"/>
      <c r="O526" s="75"/>
    </row>
    <row r="527" spans="1:15" ht="15.6" hidden="1">
      <c r="A527" s="370">
        <v>46095</v>
      </c>
      <c r="B527" s="242" t="s">
        <v>2169</v>
      </c>
      <c r="C527" s="170" t="s">
        <v>334</v>
      </c>
      <c r="D527" s="242" t="s">
        <v>256</v>
      </c>
      <c r="E527" s="242">
        <v>500</v>
      </c>
      <c r="F527" s="367">
        <f t="shared" si="8"/>
        <v>0.93386376795353099</v>
      </c>
      <c r="G527" s="239">
        <v>535.41</v>
      </c>
      <c r="H527" s="242" t="s">
        <v>121</v>
      </c>
      <c r="I527" s="242" t="s">
        <v>571</v>
      </c>
      <c r="J527" s="170" t="s">
        <v>95</v>
      </c>
      <c r="K527" s="170" t="s">
        <v>342</v>
      </c>
      <c r="L527" s="170" t="s">
        <v>112</v>
      </c>
      <c r="M527" s="75"/>
      <c r="N527" s="75"/>
      <c r="O527" s="75"/>
    </row>
    <row r="528" spans="1:15" ht="15.6" hidden="1">
      <c r="A528" s="370">
        <v>46095</v>
      </c>
      <c r="B528" s="242" t="s">
        <v>2173</v>
      </c>
      <c r="C528" s="170" t="s">
        <v>334</v>
      </c>
      <c r="D528" s="242" t="s">
        <v>256</v>
      </c>
      <c r="E528" s="242">
        <v>500</v>
      </c>
      <c r="F528" s="367">
        <f t="shared" si="8"/>
        <v>0.93386376795353099</v>
      </c>
      <c r="G528" s="239">
        <v>535.41</v>
      </c>
      <c r="H528" s="242" t="s">
        <v>121</v>
      </c>
      <c r="I528" s="242" t="s">
        <v>571</v>
      </c>
      <c r="J528" s="170" t="s">
        <v>95</v>
      </c>
      <c r="K528" s="170" t="s">
        <v>342</v>
      </c>
      <c r="L528" s="170" t="s">
        <v>112</v>
      </c>
      <c r="M528" s="75"/>
      <c r="N528" s="75"/>
      <c r="O528" s="75"/>
    </row>
    <row r="529" spans="1:15" ht="15.6" hidden="1">
      <c r="A529" s="370">
        <v>46095</v>
      </c>
      <c r="B529" s="242" t="s">
        <v>2173</v>
      </c>
      <c r="C529" s="170" t="s">
        <v>334</v>
      </c>
      <c r="D529" s="242" t="s">
        <v>256</v>
      </c>
      <c r="E529" s="242">
        <v>500</v>
      </c>
      <c r="F529" s="367">
        <f t="shared" si="8"/>
        <v>0.93386376795353099</v>
      </c>
      <c r="G529" s="239">
        <v>535.41</v>
      </c>
      <c r="H529" s="242" t="s">
        <v>130</v>
      </c>
      <c r="I529" s="242" t="s">
        <v>620</v>
      </c>
      <c r="J529" s="170" t="s">
        <v>95</v>
      </c>
      <c r="K529" s="170" t="s">
        <v>342</v>
      </c>
      <c r="L529" s="170" t="s">
        <v>112</v>
      </c>
      <c r="M529" s="75"/>
      <c r="N529" s="75"/>
      <c r="O529" s="75"/>
    </row>
    <row r="530" spans="1:15" ht="15.6" hidden="1">
      <c r="A530" s="370">
        <v>46095</v>
      </c>
      <c r="B530" s="242" t="s">
        <v>2253</v>
      </c>
      <c r="C530" s="242" t="s">
        <v>616</v>
      </c>
      <c r="D530" s="242" t="s">
        <v>256</v>
      </c>
      <c r="E530" s="242">
        <v>1600</v>
      </c>
      <c r="F530" s="367">
        <f t="shared" si="8"/>
        <v>2.9883640574512991</v>
      </c>
      <c r="G530" s="239">
        <v>535.41</v>
      </c>
      <c r="H530" s="242" t="s">
        <v>130</v>
      </c>
      <c r="I530" s="242" t="s">
        <v>625</v>
      </c>
      <c r="J530" s="170" t="s">
        <v>95</v>
      </c>
      <c r="K530" s="170" t="s">
        <v>342</v>
      </c>
      <c r="L530" s="170" t="s">
        <v>112</v>
      </c>
      <c r="M530" s="75"/>
      <c r="N530" s="75"/>
      <c r="O530" s="75"/>
    </row>
    <row r="531" spans="1:15" ht="15.6" hidden="1">
      <c r="A531" s="370">
        <v>46095</v>
      </c>
      <c r="B531" s="242" t="s">
        <v>2169</v>
      </c>
      <c r="C531" s="170" t="s">
        <v>334</v>
      </c>
      <c r="D531" s="242" t="s">
        <v>256</v>
      </c>
      <c r="E531" s="242">
        <v>500</v>
      </c>
      <c r="F531" s="367">
        <f t="shared" si="8"/>
        <v>0.93386376795353099</v>
      </c>
      <c r="G531" s="239">
        <v>535.41</v>
      </c>
      <c r="H531" s="242" t="s">
        <v>130</v>
      </c>
      <c r="I531" s="242" t="s">
        <v>620</v>
      </c>
      <c r="J531" s="170" t="s">
        <v>95</v>
      </c>
      <c r="K531" s="170" t="s">
        <v>342</v>
      </c>
      <c r="L531" s="170" t="s">
        <v>112</v>
      </c>
      <c r="M531" s="75"/>
      <c r="N531" s="75"/>
      <c r="O531" s="75"/>
    </row>
    <row r="532" spans="1:15" ht="15.6" hidden="1">
      <c r="A532" s="370">
        <v>46095</v>
      </c>
      <c r="B532" s="242" t="s">
        <v>2169</v>
      </c>
      <c r="C532" s="170" t="s">
        <v>334</v>
      </c>
      <c r="D532" s="242" t="s">
        <v>256</v>
      </c>
      <c r="E532" s="242">
        <v>500</v>
      </c>
      <c r="F532" s="367">
        <f t="shared" si="8"/>
        <v>0.93386376795353099</v>
      </c>
      <c r="G532" s="239">
        <v>535.41</v>
      </c>
      <c r="H532" s="242" t="s">
        <v>130</v>
      </c>
      <c r="I532" s="242" t="s">
        <v>620</v>
      </c>
      <c r="J532" s="170" t="s">
        <v>95</v>
      </c>
      <c r="K532" s="170" t="s">
        <v>342</v>
      </c>
      <c r="L532" s="170" t="s">
        <v>112</v>
      </c>
      <c r="M532" s="75"/>
      <c r="N532" s="75"/>
      <c r="O532" s="75"/>
    </row>
    <row r="533" spans="1:15" ht="15.6" hidden="1">
      <c r="A533" s="370">
        <v>46095</v>
      </c>
      <c r="B533" s="242" t="s">
        <v>2253</v>
      </c>
      <c r="C533" s="242" t="s">
        <v>616</v>
      </c>
      <c r="D533" s="242" t="s">
        <v>256</v>
      </c>
      <c r="E533" s="242">
        <v>2000</v>
      </c>
      <c r="F533" s="367">
        <f t="shared" si="8"/>
        <v>3.735455071814124</v>
      </c>
      <c r="G533" s="239">
        <v>535.41</v>
      </c>
      <c r="H533" s="242" t="s">
        <v>130</v>
      </c>
      <c r="I533" s="242" t="s">
        <v>625</v>
      </c>
      <c r="J533" s="170" t="s">
        <v>95</v>
      </c>
      <c r="K533" s="170" t="s">
        <v>342</v>
      </c>
      <c r="L533" s="170" t="s">
        <v>112</v>
      </c>
      <c r="M533" s="75"/>
      <c r="N533" s="75"/>
      <c r="O533" s="75"/>
    </row>
    <row r="534" spans="1:15" ht="15.6" hidden="1">
      <c r="A534" s="370">
        <v>46095</v>
      </c>
      <c r="B534" s="242" t="s">
        <v>2169</v>
      </c>
      <c r="C534" s="170" t="s">
        <v>334</v>
      </c>
      <c r="D534" s="242" t="s">
        <v>256</v>
      </c>
      <c r="E534" s="242">
        <v>500</v>
      </c>
      <c r="F534" s="367">
        <f t="shared" si="8"/>
        <v>0.93386376795353099</v>
      </c>
      <c r="G534" s="239">
        <v>535.41</v>
      </c>
      <c r="H534" s="242" t="s">
        <v>130</v>
      </c>
      <c r="I534" s="242" t="s">
        <v>620</v>
      </c>
      <c r="J534" s="170" t="s">
        <v>95</v>
      </c>
      <c r="K534" s="170" t="s">
        <v>342</v>
      </c>
      <c r="L534" s="170" t="s">
        <v>112</v>
      </c>
      <c r="M534" s="75"/>
      <c r="N534" s="75"/>
      <c r="O534" s="75"/>
    </row>
    <row r="535" spans="1:15" ht="15.6" hidden="1">
      <c r="A535" s="413">
        <v>46096</v>
      </c>
      <c r="B535" s="165" t="s">
        <v>2158</v>
      </c>
      <c r="C535" s="165" t="s">
        <v>523</v>
      </c>
      <c r="D535" s="165" t="s">
        <v>256</v>
      </c>
      <c r="E535" s="165">
        <v>10000</v>
      </c>
      <c r="F535" s="367">
        <f t="shared" si="8"/>
        <v>18.67727535907062</v>
      </c>
      <c r="G535" s="239">
        <v>535.41</v>
      </c>
      <c r="H535" s="165" t="s">
        <v>122</v>
      </c>
      <c r="I535" s="165" t="s">
        <v>540</v>
      </c>
      <c r="J535" s="170" t="s">
        <v>95</v>
      </c>
      <c r="K535" s="170" t="s">
        <v>342</v>
      </c>
      <c r="L535" s="170" t="s">
        <v>112</v>
      </c>
      <c r="M535" s="124"/>
      <c r="N535" s="124"/>
      <c r="O535" s="124"/>
    </row>
    <row r="536" spans="1:15" ht="15.6" hidden="1">
      <c r="A536" s="366">
        <v>46096</v>
      </c>
      <c r="B536" s="348" t="s">
        <v>2248</v>
      </c>
      <c r="C536" s="348" t="s">
        <v>523</v>
      </c>
      <c r="D536" s="348" t="s">
        <v>256</v>
      </c>
      <c r="E536" s="170">
        <v>10000</v>
      </c>
      <c r="F536" s="367">
        <f t="shared" si="8"/>
        <v>18.67727535907062</v>
      </c>
      <c r="G536" s="239">
        <v>535.41</v>
      </c>
      <c r="H536" s="170" t="s">
        <v>130</v>
      </c>
      <c r="I536" s="170" t="s">
        <v>630</v>
      </c>
      <c r="J536" s="170" t="s">
        <v>95</v>
      </c>
      <c r="K536" s="170" t="s">
        <v>342</v>
      </c>
      <c r="L536" s="170" t="s">
        <v>112</v>
      </c>
      <c r="M536" s="124"/>
      <c r="N536" s="124"/>
      <c r="O536" s="124"/>
    </row>
    <row r="537" spans="1:15" ht="15.6" hidden="1">
      <c r="A537" s="393">
        <v>46096</v>
      </c>
      <c r="B537" s="170" t="s">
        <v>2247</v>
      </c>
      <c r="C537" s="170" t="s">
        <v>395</v>
      </c>
      <c r="D537" s="170" t="s">
        <v>256</v>
      </c>
      <c r="E537" s="170">
        <v>10000</v>
      </c>
      <c r="F537" s="367">
        <f t="shared" si="8"/>
        <v>18.67727535907062</v>
      </c>
      <c r="G537" s="239">
        <v>535.41</v>
      </c>
      <c r="H537" s="170" t="s">
        <v>121</v>
      </c>
      <c r="I537" s="170" t="s">
        <v>581</v>
      </c>
      <c r="J537" s="170" t="s">
        <v>95</v>
      </c>
      <c r="K537" s="170" t="s">
        <v>342</v>
      </c>
      <c r="L537" s="170" t="s">
        <v>112</v>
      </c>
      <c r="M537" s="124"/>
      <c r="N537" s="124"/>
      <c r="O537" s="124"/>
    </row>
    <row r="538" spans="1:15" ht="15.6" hidden="1">
      <c r="A538" s="370">
        <v>46096</v>
      </c>
      <c r="B538" s="242" t="s">
        <v>2169</v>
      </c>
      <c r="C538" s="170" t="s">
        <v>334</v>
      </c>
      <c r="D538" s="242" t="s">
        <v>256</v>
      </c>
      <c r="E538" s="242">
        <v>500</v>
      </c>
      <c r="F538" s="367">
        <f t="shared" si="8"/>
        <v>0.93386376795353099</v>
      </c>
      <c r="G538" s="239">
        <v>535.41</v>
      </c>
      <c r="H538" s="242" t="s">
        <v>130</v>
      </c>
      <c r="I538" s="242" t="s">
        <v>620</v>
      </c>
      <c r="J538" s="170" t="s">
        <v>95</v>
      </c>
      <c r="K538" s="170" t="s">
        <v>342</v>
      </c>
      <c r="L538" s="170" t="s">
        <v>112</v>
      </c>
      <c r="M538" s="75"/>
      <c r="N538" s="75"/>
      <c r="O538" s="75"/>
    </row>
    <row r="539" spans="1:15" ht="15.6" hidden="1">
      <c r="A539" s="370">
        <v>46096</v>
      </c>
      <c r="B539" s="242" t="s">
        <v>2173</v>
      </c>
      <c r="C539" s="170" t="s">
        <v>334</v>
      </c>
      <c r="D539" s="242" t="s">
        <v>256</v>
      </c>
      <c r="E539" s="242">
        <v>500</v>
      </c>
      <c r="F539" s="367">
        <f t="shared" si="8"/>
        <v>0.93386376795353099</v>
      </c>
      <c r="G539" s="239">
        <v>535.41</v>
      </c>
      <c r="H539" s="242" t="s">
        <v>130</v>
      </c>
      <c r="I539" s="242" t="s">
        <v>620</v>
      </c>
      <c r="J539" s="170" t="s">
        <v>95</v>
      </c>
      <c r="K539" s="170" t="s">
        <v>342</v>
      </c>
      <c r="L539" s="170" t="s">
        <v>112</v>
      </c>
      <c r="M539" s="75"/>
      <c r="N539" s="75"/>
      <c r="O539" s="75"/>
    </row>
    <row r="540" spans="1:15" ht="15.6" hidden="1">
      <c r="A540" s="370">
        <v>46096</v>
      </c>
      <c r="B540" s="242" t="s">
        <v>2253</v>
      </c>
      <c r="C540" s="242" t="s">
        <v>616</v>
      </c>
      <c r="D540" s="242" t="s">
        <v>256</v>
      </c>
      <c r="E540" s="242">
        <v>2000</v>
      </c>
      <c r="F540" s="367">
        <f t="shared" si="8"/>
        <v>3.735455071814124</v>
      </c>
      <c r="G540" s="239">
        <v>535.41</v>
      </c>
      <c r="H540" s="242" t="s">
        <v>130</v>
      </c>
      <c r="I540" s="242" t="s">
        <v>625</v>
      </c>
      <c r="J540" s="170" t="s">
        <v>95</v>
      </c>
      <c r="K540" s="170" t="s">
        <v>342</v>
      </c>
      <c r="L540" s="170" t="s">
        <v>112</v>
      </c>
      <c r="M540" s="75"/>
      <c r="N540" s="75"/>
      <c r="O540" s="75"/>
    </row>
    <row r="541" spans="1:15" ht="15.6" hidden="1">
      <c r="A541" s="370">
        <v>46096</v>
      </c>
      <c r="B541" s="242" t="s">
        <v>2173</v>
      </c>
      <c r="C541" s="170" t="s">
        <v>334</v>
      </c>
      <c r="D541" s="242" t="s">
        <v>256</v>
      </c>
      <c r="E541" s="242">
        <v>500</v>
      </c>
      <c r="F541" s="367">
        <f t="shared" si="8"/>
        <v>0.93386376795353099</v>
      </c>
      <c r="G541" s="239">
        <v>535.41</v>
      </c>
      <c r="H541" s="242" t="s">
        <v>130</v>
      </c>
      <c r="I541" s="242" t="s">
        <v>620</v>
      </c>
      <c r="J541" s="170" t="s">
        <v>95</v>
      </c>
      <c r="K541" s="170" t="s">
        <v>342</v>
      </c>
      <c r="L541" s="170" t="s">
        <v>112</v>
      </c>
      <c r="M541" s="75"/>
      <c r="N541" s="75"/>
      <c r="O541" s="75"/>
    </row>
    <row r="542" spans="1:15" ht="15.6" hidden="1">
      <c r="A542" s="370">
        <v>46096</v>
      </c>
      <c r="B542" s="242" t="s">
        <v>2169</v>
      </c>
      <c r="C542" s="170" t="s">
        <v>334</v>
      </c>
      <c r="D542" s="242" t="s">
        <v>256</v>
      </c>
      <c r="E542" s="242">
        <v>500</v>
      </c>
      <c r="F542" s="367">
        <f t="shared" si="8"/>
        <v>0.93386376795353099</v>
      </c>
      <c r="G542" s="239">
        <v>535.41</v>
      </c>
      <c r="H542" s="242" t="s">
        <v>130</v>
      </c>
      <c r="I542" s="242" t="s">
        <v>620</v>
      </c>
      <c r="J542" s="170" t="s">
        <v>95</v>
      </c>
      <c r="K542" s="170" t="s">
        <v>342</v>
      </c>
      <c r="L542" s="170" t="s">
        <v>112</v>
      </c>
      <c r="M542" s="75"/>
      <c r="N542" s="75"/>
      <c r="O542" s="75"/>
    </row>
    <row r="543" spans="1:15" ht="15.6" hidden="1">
      <c r="A543" s="413">
        <v>46097</v>
      </c>
      <c r="B543" s="165" t="s">
        <v>2187</v>
      </c>
      <c r="C543" s="165" t="s">
        <v>523</v>
      </c>
      <c r="D543" s="165" t="s">
        <v>256</v>
      </c>
      <c r="E543" s="165">
        <v>10000</v>
      </c>
      <c r="F543" s="367">
        <f t="shared" si="8"/>
        <v>18.67727535907062</v>
      </c>
      <c r="G543" s="239">
        <v>535.41</v>
      </c>
      <c r="H543" s="165" t="s">
        <v>122</v>
      </c>
      <c r="I543" s="165" t="s">
        <v>540</v>
      </c>
      <c r="J543" s="170" t="s">
        <v>95</v>
      </c>
      <c r="K543" s="170" t="s">
        <v>342</v>
      </c>
      <c r="L543" s="170" t="s">
        <v>112</v>
      </c>
      <c r="M543" s="124"/>
      <c r="N543" s="124"/>
      <c r="O543" s="124"/>
    </row>
    <row r="544" spans="1:15" ht="15.6" hidden="1">
      <c r="A544" s="366">
        <v>46097</v>
      </c>
      <c r="B544" s="348" t="s">
        <v>2248</v>
      </c>
      <c r="C544" s="348" t="s">
        <v>523</v>
      </c>
      <c r="D544" s="348" t="s">
        <v>256</v>
      </c>
      <c r="E544" s="170">
        <v>10000</v>
      </c>
      <c r="F544" s="367">
        <f t="shared" si="8"/>
        <v>18.67727535907062</v>
      </c>
      <c r="G544" s="239">
        <v>535.41</v>
      </c>
      <c r="H544" s="170" t="s">
        <v>130</v>
      </c>
      <c r="I544" s="170" t="s">
        <v>630</v>
      </c>
      <c r="J544" s="170" t="s">
        <v>95</v>
      </c>
      <c r="K544" s="170" t="s">
        <v>342</v>
      </c>
      <c r="L544" s="170" t="s">
        <v>112</v>
      </c>
      <c r="M544" s="124"/>
      <c r="N544" s="124"/>
      <c r="O544" s="124"/>
    </row>
    <row r="545" spans="1:15" ht="15.6" hidden="1">
      <c r="A545" s="393">
        <v>46097</v>
      </c>
      <c r="B545" s="170" t="s">
        <v>2252</v>
      </c>
      <c r="C545" s="170" t="s">
        <v>395</v>
      </c>
      <c r="D545" s="170" t="s">
        <v>256</v>
      </c>
      <c r="E545" s="170">
        <v>10000</v>
      </c>
      <c r="F545" s="367">
        <f t="shared" si="8"/>
        <v>18.67727535907062</v>
      </c>
      <c r="G545" s="239">
        <v>535.41</v>
      </c>
      <c r="H545" s="170" t="s">
        <v>121</v>
      </c>
      <c r="I545" s="170" t="s">
        <v>581</v>
      </c>
      <c r="J545" s="170" t="s">
        <v>95</v>
      </c>
      <c r="K545" s="170" t="s">
        <v>342</v>
      </c>
      <c r="L545" s="170" t="s">
        <v>112</v>
      </c>
      <c r="M545" s="124"/>
      <c r="N545" s="124"/>
      <c r="O545" s="124"/>
    </row>
    <row r="546" spans="1:15" ht="15.6" hidden="1">
      <c r="A546" s="370">
        <v>46097</v>
      </c>
      <c r="B546" s="242" t="s">
        <v>185</v>
      </c>
      <c r="C546" s="170" t="s">
        <v>334</v>
      </c>
      <c r="D546" s="371" t="s">
        <v>98</v>
      </c>
      <c r="E546" s="242">
        <v>1000</v>
      </c>
      <c r="F546" s="367">
        <f t="shared" si="8"/>
        <v>1.8677282335885521</v>
      </c>
      <c r="G546" s="239">
        <v>535.40980000000002</v>
      </c>
      <c r="H546" s="372" t="s">
        <v>110</v>
      </c>
      <c r="I546" s="170" t="s">
        <v>375</v>
      </c>
      <c r="J546" s="170" t="s">
        <v>95</v>
      </c>
      <c r="K546" s="170" t="s">
        <v>342</v>
      </c>
      <c r="L546" s="170" t="s">
        <v>112</v>
      </c>
      <c r="M546" s="306"/>
      <c r="N546" s="306"/>
      <c r="O546" s="75"/>
    </row>
    <row r="547" spans="1:15" ht="15.6" hidden="1">
      <c r="A547" s="370">
        <v>46097</v>
      </c>
      <c r="B547" s="242" t="s">
        <v>362</v>
      </c>
      <c r="C547" s="170" t="s">
        <v>334</v>
      </c>
      <c r="D547" s="371" t="s">
        <v>98</v>
      </c>
      <c r="E547" s="242">
        <v>1000</v>
      </c>
      <c r="F547" s="367">
        <f t="shared" si="8"/>
        <v>1.8677282335885521</v>
      </c>
      <c r="G547" s="239">
        <v>535.40980000000002</v>
      </c>
      <c r="H547" s="372" t="s">
        <v>110</v>
      </c>
      <c r="I547" s="170" t="s">
        <v>375</v>
      </c>
      <c r="J547" s="170" t="s">
        <v>95</v>
      </c>
      <c r="K547" s="170" t="s">
        <v>342</v>
      </c>
      <c r="L547" s="170" t="s">
        <v>112</v>
      </c>
      <c r="M547" s="306"/>
      <c r="N547" s="306"/>
      <c r="O547" s="75"/>
    </row>
    <row r="548" spans="1:15" ht="15.6" hidden="1">
      <c r="A548" s="370">
        <v>46097</v>
      </c>
      <c r="B548" s="242" t="s">
        <v>363</v>
      </c>
      <c r="C548" s="170" t="s">
        <v>334</v>
      </c>
      <c r="D548" s="371" t="s">
        <v>98</v>
      </c>
      <c r="E548" s="242">
        <v>1000</v>
      </c>
      <c r="F548" s="367">
        <f t="shared" si="8"/>
        <v>1.8677282335885521</v>
      </c>
      <c r="G548" s="239">
        <v>535.40980000000002</v>
      </c>
      <c r="H548" s="372" t="s">
        <v>110</v>
      </c>
      <c r="I548" s="170" t="s">
        <v>375</v>
      </c>
      <c r="J548" s="170" t="s">
        <v>95</v>
      </c>
      <c r="K548" s="170" t="s">
        <v>342</v>
      </c>
      <c r="L548" s="170" t="s">
        <v>112</v>
      </c>
      <c r="M548" s="306"/>
      <c r="N548" s="306"/>
      <c r="O548" s="75"/>
    </row>
    <row r="549" spans="1:15" ht="15.6" hidden="1">
      <c r="A549" s="370">
        <v>46097</v>
      </c>
      <c r="B549" s="242" t="s">
        <v>186</v>
      </c>
      <c r="C549" s="170" t="s">
        <v>334</v>
      </c>
      <c r="D549" s="371" t="s">
        <v>98</v>
      </c>
      <c r="E549" s="242">
        <v>1000</v>
      </c>
      <c r="F549" s="367">
        <f t="shared" si="8"/>
        <v>1.8677282335885521</v>
      </c>
      <c r="G549" s="239">
        <v>535.40980000000002</v>
      </c>
      <c r="H549" s="372" t="s">
        <v>110</v>
      </c>
      <c r="I549" s="170" t="s">
        <v>375</v>
      </c>
      <c r="J549" s="170" t="s">
        <v>95</v>
      </c>
      <c r="K549" s="170" t="s">
        <v>342</v>
      </c>
      <c r="L549" s="170" t="s">
        <v>112</v>
      </c>
      <c r="M549" s="306"/>
      <c r="N549" s="306"/>
      <c r="O549" s="75"/>
    </row>
    <row r="550" spans="1:15" ht="15.6" hidden="1">
      <c r="A550" s="346">
        <v>46097</v>
      </c>
      <c r="B550" s="347" t="s">
        <v>2175</v>
      </c>
      <c r="C550" s="242" t="s">
        <v>391</v>
      </c>
      <c r="D550" s="347" t="s">
        <v>256</v>
      </c>
      <c r="E550" s="347">
        <v>2000</v>
      </c>
      <c r="F550" s="367">
        <f t="shared" si="8"/>
        <v>3.735455071814124</v>
      </c>
      <c r="G550" s="239">
        <v>535.41</v>
      </c>
      <c r="H550" s="347" t="s">
        <v>122</v>
      </c>
      <c r="I550" s="347" t="s">
        <v>546</v>
      </c>
      <c r="J550" s="170" t="s">
        <v>95</v>
      </c>
      <c r="K550" s="170" t="s">
        <v>342</v>
      </c>
      <c r="L550" s="170" t="s">
        <v>112</v>
      </c>
      <c r="M550" s="75"/>
      <c r="N550" s="75"/>
      <c r="O550" s="75"/>
    </row>
    <row r="551" spans="1:15" ht="15.6" hidden="1">
      <c r="A551" s="346">
        <v>46097</v>
      </c>
      <c r="B551" s="347" t="s">
        <v>2175</v>
      </c>
      <c r="C551" s="242" t="s">
        <v>391</v>
      </c>
      <c r="D551" s="347" t="s">
        <v>256</v>
      </c>
      <c r="E551" s="347">
        <v>2000</v>
      </c>
      <c r="F551" s="367">
        <f t="shared" si="8"/>
        <v>3.735455071814124</v>
      </c>
      <c r="G551" s="239">
        <v>535.41</v>
      </c>
      <c r="H551" s="347" t="s">
        <v>122</v>
      </c>
      <c r="I551" s="347" t="s">
        <v>547</v>
      </c>
      <c r="J551" s="170" t="s">
        <v>95</v>
      </c>
      <c r="K551" s="170" t="s">
        <v>342</v>
      </c>
      <c r="L551" s="170" t="s">
        <v>112</v>
      </c>
      <c r="M551" s="75"/>
      <c r="N551" s="75"/>
      <c r="O551" s="75"/>
    </row>
    <row r="552" spans="1:15" ht="15.6" hidden="1">
      <c r="A552" s="346">
        <v>46097</v>
      </c>
      <c r="B552" s="347" t="s">
        <v>2174</v>
      </c>
      <c r="C552" s="170" t="s">
        <v>334</v>
      </c>
      <c r="D552" s="347" t="s">
        <v>256</v>
      </c>
      <c r="E552" s="347">
        <v>500</v>
      </c>
      <c r="F552" s="367">
        <f t="shared" si="8"/>
        <v>0.93386376795353099</v>
      </c>
      <c r="G552" s="239">
        <v>535.41</v>
      </c>
      <c r="H552" s="347" t="s">
        <v>122</v>
      </c>
      <c r="I552" s="347" t="s">
        <v>537</v>
      </c>
      <c r="J552" s="170" t="s">
        <v>95</v>
      </c>
      <c r="K552" s="170" t="s">
        <v>342</v>
      </c>
      <c r="L552" s="170" t="s">
        <v>112</v>
      </c>
      <c r="M552" s="75"/>
      <c r="N552" s="75"/>
      <c r="O552" s="75"/>
    </row>
    <row r="553" spans="1:15" ht="15.6" hidden="1">
      <c r="A553" s="346">
        <v>46097</v>
      </c>
      <c r="B553" s="347" t="s">
        <v>2188</v>
      </c>
      <c r="C553" s="170" t="s">
        <v>334</v>
      </c>
      <c r="D553" s="347" t="s">
        <v>256</v>
      </c>
      <c r="E553" s="347">
        <v>500</v>
      </c>
      <c r="F553" s="367">
        <f t="shared" si="8"/>
        <v>0.93386376795353099</v>
      </c>
      <c r="G553" s="239">
        <v>535.41</v>
      </c>
      <c r="H553" s="347" t="s">
        <v>122</v>
      </c>
      <c r="I553" s="347" t="s">
        <v>537</v>
      </c>
      <c r="J553" s="170" t="s">
        <v>95</v>
      </c>
      <c r="K553" s="170" t="s">
        <v>342</v>
      </c>
      <c r="L553" s="170" t="s">
        <v>112</v>
      </c>
      <c r="M553" s="75"/>
      <c r="N553" s="75"/>
      <c r="O553" s="75"/>
    </row>
    <row r="554" spans="1:15" ht="15.6" hidden="1">
      <c r="A554" s="346">
        <v>46097</v>
      </c>
      <c r="B554" s="347" t="s">
        <v>2190</v>
      </c>
      <c r="C554" s="170" t="s">
        <v>334</v>
      </c>
      <c r="D554" s="347" t="s">
        <v>256</v>
      </c>
      <c r="E554" s="347">
        <v>500</v>
      </c>
      <c r="F554" s="367">
        <f t="shared" si="8"/>
        <v>0.93386376795353099</v>
      </c>
      <c r="G554" s="239">
        <v>535.41</v>
      </c>
      <c r="H554" s="347" t="s">
        <v>122</v>
      </c>
      <c r="I554" s="347" t="s">
        <v>537</v>
      </c>
      <c r="J554" s="170" t="s">
        <v>95</v>
      </c>
      <c r="K554" s="170" t="s">
        <v>342</v>
      </c>
      <c r="L554" s="170" t="s">
        <v>112</v>
      </c>
      <c r="M554" s="75"/>
      <c r="N554" s="75"/>
      <c r="O554" s="75"/>
    </row>
    <row r="555" spans="1:15" ht="15.6" hidden="1">
      <c r="A555" s="346">
        <v>46097</v>
      </c>
      <c r="B555" s="347" t="s">
        <v>2190</v>
      </c>
      <c r="C555" s="170" t="s">
        <v>334</v>
      </c>
      <c r="D555" s="347" t="s">
        <v>256</v>
      </c>
      <c r="E555" s="347">
        <v>500</v>
      </c>
      <c r="F555" s="367">
        <f t="shared" si="8"/>
        <v>0.93386376795353099</v>
      </c>
      <c r="G555" s="239">
        <v>535.41</v>
      </c>
      <c r="H555" s="347" t="s">
        <v>122</v>
      </c>
      <c r="I555" s="347" t="s">
        <v>537</v>
      </c>
      <c r="J555" s="170" t="s">
        <v>95</v>
      </c>
      <c r="K555" s="170" t="s">
        <v>342</v>
      </c>
      <c r="L555" s="170" t="s">
        <v>112</v>
      </c>
      <c r="M555" s="75"/>
      <c r="N555" s="75"/>
      <c r="O555" s="75"/>
    </row>
    <row r="556" spans="1:15" ht="15.6" hidden="1">
      <c r="A556" s="346">
        <v>46097</v>
      </c>
      <c r="B556" s="347" t="s">
        <v>2174</v>
      </c>
      <c r="C556" s="170" t="s">
        <v>334</v>
      </c>
      <c r="D556" s="347" t="s">
        <v>256</v>
      </c>
      <c r="E556" s="347">
        <v>500</v>
      </c>
      <c r="F556" s="367">
        <f t="shared" si="8"/>
        <v>0.93386376795353099</v>
      </c>
      <c r="G556" s="239">
        <v>535.41</v>
      </c>
      <c r="H556" s="347" t="s">
        <v>122</v>
      </c>
      <c r="I556" s="347" t="s">
        <v>537</v>
      </c>
      <c r="J556" s="170" t="s">
        <v>95</v>
      </c>
      <c r="K556" s="170" t="s">
        <v>342</v>
      </c>
      <c r="L556" s="170" t="s">
        <v>112</v>
      </c>
      <c r="M556" s="75"/>
      <c r="N556" s="75"/>
      <c r="O556" s="75"/>
    </row>
    <row r="557" spans="1:15" ht="15.6" hidden="1">
      <c r="A557" s="346">
        <v>46097</v>
      </c>
      <c r="B557" s="347" t="s">
        <v>521</v>
      </c>
      <c r="C557" s="347" t="s">
        <v>522</v>
      </c>
      <c r="D557" s="347" t="s">
        <v>256</v>
      </c>
      <c r="E557" s="347">
        <v>1000</v>
      </c>
      <c r="F557" s="367">
        <f t="shared" si="8"/>
        <v>1.867727535907062</v>
      </c>
      <c r="G557" s="239">
        <v>535.41</v>
      </c>
      <c r="H557" s="347" t="s">
        <v>122</v>
      </c>
      <c r="I557" s="347" t="s">
        <v>538</v>
      </c>
      <c r="J557" s="170" t="s">
        <v>95</v>
      </c>
      <c r="K557" s="170" t="s">
        <v>342</v>
      </c>
      <c r="L557" s="170" t="s">
        <v>112</v>
      </c>
      <c r="M557" s="75"/>
      <c r="N557" s="75"/>
      <c r="O557" s="75"/>
    </row>
    <row r="558" spans="1:15" ht="15.6" hidden="1">
      <c r="A558" s="370">
        <v>46097</v>
      </c>
      <c r="B558" s="242" t="s">
        <v>2173</v>
      </c>
      <c r="C558" s="242" t="s">
        <v>391</v>
      </c>
      <c r="D558" s="242" t="s">
        <v>256</v>
      </c>
      <c r="E558" s="242">
        <v>6000</v>
      </c>
      <c r="F558" s="367">
        <f t="shared" ref="F558:F621" si="9">E558/G558</f>
        <v>11.206365215442371</v>
      </c>
      <c r="G558" s="239">
        <v>535.41</v>
      </c>
      <c r="H558" s="242" t="s">
        <v>121</v>
      </c>
      <c r="I558" s="242" t="s">
        <v>586</v>
      </c>
      <c r="J558" s="170" t="s">
        <v>95</v>
      </c>
      <c r="K558" s="170" t="s">
        <v>342</v>
      </c>
      <c r="L558" s="170" t="s">
        <v>112</v>
      </c>
      <c r="M558" s="75"/>
      <c r="N558" s="75"/>
      <c r="O558" s="75"/>
    </row>
    <row r="559" spans="1:15" ht="15.6" hidden="1">
      <c r="A559" s="370">
        <v>46097</v>
      </c>
      <c r="B559" s="242" t="s">
        <v>2169</v>
      </c>
      <c r="C559" s="242" t="s">
        <v>391</v>
      </c>
      <c r="D559" s="242" t="s">
        <v>256</v>
      </c>
      <c r="E559" s="242">
        <v>4000</v>
      </c>
      <c r="F559" s="367">
        <f t="shared" si="9"/>
        <v>7.4709101436282479</v>
      </c>
      <c r="G559" s="239">
        <v>535.41</v>
      </c>
      <c r="H559" s="242" t="s">
        <v>121</v>
      </c>
      <c r="I559" s="242" t="s">
        <v>587</v>
      </c>
      <c r="J559" s="170" t="s">
        <v>95</v>
      </c>
      <c r="K559" s="170" t="s">
        <v>342</v>
      </c>
      <c r="L559" s="170" t="s">
        <v>112</v>
      </c>
      <c r="M559" s="75"/>
      <c r="N559" s="75"/>
      <c r="O559" s="75"/>
    </row>
    <row r="560" spans="1:15" ht="15.6" hidden="1">
      <c r="A560" s="366">
        <v>46097</v>
      </c>
      <c r="B560" s="170" t="s">
        <v>2169</v>
      </c>
      <c r="C560" s="242" t="s">
        <v>391</v>
      </c>
      <c r="D560" s="170" t="s">
        <v>256</v>
      </c>
      <c r="E560" s="170">
        <v>4000</v>
      </c>
      <c r="F560" s="367">
        <f t="shared" si="9"/>
        <v>7.4709101436282479</v>
      </c>
      <c r="G560" s="239">
        <v>535.41</v>
      </c>
      <c r="H560" s="170" t="s">
        <v>121</v>
      </c>
      <c r="I560" s="242" t="s">
        <v>588</v>
      </c>
      <c r="J560" s="170" t="s">
        <v>95</v>
      </c>
      <c r="K560" s="170" t="s">
        <v>342</v>
      </c>
      <c r="L560" s="170" t="s">
        <v>112</v>
      </c>
      <c r="M560" s="75"/>
      <c r="N560" s="75"/>
      <c r="O560" s="75"/>
    </row>
    <row r="561" spans="1:15" ht="15.6" hidden="1">
      <c r="A561" s="370">
        <v>46097</v>
      </c>
      <c r="B561" s="242" t="s">
        <v>2254</v>
      </c>
      <c r="C561" s="242" t="s">
        <v>522</v>
      </c>
      <c r="D561" s="242" t="s">
        <v>256</v>
      </c>
      <c r="E561" s="242">
        <v>4500</v>
      </c>
      <c r="F561" s="367">
        <f t="shared" si="9"/>
        <v>8.4047739115817794</v>
      </c>
      <c r="G561" s="239">
        <v>535.41</v>
      </c>
      <c r="H561" s="242" t="s">
        <v>121</v>
      </c>
      <c r="I561" s="242" t="s">
        <v>573</v>
      </c>
      <c r="J561" s="170" t="s">
        <v>95</v>
      </c>
      <c r="K561" s="170" t="s">
        <v>342</v>
      </c>
      <c r="L561" s="170" t="s">
        <v>112</v>
      </c>
      <c r="M561" s="75"/>
      <c r="N561" s="75"/>
      <c r="O561" s="75"/>
    </row>
    <row r="562" spans="1:15" ht="15.6" hidden="1">
      <c r="A562" s="370">
        <v>46097</v>
      </c>
      <c r="B562" s="242" t="s">
        <v>2169</v>
      </c>
      <c r="C562" s="170" t="s">
        <v>334</v>
      </c>
      <c r="D562" s="242" t="s">
        <v>256</v>
      </c>
      <c r="E562" s="242">
        <v>500</v>
      </c>
      <c r="F562" s="367">
        <f t="shared" si="9"/>
        <v>0.93386376795353099</v>
      </c>
      <c r="G562" s="239">
        <v>535.41</v>
      </c>
      <c r="H562" s="242" t="s">
        <v>121</v>
      </c>
      <c r="I562" s="242" t="s">
        <v>571</v>
      </c>
      <c r="J562" s="170" t="s">
        <v>95</v>
      </c>
      <c r="K562" s="170" t="s">
        <v>342</v>
      </c>
      <c r="L562" s="170" t="s">
        <v>112</v>
      </c>
      <c r="M562" s="75"/>
      <c r="N562" s="75"/>
      <c r="O562" s="75"/>
    </row>
    <row r="563" spans="1:15" ht="15.6" hidden="1">
      <c r="A563" s="366">
        <v>46097</v>
      </c>
      <c r="B563" s="170" t="s">
        <v>2183</v>
      </c>
      <c r="C563" s="242" t="s">
        <v>391</v>
      </c>
      <c r="D563" s="170" t="s">
        <v>256</v>
      </c>
      <c r="E563" s="170">
        <v>10000</v>
      </c>
      <c r="F563" s="367">
        <f t="shared" si="9"/>
        <v>18.67727535907062</v>
      </c>
      <c r="G563" s="239">
        <v>535.41</v>
      </c>
      <c r="H563" s="170" t="s">
        <v>121</v>
      </c>
      <c r="I563" s="242" t="s">
        <v>589</v>
      </c>
      <c r="J563" s="170" t="s">
        <v>95</v>
      </c>
      <c r="K563" s="170" t="s">
        <v>342</v>
      </c>
      <c r="L563" s="170" t="s">
        <v>112</v>
      </c>
      <c r="M563" s="75"/>
      <c r="N563" s="75"/>
      <c r="O563" s="75"/>
    </row>
    <row r="564" spans="1:15" ht="15.6" hidden="1">
      <c r="A564" s="370">
        <v>46097</v>
      </c>
      <c r="B564" s="170" t="s">
        <v>2180</v>
      </c>
      <c r="C564" s="242" t="s">
        <v>395</v>
      </c>
      <c r="D564" s="242" t="s">
        <v>256</v>
      </c>
      <c r="E564" s="242">
        <v>30000</v>
      </c>
      <c r="F564" s="367">
        <f t="shared" si="9"/>
        <v>56.031826077211861</v>
      </c>
      <c r="G564" s="239">
        <v>535.41</v>
      </c>
      <c r="H564" s="242" t="s">
        <v>121</v>
      </c>
      <c r="I564" s="242" t="s">
        <v>590</v>
      </c>
      <c r="J564" s="170" t="s">
        <v>95</v>
      </c>
      <c r="K564" s="170" t="s">
        <v>342</v>
      </c>
      <c r="L564" s="170" t="s">
        <v>112</v>
      </c>
      <c r="M564" s="75"/>
      <c r="N564" s="75"/>
      <c r="O564" s="75"/>
    </row>
    <row r="565" spans="1:15" ht="15.6" hidden="1">
      <c r="A565" s="366">
        <v>46097</v>
      </c>
      <c r="B565" s="170" t="s">
        <v>2221</v>
      </c>
      <c r="C565" s="170" t="s">
        <v>523</v>
      </c>
      <c r="D565" s="170" t="s">
        <v>256</v>
      </c>
      <c r="E565" s="170">
        <v>30000</v>
      </c>
      <c r="F565" s="367">
        <f t="shared" si="9"/>
        <v>56.031826077211861</v>
      </c>
      <c r="G565" s="239">
        <v>535.41</v>
      </c>
      <c r="H565" s="170" t="s">
        <v>130</v>
      </c>
      <c r="I565" s="170" t="s">
        <v>635</v>
      </c>
      <c r="J565" s="170" t="s">
        <v>95</v>
      </c>
      <c r="K565" s="170" t="s">
        <v>342</v>
      </c>
      <c r="L565" s="170" t="s">
        <v>112</v>
      </c>
      <c r="M565" s="75"/>
      <c r="N565" s="75"/>
      <c r="O565" s="75"/>
    </row>
    <row r="566" spans="1:15" ht="15.6" hidden="1">
      <c r="A566" s="370">
        <v>46097</v>
      </c>
      <c r="B566" s="242" t="s">
        <v>2173</v>
      </c>
      <c r="C566" s="170" t="s">
        <v>334</v>
      </c>
      <c r="D566" s="242" t="s">
        <v>256</v>
      </c>
      <c r="E566" s="242">
        <v>500</v>
      </c>
      <c r="F566" s="367">
        <f t="shared" si="9"/>
        <v>0.93386376795353099</v>
      </c>
      <c r="G566" s="239">
        <v>535.41</v>
      </c>
      <c r="H566" s="242" t="s">
        <v>130</v>
      </c>
      <c r="I566" s="242" t="s">
        <v>620</v>
      </c>
      <c r="J566" s="170" t="s">
        <v>95</v>
      </c>
      <c r="K566" s="170" t="s">
        <v>342</v>
      </c>
      <c r="L566" s="170" t="s">
        <v>112</v>
      </c>
      <c r="M566" s="75"/>
      <c r="N566" s="75"/>
      <c r="O566" s="75"/>
    </row>
    <row r="567" spans="1:15" ht="15.6" hidden="1">
      <c r="A567" s="366">
        <v>46097</v>
      </c>
      <c r="B567" s="170" t="s">
        <v>2207</v>
      </c>
      <c r="C567" s="242" t="s">
        <v>391</v>
      </c>
      <c r="D567" s="170" t="s">
        <v>256</v>
      </c>
      <c r="E567" s="170">
        <v>9000</v>
      </c>
      <c r="F567" s="367">
        <f t="shared" si="9"/>
        <v>16.809547823163559</v>
      </c>
      <c r="G567" s="239">
        <v>535.41</v>
      </c>
      <c r="H567" s="170" t="s">
        <v>130</v>
      </c>
      <c r="I567" s="170" t="s">
        <v>636</v>
      </c>
      <c r="J567" s="170" t="s">
        <v>95</v>
      </c>
      <c r="K567" s="170" t="s">
        <v>342</v>
      </c>
      <c r="L567" s="170" t="s">
        <v>112</v>
      </c>
      <c r="M567" s="75"/>
      <c r="N567" s="75"/>
      <c r="O567" s="75"/>
    </row>
    <row r="568" spans="1:15" ht="15.6" hidden="1">
      <c r="A568" s="366">
        <v>46097</v>
      </c>
      <c r="B568" s="170" t="s">
        <v>2175</v>
      </c>
      <c r="C568" s="242" t="s">
        <v>391</v>
      </c>
      <c r="D568" s="170" t="s">
        <v>256</v>
      </c>
      <c r="E568" s="170">
        <v>4000</v>
      </c>
      <c r="F568" s="367">
        <f t="shared" si="9"/>
        <v>7.4709101436282479</v>
      </c>
      <c r="G568" s="239">
        <v>535.41</v>
      </c>
      <c r="H568" s="170" t="s">
        <v>130</v>
      </c>
      <c r="I568" s="170" t="s">
        <v>637</v>
      </c>
      <c r="J568" s="170" t="s">
        <v>95</v>
      </c>
      <c r="K568" s="170" t="s">
        <v>342</v>
      </c>
      <c r="L568" s="170" t="s">
        <v>112</v>
      </c>
      <c r="M568" s="75"/>
      <c r="N568" s="75"/>
      <c r="O568" s="75"/>
    </row>
    <row r="569" spans="1:15" ht="15.6" hidden="1">
      <c r="A569" s="370">
        <v>46097</v>
      </c>
      <c r="B569" s="242" t="s">
        <v>2169</v>
      </c>
      <c r="C569" s="170" t="s">
        <v>334</v>
      </c>
      <c r="D569" s="242" t="s">
        <v>256</v>
      </c>
      <c r="E569" s="242">
        <v>1000</v>
      </c>
      <c r="F569" s="367">
        <f t="shared" si="9"/>
        <v>1.867727535907062</v>
      </c>
      <c r="G569" s="239">
        <v>535.41</v>
      </c>
      <c r="H569" s="242" t="s">
        <v>130</v>
      </c>
      <c r="I569" s="242" t="s">
        <v>620</v>
      </c>
      <c r="J569" s="170" t="s">
        <v>95</v>
      </c>
      <c r="K569" s="170" t="s">
        <v>342</v>
      </c>
      <c r="L569" s="170" t="s">
        <v>112</v>
      </c>
      <c r="M569" s="75"/>
      <c r="N569" s="75"/>
      <c r="O569" s="75"/>
    </row>
    <row r="570" spans="1:15" ht="15.6" hidden="1">
      <c r="A570" s="370">
        <v>46097</v>
      </c>
      <c r="B570" s="242" t="s">
        <v>2173</v>
      </c>
      <c r="C570" s="170" t="s">
        <v>334</v>
      </c>
      <c r="D570" s="242" t="s">
        <v>256</v>
      </c>
      <c r="E570" s="242">
        <v>500</v>
      </c>
      <c r="F570" s="367">
        <f t="shared" si="9"/>
        <v>0.93386376795353099</v>
      </c>
      <c r="G570" s="239">
        <v>535.41</v>
      </c>
      <c r="H570" s="242" t="s">
        <v>130</v>
      </c>
      <c r="I570" s="242" t="s">
        <v>620</v>
      </c>
      <c r="J570" s="170" t="s">
        <v>95</v>
      </c>
      <c r="K570" s="170" t="s">
        <v>342</v>
      </c>
      <c r="L570" s="170" t="s">
        <v>112</v>
      </c>
      <c r="M570" s="75"/>
      <c r="N570" s="75"/>
      <c r="O570" s="75"/>
    </row>
    <row r="571" spans="1:15" ht="15.6" hidden="1">
      <c r="A571" s="370">
        <v>46097</v>
      </c>
      <c r="B571" s="242" t="s">
        <v>2169</v>
      </c>
      <c r="C571" s="170" t="s">
        <v>334</v>
      </c>
      <c r="D571" s="242" t="s">
        <v>256</v>
      </c>
      <c r="E571" s="242">
        <v>500</v>
      </c>
      <c r="F571" s="367">
        <f t="shared" si="9"/>
        <v>0.93386376795353099</v>
      </c>
      <c r="G571" s="239">
        <v>535.41</v>
      </c>
      <c r="H571" s="242" t="s">
        <v>130</v>
      </c>
      <c r="I571" s="242" t="s">
        <v>620</v>
      </c>
      <c r="J571" s="170" t="s">
        <v>95</v>
      </c>
      <c r="K571" s="170" t="s">
        <v>342</v>
      </c>
      <c r="L571" s="170" t="s">
        <v>112</v>
      </c>
      <c r="M571" s="75"/>
      <c r="N571" s="75"/>
      <c r="O571" s="75"/>
    </row>
    <row r="572" spans="1:15" ht="15.6" hidden="1">
      <c r="A572" s="370">
        <v>46097</v>
      </c>
      <c r="B572" s="242" t="s">
        <v>723</v>
      </c>
      <c r="C572" s="170" t="s">
        <v>334</v>
      </c>
      <c r="D572" s="382" t="s">
        <v>99</v>
      </c>
      <c r="E572" s="285">
        <v>1000</v>
      </c>
      <c r="F572" s="367">
        <f t="shared" si="9"/>
        <v>1.867727535907062</v>
      </c>
      <c r="G572" s="239">
        <v>535.41</v>
      </c>
      <c r="H572" s="242" t="s">
        <v>128</v>
      </c>
      <c r="I572" s="242" t="s">
        <v>746</v>
      </c>
      <c r="J572" s="170" t="s">
        <v>95</v>
      </c>
      <c r="K572" s="170" t="s">
        <v>342</v>
      </c>
      <c r="L572" s="170" t="s">
        <v>112</v>
      </c>
      <c r="M572" s="75"/>
      <c r="N572" s="75"/>
      <c r="O572" s="75"/>
    </row>
    <row r="573" spans="1:15" ht="15.6" hidden="1">
      <c r="A573" s="370">
        <v>46097</v>
      </c>
      <c r="B573" s="242" t="s">
        <v>724</v>
      </c>
      <c r="C573" s="170" t="s">
        <v>334</v>
      </c>
      <c r="D573" s="382" t="s">
        <v>99</v>
      </c>
      <c r="E573" s="285">
        <v>1000</v>
      </c>
      <c r="F573" s="367">
        <f t="shared" si="9"/>
        <v>1.867727535907062</v>
      </c>
      <c r="G573" s="239">
        <v>535.41</v>
      </c>
      <c r="H573" s="242" t="s">
        <v>128</v>
      </c>
      <c r="I573" s="242" t="s">
        <v>746</v>
      </c>
      <c r="J573" s="170" t="s">
        <v>95</v>
      </c>
      <c r="K573" s="170" t="s">
        <v>342</v>
      </c>
      <c r="L573" s="170" t="s">
        <v>112</v>
      </c>
      <c r="M573" s="75"/>
      <c r="N573" s="75"/>
      <c r="O573" s="75"/>
    </row>
    <row r="574" spans="1:15" ht="15.6" hidden="1">
      <c r="A574" s="370">
        <v>46097</v>
      </c>
      <c r="B574" s="242" t="s">
        <v>725</v>
      </c>
      <c r="C574" s="170" t="s">
        <v>334</v>
      </c>
      <c r="D574" s="382" t="s">
        <v>99</v>
      </c>
      <c r="E574" s="285">
        <v>1000</v>
      </c>
      <c r="F574" s="367">
        <f t="shared" si="9"/>
        <v>1.867727535907062</v>
      </c>
      <c r="G574" s="239">
        <v>535.41</v>
      </c>
      <c r="H574" s="242" t="s">
        <v>128</v>
      </c>
      <c r="I574" s="242" t="s">
        <v>746</v>
      </c>
      <c r="J574" s="170" t="s">
        <v>95</v>
      </c>
      <c r="K574" s="170" t="s">
        <v>342</v>
      </c>
      <c r="L574" s="170" t="s">
        <v>112</v>
      </c>
      <c r="M574" s="75"/>
      <c r="N574" s="75"/>
      <c r="O574" s="75"/>
    </row>
    <row r="575" spans="1:15" ht="15.6" hidden="1">
      <c r="A575" s="370">
        <v>46097</v>
      </c>
      <c r="B575" s="242" t="s">
        <v>726</v>
      </c>
      <c r="C575" s="170" t="s">
        <v>334</v>
      </c>
      <c r="D575" s="382" t="s">
        <v>99</v>
      </c>
      <c r="E575" s="285">
        <v>1000</v>
      </c>
      <c r="F575" s="367">
        <f t="shared" si="9"/>
        <v>1.867727535907062</v>
      </c>
      <c r="G575" s="239">
        <v>535.41</v>
      </c>
      <c r="H575" s="242" t="s">
        <v>128</v>
      </c>
      <c r="I575" s="242" t="s">
        <v>746</v>
      </c>
      <c r="J575" s="170" t="s">
        <v>95</v>
      </c>
      <c r="K575" s="170" t="s">
        <v>342</v>
      </c>
      <c r="L575" s="170" t="s">
        <v>112</v>
      </c>
      <c r="M575" s="75"/>
      <c r="N575" s="75"/>
      <c r="O575" s="75"/>
    </row>
    <row r="576" spans="1:15" ht="15.6" hidden="1">
      <c r="A576" s="370">
        <v>46097</v>
      </c>
      <c r="B576" s="242" t="s">
        <v>727</v>
      </c>
      <c r="C576" s="170" t="s">
        <v>334</v>
      </c>
      <c r="D576" s="382" t="s">
        <v>99</v>
      </c>
      <c r="E576" s="285">
        <v>1000</v>
      </c>
      <c r="F576" s="367">
        <f t="shared" si="9"/>
        <v>1.867727535907062</v>
      </c>
      <c r="G576" s="239">
        <v>535.41</v>
      </c>
      <c r="H576" s="242" t="s">
        <v>128</v>
      </c>
      <c r="I576" s="242" t="s">
        <v>746</v>
      </c>
      <c r="J576" s="170" t="s">
        <v>95</v>
      </c>
      <c r="K576" s="170" t="s">
        <v>342</v>
      </c>
      <c r="L576" s="170" t="s">
        <v>112</v>
      </c>
      <c r="M576" s="75"/>
      <c r="N576" s="75"/>
      <c r="O576" s="75"/>
    </row>
    <row r="577" spans="1:15" ht="15.6" hidden="1">
      <c r="A577" s="370">
        <v>46097</v>
      </c>
      <c r="B577" s="242" t="s">
        <v>728</v>
      </c>
      <c r="C577" s="170" t="s">
        <v>334</v>
      </c>
      <c r="D577" s="382" t="s">
        <v>99</v>
      </c>
      <c r="E577" s="285">
        <v>1000</v>
      </c>
      <c r="F577" s="367">
        <f t="shared" si="9"/>
        <v>1.867727535907062</v>
      </c>
      <c r="G577" s="239">
        <v>535.41</v>
      </c>
      <c r="H577" s="242" t="s">
        <v>128</v>
      </c>
      <c r="I577" s="242" t="s">
        <v>746</v>
      </c>
      <c r="J577" s="170" t="s">
        <v>95</v>
      </c>
      <c r="K577" s="170" t="s">
        <v>342</v>
      </c>
      <c r="L577" s="170" t="s">
        <v>112</v>
      </c>
      <c r="M577" s="75"/>
      <c r="N577" s="75"/>
      <c r="O577" s="75"/>
    </row>
    <row r="578" spans="1:15" ht="15.6" hidden="1">
      <c r="A578" s="370">
        <v>46097</v>
      </c>
      <c r="B578" s="242" t="s">
        <v>729</v>
      </c>
      <c r="C578" s="170" t="s">
        <v>334</v>
      </c>
      <c r="D578" s="382" t="s">
        <v>99</v>
      </c>
      <c r="E578" s="285">
        <v>1000</v>
      </c>
      <c r="F578" s="367">
        <f t="shared" si="9"/>
        <v>1.867727535907062</v>
      </c>
      <c r="G578" s="239">
        <v>535.41</v>
      </c>
      <c r="H578" s="242" t="s">
        <v>128</v>
      </c>
      <c r="I578" s="242" t="s">
        <v>746</v>
      </c>
      <c r="J578" s="170" t="s">
        <v>95</v>
      </c>
      <c r="K578" s="170" t="s">
        <v>342</v>
      </c>
      <c r="L578" s="170" t="s">
        <v>112</v>
      </c>
      <c r="M578" s="75"/>
      <c r="N578" s="75"/>
      <c r="O578" s="75"/>
    </row>
    <row r="579" spans="1:15" ht="15.6" hidden="1">
      <c r="A579" s="370">
        <v>46097</v>
      </c>
      <c r="B579" s="242" t="s">
        <v>730</v>
      </c>
      <c r="C579" s="170" t="s">
        <v>334</v>
      </c>
      <c r="D579" s="382" t="s">
        <v>99</v>
      </c>
      <c r="E579" s="285">
        <v>1000</v>
      </c>
      <c r="F579" s="367">
        <f t="shared" si="9"/>
        <v>1.867727535907062</v>
      </c>
      <c r="G579" s="239">
        <v>535.41</v>
      </c>
      <c r="H579" s="242" t="s">
        <v>128</v>
      </c>
      <c r="I579" s="242" t="s">
        <v>746</v>
      </c>
      <c r="J579" s="170" t="s">
        <v>95</v>
      </c>
      <c r="K579" s="170" t="s">
        <v>342</v>
      </c>
      <c r="L579" s="170" t="s">
        <v>112</v>
      </c>
      <c r="M579" s="75"/>
      <c r="N579" s="75"/>
      <c r="O579" s="75"/>
    </row>
    <row r="580" spans="1:15" ht="15.6" hidden="1">
      <c r="A580" s="370">
        <v>46097</v>
      </c>
      <c r="B580" s="242" t="s">
        <v>731</v>
      </c>
      <c r="C580" s="170" t="s">
        <v>334</v>
      </c>
      <c r="D580" s="382" t="s">
        <v>99</v>
      </c>
      <c r="E580" s="285">
        <v>1000</v>
      </c>
      <c r="F580" s="367">
        <f t="shared" si="9"/>
        <v>1.867727535907062</v>
      </c>
      <c r="G580" s="239">
        <v>535.41</v>
      </c>
      <c r="H580" s="242" t="s">
        <v>128</v>
      </c>
      <c r="I580" s="242" t="s">
        <v>746</v>
      </c>
      <c r="J580" s="170" t="s">
        <v>95</v>
      </c>
      <c r="K580" s="170" t="s">
        <v>342</v>
      </c>
      <c r="L580" s="170" t="s">
        <v>112</v>
      </c>
      <c r="M580" s="75"/>
      <c r="N580" s="75"/>
      <c r="O580" s="75"/>
    </row>
    <row r="581" spans="1:15" ht="15.6" hidden="1">
      <c r="A581" s="370">
        <v>46097</v>
      </c>
      <c r="B581" s="242" t="s">
        <v>732</v>
      </c>
      <c r="C581" s="170" t="s">
        <v>334</v>
      </c>
      <c r="D581" s="382" t="s">
        <v>99</v>
      </c>
      <c r="E581" s="285">
        <v>1000</v>
      </c>
      <c r="F581" s="367">
        <f t="shared" si="9"/>
        <v>1.867727535907062</v>
      </c>
      <c r="G581" s="239">
        <v>535.41</v>
      </c>
      <c r="H581" s="242" t="s">
        <v>128</v>
      </c>
      <c r="I581" s="242" t="s">
        <v>746</v>
      </c>
      <c r="J581" s="170" t="s">
        <v>95</v>
      </c>
      <c r="K581" s="170" t="s">
        <v>342</v>
      </c>
      <c r="L581" s="170" t="s">
        <v>112</v>
      </c>
      <c r="M581" s="75"/>
      <c r="N581" s="75"/>
      <c r="O581" s="75"/>
    </row>
    <row r="582" spans="1:15" ht="15.6" hidden="1">
      <c r="A582" s="370">
        <v>46097</v>
      </c>
      <c r="B582" s="242" t="s">
        <v>733</v>
      </c>
      <c r="C582" s="170" t="s">
        <v>334</v>
      </c>
      <c r="D582" s="382" t="s">
        <v>99</v>
      </c>
      <c r="E582" s="285">
        <v>1000</v>
      </c>
      <c r="F582" s="367">
        <f t="shared" si="9"/>
        <v>1.867727535907062</v>
      </c>
      <c r="G582" s="239">
        <v>535.41</v>
      </c>
      <c r="H582" s="242" t="s">
        <v>128</v>
      </c>
      <c r="I582" s="242" t="s">
        <v>746</v>
      </c>
      <c r="J582" s="170" t="s">
        <v>95</v>
      </c>
      <c r="K582" s="170" t="s">
        <v>342</v>
      </c>
      <c r="L582" s="170" t="s">
        <v>112</v>
      </c>
      <c r="M582" s="75"/>
      <c r="N582" s="75"/>
      <c r="O582" s="75"/>
    </row>
    <row r="583" spans="1:15" ht="15.6" hidden="1">
      <c r="A583" s="393">
        <v>46098</v>
      </c>
      <c r="B583" s="170" t="s">
        <v>2247</v>
      </c>
      <c r="C583" s="170" t="s">
        <v>395</v>
      </c>
      <c r="D583" s="170" t="s">
        <v>256</v>
      </c>
      <c r="E583" s="170">
        <v>10000</v>
      </c>
      <c r="F583" s="367">
        <f t="shared" si="9"/>
        <v>18.67727535907062</v>
      </c>
      <c r="G583" s="239">
        <v>535.41</v>
      </c>
      <c r="H583" s="170" t="s">
        <v>121</v>
      </c>
      <c r="I583" s="170" t="s">
        <v>581</v>
      </c>
      <c r="J583" s="170" t="s">
        <v>95</v>
      </c>
      <c r="K583" s="170" t="s">
        <v>342</v>
      </c>
      <c r="L583" s="170" t="s">
        <v>112</v>
      </c>
      <c r="M583" s="124"/>
      <c r="N583" s="124"/>
      <c r="O583" s="124"/>
    </row>
    <row r="584" spans="1:15" ht="15.6" hidden="1">
      <c r="A584" s="370">
        <v>46098</v>
      </c>
      <c r="B584" s="242" t="s">
        <v>349</v>
      </c>
      <c r="C584" s="242" t="s">
        <v>103</v>
      </c>
      <c r="D584" s="371" t="s">
        <v>98</v>
      </c>
      <c r="E584" s="373">
        <v>80500</v>
      </c>
      <c r="F584" s="367">
        <f t="shared" si="9"/>
        <v>151.11166315014682</v>
      </c>
      <c r="G584" s="239">
        <v>532.71864210781655</v>
      </c>
      <c r="H584" s="242" t="s">
        <v>110</v>
      </c>
      <c r="I584" s="170" t="s">
        <v>378</v>
      </c>
      <c r="J584" s="170" t="s">
        <v>95</v>
      </c>
      <c r="K584" s="170" t="s">
        <v>342</v>
      </c>
      <c r="L584" s="170" t="s">
        <v>112</v>
      </c>
      <c r="M584" s="303"/>
      <c r="N584" s="303"/>
      <c r="O584" s="269"/>
    </row>
    <row r="585" spans="1:15" ht="15.6" hidden="1">
      <c r="A585" s="370">
        <v>46098</v>
      </c>
      <c r="B585" s="242" t="s">
        <v>350</v>
      </c>
      <c r="C585" s="242" t="s">
        <v>103</v>
      </c>
      <c r="D585" s="371" t="s">
        <v>98</v>
      </c>
      <c r="E585" s="373">
        <v>129464</v>
      </c>
      <c r="F585" s="367">
        <f t="shared" si="9"/>
        <v>243.02509761578398</v>
      </c>
      <c r="G585" s="239">
        <v>532.71864210781655</v>
      </c>
      <c r="H585" s="242" t="s">
        <v>110</v>
      </c>
      <c r="I585" s="170" t="s">
        <v>379</v>
      </c>
      <c r="J585" s="170" t="s">
        <v>95</v>
      </c>
      <c r="K585" s="170" t="s">
        <v>342</v>
      </c>
      <c r="L585" s="170" t="s">
        <v>112</v>
      </c>
      <c r="M585" s="303"/>
      <c r="N585" s="303"/>
      <c r="O585" s="269"/>
    </row>
    <row r="586" spans="1:15" ht="15.6" hidden="1">
      <c r="A586" s="370">
        <v>46098</v>
      </c>
      <c r="B586" s="242" t="s">
        <v>185</v>
      </c>
      <c r="C586" s="170" t="s">
        <v>334</v>
      </c>
      <c r="D586" s="371" t="s">
        <v>98</v>
      </c>
      <c r="E586" s="242">
        <v>1000</v>
      </c>
      <c r="F586" s="367">
        <f t="shared" si="9"/>
        <v>1.8677282335885521</v>
      </c>
      <c r="G586" s="239">
        <v>535.40980000000002</v>
      </c>
      <c r="H586" s="372" t="s">
        <v>110</v>
      </c>
      <c r="I586" s="170" t="s">
        <v>375</v>
      </c>
      <c r="J586" s="170" t="s">
        <v>95</v>
      </c>
      <c r="K586" s="170" t="s">
        <v>342</v>
      </c>
      <c r="L586" s="170" t="s">
        <v>112</v>
      </c>
      <c r="M586" s="306"/>
      <c r="N586" s="306"/>
      <c r="O586" s="75"/>
    </row>
    <row r="587" spans="1:15" ht="15.6" hidden="1">
      <c r="A587" s="370">
        <v>46098</v>
      </c>
      <c r="B587" s="242" t="s">
        <v>191</v>
      </c>
      <c r="C587" s="170" t="s">
        <v>334</v>
      </c>
      <c r="D587" s="371" t="s">
        <v>98</v>
      </c>
      <c r="E587" s="242">
        <v>1000</v>
      </c>
      <c r="F587" s="367">
        <f t="shared" si="9"/>
        <v>1.8677282335885521</v>
      </c>
      <c r="G587" s="239">
        <v>535.40980000000002</v>
      </c>
      <c r="H587" s="372" t="s">
        <v>110</v>
      </c>
      <c r="I587" s="170" t="s">
        <v>375</v>
      </c>
      <c r="J587" s="170" t="s">
        <v>95</v>
      </c>
      <c r="K587" s="170" t="s">
        <v>342</v>
      </c>
      <c r="L587" s="170" t="s">
        <v>112</v>
      </c>
      <c r="M587" s="306"/>
      <c r="N587" s="306"/>
      <c r="O587" s="75"/>
    </row>
    <row r="588" spans="1:15" ht="15.6" hidden="1">
      <c r="A588" s="366">
        <v>46098</v>
      </c>
      <c r="B588" s="242" t="s">
        <v>440</v>
      </c>
      <c r="C588" s="242" t="s">
        <v>129</v>
      </c>
      <c r="D588" s="242" t="s">
        <v>97</v>
      </c>
      <c r="E588" s="373">
        <v>40000</v>
      </c>
      <c r="F588" s="367">
        <f t="shared" si="9"/>
        <v>74.709101436282481</v>
      </c>
      <c r="G588" s="239">
        <v>535.41</v>
      </c>
      <c r="H588" s="242" t="s">
        <v>167</v>
      </c>
      <c r="I588" s="170" t="s">
        <v>501</v>
      </c>
      <c r="J588" s="170" t="s">
        <v>95</v>
      </c>
      <c r="K588" s="170" t="s">
        <v>342</v>
      </c>
      <c r="L588" s="170" t="s">
        <v>112</v>
      </c>
      <c r="M588" s="75"/>
      <c r="N588" s="75"/>
      <c r="O588" s="75"/>
    </row>
    <row r="589" spans="1:15" ht="15.6" hidden="1">
      <c r="A589" s="370">
        <v>46098</v>
      </c>
      <c r="B589" s="242" t="s">
        <v>441</v>
      </c>
      <c r="C589" s="242" t="s">
        <v>102</v>
      </c>
      <c r="D589" s="242" t="s">
        <v>97</v>
      </c>
      <c r="E589" s="373">
        <v>40613</v>
      </c>
      <c r="F589" s="367">
        <f t="shared" si="9"/>
        <v>75.854018415793504</v>
      </c>
      <c r="G589" s="239">
        <v>535.41</v>
      </c>
      <c r="H589" s="242" t="s">
        <v>167</v>
      </c>
      <c r="I589" s="170" t="s">
        <v>502</v>
      </c>
      <c r="J589" s="170" t="s">
        <v>95</v>
      </c>
      <c r="K589" s="170" t="s">
        <v>342</v>
      </c>
      <c r="L589" s="170" t="s">
        <v>112</v>
      </c>
      <c r="M589" s="75"/>
      <c r="N589" s="75"/>
      <c r="O589" s="75"/>
    </row>
    <row r="590" spans="1:15" ht="15.6" hidden="1">
      <c r="A590" s="380">
        <v>46098</v>
      </c>
      <c r="B590" s="242" t="s">
        <v>442</v>
      </c>
      <c r="C590" s="170" t="s">
        <v>334</v>
      </c>
      <c r="D590" s="242" t="s">
        <v>97</v>
      </c>
      <c r="E590" s="284">
        <v>1000</v>
      </c>
      <c r="F590" s="367">
        <f t="shared" si="9"/>
        <v>1.867727535907062</v>
      </c>
      <c r="G590" s="239">
        <v>535.41</v>
      </c>
      <c r="H590" s="242" t="s">
        <v>167</v>
      </c>
      <c r="I590" s="242" t="s">
        <v>495</v>
      </c>
      <c r="J590" s="170" t="s">
        <v>95</v>
      </c>
      <c r="K590" s="170" t="s">
        <v>342</v>
      </c>
      <c r="L590" s="170" t="s">
        <v>112</v>
      </c>
      <c r="M590" s="75"/>
      <c r="N590" s="75"/>
      <c r="O590" s="75"/>
    </row>
    <row r="591" spans="1:15" ht="15.6" hidden="1">
      <c r="A591" s="380">
        <v>46098</v>
      </c>
      <c r="B591" s="242" t="s">
        <v>443</v>
      </c>
      <c r="C591" s="170" t="s">
        <v>334</v>
      </c>
      <c r="D591" s="242" t="s">
        <v>97</v>
      </c>
      <c r="E591" s="284">
        <v>1000</v>
      </c>
      <c r="F591" s="367">
        <f t="shared" si="9"/>
        <v>1.867727535907062</v>
      </c>
      <c r="G591" s="239">
        <v>535.41</v>
      </c>
      <c r="H591" s="242" t="s">
        <v>167</v>
      </c>
      <c r="I591" s="242" t="s">
        <v>495</v>
      </c>
      <c r="J591" s="170" t="s">
        <v>95</v>
      </c>
      <c r="K591" s="170" t="s">
        <v>342</v>
      </c>
      <c r="L591" s="170" t="s">
        <v>112</v>
      </c>
      <c r="M591" s="75"/>
      <c r="N591" s="75"/>
      <c r="O591" s="75"/>
    </row>
    <row r="592" spans="1:15" ht="15.6" hidden="1">
      <c r="A592" s="380">
        <v>46098</v>
      </c>
      <c r="B592" s="242" t="s">
        <v>444</v>
      </c>
      <c r="C592" s="170" t="s">
        <v>334</v>
      </c>
      <c r="D592" s="242" t="s">
        <v>97</v>
      </c>
      <c r="E592" s="284">
        <v>1000</v>
      </c>
      <c r="F592" s="367">
        <f t="shared" si="9"/>
        <v>1.867727535907062</v>
      </c>
      <c r="G592" s="239">
        <v>535.41</v>
      </c>
      <c r="H592" s="242" t="s">
        <v>167</v>
      </c>
      <c r="I592" s="242" t="s">
        <v>495</v>
      </c>
      <c r="J592" s="170" t="s">
        <v>95</v>
      </c>
      <c r="K592" s="170" t="s">
        <v>342</v>
      </c>
      <c r="L592" s="170" t="s">
        <v>112</v>
      </c>
      <c r="M592" s="75"/>
      <c r="N592" s="75"/>
      <c r="O592" s="75"/>
    </row>
    <row r="593" spans="1:15" ht="15.6" hidden="1">
      <c r="A593" s="380">
        <v>46098</v>
      </c>
      <c r="B593" s="242" t="s">
        <v>445</v>
      </c>
      <c r="C593" s="170" t="s">
        <v>334</v>
      </c>
      <c r="D593" s="242" t="s">
        <v>97</v>
      </c>
      <c r="E593" s="284">
        <v>1000</v>
      </c>
      <c r="F593" s="367">
        <f t="shared" si="9"/>
        <v>1.867727535907062</v>
      </c>
      <c r="G593" s="239">
        <v>535.41</v>
      </c>
      <c r="H593" s="242" t="s">
        <v>167</v>
      </c>
      <c r="I593" s="242" t="s">
        <v>495</v>
      </c>
      <c r="J593" s="170" t="s">
        <v>95</v>
      </c>
      <c r="K593" s="170" t="s">
        <v>342</v>
      </c>
      <c r="L593" s="170" t="s">
        <v>112</v>
      </c>
      <c r="M593" s="75"/>
      <c r="N593" s="75"/>
      <c r="O593" s="75"/>
    </row>
    <row r="594" spans="1:15" ht="15.6" hidden="1">
      <c r="A594" s="346">
        <v>46098</v>
      </c>
      <c r="B594" s="347" t="s">
        <v>2170</v>
      </c>
      <c r="C594" s="347" t="s">
        <v>523</v>
      </c>
      <c r="D594" s="347" t="s">
        <v>256</v>
      </c>
      <c r="E594" s="347">
        <v>30000</v>
      </c>
      <c r="F594" s="367">
        <f t="shared" si="9"/>
        <v>56.031826077211861</v>
      </c>
      <c r="G594" s="239">
        <v>535.41</v>
      </c>
      <c r="H594" s="347" t="s">
        <v>122</v>
      </c>
      <c r="I594" s="347" t="s">
        <v>548</v>
      </c>
      <c r="J594" s="170" t="s">
        <v>95</v>
      </c>
      <c r="K594" s="170" t="s">
        <v>342</v>
      </c>
      <c r="L594" s="170" t="s">
        <v>112</v>
      </c>
      <c r="M594" s="75"/>
      <c r="N594" s="75"/>
      <c r="O594" s="75"/>
    </row>
    <row r="595" spans="1:15" ht="15.6" hidden="1">
      <c r="A595" s="346">
        <v>46098</v>
      </c>
      <c r="B595" s="347" t="s">
        <v>2175</v>
      </c>
      <c r="C595" s="242" t="s">
        <v>391</v>
      </c>
      <c r="D595" s="347" t="s">
        <v>256</v>
      </c>
      <c r="E595" s="347">
        <v>9000</v>
      </c>
      <c r="F595" s="367">
        <f t="shared" si="9"/>
        <v>16.809547823163559</v>
      </c>
      <c r="G595" s="239">
        <v>535.41</v>
      </c>
      <c r="H595" s="347" t="s">
        <v>122</v>
      </c>
      <c r="I595" s="347" t="s">
        <v>549</v>
      </c>
      <c r="J595" s="170" t="s">
        <v>95</v>
      </c>
      <c r="K595" s="170" t="s">
        <v>342</v>
      </c>
      <c r="L595" s="170" t="s">
        <v>112</v>
      </c>
      <c r="M595" s="75"/>
      <c r="N595" s="75"/>
      <c r="O595" s="75"/>
    </row>
    <row r="596" spans="1:15" ht="15.6" hidden="1">
      <c r="A596" s="346">
        <v>46098</v>
      </c>
      <c r="B596" s="347" t="s">
        <v>2174</v>
      </c>
      <c r="C596" s="170" t="s">
        <v>334</v>
      </c>
      <c r="D596" s="347" t="s">
        <v>256</v>
      </c>
      <c r="E596" s="347">
        <v>1000</v>
      </c>
      <c r="F596" s="367">
        <f t="shared" si="9"/>
        <v>1.867727535907062</v>
      </c>
      <c r="G596" s="239">
        <v>535.41</v>
      </c>
      <c r="H596" s="347" t="s">
        <v>122</v>
      </c>
      <c r="I596" s="347" t="s">
        <v>537</v>
      </c>
      <c r="J596" s="170" t="s">
        <v>95</v>
      </c>
      <c r="K596" s="170" t="s">
        <v>342</v>
      </c>
      <c r="L596" s="170" t="s">
        <v>112</v>
      </c>
      <c r="M596" s="75"/>
      <c r="N596" s="75"/>
      <c r="O596" s="75"/>
    </row>
    <row r="597" spans="1:15" ht="15.6" hidden="1">
      <c r="A597" s="346">
        <v>46098</v>
      </c>
      <c r="B597" s="347" t="s">
        <v>2174</v>
      </c>
      <c r="C597" s="170" t="s">
        <v>334</v>
      </c>
      <c r="D597" s="347" t="s">
        <v>256</v>
      </c>
      <c r="E597" s="347">
        <v>1500</v>
      </c>
      <c r="F597" s="367">
        <f t="shared" si="9"/>
        <v>2.8015913038605929</v>
      </c>
      <c r="G597" s="239">
        <v>535.41</v>
      </c>
      <c r="H597" s="347" t="s">
        <v>122</v>
      </c>
      <c r="I597" s="347" t="s">
        <v>537</v>
      </c>
      <c r="J597" s="170" t="s">
        <v>95</v>
      </c>
      <c r="K597" s="170" t="s">
        <v>342</v>
      </c>
      <c r="L597" s="170" t="s">
        <v>112</v>
      </c>
      <c r="M597" s="75"/>
      <c r="N597" s="75"/>
      <c r="O597" s="75"/>
    </row>
    <row r="598" spans="1:15" ht="15.6" hidden="1">
      <c r="A598" s="370">
        <v>46098</v>
      </c>
      <c r="B598" s="242" t="s">
        <v>2176</v>
      </c>
      <c r="C598" s="170" t="s">
        <v>334</v>
      </c>
      <c r="D598" s="242" t="s">
        <v>256</v>
      </c>
      <c r="E598" s="242">
        <v>500</v>
      </c>
      <c r="F598" s="367">
        <f t="shared" si="9"/>
        <v>0.93386376795353099</v>
      </c>
      <c r="G598" s="239">
        <v>535.41</v>
      </c>
      <c r="H598" s="242" t="s">
        <v>121</v>
      </c>
      <c r="I598" s="242" t="s">
        <v>571</v>
      </c>
      <c r="J598" s="170" t="s">
        <v>95</v>
      </c>
      <c r="K598" s="170" t="s">
        <v>342</v>
      </c>
      <c r="L598" s="170" t="s">
        <v>112</v>
      </c>
      <c r="M598" s="75"/>
      <c r="N598" s="75"/>
      <c r="O598" s="75"/>
    </row>
    <row r="599" spans="1:15" ht="15.6" hidden="1">
      <c r="A599" s="370">
        <v>46098</v>
      </c>
      <c r="B599" s="242" t="s">
        <v>2210</v>
      </c>
      <c r="C599" s="170" t="s">
        <v>334</v>
      </c>
      <c r="D599" s="242" t="s">
        <v>256</v>
      </c>
      <c r="E599" s="242">
        <v>500</v>
      </c>
      <c r="F599" s="367">
        <f t="shared" si="9"/>
        <v>0.93386376795353099</v>
      </c>
      <c r="G599" s="239">
        <v>535.41</v>
      </c>
      <c r="H599" s="242" t="s">
        <v>121</v>
      </c>
      <c r="I599" s="242" t="s">
        <v>571</v>
      </c>
      <c r="J599" s="170" t="s">
        <v>95</v>
      </c>
      <c r="K599" s="170" t="s">
        <v>342</v>
      </c>
      <c r="L599" s="170" t="s">
        <v>112</v>
      </c>
      <c r="M599" s="75"/>
      <c r="N599" s="75"/>
      <c r="O599" s="75"/>
    </row>
    <row r="600" spans="1:15" ht="15.6" hidden="1">
      <c r="A600" s="370">
        <v>46098</v>
      </c>
      <c r="B600" s="242" t="s">
        <v>2210</v>
      </c>
      <c r="C600" s="170" t="s">
        <v>334</v>
      </c>
      <c r="D600" s="242" t="s">
        <v>256</v>
      </c>
      <c r="E600" s="242">
        <v>500</v>
      </c>
      <c r="F600" s="367">
        <f t="shared" si="9"/>
        <v>0.93386376795353099</v>
      </c>
      <c r="G600" s="239">
        <v>535.41</v>
      </c>
      <c r="H600" s="242" t="s">
        <v>121</v>
      </c>
      <c r="I600" s="242" t="s">
        <v>571</v>
      </c>
      <c r="J600" s="170" t="s">
        <v>95</v>
      </c>
      <c r="K600" s="170" t="s">
        <v>342</v>
      </c>
      <c r="L600" s="170" t="s">
        <v>112</v>
      </c>
      <c r="M600" s="75"/>
      <c r="N600" s="75"/>
      <c r="O600" s="75"/>
    </row>
    <row r="601" spans="1:15" ht="15.6" hidden="1">
      <c r="A601" s="370">
        <v>46098</v>
      </c>
      <c r="B601" s="242" t="s">
        <v>2166</v>
      </c>
      <c r="C601" s="170" t="s">
        <v>334</v>
      </c>
      <c r="D601" s="242" t="s">
        <v>256</v>
      </c>
      <c r="E601" s="242">
        <v>500</v>
      </c>
      <c r="F601" s="367">
        <f t="shared" si="9"/>
        <v>0.93386376795353099</v>
      </c>
      <c r="G601" s="239">
        <v>535.41</v>
      </c>
      <c r="H601" s="242" t="s">
        <v>121</v>
      </c>
      <c r="I601" s="242" t="s">
        <v>571</v>
      </c>
      <c r="J601" s="170" t="s">
        <v>95</v>
      </c>
      <c r="K601" s="170" t="s">
        <v>342</v>
      </c>
      <c r="L601" s="170" t="s">
        <v>112</v>
      </c>
      <c r="M601" s="75"/>
      <c r="N601" s="75"/>
      <c r="O601" s="75"/>
    </row>
    <row r="602" spans="1:15" ht="15.6" hidden="1">
      <c r="A602" s="370">
        <v>46098</v>
      </c>
      <c r="B602" s="242" t="s">
        <v>2166</v>
      </c>
      <c r="C602" s="170" t="s">
        <v>334</v>
      </c>
      <c r="D602" s="242" t="s">
        <v>256</v>
      </c>
      <c r="E602" s="242">
        <v>500</v>
      </c>
      <c r="F602" s="367">
        <f t="shared" si="9"/>
        <v>0.93386376795353099</v>
      </c>
      <c r="G602" s="239">
        <v>535.41</v>
      </c>
      <c r="H602" s="242" t="s">
        <v>121</v>
      </c>
      <c r="I602" s="242" t="s">
        <v>571</v>
      </c>
      <c r="J602" s="170" t="s">
        <v>95</v>
      </c>
      <c r="K602" s="170" t="s">
        <v>342</v>
      </c>
      <c r="L602" s="170" t="s">
        <v>112</v>
      </c>
      <c r="M602" s="75"/>
      <c r="N602" s="75"/>
      <c r="O602" s="75"/>
    </row>
    <row r="603" spans="1:15" ht="15.6" hidden="1">
      <c r="A603" s="366">
        <v>46098</v>
      </c>
      <c r="B603" s="170" t="s">
        <v>2180</v>
      </c>
      <c r="C603" s="170" t="s">
        <v>395</v>
      </c>
      <c r="D603" s="170" t="s">
        <v>256</v>
      </c>
      <c r="E603" s="170">
        <v>10000</v>
      </c>
      <c r="F603" s="367">
        <f t="shared" si="9"/>
        <v>18.67727535907062</v>
      </c>
      <c r="G603" s="239">
        <v>535.41</v>
      </c>
      <c r="H603" s="170" t="s">
        <v>121</v>
      </c>
      <c r="I603" s="242" t="s">
        <v>591</v>
      </c>
      <c r="J603" s="170" t="s">
        <v>95</v>
      </c>
      <c r="K603" s="170" t="s">
        <v>342</v>
      </c>
      <c r="L603" s="170" t="s">
        <v>112</v>
      </c>
      <c r="M603" s="75"/>
      <c r="N603" s="75"/>
      <c r="O603" s="75"/>
    </row>
    <row r="604" spans="1:15" ht="15.6" hidden="1">
      <c r="A604" s="370">
        <v>46098</v>
      </c>
      <c r="B604" s="242" t="s">
        <v>521</v>
      </c>
      <c r="C604" s="242" t="s">
        <v>522</v>
      </c>
      <c r="D604" s="242" t="s">
        <v>256</v>
      </c>
      <c r="E604" s="242">
        <v>2000</v>
      </c>
      <c r="F604" s="367">
        <f t="shared" si="9"/>
        <v>3.735455071814124</v>
      </c>
      <c r="G604" s="239">
        <v>535.41</v>
      </c>
      <c r="H604" s="242" t="s">
        <v>121</v>
      </c>
      <c r="I604" s="242" t="s">
        <v>573</v>
      </c>
      <c r="J604" s="170" t="s">
        <v>95</v>
      </c>
      <c r="K604" s="170" t="s">
        <v>342</v>
      </c>
      <c r="L604" s="170" t="s">
        <v>112</v>
      </c>
      <c r="M604" s="75"/>
      <c r="N604" s="75"/>
      <c r="O604" s="75"/>
    </row>
    <row r="605" spans="1:15" ht="15.6" hidden="1">
      <c r="A605" s="370">
        <v>46098</v>
      </c>
      <c r="B605" s="242" t="s">
        <v>2164</v>
      </c>
      <c r="C605" s="170" t="s">
        <v>334</v>
      </c>
      <c r="D605" s="242" t="s">
        <v>256</v>
      </c>
      <c r="E605" s="242">
        <v>500</v>
      </c>
      <c r="F605" s="367">
        <f t="shared" si="9"/>
        <v>0.93386376795353099</v>
      </c>
      <c r="G605" s="239">
        <v>535.41</v>
      </c>
      <c r="H605" s="242" t="s">
        <v>121</v>
      </c>
      <c r="I605" s="242" t="s">
        <v>571</v>
      </c>
      <c r="J605" s="170" t="s">
        <v>95</v>
      </c>
      <c r="K605" s="170" t="s">
        <v>342</v>
      </c>
      <c r="L605" s="170" t="s">
        <v>112</v>
      </c>
      <c r="M605" s="75"/>
      <c r="N605" s="75"/>
      <c r="O605" s="75"/>
    </row>
    <row r="606" spans="1:15" ht="15.6" hidden="1">
      <c r="A606" s="370">
        <v>46098</v>
      </c>
      <c r="B606" s="242" t="s">
        <v>2161</v>
      </c>
      <c r="C606" s="170" t="s">
        <v>334</v>
      </c>
      <c r="D606" s="242" t="s">
        <v>256</v>
      </c>
      <c r="E606" s="242">
        <v>500</v>
      </c>
      <c r="F606" s="367">
        <f t="shared" si="9"/>
        <v>0.93386376795353099</v>
      </c>
      <c r="G606" s="239">
        <v>535.41</v>
      </c>
      <c r="H606" s="242" t="s">
        <v>121</v>
      </c>
      <c r="I606" s="242" t="s">
        <v>571</v>
      </c>
      <c r="J606" s="170" t="s">
        <v>95</v>
      </c>
      <c r="K606" s="170" t="s">
        <v>342</v>
      </c>
      <c r="L606" s="170" t="s">
        <v>112</v>
      </c>
      <c r="M606" s="75"/>
      <c r="N606" s="75"/>
      <c r="O606" s="75"/>
    </row>
    <row r="607" spans="1:15" ht="15.6" hidden="1">
      <c r="A607" s="366">
        <v>46098</v>
      </c>
      <c r="B607" s="170" t="s">
        <v>2204</v>
      </c>
      <c r="C607" s="242" t="s">
        <v>391</v>
      </c>
      <c r="D607" s="170" t="s">
        <v>256</v>
      </c>
      <c r="E607" s="170">
        <v>2000</v>
      </c>
      <c r="F607" s="367">
        <f t="shared" si="9"/>
        <v>3.735455071814124</v>
      </c>
      <c r="G607" s="239">
        <v>535.41</v>
      </c>
      <c r="H607" s="170" t="s">
        <v>121</v>
      </c>
      <c r="I607" s="242" t="s">
        <v>592</v>
      </c>
      <c r="J607" s="170" t="s">
        <v>95</v>
      </c>
      <c r="K607" s="170" t="s">
        <v>342</v>
      </c>
      <c r="L607" s="170" t="s">
        <v>112</v>
      </c>
      <c r="M607" s="75"/>
      <c r="N607" s="75"/>
      <c r="O607" s="75"/>
    </row>
    <row r="608" spans="1:15" ht="15.6" hidden="1">
      <c r="A608" s="370">
        <v>46098</v>
      </c>
      <c r="B608" s="242" t="s">
        <v>2230</v>
      </c>
      <c r="C608" s="170" t="s">
        <v>334</v>
      </c>
      <c r="D608" s="242" t="s">
        <v>256</v>
      </c>
      <c r="E608" s="242">
        <v>500</v>
      </c>
      <c r="F608" s="367">
        <f t="shared" si="9"/>
        <v>0.93386376795353099</v>
      </c>
      <c r="G608" s="239">
        <v>535.41</v>
      </c>
      <c r="H608" s="242" t="s">
        <v>121</v>
      </c>
      <c r="I608" s="242" t="s">
        <v>571</v>
      </c>
      <c r="J608" s="170" t="s">
        <v>95</v>
      </c>
      <c r="K608" s="170" t="s">
        <v>342</v>
      </c>
      <c r="L608" s="170" t="s">
        <v>112</v>
      </c>
      <c r="M608" s="75"/>
      <c r="N608" s="75"/>
      <c r="O608" s="75"/>
    </row>
    <row r="609" spans="1:15" ht="15.6" hidden="1">
      <c r="A609" s="366">
        <v>46098</v>
      </c>
      <c r="B609" s="170" t="s">
        <v>2221</v>
      </c>
      <c r="C609" s="170" t="s">
        <v>523</v>
      </c>
      <c r="D609" s="170" t="s">
        <v>256</v>
      </c>
      <c r="E609" s="170">
        <v>10000</v>
      </c>
      <c r="F609" s="367">
        <f t="shared" si="9"/>
        <v>18.67727535907062</v>
      </c>
      <c r="G609" s="239">
        <v>535.41</v>
      </c>
      <c r="H609" s="170" t="s">
        <v>130</v>
      </c>
      <c r="I609" s="170" t="s">
        <v>638</v>
      </c>
      <c r="J609" s="170" t="s">
        <v>95</v>
      </c>
      <c r="K609" s="170" t="s">
        <v>342</v>
      </c>
      <c r="L609" s="170" t="s">
        <v>112</v>
      </c>
      <c r="M609" s="75"/>
      <c r="N609" s="75"/>
      <c r="O609" s="75"/>
    </row>
    <row r="610" spans="1:15" ht="15.6" hidden="1">
      <c r="A610" s="370">
        <v>46098</v>
      </c>
      <c r="B610" s="242" t="s">
        <v>2169</v>
      </c>
      <c r="C610" s="170" t="s">
        <v>334</v>
      </c>
      <c r="D610" s="242" t="s">
        <v>256</v>
      </c>
      <c r="E610" s="242">
        <v>1000</v>
      </c>
      <c r="F610" s="367">
        <f t="shared" si="9"/>
        <v>1.867727535907062</v>
      </c>
      <c r="G610" s="239">
        <v>535.41</v>
      </c>
      <c r="H610" s="242" t="s">
        <v>130</v>
      </c>
      <c r="I610" s="242" t="s">
        <v>620</v>
      </c>
      <c r="J610" s="170" t="s">
        <v>95</v>
      </c>
      <c r="K610" s="170" t="s">
        <v>342</v>
      </c>
      <c r="L610" s="170" t="s">
        <v>112</v>
      </c>
      <c r="M610" s="75"/>
      <c r="N610" s="75"/>
      <c r="O610" s="75"/>
    </row>
    <row r="611" spans="1:15" ht="15.6" hidden="1">
      <c r="A611" s="366">
        <v>46098</v>
      </c>
      <c r="B611" s="170" t="s">
        <v>2207</v>
      </c>
      <c r="C611" s="242" t="s">
        <v>391</v>
      </c>
      <c r="D611" s="170" t="s">
        <v>256</v>
      </c>
      <c r="E611" s="170">
        <v>7000</v>
      </c>
      <c r="F611" s="367">
        <f t="shared" si="9"/>
        <v>13.074092751349434</v>
      </c>
      <c r="G611" s="239">
        <v>535.41</v>
      </c>
      <c r="H611" s="170" t="s">
        <v>130</v>
      </c>
      <c r="I611" s="170" t="s">
        <v>639</v>
      </c>
      <c r="J611" s="170" t="s">
        <v>95</v>
      </c>
      <c r="K611" s="170" t="s">
        <v>342</v>
      </c>
      <c r="L611" s="170" t="s">
        <v>112</v>
      </c>
      <c r="M611" s="75"/>
      <c r="N611" s="75"/>
      <c r="O611" s="75"/>
    </row>
    <row r="612" spans="1:15" ht="15.6" hidden="1">
      <c r="A612" s="370">
        <v>46098</v>
      </c>
      <c r="B612" s="242" t="s">
        <v>2161</v>
      </c>
      <c r="C612" s="170" t="s">
        <v>334</v>
      </c>
      <c r="D612" s="242" t="s">
        <v>256</v>
      </c>
      <c r="E612" s="242">
        <v>2500</v>
      </c>
      <c r="F612" s="367">
        <f t="shared" si="9"/>
        <v>4.669318839767655</v>
      </c>
      <c r="G612" s="239">
        <v>535.41</v>
      </c>
      <c r="H612" s="242" t="s">
        <v>130</v>
      </c>
      <c r="I612" s="242" t="s">
        <v>620</v>
      </c>
      <c r="J612" s="170" t="s">
        <v>95</v>
      </c>
      <c r="K612" s="170" t="s">
        <v>342</v>
      </c>
      <c r="L612" s="170" t="s">
        <v>112</v>
      </c>
      <c r="M612" s="75"/>
      <c r="N612" s="75"/>
      <c r="O612" s="75"/>
    </row>
    <row r="613" spans="1:15" ht="15.6" hidden="1">
      <c r="A613" s="393">
        <v>46099</v>
      </c>
      <c r="B613" s="170" t="s">
        <v>2252</v>
      </c>
      <c r="C613" s="170" t="s">
        <v>395</v>
      </c>
      <c r="D613" s="170" t="s">
        <v>256</v>
      </c>
      <c r="E613" s="170">
        <v>10000</v>
      </c>
      <c r="F613" s="367">
        <f t="shared" si="9"/>
        <v>18.67727535907062</v>
      </c>
      <c r="G613" s="239">
        <v>535.41</v>
      </c>
      <c r="H613" s="170" t="s">
        <v>121</v>
      </c>
      <c r="I613" s="170" t="s">
        <v>581</v>
      </c>
      <c r="J613" s="170" t="s">
        <v>95</v>
      </c>
      <c r="K613" s="170" t="s">
        <v>342</v>
      </c>
      <c r="L613" s="170" t="s">
        <v>112</v>
      </c>
      <c r="M613" s="124"/>
      <c r="N613" s="124"/>
      <c r="O613" s="124"/>
    </row>
    <row r="614" spans="1:15" ht="15.6" hidden="1">
      <c r="A614" s="370">
        <v>46099</v>
      </c>
      <c r="B614" s="242" t="s">
        <v>185</v>
      </c>
      <c r="C614" s="170" t="s">
        <v>334</v>
      </c>
      <c r="D614" s="371" t="s">
        <v>98</v>
      </c>
      <c r="E614" s="242">
        <v>1000</v>
      </c>
      <c r="F614" s="367">
        <f t="shared" si="9"/>
        <v>1.8677282335885521</v>
      </c>
      <c r="G614" s="239">
        <v>535.40980000000002</v>
      </c>
      <c r="H614" s="372" t="s">
        <v>110</v>
      </c>
      <c r="I614" s="170" t="s">
        <v>375</v>
      </c>
      <c r="J614" s="170" t="s">
        <v>95</v>
      </c>
      <c r="K614" s="170" t="s">
        <v>342</v>
      </c>
      <c r="L614" s="170" t="s">
        <v>112</v>
      </c>
      <c r="M614" s="306"/>
      <c r="N614" s="306"/>
      <c r="O614" s="75"/>
    </row>
    <row r="615" spans="1:15" ht="15.6" hidden="1">
      <c r="A615" s="370">
        <v>46099</v>
      </c>
      <c r="B615" s="242" t="s">
        <v>365</v>
      </c>
      <c r="C615" s="170" t="s">
        <v>334</v>
      </c>
      <c r="D615" s="371" t="s">
        <v>98</v>
      </c>
      <c r="E615" s="242">
        <v>1000</v>
      </c>
      <c r="F615" s="367">
        <f t="shared" si="9"/>
        <v>1.9254803020356539</v>
      </c>
      <c r="G615" s="239">
        <v>519.35093749999999</v>
      </c>
      <c r="H615" s="372" t="s">
        <v>110</v>
      </c>
      <c r="I615" s="170" t="s">
        <v>375</v>
      </c>
      <c r="J615" s="170" t="s">
        <v>95</v>
      </c>
      <c r="K615" s="170" t="s">
        <v>342</v>
      </c>
      <c r="L615" s="170" t="s">
        <v>112</v>
      </c>
      <c r="M615" s="306"/>
      <c r="N615" s="306"/>
      <c r="O615" s="75"/>
    </row>
    <row r="616" spans="1:15" ht="15.6" hidden="1">
      <c r="A616" s="370">
        <v>46099</v>
      </c>
      <c r="B616" s="242" t="s">
        <v>186</v>
      </c>
      <c r="C616" s="170" t="s">
        <v>334</v>
      </c>
      <c r="D616" s="371" t="s">
        <v>98</v>
      </c>
      <c r="E616" s="242">
        <v>1000</v>
      </c>
      <c r="F616" s="367">
        <f t="shared" si="9"/>
        <v>1.9254803020356539</v>
      </c>
      <c r="G616" s="239">
        <v>519.35093749999999</v>
      </c>
      <c r="H616" s="372" t="s">
        <v>110</v>
      </c>
      <c r="I616" s="170" t="s">
        <v>375</v>
      </c>
      <c r="J616" s="170" t="s">
        <v>95</v>
      </c>
      <c r="K616" s="170" t="s">
        <v>342</v>
      </c>
      <c r="L616" s="170" t="s">
        <v>112</v>
      </c>
      <c r="M616" s="306"/>
      <c r="N616" s="306"/>
      <c r="O616" s="75"/>
    </row>
    <row r="617" spans="1:15" ht="15.6" hidden="1">
      <c r="A617" s="370">
        <v>46099</v>
      </c>
      <c r="B617" s="369" t="s">
        <v>366</v>
      </c>
      <c r="C617" s="170" t="s">
        <v>109</v>
      </c>
      <c r="D617" s="232" t="s">
        <v>98</v>
      </c>
      <c r="E617" s="242">
        <v>10000</v>
      </c>
      <c r="F617" s="367">
        <f t="shared" si="9"/>
        <v>19.25480302035654</v>
      </c>
      <c r="G617" s="239">
        <v>519.35093749999999</v>
      </c>
      <c r="H617" s="372" t="s">
        <v>110</v>
      </c>
      <c r="I617" s="170" t="s">
        <v>382</v>
      </c>
      <c r="J617" s="170" t="s">
        <v>95</v>
      </c>
      <c r="K617" s="170" t="s">
        <v>342</v>
      </c>
      <c r="L617" s="170" t="s">
        <v>112</v>
      </c>
      <c r="M617" s="303"/>
      <c r="N617" s="303"/>
      <c r="O617" s="269"/>
    </row>
    <row r="618" spans="1:15" ht="15.6" hidden="1">
      <c r="A618" s="374">
        <v>46099</v>
      </c>
      <c r="B618" s="375" t="s">
        <v>387</v>
      </c>
      <c r="C618" s="375" t="s">
        <v>109</v>
      </c>
      <c r="D618" s="376" t="s">
        <v>96</v>
      </c>
      <c r="E618" s="377">
        <v>7500</v>
      </c>
      <c r="F618" s="367">
        <f t="shared" si="9"/>
        <v>14.007956519302965</v>
      </c>
      <c r="G618" s="239">
        <v>535.41</v>
      </c>
      <c r="H618" s="165" t="s">
        <v>127</v>
      </c>
      <c r="I618" s="377" t="s">
        <v>416</v>
      </c>
      <c r="J618" s="170" t="s">
        <v>95</v>
      </c>
      <c r="K618" s="170" t="s">
        <v>342</v>
      </c>
      <c r="L618" s="170" t="s">
        <v>112</v>
      </c>
      <c r="M618" s="75"/>
      <c r="N618" s="75"/>
      <c r="O618" s="75"/>
    </row>
    <row r="619" spans="1:15" ht="15.6" hidden="1">
      <c r="A619" s="370">
        <v>46099</v>
      </c>
      <c r="B619" s="242" t="s">
        <v>446</v>
      </c>
      <c r="C619" s="242" t="s">
        <v>239</v>
      </c>
      <c r="D619" s="242" t="s">
        <v>97</v>
      </c>
      <c r="E619" s="373">
        <v>45050</v>
      </c>
      <c r="F619" s="367">
        <f t="shared" si="9"/>
        <v>84.141125492613142</v>
      </c>
      <c r="G619" s="239">
        <v>535.41</v>
      </c>
      <c r="H619" s="242" t="s">
        <v>167</v>
      </c>
      <c r="I619" s="170" t="s">
        <v>503</v>
      </c>
      <c r="J619" s="170" t="s">
        <v>95</v>
      </c>
      <c r="K619" s="170" t="s">
        <v>342</v>
      </c>
      <c r="L619" s="170" t="s">
        <v>112</v>
      </c>
      <c r="M619" s="75"/>
      <c r="N619" s="75"/>
      <c r="O619" s="75"/>
    </row>
    <row r="620" spans="1:15" ht="15.6" hidden="1">
      <c r="A620" s="370">
        <v>46099</v>
      </c>
      <c r="B620" s="242" t="s">
        <v>447</v>
      </c>
      <c r="C620" s="242" t="s">
        <v>448</v>
      </c>
      <c r="D620" s="242" t="s">
        <v>97</v>
      </c>
      <c r="E620" s="373">
        <v>3150</v>
      </c>
      <c r="F620" s="367">
        <f t="shared" si="9"/>
        <v>5.8833417381072453</v>
      </c>
      <c r="G620" s="239">
        <v>535.41</v>
      </c>
      <c r="H620" s="242" t="s">
        <v>167</v>
      </c>
      <c r="I620" s="170" t="s">
        <v>504</v>
      </c>
      <c r="J620" s="170" t="s">
        <v>95</v>
      </c>
      <c r="K620" s="170" t="s">
        <v>342</v>
      </c>
      <c r="L620" s="170" t="s">
        <v>112</v>
      </c>
      <c r="M620" s="75"/>
      <c r="N620" s="75"/>
      <c r="O620" s="75"/>
    </row>
    <row r="621" spans="1:15" ht="15.6" hidden="1">
      <c r="A621" s="370">
        <v>46099</v>
      </c>
      <c r="B621" s="242" t="s">
        <v>449</v>
      </c>
      <c r="C621" s="242" t="s">
        <v>448</v>
      </c>
      <c r="D621" s="242" t="s">
        <v>97</v>
      </c>
      <c r="E621" s="373">
        <v>7710</v>
      </c>
      <c r="F621" s="367">
        <f t="shared" si="9"/>
        <v>14.400179301843448</v>
      </c>
      <c r="G621" s="239">
        <v>535.41</v>
      </c>
      <c r="H621" s="242" t="s">
        <v>167</v>
      </c>
      <c r="I621" s="170" t="s">
        <v>505</v>
      </c>
      <c r="J621" s="170" t="s">
        <v>95</v>
      </c>
      <c r="K621" s="170" t="s">
        <v>342</v>
      </c>
      <c r="L621" s="170" t="s">
        <v>112</v>
      </c>
      <c r="M621" s="75"/>
      <c r="N621" s="75"/>
      <c r="O621" s="75"/>
    </row>
    <row r="622" spans="1:15" ht="15.6" hidden="1">
      <c r="A622" s="380">
        <v>46099</v>
      </c>
      <c r="B622" s="242" t="s">
        <v>450</v>
      </c>
      <c r="C622" s="170" t="s">
        <v>334</v>
      </c>
      <c r="D622" s="242" t="s">
        <v>97</v>
      </c>
      <c r="E622" s="284">
        <v>500</v>
      </c>
      <c r="F622" s="367">
        <f t="shared" ref="F622:F685" si="10">E622/G622</f>
        <v>0.93386376795353099</v>
      </c>
      <c r="G622" s="239">
        <v>535.41</v>
      </c>
      <c r="H622" s="242" t="s">
        <v>167</v>
      </c>
      <c r="I622" s="242" t="s">
        <v>495</v>
      </c>
      <c r="J622" s="170" t="s">
        <v>95</v>
      </c>
      <c r="K622" s="170" t="s">
        <v>342</v>
      </c>
      <c r="L622" s="170" t="s">
        <v>112</v>
      </c>
      <c r="M622" s="75"/>
      <c r="N622" s="75"/>
      <c r="O622" s="75"/>
    </row>
    <row r="623" spans="1:15" ht="15.6" hidden="1">
      <c r="A623" s="380">
        <v>46099</v>
      </c>
      <c r="B623" s="242" t="s">
        <v>451</v>
      </c>
      <c r="C623" s="170" t="s">
        <v>334</v>
      </c>
      <c r="D623" s="242" t="s">
        <v>97</v>
      </c>
      <c r="E623" s="284">
        <v>500</v>
      </c>
      <c r="F623" s="367">
        <f t="shared" si="10"/>
        <v>0.93386376795353099</v>
      </c>
      <c r="G623" s="239">
        <v>535.41</v>
      </c>
      <c r="H623" s="242" t="s">
        <v>167</v>
      </c>
      <c r="I623" s="242" t="s">
        <v>495</v>
      </c>
      <c r="J623" s="170" t="s">
        <v>95</v>
      </c>
      <c r="K623" s="170" t="s">
        <v>342</v>
      </c>
      <c r="L623" s="170" t="s">
        <v>112</v>
      </c>
      <c r="M623" s="75"/>
      <c r="N623" s="75"/>
      <c r="O623" s="75"/>
    </row>
    <row r="624" spans="1:15" ht="15.6" hidden="1">
      <c r="A624" s="380">
        <v>46099</v>
      </c>
      <c r="B624" s="242" t="s">
        <v>452</v>
      </c>
      <c r="C624" s="170" t="s">
        <v>334</v>
      </c>
      <c r="D624" s="242" t="s">
        <v>97</v>
      </c>
      <c r="E624" s="284">
        <v>1000</v>
      </c>
      <c r="F624" s="367">
        <f t="shared" si="10"/>
        <v>1.867727535907062</v>
      </c>
      <c r="G624" s="239">
        <v>535.41</v>
      </c>
      <c r="H624" s="242" t="s">
        <v>167</v>
      </c>
      <c r="I624" s="242" t="s">
        <v>495</v>
      </c>
      <c r="J624" s="170" t="s">
        <v>95</v>
      </c>
      <c r="K624" s="170" t="s">
        <v>342</v>
      </c>
      <c r="L624" s="170" t="s">
        <v>112</v>
      </c>
      <c r="M624" s="75"/>
      <c r="N624" s="75"/>
      <c r="O624" s="75"/>
    </row>
    <row r="625" spans="1:15" ht="15.6" hidden="1">
      <c r="A625" s="380">
        <v>46099</v>
      </c>
      <c r="B625" s="242" t="s">
        <v>453</v>
      </c>
      <c r="C625" s="170" t="s">
        <v>334</v>
      </c>
      <c r="D625" s="242" t="s">
        <v>97</v>
      </c>
      <c r="E625" s="284">
        <v>1000</v>
      </c>
      <c r="F625" s="367">
        <f t="shared" si="10"/>
        <v>1.867727535907062</v>
      </c>
      <c r="G625" s="239">
        <v>535.41</v>
      </c>
      <c r="H625" s="242" t="s">
        <v>167</v>
      </c>
      <c r="I625" s="242" t="s">
        <v>495</v>
      </c>
      <c r="J625" s="170" t="s">
        <v>95</v>
      </c>
      <c r="K625" s="170" t="s">
        <v>342</v>
      </c>
      <c r="L625" s="170" t="s">
        <v>112</v>
      </c>
      <c r="M625" s="75"/>
      <c r="N625" s="75"/>
      <c r="O625" s="75"/>
    </row>
    <row r="626" spans="1:15" ht="15.6" hidden="1">
      <c r="A626" s="380">
        <v>46099</v>
      </c>
      <c r="B626" s="242" t="s">
        <v>454</v>
      </c>
      <c r="C626" s="170" t="s">
        <v>334</v>
      </c>
      <c r="D626" s="242" t="s">
        <v>97</v>
      </c>
      <c r="E626" s="284">
        <v>1000</v>
      </c>
      <c r="F626" s="367">
        <f t="shared" si="10"/>
        <v>1.867727535907062</v>
      </c>
      <c r="G626" s="239">
        <v>535.41</v>
      </c>
      <c r="H626" s="242" t="s">
        <v>167</v>
      </c>
      <c r="I626" s="242" t="s">
        <v>495</v>
      </c>
      <c r="J626" s="170" t="s">
        <v>95</v>
      </c>
      <c r="K626" s="170" t="s">
        <v>342</v>
      </c>
      <c r="L626" s="170" t="s">
        <v>112</v>
      </c>
      <c r="M626" s="75"/>
      <c r="N626" s="75"/>
      <c r="O626" s="75"/>
    </row>
    <row r="627" spans="1:15" ht="15.6" hidden="1">
      <c r="A627" s="380">
        <v>46099</v>
      </c>
      <c r="B627" s="242" t="s">
        <v>455</v>
      </c>
      <c r="C627" s="170" t="s">
        <v>334</v>
      </c>
      <c r="D627" s="242" t="s">
        <v>97</v>
      </c>
      <c r="E627" s="284">
        <v>1000</v>
      </c>
      <c r="F627" s="367">
        <f t="shared" si="10"/>
        <v>1.867727535907062</v>
      </c>
      <c r="G627" s="239">
        <v>535.41</v>
      </c>
      <c r="H627" s="242" t="s">
        <v>167</v>
      </c>
      <c r="I627" s="242" t="s">
        <v>495</v>
      </c>
      <c r="J627" s="170" t="s">
        <v>95</v>
      </c>
      <c r="K627" s="170" t="s">
        <v>342</v>
      </c>
      <c r="L627" s="170" t="s">
        <v>112</v>
      </c>
      <c r="M627" s="75"/>
      <c r="N627" s="75"/>
      <c r="O627" s="75"/>
    </row>
    <row r="628" spans="1:15" ht="15.6" hidden="1">
      <c r="A628" s="380">
        <v>46099</v>
      </c>
      <c r="B628" s="242" t="s">
        <v>456</v>
      </c>
      <c r="C628" s="242" t="s">
        <v>109</v>
      </c>
      <c r="D628" s="242" t="s">
        <v>98</v>
      </c>
      <c r="E628" s="284">
        <v>5000</v>
      </c>
      <c r="F628" s="367">
        <f t="shared" si="10"/>
        <v>9.3386376795353101</v>
      </c>
      <c r="G628" s="239">
        <v>535.41</v>
      </c>
      <c r="H628" s="242" t="s">
        <v>167</v>
      </c>
      <c r="I628" s="242" t="s">
        <v>506</v>
      </c>
      <c r="J628" s="170" t="s">
        <v>95</v>
      </c>
      <c r="K628" s="170" t="s">
        <v>342</v>
      </c>
      <c r="L628" s="170" t="s">
        <v>112</v>
      </c>
      <c r="M628" s="75"/>
      <c r="N628" s="75"/>
      <c r="O628" s="75"/>
    </row>
    <row r="629" spans="1:15" ht="15.6" hidden="1">
      <c r="A629" s="380">
        <v>46099</v>
      </c>
      <c r="B629" s="242" t="s">
        <v>457</v>
      </c>
      <c r="C629" s="170" t="s">
        <v>334</v>
      </c>
      <c r="D629" s="242" t="s">
        <v>97</v>
      </c>
      <c r="E629" s="284">
        <v>1000</v>
      </c>
      <c r="F629" s="367">
        <f t="shared" si="10"/>
        <v>1.867727535907062</v>
      </c>
      <c r="G629" s="239">
        <v>535.41</v>
      </c>
      <c r="H629" s="242" t="s">
        <v>167</v>
      </c>
      <c r="I629" s="242" t="s">
        <v>495</v>
      </c>
      <c r="J629" s="170" t="s">
        <v>95</v>
      </c>
      <c r="K629" s="170" t="s">
        <v>342</v>
      </c>
      <c r="L629" s="170" t="s">
        <v>112</v>
      </c>
      <c r="M629" s="75"/>
      <c r="N629" s="75"/>
      <c r="O629" s="75"/>
    </row>
    <row r="630" spans="1:15" ht="15.6" hidden="1">
      <c r="A630" s="380">
        <v>46099</v>
      </c>
      <c r="B630" s="242" t="s">
        <v>332</v>
      </c>
      <c r="C630" s="170" t="s">
        <v>334</v>
      </c>
      <c r="D630" s="242" t="s">
        <v>97</v>
      </c>
      <c r="E630" s="284">
        <v>1000</v>
      </c>
      <c r="F630" s="367">
        <f t="shared" si="10"/>
        <v>1.867727535907062</v>
      </c>
      <c r="G630" s="239">
        <v>535.41</v>
      </c>
      <c r="H630" s="242" t="s">
        <v>167</v>
      </c>
      <c r="I630" s="242" t="s">
        <v>495</v>
      </c>
      <c r="J630" s="170" t="s">
        <v>95</v>
      </c>
      <c r="K630" s="170" t="s">
        <v>342</v>
      </c>
      <c r="L630" s="170" t="s">
        <v>112</v>
      </c>
      <c r="M630" s="75"/>
      <c r="N630" s="75"/>
      <c r="O630" s="75"/>
    </row>
    <row r="631" spans="1:15" ht="15.6" hidden="1">
      <c r="A631" s="346">
        <v>46099</v>
      </c>
      <c r="B631" s="347" t="s">
        <v>2207</v>
      </c>
      <c r="C631" s="242" t="s">
        <v>391</v>
      </c>
      <c r="D631" s="347" t="s">
        <v>256</v>
      </c>
      <c r="E631" s="347">
        <v>12000</v>
      </c>
      <c r="F631" s="367">
        <f t="shared" si="10"/>
        <v>22.412730430884743</v>
      </c>
      <c r="G631" s="239">
        <v>535.41</v>
      </c>
      <c r="H631" s="347" t="s">
        <v>122</v>
      </c>
      <c r="I631" s="347" t="s">
        <v>550</v>
      </c>
      <c r="J631" s="170" t="s">
        <v>95</v>
      </c>
      <c r="K631" s="170" t="s">
        <v>342</v>
      </c>
      <c r="L631" s="170" t="s">
        <v>112</v>
      </c>
      <c r="M631" s="75"/>
      <c r="N631" s="75"/>
      <c r="O631" s="75"/>
    </row>
    <row r="632" spans="1:15" ht="15.6" hidden="1">
      <c r="A632" s="346">
        <v>46099</v>
      </c>
      <c r="B632" s="165" t="s">
        <v>532</v>
      </c>
      <c r="C632" s="165" t="s">
        <v>109</v>
      </c>
      <c r="D632" s="165" t="s">
        <v>525</v>
      </c>
      <c r="E632" s="347">
        <v>7500</v>
      </c>
      <c r="F632" s="367">
        <f t="shared" si="10"/>
        <v>14.007956519302965</v>
      </c>
      <c r="G632" s="239">
        <v>535.41</v>
      </c>
      <c r="H632" s="347" t="s">
        <v>122</v>
      </c>
      <c r="I632" s="347" t="s">
        <v>551</v>
      </c>
      <c r="J632" s="170" t="s">
        <v>95</v>
      </c>
      <c r="K632" s="170" t="s">
        <v>342</v>
      </c>
      <c r="L632" s="170" t="s">
        <v>112</v>
      </c>
      <c r="M632" s="75"/>
      <c r="N632" s="75"/>
      <c r="O632" s="75"/>
    </row>
    <row r="633" spans="1:15" ht="15.6" hidden="1">
      <c r="A633" s="370">
        <v>46099</v>
      </c>
      <c r="B633" s="242" t="s">
        <v>2202</v>
      </c>
      <c r="C633" s="170" t="s">
        <v>334</v>
      </c>
      <c r="D633" s="242" t="s">
        <v>256</v>
      </c>
      <c r="E633" s="242">
        <v>500</v>
      </c>
      <c r="F633" s="367">
        <f t="shared" si="10"/>
        <v>0.93386376795353099</v>
      </c>
      <c r="G633" s="239">
        <v>535.41</v>
      </c>
      <c r="H633" s="242" t="s">
        <v>121</v>
      </c>
      <c r="I633" s="242" t="s">
        <v>571</v>
      </c>
      <c r="J633" s="170" t="s">
        <v>95</v>
      </c>
      <c r="K633" s="170" t="s">
        <v>342</v>
      </c>
      <c r="L633" s="170" t="s">
        <v>112</v>
      </c>
      <c r="M633" s="75"/>
      <c r="N633" s="75"/>
      <c r="O633" s="75"/>
    </row>
    <row r="634" spans="1:15" ht="15.6" hidden="1">
      <c r="A634" s="370">
        <v>46099</v>
      </c>
      <c r="B634" s="242" t="s">
        <v>2161</v>
      </c>
      <c r="C634" s="170" t="s">
        <v>334</v>
      </c>
      <c r="D634" s="242" t="s">
        <v>256</v>
      </c>
      <c r="E634" s="242">
        <v>1000</v>
      </c>
      <c r="F634" s="367">
        <f t="shared" si="10"/>
        <v>1.867727535907062</v>
      </c>
      <c r="G634" s="239">
        <v>535.41</v>
      </c>
      <c r="H634" s="242" t="s">
        <v>121</v>
      </c>
      <c r="I634" s="242" t="s">
        <v>571</v>
      </c>
      <c r="J634" s="170" t="s">
        <v>95</v>
      </c>
      <c r="K634" s="170" t="s">
        <v>342</v>
      </c>
      <c r="L634" s="170" t="s">
        <v>112</v>
      </c>
      <c r="M634" s="75"/>
      <c r="N634" s="75"/>
      <c r="O634" s="75"/>
    </row>
    <row r="635" spans="1:15" ht="15.6" hidden="1">
      <c r="A635" s="370">
        <v>46099</v>
      </c>
      <c r="B635" s="242" t="s">
        <v>2164</v>
      </c>
      <c r="C635" s="170" t="s">
        <v>334</v>
      </c>
      <c r="D635" s="242" t="s">
        <v>256</v>
      </c>
      <c r="E635" s="242">
        <v>500</v>
      </c>
      <c r="F635" s="367">
        <f t="shared" si="10"/>
        <v>0.93386376795353099</v>
      </c>
      <c r="G635" s="239">
        <v>535.41</v>
      </c>
      <c r="H635" s="242" t="s">
        <v>121</v>
      </c>
      <c r="I635" s="242" t="s">
        <v>571</v>
      </c>
      <c r="J635" s="170" t="s">
        <v>95</v>
      </c>
      <c r="K635" s="170" t="s">
        <v>342</v>
      </c>
      <c r="L635" s="170" t="s">
        <v>112</v>
      </c>
      <c r="M635" s="75"/>
      <c r="N635" s="75"/>
      <c r="O635" s="75"/>
    </row>
    <row r="636" spans="1:15" ht="15.6" hidden="1">
      <c r="A636" s="370">
        <v>46099</v>
      </c>
      <c r="B636" s="242" t="s">
        <v>2161</v>
      </c>
      <c r="C636" s="170" t="s">
        <v>334</v>
      </c>
      <c r="D636" s="242" t="s">
        <v>256</v>
      </c>
      <c r="E636" s="242">
        <v>500</v>
      </c>
      <c r="F636" s="367">
        <f t="shared" si="10"/>
        <v>0.93386376795353099</v>
      </c>
      <c r="G636" s="239">
        <v>535.41</v>
      </c>
      <c r="H636" s="242" t="s">
        <v>121</v>
      </c>
      <c r="I636" s="242" t="s">
        <v>571</v>
      </c>
      <c r="J636" s="170" t="s">
        <v>95</v>
      </c>
      <c r="K636" s="170" t="s">
        <v>342</v>
      </c>
      <c r="L636" s="170" t="s">
        <v>112</v>
      </c>
      <c r="M636" s="75"/>
      <c r="N636" s="75"/>
      <c r="O636" s="75"/>
    </row>
    <row r="637" spans="1:15" ht="15.6" hidden="1">
      <c r="A637" s="370">
        <v>46099</v>
      </c>
      <c r="B637" s="242" t="s">
        <v>2161</v>
      </c>
      <c r="C637" s="170" t="s">
        <v>334</v>
      </c>
      <c r="D637" s="242" t="s">
        <v>256</v>
      </c>
      <c r="E637" s="242">
        <v>500</v>
      </c>
      <c r="F637" s="367">
        <f t="shared" si="10"/>
        <v>0.93386376795353099</v>
      </c>
      <c r="G637" s="239">
        <v>535.41</v>
      </c>
      <c r="H637" s="242" t="s">
        <v>121</v>
      </c>
      <c r="I637" s="242" t="s">
        <v>571</v>
      </c>
      <c r="J637" s="170" t="s">
        <v>95</v>
      </c>
      <c r="K637" s="170" t="s">
        <v>342</v>
      </c>
      <c r="L637" s="170" t="s">
        <v>112</v>
      </c>
      <c r="M637" s="75"/>
      <c r="N637" s="75"/>
      <c r="O637" s="75"/>
    </row>
    <row r="638" spans="1:15" ht="15.6" hidden="1">
      <c r="A638" s="370">
        <v>46099</v>
      </c>
      <c r="B638" s="242" t="s">
        <v>2161</v>
      </c>
      <c r="C638" s="170" t="s">
        <v>334</v>
      </c>
      <c r="D638" s="242" t="s">
        <v>256</v>
      </c>
      <c r="E638" s="242">
        <v>500</v>
      </c>
      <c r="F638" s="367">
        <f t="shared" si="10"/>
        <v>0.93386376795353099</v>
      </c>
      <c r="G638" s="239">
        <v>535.41</v>
      </c>
      <c r="H638" s="242" t="s">
        <v>121</v>
      </c>
      <c r="I638" s="242" t="s">
        <v>571</v>
      </c>
      <c r="J638" s="170" t="s">
        <v>95</v>
      </c>
      <c r="K638" s="170" t="s">
        <v>342</v>
      </c>
      <c r="L638" s="170" t="s">
        <v>112</v>
      </c>
      <c r="M638" s="75"/>
      <c r="N638" s="75"/>
      <c r="O638" s="75"/>
    </row>
    <row r="639" spans="1:15" ht="15.6" hidden="1">
      <c r="A639" s="370">
        <v>46099</v>
      </c>
      <c r="B639" s="242" t="s">
        <v>2164</v>
      </c>
      <c r="C639" s="170" t="s">
        <v>334</v>
      </c>
      <c r="D639" s="242" t="s">
        <v>256</v>
      </c>
      <c r="E639" s="242">
        <v>500</v>
      </c>
      <c r="F639" s="367">
        <f t="shared" si="10"/>
        <v>0.93386376795353099</v>
      </c>
      <c r="G639" s="239">
        <v>535.41</v>
      </c>
      <c r="H639" s="242" t="s">
        <v>121</v>
      </c>
      <c r="I639" s="242" t="s">
        <v>571</v>
      </c>
      <c r="J639" s="170" t="s">
        <v>95</v>
      </c>
      <c r="K639" s="170" t="s">
        <v>342</v>
      </c>
      <c r="L639" s="170" t="s">
        <v>112</v>
      </c>
      <c r="M639" s="75"/>
      <c r="N639" s="75"/>
      <c r="O639" s="75"/>
    </row>
    <row r="640" spans="1:15" ht="15.6" hidden="1">
      <c r="A640" s="370">
        <v>46099</v>
      </c>
      <c r="B640" s="242" t="s">
        <v>2161</v>
      </c>
      <c r="C640" s="170" t="s">
        <v>334</v>
      </c>
      <c r="D640" s="242" t="s">
        <v>256</v>
      </c>
      <c r="E640" s="242">
        <v>500</v>
      </c>
      <c r="F640" s="367">
        <f t="shared" si="10"/>
        <v>0.93386376795353099</v>
      </c>
      <c r="G640" s="239">
        <v>535.41</v>
      </c>
      <c r="H640" s="242" t="s">
        <v>121</v>
      </c>
      <c r="I640" s="242" t="s">
        <v>571</v>
      </c>
      <c r="J640" s="170" t="s">
        <v>95</v>
      </c>
      <c r="K640" s="170" t="s">
        <v>342</v>
      </c>
      <c r="L640" s="170" t="s">
        <v>112</v>
      </c>
      <c r="M640" s="75"/>
      <c r="N640" s="75"/>
      <c r="O640" s="75"/>
    </row>
    <row r="641" spans="1:15" ht="15.6" hidden="1">
      <c r="A641" s="370">
        <v>46099</v>
      </c>
      <c r="B641" s="242" t="s">
        <v>2164</v>
      </c>
      <c r="C641" s="170" t="s">
        <v>334</v>
      </c>
      <c r="D641" s="242" t="s">
        <v>256</v>
      </c>
      <c r="E641" s="242">
        <v>500</v>
      </c>
      <c r="F641" s="367">
        <f t="shared" si="10"/>
        <v>0.93386376795353099</v>
      </c>
      <c r="G641" s="239">
        <v>535.41</v>
      </c>
      <c r="H641" s="242" t="s">
        <v>121</v>
      </c>
      <c r="I641" s="242" t="s">
        <v>571</v>
      </c>
      <c r="J641" s="170" t="s">
        <v>95</v>
      </c>
      <c r="K641" s="170" t="s">
        <v>342</v>
      </c>
      <c r="L641" s="170" t="s">
        <v>112</v>
      </c>
      <c r="M641" s="75"/>
      <c r="N641" s="75"/>
      <c r="O641" s="75"/>
    </row>
    <row r="642" spans="1:15" ht="15.6" hidden="1">
      <c r="A642" s="370">
        <v>46099</v>
      </c>
      <c r="B642" s="242" t="s">
        <v>2255</v>
      </c>
      <c r="C642" s="242" t="s">
        <v>566</v>
      </c>
      <c r="D642" s="242" t="s">
        <v>256</v>
      </c>
      <c r="E642" s="242">
        <v>2000</v>
      </c>
      <c r="F642" s="367">
        <f t="shared" si="10"/>
        <v>3.735455071814124</v>
      </c>
      <c r="G642" s="239">
        <v>535.41</v>
      </c>
      <c r="H642" s="242" t="s">
        <v>121</v>
      </c>
      <c r="I642" s="242" t="s">
        <v>573</v>
      </c>
      <c r="J642" s="170" t="s">
        <v>95</v>
      </c>
      <c r="K642" s="170" t="s">
        <v>342</v>
      </c>
      <c r="L642" s="170" t="s">
        <v>112</v>
      </c>
      <c r="M642" s="75"/>
      <c r="N642" s="75"/>
      <c r="O642" s="75"/>
    </row>
    <row r="643" spans="1:15" ht="15.6" hidden="1">
      <c r="A643" s="370">
        <v>46099</v>
      </c>
      <c r="B643" s="165" t="s">
        <v>569</v>
      </c>
      <c r="C643" s="165" t="s">
        <v>109</v>
      </c>
      <c r="D643" s="242" t="s">
        <v>256</v>
      </c>
      <c r="E643" s="242">
        <v>7500</v>
      </c>
      <c r="F643" s="367">
        <f t="shared" si="10"/>
        <v>14.007956519302965</v>
      </c>
      <c r="G643" s="239">
        <v>535.41</v>
      </c>
      <c r="H643" s="242" t="s">
        <v>121</v>
      </c>
      <c r="I643" s="242" t="s">
        <v>593</v>
      </c>
      <c r="J643" s="170" t="s">
        <v>95</v>
      </c>
      <c r="K643" s="170" t="s">
        <v>342</v>
      </c>
      <c r="L643" s="170" t="s">
        <v>112</v>
      </c>
      <c r="M643" s="75"/>
      <c r="N643" s="75"/>
      <c r="O643" s="75"/>
    </row>
    <row r="644" spans="1:15" ht="15.6" hidden="1">
      <c r="A644" s="370">
        <v>46099</v>
      </c>
      <c r="B644" s="242" t="s">
        <v>2161</v>
      </c>
      <c r="C644" s="170" t="s">
        <v>334</v>
      </c>
      <c r="D644" s="242" t="s">
        <v>256</v>
      </c>
      <c r="E644" s="242">
        <v>1000</v>
      </c>
      <c r="F644" s="367">
        <f t="shared" si="10"/>
        <v>1.867727535907062</v>
      </c>
      <c r="G644" s="239">
        <v>535.41</v>
      </c>
      <c r="H644" s="242" t="s">
        <v>130</v>
      </c>
      <c r="I644" s="242" t="s">
        <v>620</v>
      </c>
      <c r="J644" s="170" t="s">
        <v>95</v>
      </c>
      <c r="K644" s="170" t="s">
        <v>342</v>
      </c>
      <c r="L644" s="170" t="s">
        <v>112</v>
      </c>
      <c r="M644" s="75"/>
      <c r="N644" s="75"/>
      <c r="O644" s="75"/>
    </row>
    <row r="645" spans="1:15" ht="15.6" hidden="1">
      <c r="A645" s="370">
        <v>46099</v>
      </c>
      <c r="B645" s="242" t="s">
        <v>2161</v>
      </c>
      <c r="C645" s="170" t="s">
        <v>334</v>
      </c>
      <c r="D645" s="242" t="s">
        <v>256</v>
      </c>
      <c r="E645" s="242">
        <v>1000</v>
      </c>
      <c r="F645" s="367">
        <f t="shared" si="10"/>
        <v>1.867727535907062</v>
      </c>
      <c r="G645" s="239">
        <v>535.41</v>
      </c>
      <c r="H645" s="242" t="s">
        <v>130</v>
      </c>
      <c r="I645" s="242" t="s">
        <v>620</v>
      </c>
      <c r="J645" s="170" t="s">
        <v>95</v>
      </c>
      <c r="K645" s="170" t="s">
        <v>342</v>
      </c>
      <c r="L645" s="170" t="s">
        <v>112</v>
      </c>
      <c r="M645" s="75"/>
      <c r="N645" s="75"/>
      <c r="O645" s="75"/>
    </row>
    <row r="646" spans="1:15" ht="15.6" hidden="1">
      <c r="A646" s="366">
        <v>46099</v>
      </c>
      <c r="B646" s="170" t="s">
        <v>618</v>
      </c>
      <c r="C646" s="170" t="s">
        <v>109</v>
      </c>
      <c r="D646" s="170" t="s">
        <v>256</v>
      </c>
      <c r="E646" s="170">
        <v>7500</v>
      </c>
      <c r="F646" s="367">
        <f t="shared" si="10"/>
        <v>14.007956519302965</v>
      </c>
      <c r="G646" s="239">
        <v>535.41</v>
      </c>
      <c r="H646" s="170" t="s">
        <v>130</v>
      </c>
      <c r="I646" s="170" t="s">
        <v>640</v>
      </c>
      <c r="J646" s="170" t="s">
        <v>95</v>
      </c>
      <c r="K646" s="170" t="s">
        <v>342</v>
      </c>
      <c r="L646" s="170" t="s">
        <v>112</v>
      </c>
      <c r="M646" s="75"/>
      <c r="N646" s="75"/>
      <c r="O646" s="75"/>
    </row>
    <row r="647" spans="1:15" ht="15.6" hidden="1">
      <c r="A647" s="381">
        <v>46099</v>
      </c>
      <c r="B647" s="170" t="s">
        <v>660</v>
      </c>
      <c r="C647" s="369" t="s">
        <v>109</v>
      </c>
      <c r="D647" s="369" t="s">
        <v>96</v>
      </c>
      <c r="E647" s="309">
        <v>7500</v>
      </c>
      <c r="F647" s="367">
        <f t="shared" si="10"/>
        <v>14.007956519302965</v>
      </c>
      <c r="G647" s="239">
        <v>535.41</v>
      </c>
      <c r="H647" s="369" t="s">
        <v>133</v>
      </c>
      <c r="I647" s="170" t="s">
        <v>690</v>
      </c>
      <c r="J647" s="170" t="s">
        <v>95</v>
      </c>
      <c r="K647" s="170" t="s">
        <v>342</v>
      </c>
      <c r="L647" s="170" t="s">
        <v>112</v>
      </c>
      <c r="M647" s="75"/>
      <c r="N647" s="75"/>
      <c r="O647" s="75"/>
    </row>
    <row r="648" spans="1:15" ht="15.6" hidden="1">
      <c r="A648" s="370">
        <v>46099</v>
      </c>
      <c r="B648" s="375" t="s">
        <v>701</v>
      </c>
      <c r="C648" s="375" t="s">
        <v>109</v>
      </c>
      <c r="D648" s="382" t="s">
        <v>99</v>
      </c>
      <c r="E648" s="285">
        <v>7500</v>
      </c>
      <c r="F648" s="367">
        <f t="shared" si="10"/>
        <v>14.007956519302965</v>
      </c>
      <c r="G648" s="239">
        <v>535.41</v>
      </c>
      <c r="H648" s="242" t="s">
        <v>128</v>
      </c>
      <c r="I648" s="242" t="s">
        <v>747</v>
      </c>
      <c r="J648" s="170" t="s">
        <v>95</v>
      </c>
      <c r="K648" s="170" t="s">
        <v>342</v>
      </c>
      <c r="L648" s="170" t="s">
        <v>112</v>
      </c>
      <c r="M648" s="75"/>
      <c r="N648" s="75"/>
      <c r="O648" s="75"/>
    </row>
    <row r="649" spans="1:15" ht="15.6" hidden="1">
      <c r="A649" s="370">
        <v>46099</v>
      </c>
      <c r="B649" s="242" t="s">
        <v>760</v>
      </c>
      <c r="C649" s="242" t="s">
        <v>109</v>
      </c>
      <c r="D649" s="242" t="s">
        <v>96</v>
      </c>
      <c r="E649" s="242">
        <v>5000</v>
      </c>
      <c r="F649" s="367">
        <f t="shared" si="10"/>
        <v>9.3386376795353101</v>
      </c>
      <c r="G649" s="239">
        <v>535.41</v>
      </c>
      <c r="H649" s="242" t="s">
        <v>123</v>
      </c>
      <c r="I649" s="242" t="s">
        <v>797</v>
      </c>
      <c r="J649" s="170" t="s">
        <v>95</v>
      </c>
      <c r="K649" s="170" t="s">
        <v>342</v>
      </c>
      <c r="L649" s="170" t="s">
        <v>112</v>
      </c>
      <c r="M649" s="75"/>
      <c r="N649" s="75"/>
      <c r="O649" s="75"/>
    </row>
    <row r="650" spans="1:15" ht="15.6" hidden="1">
      <c r="A650" s="393">
        <v>46100</v>
      </c>
      <c r="B650" s="170" t="s">
        <v>2252</v>
      </c>
      <c r="C650" s="170" t="s">
        <v>395</v>
      </c>
      <c r="D650" s="170" t="s">
        <v>256</v>
      </c>
      <c r="E650" s="170">
        <v>10000</v>
      </c>
      <c r="F650" s="367">
        <f t="shared" si="10"/>
        <v>18.67727535907062</v>
      </c>
      <c r="G650" s="239">
        <v>535.41</v>
      </c>
      <c r="H650" s="170" t="s">
        <v>121</v>
      </c>
      <c r="I650" s="170" t="s">
        <v>581</v>
      </c>
      <c r="J650" s="170" t="s">
        <v>95</v>
      </c>
      <c r="K650" s="170" t="s">
        <v>342</v>
      </c>
      <c r="L650" s="170" t="s">
        <v>112</v>
      </c>
      <c r="M650" s="124"/>
      <c r="N650" s="124"/>
      <c r="O650" s="124"/>
    </row>
    <row r="651" spans="1:15" ht="15.6" hidden="1">
      <c r="A651" s="370">
        <v>46100</v>
      </c>
      <c r="B651" s="242" t="s">
        <v>185</v>
      </c>
      <c r="C651" s="170" t="s">
        <v>334</v>
      </c>
      <c r="D651" s="371" t="s">
        <v>98</v>
      </c>
      <c r="E651" s="242">
        <v>1000</v>
      </c>
      <c r="F651" s="367">
        <f t="shared" si="10"/>
        <v>1.9254803020356539</v>
      </c>
      <c r="G651" s="239">
        <v>519.35093749999999</v>
      </c>
      <c r="H651" s="372" t="s">
        <v>110</v>
      </c>
      <c r="I651" s="170" t="s">
        <v>375</v>
      </c>
      <c r="J651" s="170" t="s">
        <v>95</v>
      </c>
      <c r="K651" s="170" t="s">
        <v>342</v>
      </c>
      <c r="L651" s="170" t="s">
        <v>112</v>
      </c>
      <c r="M651" s="306"/>
      <c r="N651" s="306"/>
      <c r="O651" s="276"/>
    </row>
    <row r="652" spans="1:15" ht="15.6" hidden="1">
      <c r="A652" s="370">
        <v>46100</v>
      </c>
      <c r="B652" s="242" t="s">
        <v>304</v>
      </c>
      <c r="C652" s="170" t="s">
        <v>334</v>
      </c>
      <c r="D652" s="371" t="s">
        <v>98</v>
      </c>
      <c r="E652" s="242">
        <v>1000</v>
      </c>
      <c r="F652" s="367">
        <f t="shared" si="10"/>
        <v>1.9254803020356539</v>
      </c>
      <c r="G652" s="239">
        <v>519.35093749999999</v>
      </c>
      <c r="H652" s="372" t="s">
        <v>110</v>
      </c>
      <c r="I652" s="170" t="s">
        <v>375</v>
      </c>
      <c r="J652" s="170" t="s">
        <v>95</v>
      </c>
      <c r="K652" s="170" t="s">
        <v>342</v>
      </c>
      <c r="L652" s="170" t="s">
        <v>112</v>
      </c>
      <c r="M652" s="306"/>
      <c r="N652" s="306"/>
      <c r="O652" s="75"/>
    </row>
    <row r="653" spans="1:15" ht="15.6" hidden="1">
      <c r="A653" s="370">
        <v>46100</v>
      </c>
      <c r="B653" s="242" t="s">
        <v>305</v>
      </c>
      <c r="C653" s="170" t="s">
        <v>334</v>
      </c>
      <c r="D653" s="371" t="s">
        <v>98</v>
      </c>
      <c r="E653" s="242">
        <v>1000</v>
      </c>
      <c r="F653" s="367">
        <f t="shared" si="10"/>
        <v>1.9254803020356539</v>
      </c>
      <c r="G653" s="239">
        <v>519.35093749999999</v>
      </c>
      <c r="H653" s="372" t="s">
        <v>110</v>
      </c>
      <c r="I653" s="170" t="s">
        <v>375</v>
      </c>
      <c r="J653" s="170" t="s">
        <v>95</v>
      </c>
      <c r="K653" s="170" t="s">
        <v>342</v>
      </c>
      <c r="L653" s="170" t="s">
        <v>112</v>
      </c>
      <c r="M653" s="306"/>
      <c r="N653" s="306"/>
      <c r="O653" s="75"/>
    </row>
    <row r="654" spans="1:15" ht="15.6" hidden="1">
      <c r="A654" s="370">
        <v>46100</v>
      </c>
      <c r="B654" s="242" t="s">
        <v>186</v>
      </c>
      <c r="C654" s="170" t="s">
        <v>334</v>
      </c>
      <c r="D654" s="371" t="s">
        <v>98</v>
      </c>
      <c r="E654" s="242">
        <v>1000</v>
      </c>
      <c r="F654" s="367">
        <f t="shared" si="10"/>
        <v>1.9254803020356539</v>
      </c>
      <c r="G654" s="239">
        <v>519.35093749999999</v>
      </c>
      <c r="H654" s="372" t="s">
        <v>110</v>
      </c>
      <c r="I654" s="170" t="s">
        <v>375</v>
      </c>
      <c r="J654" s="170" t="s">
        <v>95</v>
      </c>
      <c r="K654" s="170" t="s">
        <v>342</v>
      </c>
      <c r="L654" s="170" t="s">
        <v>112</v>
      </c>
      <c r="M654" s="306"/>
      <c r="N654" s="306"/>
      <c r="O654" s="75"/>
    </row>
    <row r="655" spans="1:15" ht="15.6" hidden="1">
      <c r="A655" s="380">
        <v>46100</v>
      </c>
      <c r="B655" s="242" t="s">
        <v>458</v>
      </c>
      <c r="C655" s="170" t="s">
        <v>334</v>
      </c>
      <c r="D655" s="242" t="s">
        <v>97</v>
      </c>
      <c r="E655" s="284">
        <v>1000</v>
      </c>
      <c r="F655" s="367">
        <f t="shared" si="10"/>
        <v>1.867727535907062</v>
      </c>
      <c r="G655" s="239">
        <v>535.41</v>
      </c>
      <c r="H655" s="242" t="s">
        <v>167</v>
      </c>
      <c r="I655" s="242" t="s">
        <v>495</v>
      </c>
      <c r="J655" s="170" t="s">
        <v>95</v>
      </c>
      <c r="K655" s="170" t="s">
        <v>342</v>
      </c>
      <c r="L655" s="170" t="s">
        <v>112</v>
      </c>
      <c r="M655" s="75"/>
      <c r="N655" s="75"/>
      <c r="O655" s="75"/>
    </row>
    <row r="656" spans="1:15" ht="15.6" hidden="1">
      <c r="A656" s="380">
        <v>46100</v>
      </c>
      <c r="B656" s="242" t="s">
        <v>445</v>
      </c>
      <c r="C656" s="170" t="s">
        <v>334</v>
      </c>
      <c r="D656" s="242" t="s">
        <v>97</v>
      </c>
      <c r="E656" s="284">
        <v>1000</v>
      </c>
      <c r="F656" s="367">
        <f t="shared" si="10"/>
        <v>1.867727535907062</v>
      </c>
      <c r="G656" s="239">
        <v>535.41</v>
      </c>
      <c r="H656" s="242" t="s">
        <v>167</v>
      </c>
      <c r="I656" s="242" t="s">
        <v>495</v>
      </c>
      <c r="J656" s="170" t="s">
        <v>95</v>
      </c>
      <c r="K656" s="170" t="s">
        <v>342</v>
      </c>
      <c r="L656" s="170" t="s">
        <v>112</v>
      </c>
      <c r="M656" s="75"/>
      <c r="N656" s="75"/>
      <c r="O656" s="75"/>
    </row>
    <row r="657" spans="1:15" ht="15.6" hidden="1">
      <c r="A657" s="346">
        <v>46100</v>
      </c>
      <c r="B657" s="347" t="s">
        <v>2174</v>
      </c>
      <c r="C657" s="170" t="s">
        <v>334</v>
      </c>
      <c r="D657" s="347" t="s">
        <v>256</v>
      </c>
      <c r="E657" s="347">
        <v>1500</v>
      </c>
      <c r="F657" s="367">
        <f t="shared" si="10"/>
        <v>2.8015913038605929</v>
      </c>
      <c r="G657" s="239">
        <v>535.41</v>
      </c>
      <c r="H657" s="347" t="s">
        <v>122</v>
      </c>
      <c r="I657" s="347" t="s">
        <v>537</v>
      </c>
      <c r="J657" s="170" t="s">
        <v>95</v>
      </c>
      <c r="K657" s="170" t="s">
        <v>342</v>
      </c>
      <c r="L657" s="170" t="s">
        <v>112</v>
      </c>
      <c r="M657" s="75"/>
      <c r="N657" s="75"/>
      <c r="O657" s="75"/>
    </row>
    <row r="658" spans="1:15" ht="15.6" hidden="1">
      <c r="A658" s="346">
        <v>46100</v>
      </c>
      <c r="B658" s="347" t="s">
        <v>2174</v>
      </c>
      <c r="C658" s="170" t="s">
        <v>334</v>
      </c>
      <c r="D658" s="347" t="s">
        <v>256</v>
      </c>
      <c r="E658" s="347">
        <v>500</v>
      </c>
      <c r="F658" s="367">
        <f t="shared" si="10"/>
        <v>0.93386376795353099</v>
      </c>
      <c r="G658" s="239">
        <v>535.41</v>
      </c>
      <c r="H658" s="347" t="s">
        <v>122</v>
      </c>
      <c r="I658" s="347" t="s">
        <v>537</v>
      </c>
      <c r="J658" s="170" t="s">
        <v>95</v>
      </c>
      <c r="K658" s="170" t="s">
        <v>342</v>
      </c>
      <c r="L658" s="170" t="s">
        <v>112</v>
      </c>
      <c r="M658" s="75"/>
      <c r="N658" s="75"/>
      <c r="O658" s="75"/>
    </row>
    <row r="659" spans="1:15" ht="15.6" hidden="1">
      <c r="A659" s="393">
        <v>46100</v>
      </c>
      <c r="B659" s="165" t="s">
        <v>2187</v>
      </c>
      <c r="C659" s="165" t="s">
        <v>523</v>
      </c>
      <c r="D659" s="165" t="s">
        <v>256</v>
      </c>
      <c r="E659" s="165">
        <v>10000</v>
      </c>
      <c r="F659" s="367">
        <f t="shared" si="10"/>
        <v>18.67727535907062</v>
      </c>
      <c r="G659" s="239">
        <v>535.41</v>
      </c>
      <c r="H659" s="165" t="s">
        <v>122</v>
      </c>
      <c r="I659" s="165" t="s">
        <v>552</v>
      </c>
      <c r="J659" s="170" t="s">
        <v>95</v>
      </c>
      <c r="K659" s="170" t="s">
        <v>342</v>
      </c>
      <c r="L659" s="170" t="s">
        <v>112</v>
      </c>
      <c r="M659" s="124"/>
      <c r="N659" s="124"/>
      <c r="O659" s="124"/>
    </row>
    <row r="660" spans="1:15" ht="15.6" hidden="1">
      <c r="A660" s="370">
        <v>46100</v>
      </c>
      <c r="B660" s="242" t="s">
        <v>2161</v>
      </c>
      <c r="C660" s="170" t="s">
        <v>334</v>
      </c>
      <c r="D660" s="242" t="s">
        <v>256</v>
      </c>
      <c r="E660" s="242">
        <v>500</v>
      </c>
      <c r="F660" s="367">
        <f t="shared" si="10"/>
        <v>0.93386376795353099</v>
      </c>
      <c r="G660" s="239">
        <v>535.41</v>
      </c>
      <c r="H660" s="242" t="s">
        <v>121</v>
      </c>
      <c r="I660" s="242" t="s">
        <v>571</v>
      </c>
      <c r="J660" s="170" t="s">
        <v>95</v>
      </c>
      <c r="K660" s="170" t="s">
        <v>342</v>
      </c>
      <c r="L660" s="170" t="s">
        <v>112</v>
      </c>
      <c r="M660" s="75"/>
      <c r="N660" s="75"/>
      <c r="O660" s="75"/>
    </row>
    <row r="661" spans="1:15" ht="15.6" hidden="1">
      <c r="A661" s="370">
        <v>46100</v>
      </c>
      <c r="B661" s="242" t="s">
        <v>2161</v>
      </c>
      <c r="C661" s="170" t="s">
        <v>334</v>
      </c>
      <c r="D661" s="242" t="s">
        <v>256</v>
      </c>
      <c r="E661" s="242">
        <v>500</v>
      </c>
      <c r="F661" s="367">
        <f t="shared" si="10"/>
        <v>0.93386376795353099</v>
      </c>
      <c r="G661" s="239">
        <v>535.41</v>
      </c>
      <c r="H661" s="242" t="s">
        <v>121</v>
      </c>
      <c r="I661" s="242" t="s">
        <v>571</v>
      </c>
      <c r="J661" s="170" t="s">
        <v>95</v>
      </c>
      <c r="K661" s="170" t="s">
        <v>342</v>
      </c>
      <c r="L661" s="170" t="s">
        <v>112</v>
      </c>
      <c r="M661" s="75"/>
      <c r="N661" s="75"/>
      <c r="O661" s="75"/>
    </row>
    <row r="662" spans="1:15" ht="15.6" hidden="1">
      <c r="A662" s="370">
        <v>46100</v>
      </c>
      <c r="B662" s="242" t="s">
        <v>2161</v>
      </c>
      <c r="C662" s="170" t="s">
        <v>334</v>
      </c>
      <c r="D662" s="242" t="s">
        <v>256</v>
      </c>
      <c r="E662" s="242">
        <v>500</v>
      </c>
      <c r="F662" s="367">
        <f t="shared" si="10"/>
        <v>0.93386376795353099</v>
      </c>
      <c r="G662" s="239">
        <v>535.41</v>
      </c>
      <c r="H662" s="242" t="s">
        <v>121</v>
      </c>
      <c r="I662" s="242" t="s">
        <v>571</v>
      </c>
      <c r="J662" s="170" t="s">
        <v>95</v>
      </c>
      <c r="K662" s="170" t="s">
        <v>342</v>
      </c>
      <c r="L662" s="170" t="s">
        <v>112</v>
      </c>
      <c r="M662" s="75"/>
      <c r="N662" s="75"/>
      <c r="O662" s="75"/>
    </row>
    <row r="663" spans="1:15" ht="15.6" hidden="1">
      <c r="A663" s="370">
        <v>46100</v>
      </c>
      <c r="B663" s="242" t="s">
        <v>2161</v>
      </c>
      <c r="C663" s="170" t="s">
        <v>334</v>
      </c>
      <c r="D663" s="242" t="s">
        <v>256</v>
      </c>
      <c r="E663" s="242">
        <v>500</v>
      </c>
      <c r="F663" s="367">
        <f t="shared" si="10"/>
        <v>0.93386376795353099</v>
      </c>
      <c r="G663" s="239">
        <v>535.41</v>
      </c>
      <c r="H663" s="242" t="s">
        <v>121</v>
      </c>
      <c r="I663" s="242" t="s">
        <v>571</v>
      </c>
      <c r="J663" s="170" t="s">
        <v>95</v>
      </c>
      <c r="K663" s="170" t="s">
        <v>342</v>
      </c>
      <c r="L663" s="170" t="s">
        <v>112</v>
      </c>
      <c r="M663" s="75"/>
      <c r="N663" s="75"/>
      <c r="O663" s="75"/>
    </row>
    <row r="664" spans="1:15" ht="15.6" hidden="1">
      <c r="A664" s="363">
        <v>46100</v>
      </c>
      <c r="B664" s="242" t="s">
        <v>829</v>
      </c>
      <c r="C664" s="242" t="s">
        <v>129</v>
      </c>
      <c r="D664" s="242" t="s">
        <v>97</v>
      </c>
      <c r="E664" s="245">
        <v>217164</v>
      </c>
      <c r="F664" s="367">
        <f t="shared" si="10"/>
        <v>405.60318260772124</v>
      </c>
      <c r="G664" s="239">
        <v>535.41</v>
      </c>
      <c r="H664" s="242" t="s">
        <v>106</v>
      </c>
      <c r="I664" s="242" t="s">
        <v>868</v>
      </c>
      <c r="J664" s="170" t="s">
        <v>95</v>
      </c>
      <c r="K664" s="170" t="s">
        <v>342</v>
      </c>
      <c r="L664" s="170" t="s">
        <v>112</v>
      </c>
      <c r="M664" s="75"/>
      <c r="N664" s="75"/>
      <c r="O664" s="75"/>
    </row>
    <row r="665" spans="1:15" ht="15.6" hidden="1">
      <c r="A665" s="393">
        <v>46101</v>
      </c>
      <c r="B665" s="170" t="s">
        <v>2252</v>
      </c>
      <c r="C665" s="170" t="s">
        <v>395</v>
      </c>
      <c r="D665" s="170" t="s">
        <v>256</v>
      </c>
      <c r="E665" s="170">
        <v>10000</v>
      </c>
      <c r="F665" s="367">
        <f t="shared" si="10"/>
        <v>18.67727535907062</v>
      </c>
      <c r="G665" s="239">
        <v>535.41</v>
      </c>
      <c r="H665" s="170" t="s">
        <v>121</v>
      </c>
      <c r="I665" s="170" t="s">
        <v>581</v>
      </c>
      <c r="J665" s="170" t="s">
        <v>95</v>
      </c>
      <c r="K665" s="170" t="s">
        <v>342</v>
      </c>
      <c r="L665" s="170" t="s">
        <v>112</v>
      </c>
      <c r="M665" s="124"/>
      <c r="N665" s="124"/>
      <c r="O665" s="124"/>
    </row>
    <row r="666" spans="1:15" ht="15.6" hidden="1">
      <c r="A666" s="393">
        <v>46101</v>
      </c>
      <c r="B666" s="165" t="s">
        <v>2158</v>
      </c>
      <c r="C666" s="165" t="s">
        <v>523</v>
      </c>
      <c r="D666" s="165" t="s">
        <v>256</v>
      </c>
      <c r="E666" s="165">
        <v>10000</v>
      </c>
      <c r="F666" s="367">
        <f t="shared" si="10"/>
        <v>18.67727535907062</v>
      </c>
      <c r="G666" s="239">
        <v>535.41</v>
      </c>
      <c r="H666" s="165" t="s">
        <v>122</v>
      </c>
      <c r="I666" s="165" t="s">
        <v>552</v>
      </c>
      <c r="J666" s="170" t="s">
        <v>95</v>
      </c>
      <c r="K666" s="170" t="s">
        <v>342</v>
      </c>
      <c r="L666" s="170" t="s">
        <v>112</v>
      </c>
      <c r="M666" s="124"/>
      <c r="N666" s="124"/>
      <c r="O666" s="124"/>
    </row>
    <row r="667" spans="1:15" ht="15.6" hidden="1">
      <c r="A667" s="370">
        <v>46101</v>
      </c>
      <c r="B667" s="242" t="s">
        <v>185</v>
      </c>
      <c r="C667" s="170" t="s">
        <v>334</v>
      </c>
      <c r="D667" s="371" t="s">
        <v>98</v>
      </c>
      <c r="E667" s="242">
        <v>1000</v>
      </c>
      <c r="F667" s="367">
        <f t="shared" si="10"/>
        <v>1.9254803020356539</v>
      </c>
      <c r="G667" s="239">
        <v>519.35093749999999</v>
      </c>
      <c r="H667" s="372" t="s">
        <v>110</v>
      </c>
      <c r="I667" s="170" t="s">
        <v>375</v>
      </c>
      <c r="J667" s="170" t="s">
        <v>95</v>
      </c>
      <c r="K667" s="170" t="s">
        <v>342</v>
      </c>
      <c r="L667" s="170" t="s">
        <v>112</v>
      </c>
      <c r="M667" s="306"/>
      <c r="N667" s="306"/>
      <c r="O667" s="75"/>
    </row>
    <row r="668" spans="1:15" ht="15.6" hidden="1">
      <c r="A668" s="370">
        <v>46101</v>
      </c>
      <c r="B668" s="242" t="s">
        <v>191</v>
      </c>
      <c r="C668" s="170" t="s">
        <v>334</v>
      </c>
      <c r="D668" s="371" t="s">
        <v>98</v>
      </c>
      <c r="E668" s="242">
        <v>1000</v>
      </c>
      <c r="F668" s="367">
        <f t="shared" si="10"/>
        <v>1.8771635173931283</v>
      </c>
      <c r="G668" s="239">
        <v>532.71864210781655</v>
      </c>
      <c r="H668" s="372" t="s">
        <v>110</v>
      </c>
      <c r="I668" s="170" t="s">
        <v>375</v>
      </c>
      <c r="J668" s="170" t="s">
        <v>95</v>
      </c>
      <c r="K668" s="170" t="s">
        <v>342</v>
      </c>
      <c r="L668" s="170" t="s">
        <v>112</v>
      </c>
      <c r="M668" s="306"/>
      <c r="N668" s="306"/>
      <c r="O668" s="75"/>
    </row>
    <row r="669" spans="1:15" ht="15.6" hidden="1">
      <c r="A669" s="380">
        <v>46101</v>
      </c>
      <c r="B669" s="242" t="s">
        <v>459</v>
      </c>
      <c r="C669" s="170" t="s">
        <v>334</v>
      </c>
      <c r="D669" s="242" t="s">
        <v>97</v>
      </c>
      <c r="E669" s="284">
        <v>500</v>
      </c>
      <c r="F669" s="367">
        <f t="shared" si="10"/>
        <v>0.93386376795353099</v>
      </c>
      <c r="G669" s="239">
        <v>535.41</v>
      </c>
      <c r="H669" s="242" t="s">
        <v>167</v>
      </c>
      <c r="I669" s="242" t="s">
        <v>495</v>
      </c>
      <c r="J669" s="170" t="s">
        <v>95</v>
      </c>
      <c r="K669" s="170" t="s">
        <v>342</v>
      </c>
      <c r="L669" s="170" t="s">
        <v>112</v>
      </c>
      <c r="M669" s="75"/>
      <c r="N669" s="75"/>
      <c r="O669" s="75"/>
    </row>
    <row r="670" spans="1:15" ht="15.6" hidden="1">
      <c r="A670" s="380">
        <v>46101</v>
      </c>
      <c r="B670" s="242" t="s">
        <v>451</v>
      </c>
      <c r="C670" s="170" t="s">
        <v>334</v>
      </c>
      <c r="D670" s="242" t="s">
        <v>97</v>
      </c>
      <c r="E670" s="284">
        <v>500</v>
      </c>
      <c r="F670" s="367">
        <f t="shared" si="10"/>
        <v>0.93386376795353099</v>
      </c>
      <c r="G670" s="239">
        <v>535.41</v>
      </c>
      <c r="H670" s="242" t="s">
        <v>167</v>
      </c>
      <c r="I670" s="242" t="s">
        <v>495</v>
      </c>
      <c r="J670" s="170" t="s">
        <v>95</v>
      </c>
      <c r="K670" s="170" t="s">
        <v>342</v>
      </c>
      <c r="L670" s="170" t="s">
        <v>112</v>
      </c>
      <c r="M670" s="75"/>
      <c r="N670" s="75"/>
      <c r="O670" s="75"/>
    </row>
    <row r="671" spans="1:15" s="412" customFormat="1" ht="15.6" hidden="1">
      <c r="A671" s="380">
        <v>46101</v>
      </c>
      <c r="B671" s="242" t="s">
        <v>450</v>
      </c>
      <c r="C671" s="170" t="s">
        <v>334</v>
      </c>
      <c r="D671" s="242" t="s">
        <v>97</v>
      </c>
      <c r="E671" s="284">
        <v>500</v>
      </c>
      <c r="F671" s="367">
        <f t="shared" si="10"/>
        <v>0.93386376795353099</v>
      </c>
      <c r="G671" s="239">
        <v>535.41</v>
      </c>
      <c r="H671" s="242" t="s">
        <v>167</v>
      </c>
      <c r="I671" s="242" t="s">
        <v>495</v>
      </c>
      <c r="J671" s="170" t="s">
        <v>95</v>
      </c>
      <c r="K671" s="170" t="s">
        <v>342</v>
      </c>
      <c r="L671" s="170" t="s">
        <v>112</v>
      </c>
      <c r="M671" s="75"/>
      <c r="N671" s="75"/>
      <c r="O671" s="75"/>
    </row>
    <row r="672" spans="1:15" s="412" customFormat="1" ht="15.6" hidden="1">
      <c r="A672" s="380">
        <v>46101</v>
      </c>
      <c r="B672" s="242" t="s">
        <v>451</v>
      </c>
      <c r="C672" s="170" t="s">
        <v>334</v>
      </c>
      <c r="D672" s="242" t="s">
        <v>97</v>
      </c>
      <c r="E672" s="284">
        <v>500</v>
      </c>
      <c r="F672" s="367">
        <f t="shared" si="10"/>
        <v>0.93386376795353099</v>
      </c>
      <c r="G672" s="239">
        <v>535.41</v>
      </c>
      <c r="H672" s="242" t="s">
        <v>167</v>
      </c>
      <c r="I672" s="242" t="s">
        <v>495</v>
      </c>
      <c r="J672" s="170" t="s">
        <v>95</v>
      </c>
      <c r="K672" s="170" t="s">
        <v>342</v>
      </c>
      <c r="L672" s="170" t="s">
        <v>112</v>
      </c>
      <c r="M672" s="75"/>
      <c r="N672" s="75"/>
      <c r="O672" s="75"/>
    </row>
    <row r="673" spans="1:15" s="412" customFormat="1" ht="15.6" hidden="1">
      <c r="A673" s="346">
        <v>46101</v>
      </c>
      <c r="B673" s="347" t="s">
        <v>2174</v>
      </c>
      <c r="C673" s="170" t="s">
        <v>334</v>
      </c>
      <c r="D673" s="347" t="s">
        <v>256</v>
      </c>
      <c r="E673" s="347">
        <v>500</v>
      </c>
      <c r="F673" s="367">
        <f t="shared" si="10"/>
        <v>0.93386376795353099</v>
      </c>
      <c r="G673" s="239">
        <v>535.41</v>
      </c>
      <c r="H673" s="347" t="s">
        <v>122</v>
      </c>
      <c r="I673" s="347" t="s">
        <v>537</v>
      </c>
      <c r="J673" s="170" t="s">
        <v>95</v>
      </c>
      <c r="K673" s="170" t="s">
        <v>342</v>
      </c>
      <c r="L673" s="170" t="s">
        <v>112</v>
      </c>
      <c r="M673" s="75"/>
      <c r="N673" s="75"/>
      <c r="O673" s="75"/>
    </row>
    <row r="674" spans="1:15" s="412" customFormat="1" ht="15.6" hidden="1">
      <c r="A674" s="346">
        <v>46101</v>
      </c>
      <c r="B674" s="347" t="s">
        <v>2256</v>
      </c>
      <c r="C674" s="170" t="s">
        <v>334</v>
      </c>
      <c r="D674" s="347" t="s">
        <v>256</v>
      </c>
      <c r="E674" s="347">
        <v>1000</v>
      </c>
      <c r="F674" s="367">
        <f t="shared" si="10"/>
        <v>1.867727535907062</v>
      </c>
      <c r="G674" s="239">
        <v>535.41</v>
      </c>
      <c r="H674" s="347" t="s">
        <v>122</v>
      </c>
      <c r="I674" s="347" t="s">
        <v>537</v>
      </c>
      <c r="J674" s="170" t="s">
        <v>95</v>
      </c>
      <c r="K674" s="170" t="s">
        <v>342</v>
      </c>
      <c r="L674" s="170" t="s">
        <v>112</v>
      </c>
      <c r="M674" s="75"/>
      <c r="N674" s="75"/>
      <c r="O674" s="75"/>
    </row>
    <row r="675" spans="1:15" s="412" customFormat="1" ht="15.6" hidden="1">
      <c r="A675" s="346">
        <v>46101</v>
      </c>
      <c r="B675" s="347" t="s">
        <v>2175</v>
      </c>
      <c r="C675" s="242" t="s">
        <v>391</v>
      </c>
      <c r="D675" s="347" t="s">
        <v>256</v>
      </c>
      <c r="E675" s="347">
        <v>2000</v>
      </c>
      <c r="F675" s="367">
        <f t="shared" si="10"/>
        <v>3.735455071814124</v>
      </c>
      <c r="G675" s="239">
        <v>535.41</v>
      </c>
      <c r="H675" s="347" t="s">
        <v>122</v>
      </c>
      <c r="I675" s="347" t="s">
        <v>553</v>
      </c>
      <c r="J675" s="170" t="s">
        <v>95</v>
      </c>
      <c r="K675" s="170" t="s">
        <v>342</v>
      </c>
      <c r="L675" s="170" t="s">
        <v>112</v>
      </c>
      <c r="M675" s="75"/>
      <c r="N675" s="75"/>
      <c r="O675" s="75"/>
    </row>
    <row r="676" spans="1:15" s="412" customFormat="1" ht="15.6" hidden="1">
      <c r="A676" s="346">
        <v>46101</v>
      </c>
      <c r="B676" s="347" t="s">
        <v>2172</v>
      </c>
      <c r="C676" s="170" t="s">
        <v>334</v>
      </c>
      <c r="D676" s="347" t="s">
        <v>256</v>
      </c>
      <c r="E676" s="347">
        <v>500</v>
      </c>
      <c r="F676" s="367">
        <f t="shared" si="10"/>
        <v>0.93386376795353099</v>
      </c>
      <c r="G676" s="239">
        <v>535.41</v>
      </c>
      <c r="H676" s="347" t="s">
        <v>122</v>
      </c>
      <c r="I676" s="347" t="s">
        <v>537</v>
      </c>
      <c r="J676" s="170" t="s">
        <v>95</v>
      </c>
      <c r="K676" s="170" t="s">
        <v>342</v>
      </c>
      <c r="L676" s="170" t="s">
        <v>112</v>
      </c>
      <c r="M676" s="75"/>
      <c r="N676" s="75"/>
      <c r="O676" s="75"/>
    </row>
    <row r="677" spans="1:15" s="412" customFormat="1" ht="15.6" hidden="1">
      <c r="A677" s="346">
        <v>46101</v>
      </c>
      <c r="B677" s="347" t="s">
        <v>2174</v>
      </c>
      <c r="C677" s="170" t="s">
        <v>334</v>
      </c>
      <c r="D677" s="347" t="s">
        <v>256</v>
      </c>
      <c r="E677" s="347">
        <v>500</v>
      </c>
      <c r="F677" s="367">
        <f t="shared" si="10"/>
        <v>0.93386376795353099</v>
      </c>
      <c r="G677" s="239">
        <v>535.41</v>
      </c>
      <c r="H677" s="347" t="s">
        <v>122</v>
      </c>
      <c r="I677" s="347" t="s">
        <v>537</v>
      </c>
      <c r="J677" s="170" t="s">
        <v>95</v>
      </c>
      <c r="K677" s="170" t="s">
        <v>342</v>
      </c>
      <c r="L677" s="170" t="s">
        <v>112</v>
      </c>
      <c r="M677" s="75"/>
      <c r="N677" s="75"/>
      <c r="O677" s="75"/>
    </row>
    <row r="678" spans="1:15" s="412" customFormat="1" ht="15.6" hidden="1">
      <c r="A678" s="346">
        <v>46101</v>
      </c>
      <c r="B678" s="347" t="s">
        <v>2172</v>
      </c>
      <c r="C678" s="170" t="s">
        <v>334</v>
      </c>
      <c r="D678" s="347" t="s">
        <v>256</v>
      </c>
      <c r="E678" s="347">
        <v>500</v>
      </c>
      <c r="F678" s="367">
        <f t="shared" si="10"/>
        <v>0.93386376795353099</v>
      </c>
      <c r="G678" s="239">
        <v>535.41</v>
      </c>
      <c r="H678" s="347" t="s">
        <v>122</v>
      </c>
      <c r="I678" s="347" t="s">
        <v>537</v>
      </c>
      <c r="J678" s="170" t="s">
        <v>95</v>
      </c>
      <c r="K678" s="170" t="s">
        <v>342</v>
      </c>
      <c r="L678" s="170" t="s">
        <v>112</v>
      </c>
      <c r="M678" s="75"/>
      <c r="N678" s="75"/>
      <c r="O678" s="75"/>
    </row>
    <row r="679" spans="1:15" s="412" customFormat="1" ht="15.6" hidden="1">
      <c r="A679" s="346">
        <v>46101</v>
      </c>
      <c r="B679" s="347" t="s">
        <v>2174</v>
      </c>
      <c r="C679" s="170" t="s">
        <v>334</v>
      </c>
      <c r="D679" s="347" t="s">
        <v>256</v>
      </c>
      <c r="E679" s="347">
        <v>500</v>
      </c>
      <c r="F679" s="367">
        <f t="shared" si="10"/>
        <v>0.93386376795353099</v>
      </c>
      <c r="G679" s="239">
        <v>535.41</v>
      </c>
      <c r="H679" s="347" t="s">
        <v>122</v>
      </c>
      <c r="I679" s="347" t="s">
        <v>537</v>
      </c>
      <c r="J679" s="170" t="s">
        <v>95</v>
      </c>
      <c r="K679" s="170" t="s">
        <v>342</v>
      </c>
      <c r="L679" s="170" t="s">
        <v>112</v>
      </c>
      <c r="M679" s="75"/>
      <c r="N679" s="75"/>
      <c r="O679" s="75"/>
    </row>
    <row r="680" spans="1:15" s="412" customFormat="1" ht="15.6" hidden="1">
      <c r="A680" s="346">
        <v>46101</v>
      </c>
      <c r="B680" s="347" t="s">
        <v>2174</v>
      </c>
      <c r="C680" s="170" t="s">
        <v>334</v>
      </c>
      <c r="D680" s="347" t="s">
        <v>256</v>
      </c>
      <c r="E680" s="347">
        <v>500</v>
      </c>
      <c r="F680" s="367">
        <f t="shared" si="10"/>
        <v>0.93386376795353099</v>
      </c>
      <c r="G680" s="239">
        <v>535.41</v>
      </c>
      <c r="H680" s="347" t="s">
        <v>122</v>
      </c>
      <c r="I680" s="347" t="s">
        <v>537</v>
      </c>
      <c r="J680" s="170" t="s">
        <v>95</v>
      </c>
      <c r="K680" s="170" t="s">
        <v>342</v>
      </c>
      <c r="L680" s="170" t="s">
        <v>112</v>
      </c>
      <c r="M680" s="75"/>
      <c r="N680" s="75"/>
      <c r="O680" s="75"/>
    </row>
    <row r="681" spans="1:15" s="412" customFormat="1" ht="15.6" hidden="1">
      <c r="A681" s="346">
        <v>46101</v>
      </c>
      <c r="B681" s="347" t="s">
        <v>2170</v>
      </c>
      <c r="C681" s="347" t="s">
        <v>523</v>
      </c>
      <c r="D681" s="347" t="s">
        <v>256</v>
      </c>
      <c r="E681" s="347">
        <v>10000</v>
      </c>
      <c r="F681" s="367">
        <f t="shared" si="10"/>
        <v>18.67727535907062</v>
      </c>
      <c r="G681" s="239">
        <v>535.41</v>
      </c>
      <c r="H681" s="347" t="s">
        <v>122</v>
      </c>
      <c r="I681" s="347" t="s">
        <v>554</v>
      </c>
      <c r="J681" s="170" t="s">
        <v>95</v>
      </c>
      <c r="K681" s="170" t="s">
        <v>342</v>
      </c>
      <c r="L681" s="170" t="s">
        <v>112</v>
      </c>
      <c r="M681" s="75"/>
      <c r="N681" s="75"/>
      <c r="O681" s="75"/>
    </row>
    <row r="682" spans="1:15" s="412" customFormat="1" ht="15.6" hidden="1">
      <c r="A682" s="370">
        <v>46101</v>
      </c>
      <c r="B682" s="242" t="s">
        <v>2161</v>
      </c>
      <c r="C682" s="170" t="s">
        <v>334</v>
      </c>
      <c r="D682" s="242" t="s">
        <v>256</v>
      </c>
      <c r="E682" s="242">
        <v>500</v>
      </c>
      <c r="F682" s="367">
        <f t="shared" si="10"/>
        <v>0.93386376795353099</v>
      </c>
      <c r="G682" s="239">
        <v>535.41</v>
      </c>
      <c r="H682" s="242" t="s">
        <v>121</v>
      </c>
      <c r="I682" s="242" t="s">
        <v>571</v>
      </c>
      <c r="J682" s="170" t="s">
        <v>95</v>
      </c>
      <c r="K682" s="170" t="s">
        <v>342</v>
      </c>
      <c r="L682" s="170" t="s">
        <v>112</v>
      </c>
      <c r="M682" s="75"/>
      <c r="N682" s="75"/>
      <c r="O682" s="75"/>
    </row>
    <row r="683" spans="1:15" s="412" customFormat="1" ht="15.6" hidden="1">
      <c r="A683" s="370">
        <v>46101</v>
      </c>
      <c r="B683" s="242" t="s">
        <v>2161</v>
      </c>
      <c r="C683" s="170" t="s">
        <v>334</v>
      </c>
      <c r="D683" s="242" t="s">
        <v>256</v>
      </c>
      <c r="E683" s="242">
        <v>500</v>
      </c>
      <c r="F683" s="367">
        <f t="shared" si="10"/>
        <v>0.93386376795353099</v>
      </c>
      <c r="G683" s="239">
        <v>535.41</v>
      </c>
      <c r="H683" s="242" t="s">
        <v>121</v>
      </c>
      <c r="I683" s="242" t="s">
        <v>571</v>
      </c>
      <c r="J683" s="170" t="s">
        <v>95</v>
      </c>
      <c r="K683" s="170" t="s">
        <v>342</v>
      </c>
      <c r="L683" s="170" t="s">
        <v>112</v>
      </c>
      <c r="M683" s="75"/>
      <c r="N683" s="75"/>
      <c r="O683" s="75"/>
    </row>
    <row r="684" spans="1:15" ht="15.6" hidden="1">
      <c r="A684" s="370">
        <v>46101</v>
      </c>
      <c r="B684" s="242" t="s">
        <v>2164</v>
      </c>
      <c r="C684" s="170" t="s">
        <v>334</v>
      </c>
      <c r="D684" s="242" t="s">
        <v>256</v>
      </c>
      <c r="E684" s="242">
        <v>500</v>
      </c>
      <c r="F684" s="367">
        <f t="shared" si="10"/>
        <v>0.93386376795353099</v>
      </c>
      <c r="G684" s="239">
        <v>535.41</v>
      </c>
      <c r="H684" s="242" t="s">
        <v>121</v>
      </c>
      <c r="I684" s="242" t="s">
        <v>571</v>
      </c>
      <c r="J684" s="170" t="s">
        <v>95</v>
      </c>
      <c r="K684" s="170" t="s">
        <v>342</v>
      </c>
      <c r="L684" s="170" t="s">
        <v>112</v>
      </c>
      <c r="M684" s="75"/>
      <c r="N684" s="75"/>
      <c r="O684" s="75"/>
    </row>
    <row r="685" spans="1:15" ht="15.6" hidden="1">
      <c r="A685" s="370">
        <v>46101</v>
      </c>
      <c r="B685" s="242" t="s">
        <v>2161</v>
      </c>
      <c r="C685" s="170" t="s">
        <v>334</v>
      </c>
      <c r="D685" s="242" t="s">
        <v>256</v>
      </c>
      <c r="E685" s="242">
        <v>500</v>
      </c>
      <c r="F685" s="367">
        <f t="shared" si="10"/>
        <v>0.93386376795353099</v>
      </c>
      <c r="G685" s="239">
        <v>535.41</v>
      </c>
      <c r="H685" s="242" t="s">
        <v>121</v>
      </c>
      <c r="I685" s="242" t="s">
        <v>571</v>
      </c>
      <c r="J685" s="170" t="s">
        <v>95</v>
      </c>
      <c r="K685" s="170" t="s">
        <v>342</v>
      </c>
      <c r="L685" s="170" t="s">
        <v>112</v>
      </c>
      <c r="M685" s="75"/>
      <c r="N685" s="75"/>
      <c r="O685" s="75"/>
    </row>
    <row r="686" spans="1:15" ht="15.6" hidden="1">
      <c r="A686" s="370">
        <v>46101</v>
      </c>
      <c r="B686" s="242" t="s">
        <v>2164</v>
      </c>
      <c r="C686" s="170" t="s">
        <v>334</v>
      </c>
      <c r="D686" s="242" t="s">
        <v>256</v>
      </c>
      <c r="E686" s="242">
        <v>1000</v>
      </c>
      <c r="F686" s="367">
        <f t="shared" ref="F686:F749" si="11">E686/G686</f>
        <v>1.867727535907062</v>
      </c>
      <c r="G686" s="239">
        <v>535.41</v>
      </c>
      <c r="H686" s="242" t="s">
        <v>130</v>
      </c>
      <c r="I686" s="242" t="s">
        <v>620</v>
      </c>
      <c r="J686" s="170" t="s">
        <v>95</v>
      </c>
      <c r="K686" s="170" t="s">
        <v>342</v>
      </c>
      <c r="L686" s="170" t="s">
        <v>112</v>
      </c>
      <c r="M686" s="75"/>
      <c r="N686" s="75"/>
      <c r="O686" s="75"/>
    </row>
    <row r="687" spans="1:15" ht="15.6" hidden="1">
      <c r="A687" s="366">
        <v>46101</v>
      </c>
      <c r="B687" s="170" t="s">
        <v>2175</v>
      </c>
      <c r="C687" s="242" t="s">
        <v>391</v>
      </c>
      <c r="D687" s="170" t="s">
        <v>256</v>
      </c>
      <c r="E687" s="170">
        <v>9000</v>
      </c>
      <c r="F687" s="367">
        <f t="shared" si="11"/>
        <v>16.809547823163559</v>
      </c>
      <c r="G687" s="239">
        <v>535.41</v>
      </c>
      <c r="H687" s="170" t="s">
        <v>130</v>
      </c>
      <c r="I687" s="170" t="s">
        <v>641</v>
      </c>
      <c r="J687" s="170" t="s">
        <v>95</v>
      </c>
      <c r="K687" s="170" t="s">
        <v>342</v>
      </c>
      <c r="L687" s="170" t="s">
        <v>112</v>
      </c>
      <c r="M687" s="75"/>
      <c r="N687" s="75"/>
      <c r="O687" s="75"/>
    </row>
    <row r="688" spans="1:15" ht="15.6" hidden="1">
      <c r="A688" s="370">
        <v>46101</v>
      </c>
      <c r="B688" s="242" t="s">
        <v>2164</v>
      </c>
      <c r="C688" s="170" t="s">
        <v>334</v>
      </c>
      <c r="D688" s="242" t="s">
        <v>256</v>
      </c>
      <c r="E688" s="242">
        <v>2500</v>
      </c>
      <c r="F688" s="367">
        <f t="shared" si="11"/>
        <v>4.669318839767655</v>
      </c>
      <c r="G688" s="239">
        <v>535.41</v>
      </c>
      <c r="H688" s="242" t="s">
        <v>130</v>
      </c>
      <c r="I688" s="242" t="s">
        <v>620</v>
      </c>
      <c r="J688" s="170" t="s">
        <v>95</v>
      </c>
      <c r="K688" s="170" t="s">
        <v>342</v>
      </c>
      <c r="L688" s="170" t="s">
        <v>112</v>
      </c>
      <c r="M688" s="75"/>
      <c r="N688" s="75"/>
      <c r="O688" s="75"/>
    </row>
    <row r="689" spans="1:15" ht="15.6" hidden="1">
      <c r="A689" s="393">
        <v>46102</v>
      </c>
      <c r="B689" s="170" t="s">
        <v>2252</v>
      </c>
      <c r="C689" s="170" t="s">
        <v>395</v>
      </c>
      <c r="D689" s="170" t="s">
        <v>256</v>
      </c>
      <c r="E689" s="170">
        <v>10000</v>
      </c>
      <c r="F689" s="367">
        <f t="shared" si="11"/>
        <v>18.67727535907062</v>
      </c>
      <c r="G689" s="239">
        <v>535.41</v>
      </c>
      <c r="H689" s="170" t="s">
        <v>121</v>
      </c>
      <c r="I689" s="170" t="s">
        <v>581</v>
      </c>
      <c r="J689" s="170" t="s">
        <v>95</v>
      </c>
      <c r="K689" s="170" t="s">
        <v>342</v>
      </c>
      <c r="L689" s="170" t="s">
        <v>112</v>
      </c>
      <c r="M689" s="124"/>
      <c r="N689" s="124"/>
      <c r="O689" s="124"/>
    </row>
    <row r="690" spans="1:15" ht="15.6" hidden="1">
      <c r="A690" s="393">
        <v>46102</v>
      </c>
      <c r="B690" s="165" t="s">
        <v>2187</v>
      </c>
      <c r="C690" s="165" t="s">
        <v>523</v>
      </c>
      <c r="D690" s="165" t="s">
        <v>256</v>
      </c>
      <c r="E690" s="165">
        <v>10000</v>
      </c>
      <c r="F690" s="367">
        <f t="shared" si="11"/>
        <v>18.67727535907062</v>
      </c>
      <c r="G690" s="239">
        <v>535.41</v>
      </c>
      <c r="H690" s="165" t="s">
        <v>122</v>
      </c>
      <c r="I690" s="165" t="s">
        <v>552</v>
      </c>
      <c r="J690" s="170" t="s">
        <v>95</v>
      </c>
      <c r="K690" s="170" t="s">
        <v>342</v>
      </c>
      <c r="L690" s="170" t="s">
        <v>112</v>
      </c>
      <c r="M690" s="124"/>
      <c r="N690" s="124"/>
      <c r="O690" s="124"/>
    </row>
    <row r="691" spans="1:15" ht="15.6" hidden="1">
      <c r="A691" s="346">
        <v>46102</v>
      </c>
      <c r="B691" s="347" t="s">
        <v>2190</v>
      </c>
      <c r="C691" s="170" t="s">
        <v>334</v>
      </c>
      <c r="D691" s="347" t="s">
        <v>256</v>
      </c>
      <c r="E691" s="347">
        <v>500</v>
      </c>
      <c r="F691" s="367">
        <f t="shared" si="11"/>
        <v>0.93386376795353099</v>
      </c>
      <c r="G691" s="239">
        <v>535.41</v>
      </c>
      <c r="H691" s="347" t="s">
        <v>122</v>
      </c>
      <c r="I691" s="347" t="s">
        <v>537</v>
      </c>
      <c r="J691" s="170" t="s">
        <v>95</v>
      </c>
      <c r="K691" s="170" t="s">
        <v>342</v>
      </c>
      <c r="L691" s="170" t="s">
        <v>112</v>
      </c>
      <c r="M691" s="75"/>
      <c r="N691" s="75"/>
      <c r="O691" s="75"/>
    </row>
    <row r="692" spans="1:15" ht="15.6" hidden="1">
      <c r="A692" s="346">
        <v>46102</v>
      </c>
      <c r="B692" s="347" t="s">
        <v>2190</v>
      </c>
      <c r="C692" s="170" t="s">
        <v>334</v>
      </c>
      <c r="D692" s="347" t="s">
        <v>256</v>
      </c>
      <c r="E692" s="347">
        <v>500</v>
      </c>
      <c r="F692" s="367">
        <f t="shared" si="11"/>
        <v>0.93386376795353099</v>
      </c>
      <c r="G692" s="239">
        <v>535.41</v>
      </c>
      <c r="H692" s="347" t="s">
        <v>122</v>
      </c>
      <c r="I692" s="347" t="s">
        <v>537</v>
      </c>
      <c r="J692" s="170" t="s">
        <v>95</v>
      </c>
      <c r="K692" s="170" t="s">
        <v>342</v>
      </c>
      <c r="L692" s="170" t="s">
        <v>112</v>
      </c>
      <c r="M692" s="75"/>
      <c r="N692" s="75"/>
      <c r="O692" s="75"/>
    </row>
    <row r="693" spans="1:15" ht="15.6" hidden="1">
      <c r="A693" s="346">
        <v>46102</v>
      </c>
      <c r="B693" s="347" t="s">
        <v>2190</v>
      </c>
      <c r="C693" s="170" t="s">
        <v>334</v>
      </c>
      <c r="D693" s="347" t="s">
        <v>256</v>
      </c>
      <c r="E693" s="347">
        <v>500</v>
      </c>
      <c r="F693" s="367">
        <f t="shared" si="11"/>
        <v>0.93386376795353099</v>
      </c>
      <c r="G693" s="239">
        <v>535.41</v>
      </c>
      <c r="H693" s="347" t="s">
        <v>122</v>
      </c>
      <c r="I693" s="347" t="s">
        <v>537</v>
      </c>
      <c r="J693" s="170" t="s">
        <v>95</v>
      </c>
      <c r="K693" s="170" t="s">
        <v>342</v>
      </c>
      <c r="L693" s="170" t="s">
        <v>112</v>
      </c>
      <c r="M693" s="75"/>
      <c r="N693" s="75"/>
      <c r="O693" s="75"/>
    </row>
    <row r="694" spans="1:15" ht="15.6" hidden="1">
      <c r="A694" s="346">
        <v>46102</v>
      </c>
      <c r="B694" s="347" t="s">
        <v>2190</v>
      </c>
      <c r="C694" s="170" t="s">
        <v>334</v>
      </c>
      <c r="D694" s="347" t="s">
        <v>256</v>
      </c>
      <c r="E694" s="347">
        <v>500</v>
      </c>
      <c r="F694" s="367">
        <f t="shared" si="11"/>
        <v>0.93386376795353099</v>
      </c>
      <c r="G694" s="239">
        <v>535.41</v>
      </c>
      <c r="H694" s="347" t="s">
        <v>122</v>
      </c>
      <c r="I694" s="347" t="s">
        <v>537</v>
      </c>
      <c r="J694" s="170" t="s">
        <v>95</v>
      </c>
      <c r="K694" s="170" t="s">
        <v>342</v>
      </c>
      <c r="L694" s="170" t="s">
        <v>112</v>
      </c>
      <c r="M694" s="75"/>
      <c r="N694" s="75"/>
      <c r="O694" s="75"/>
    </row>
    <row r="695" spans="1:15" ht="15.6" hidden="1">
      <c r="A695" s="366">
        <v>46102</v>
      </c>
      <c r="B695" s="170" t="s">
        <v>2180</v>
      </c>
      <c r="C695" s="170" t="s">
        <v>395</v>
      </c>
      <c r="D695" s="170" t="s">
        <v>256</v>
      </c>
      <c r="E695" s="170">
        <v>40000</v>
      </c>
      <c r="F695" s="367">
        <f t="shared" si="11"/>
        <v>74.709101436282481</v>
      </c>
      <c r="G695" s="239">
        <v>535.41</v>
      </c>
      <c r="H695" s="170" t="s">
        <v>121</v>
      </c>
      <c r="I695" s="242" t="s">
        <v>594</v>
      </c>
      <c r="J695" s="170" t="s">
        <v>95</v>
      </c>
      <c r="K695" s="170" t="s">
        <v>342</v>
      </c>
      <c r="L695" s="170" t="s">
        <v>112</v>
      </c>
      <c r="M695" s="75"/>
      <c r="N695" s="75"/>
      <c r="O695" s="75"/>
    </row>
    <row r="696" spans="1:15" ht="15.6" hidden="1">
      <c r="A696" s="370">
        <v>46102</v>
      </c>
      <c r="B696" s="242" t="s">
        <v>2164</v>
      </c>
      <c r="C696" s="170" t="s">
        <v>334</v>
      </c>
      <c r="D696" s="242" t="s">
        <v>256</v>
      </c>
      <c r="E696" s="242">
        <v>500</v>
      </c>
      <c r="F696" s="367">
        <f t="shared" si="11"/>
        <v>0.93386376795353099</v>
      </c>
      <c r="G696" s="239">
        <v>535.41</v>
      </c>
      <c r="H696" s="242" t="s">
        <v>121</v>
      </c>
      <c r="I696" s="242" t="s">
        <v>571</v>
      </c>
      <c r="J696" s="170" t="s">
        <v>95</v>
      </c>
      <c r="K696" s="170" t="s">
        <v>342</v>
      </c>
      <c r="L696" s="170" t="s">
        <v>112</v>
      </c>
      <c r="M696" s="75"/>
      <c r="N696" s="75"/>
      <c r="O696" s="75"/>
    </row>
    <row r="697" spans="1:15" ht="15.6" hidden="1">
      <c r="A697" s="366">
        <v>46102</v>
      </c>
      <c r="B697" s="170" t="s">
        <v>2165</v>
      </c>
      <c r="C697" s="242" t="s">
        <v>391</v>
      </c>
      <c r="D697" s="170" t="s">
        <v>256</v>
      </c>
      <c r="E697" s="170">
        <v>2000</v>
      </c>
      <c r="F697" s="367">
        <f t="shared" si="11"/>
        <v>3.735455071814124</v>
      </c>
      <c r="G697" s="239">
        <v>535.41</v>
      </c>
      <c r="H697" s="170" t="s">
        <v>121</v>
      </c>
      <c r="I697" s="242" t="s">
        <v>595</v>
      </c>
      <c r="J697" s="170" t="s">
        <v>95</v>
      </c>
      <c r="K697" s="170" t="s">
        <v>342</v>
      </c>
      <c r="L697" s="170" t="s">
        <v>112</v>
      </c>
      <c r="M697" s="75"/>
      <c r="N697" s="75"/>
      <c r="O697" s="75"/>
    </row>
    <row r="698" spans="1:15" ht="15.6" hidden="1">
      <c r="A698" s="370">
        <v>46102</v>
      </c>
      <c r="B698" s="242" t="s">
        <v>568</v>
      </c>
      <c r="C698" s="170" t="s">
        <v>334</v>
      </c>
      <c r="D698" s="242" t="s">
        <v>256</v>
      </c>
      <c r="E698" s="242">
        <v>1000</v>
      </c>
      <c r="F698" s="367">
        <f t="shared" si="11"/>
        <v>1.867727535907062</v>
      </c>
      <c r="G698" s="239">
        <v>535.41</v>
      </c>
      <c r="H698" s="242" t="s">
        <v>121</v>
      </c>
      <c r="I698" s="242" t="s">
        <v>571</v>
      </c>
      <c r="J698" s="170" t="s">
        <v>95</v>
      </c>
      <c r="K698" s="170" t="s">
        <v>342</v>
      </c>
      <c r="L698" s="170" t="s">
        <v>112</v>
      </c>
      <c r="M698" s="75"/>
      <c r="N698" s="75"/>
      <c r="O698" s="75"/>
    </row>
    <row r="699" spans="1:15" ht="15.6" hidden="1">
      <c r="A699" s="370">
        <v>46102</v>
      </c>
      <c r="B699" s="242" t="s">
        <v>2169</v>
      </c>
      <c r="C699" s="170" t="s">
        <v>334</v>
      </c>
      <c r="D699" s="242" t="s">
        <v>256</v>
      </c>
      <c r="E699" s="242">
        <v>500</v>
      </c>
      <c r="F699" s="367">
        <f t="shared" si="11"/>
        <v>0.93386376795353099</v>
      </c>
      <c r="G699" s="239">
        <v>535.41</v>
      </c>
      <c r="H699" s="242" t="s">
        <v>121</v>
      </c>
      <c r="I699" s="242" t="s">
        <v>571</v>
      </c>
      <c r="J699" s="170" t="s">
        <v>95</v>
      </c>
      <c r="K699" s="170" t="s">
        <v>342</v>
      </c>
      <c r="L699" s="170" t="s">
        <v>112</v>
      </c>
      <c r="M699" s="75"/>
      <c r="N699" s="75"/>
      <c r="O699" s="75"/>
    </row>
    <row r="700" spans="1:15" ht="15.6" hidden="1">
      <c r="A700" s="370">
        <v>46102</v>
      </c>
      <c r="B700" s="242" t="s">
        <v>2169</v>
      </c>
      <c r="C700" s="170" t="s">
        <v>334</v>
      </c>
      <c r="D700" s="242" t="s">
        <v>256</v>
      </c>
      <c r="E700" s="242">
        <v>500</v>
      </c>
      <c r="F700" s="367">
        <f t="shared" si="11"/>
        <v>0.93386376795353099</v>
      </c>
      <c r="G700" s="239">
        <v>535.41</v>
      </c>
      <c r="H700" s="242" t="s">
        <v>121</v>
      </c>
      <c r="I700" s="242" t="s">
        <v>571</v>
      </c>
      <c r="J700" s="170" t="s">
        <v>95</v>
      </c>
      <c r="K700" s="170" t="s">
        <v>342</v>
      </c>
      <c r="L700" s="170" t="s">
        <v>112</v>
      </c>
      <c r="M700" s="75"/>
      <c r="N700" s="75"/>
      <c r="O700" s="75"/>
    </row>
    <row r="701" spans="1:15" ht="15.6" hidden="1">
      <c r="A701" s="366">
        <v>46102</v>
      </c>
      <c r="B701" s="170" t="s">
        <v>2251</v>
      </c>
      <c r="C701" s="170" t="s">
        <v>523</v>
      </c>
      <c r="D701" s="170" t="s">
        <v>256</v>
      </c>
      <c r="E701" s="170">
        <v>10000</v>
      </c>
      <c r="F701" s="367">
        <f t="shared" si="11"/>
        <v>18.67727535907062</v>
      </c>
      <c r="G701" s="239">
        <v>535.41</v>
      </c>
      <c r="H701" s="170" t="s">
        <v>130</v>
      </c>
      <c r="I701" s="170" t="s">
        <v>642</v>
      </c>
      <c r="J701" s="170" t="s">
        <v>95</v>
      </c>
      <c r="K701" s="170" t="s">
        <v>342</v>
      </c>
      <c r="L701" s="170" t="s">
        <v>112</v>
      </c>
      <c r="M701" s="124"/>
      <c r="N701" s="124"/>
      <c r="O701" s="124"/>
    </row>
    <row r="702" spans="1:15" ht="15.6" hidden="1">
      <c r="A702" s="370">
        <v>46102</v>
      </c>
      <c r="B702" s="242" t="s">
        <v>2161</v>
      </c>
      <c r="C702" s="170" t="s">
        <v>334</v>
      </c>
      <c r="D702" s="242" t="s">
        <v>256</v>
      </c>
      <c r="E702" s="242">
        <v>2500</v>
      </c>
      <c r="F702" s="367">
        <f t="shared" si="11"/>
        <v>4.669318839767655</v>
      </c>
      <c r="G702" s="239">
        <v>535.41</v>
      </c>
      <c r="H702" s="242" t="s">
        <v>130</v>
      </c>
      <c r="I702" s="242" t="s">
        <v>620</v>
      </c>
      <c r="J702" s="170" t="s">
        <v>95</v>
      </c>
      <c r="K702" s="170" t="s">
        <v>342</v>
      </c>
      <c r="L702" s="170" t="s">
        <v>112</v>
      </c>
      <c r="M702" s="75"/>
      <c r="N702" s="75"/>
      <c r="O702" s="75"/>
    </row>
    <row r="703" spans="1:15" ht="15.6" hidden="1">
      <c r="A703" s="370">
        <v>46102</v>
      </c>
      <c r="B703" s="242" t="s">
        <v>2173</v>
      </c>
      <c r="C703" s="170" t="s">
        <v>334</v>
      </c>
      <c r="D703" s="242" t="s">
        <v>256</v>
      </c>
      <c r="E703" s="242">
        <v>500</v>
      </c>
      <c r="F703" s="367">
        <f t="shared" si="11"/>
        <v>0.93386376795353099</v>
      </c>
      <c r="G703" s="239">
        <v>535.41</v>
      </c>
      <c r="H703" s="242" t="s">
        <v>130</v>
      </c>
      <c r="I703" s="242" t="s">
        <v>620</v>
      </c>
      <c r="J703" s="170" t="s">
        <v>95</v>
      </c>
      <c r="K703" s="170" t="s">
        <v>342</v>
      </c>
      <c r="L703" s="170" t="s">
        <v>112</v>
      </c>
      <c r="M703" s="75"/>
      <c r="N703" s="75"/>
      <c r="O703" s="75"/>
    </row>
    <row r="704" spans="1:15" ht="15.6" hidden="1">
      <c r="A704" s="393">
        <v>46103</v>
      </c>
      <c r="B704" s="170" t="s">
        <v>2252</v>
      </c>
      <c r="C704" s="170" t="s">
        <v>395</v>
      </c>
      <c r="D704" s="170" t="s">
        <v>256</v>
      </c>
      <c r="E704" s="170">
        <v>10000</v>
      </c>
      <c r="F704" s="367">
        <f t="shared" si="11"/>
        <v>18.67727535907062</v>
      </c>
      <c r="G704" s="239">
        <v>535.41</v>
      </c>
      <c r="H704" s="170" t="s">
        <v>121</v>
      </c>
      <c r="I704" s="170" t="s">
        <v>581</v>
      </c>
      <c r="J704" s="170" t="s">
        <v>95</v>
      </c>
      <c r="K704" s="170" t="s">
        <v>342</v>
      </c>
      <c r="L704" s="170" t="s">
        <v>112</v>
      </c>
      <c r="M704" s="124"/>
      <c r="N704" s="124"/>
      <c r="O704" s="124"/>
    </row>
    <row r="705" spans="1:15" ht="15.6" hidden="1">
      <c r="A705" s="393">
        <v>46103</v>
      </c>
      <c r="B705" s="165" t="s">
        <v>2158</v>
      </c>
      <c r="C705" s="165" t="s">
        <v>523</v>
      </c>
      <c r="D705" s="165" t="s">
        <v>256</v>
      </c>
      <c r="E705" s="165">
        <v>10000</v>
      </c>
      <c r="F705" s="367">
        <f t="shared" si="11"/>
        <v>18.67727535907062</v>
      </c>
      <c r="G705" s="239">
        <v>535.41</v>
      </c>
      <c r="H705" s="165" t="s">
        <v>122</v>
      </c>
      <c r="I705" s="165" t="s">
        <v>552</v>
      </c>
      <c r="J705" s="170" t="s">
        <v>95</v>
      </c>
      <c r="K705" s="170" t="s">
        <v>342</v>
      </c>
      <c r="L705" s="170" t="s">
        <v>112</v>
      </c>
      <c r="M705" s="124"/>
      <c r="N705" s="124"/>
      <c r="O705" s="124"/>
    </row>
    <row r="706" spans="1:15" ht="15.6" hidden="1">
      <c r="A706" s="366">
        <v>46103</v>
      </c>
      <c r="B706" s="170" t="s">
        <v>2248</v>
      </c>
      <c r="C706" s="170" t="s">
        <v>523</v>
      </c>
      <c r="D706" s="170" t="s">
        <v>256</v>
      </c>
      <c r="E706" s="170">
        <v>10000</v>
      </c>
      <c r="F706" s="367">
        <f t="shared" si="11"/>
        <v>18.67727535907062</v>
      </c>
      <c r="G706" s="239">
        <v>535.41</v>
      </c>
      <c r="H706" s="170" t="s">
        <v>130</v>
      </c>
      <c r="I706" s="170" t="s">
        <v>642</v>
      </c>
      <c r="J706" s="170" t="s">
        <v>95</v>
      </c>
      <c r="K706" s="170" t="s">
        <v>342</v>
      </c>
      <c r="L706" s="170" t="s">
        <v>112</v>
      </c>
      <c r="M706" s="124"/>
      <c r="N706" s="124"/>
      <c r="O706" s="124"/>
    </row>
    <row r="707" spans="1:15" ht="15.6" hidden="1">
      <c r="A707" s="370">
        <v>46103</v>
      </c>
      <c r="B707" s="242" t="s">
        <v>2169</v>
      </c>
      <c r="C707" s="170" t="s">
        <v>334</v>
      </c>
      <c r="D707" s="242" t="s">
        <v>256</v>
      </c>
      <c r="E707" s="242">
        <v>500</v>
      </c>
      <c r="F707" s="367">
        <f t="shared" si="11"/>
        <v>0.93386376795353099</v>
      </c>
      <c r="G707" s="239">
        <v>535.41</v>
      </c>
      <c r="H707" s="242" t="s">
        <v>121</v>
      </c>
      <c r="I707" s="242" t="s">
        <v>571</v>
      </c>
      <c r="J707" s="170" t="s">
        <v>95</v>
      </c>
      <c r="K707" s="170" t="s">
        <v>342</v>
      </c>
      <c r="L707" s="170" t="s">
        <v>112</v>
      </c>
      <c r="M707" s="75"/>
      <c r="N707" s="75"/>
      <c r="O707" s="75"/>
    </row>
    <row r="708" spans="1:15" ht="15.6" hidden="1">
      <c r="A708" s="370">
        <v>46103</v>
      </c>
      <c r="B708" s="170" t="s">
        <v>2180</v>
      </c>
      <c r="C708" s="242" t="s">
        <v>395</v>
      </c>
      <c r="D708" s="242" t="s">
        <v>256</v>
      </c>
      <c r="E708" s="242">
        <v>10000</v>
      </c>
      <c r="F708" s="367">
        <f t="shared" si="11"/>
        <v>18.67727535907062</v>
      </c>
      <c r="G708" s="239">
        <v>535.41</v>
      </c>
      <c r="H708" s="242" t="s">
        <v>121</v>
      </c>
      <c r="I708" s="242" t="s">
        <v>885</v>
      </c>
      <c r="J708" s="170" t="s">
        <v>95</v>
      </c>
      <c r="K708" s="170" t="s">
        <v>342</v>
      </c>
      <c r="L708" s="170" t="s">
        <v>112</v>
      </c>
      <c r="M708" s="75"/>
      <c r="N708" s="75"/>
      <c r="O708" s="75"/>
    </row>
    <row r="709" spans="1:15" ht="15.6" hidden="1">
      <c r="A709" s="366">
        <v>46103</v>
      </c>
      <c r="B709" s="170" t="s">
        <v>2257</v>
      </c>
      <c r="C709" s="242" t="s">
        <v>391</v>
      </c>
      <c r="D709" s="170" t="s">
        <v>256</v>
      </c>
      <c r="E709" s="170">
        <v>20000</v>
      </c>
      <c r="F709" s="367">
        <f t="shared" si="11"/>
        <v>37.35455071814124</v>
      </c>
      <c r="G709" s="239">
        <v>535.41</v>
      </c>
      <c r="H709" s="170" t="s">
        <v>121</v>
      </c>
      <c r="I709" s="242" t="s">
        <v>597</v>
      </c>
      <c r="J709" s="170" t="s">
        <v>95</v>
      </c>
      <c r="K709" s="170" t="s">
        <v>342</v>
      </c>
      <c r="L709" s="170" t="s">
        <v>112</v>
      </c>
      <c r="M709" s="75"/>
      <c r="N709" s="75"/>
      <c r="O709" s="75"/>
    </row>
    <row r="710" spans="1:15" ht="15.6" hidden="1">
      <c r="A710" s="370">
        <v>46103</v>
      </c>
      <c r="B710" s="242" t="s">
        <v>2173</v>
      </c>
      <c r="C710" s="170" t="s">
        <v>334</v>
      </c>
      <c r="D710" s="242" t="s">
        <v>256</v>
      </c>
      <c r="E710" s="242">
        <v>500</v>
      </c>
      <c r="F710" s="367">
        <f t="shared" si="11"/>
        <v>0.93386376795353099</v>
      </c>
      <c r="G710" s="239">
        <v>535.41</v>
      </c>
      <c r="H710" s="242" t="s">
        <v>130</v>
      </c>
      <c r="I710" s="242" t="s">
        <v>620</v>
      </c>
      <c r="J710" s="170" t="s">
        <v>95</v>
      </c>
      <c r="K710" s="170" t="s">
        <v>342</v>
      </c>
      <c r="L710" s="170" t="s">
        <v>112</v>
      </c>
      <c r="M710" s="75"/>
      <c r="N710" s="75"/>
      <c r="O710" s="75"/>
    </row>
    <row r="711" spans="1:15" ht="15.6" hidden="1">
      <c r="A711" s="370">
        <v>46103</v>
      </c>
      <c r="B711" s="242" t="s">
        <v>2173</v>
      </c>
      <c r="C711" s="170" t="s">
        <v>334</v>
      </c>
      <c r="D711" s="242" t="s">
        <v>256</v>
      </c>
      <c r="E711" s="242">
        <v>500</v>
      </c>
      <c r="F711" s="367">
        <f t="shared" si="11"/>
        <v>0.93386376795353099</v>
      </c>
      <c r="G711" s="239">
        <v>535.41</v>
      </c>
      <c r="H711" s="242" t="s">
        <v>130</v>
      </c>
      <c r="I711" s="242" t="s">
        <v>620</v>
      </c>
      <c r="J711" s="170" t="s">
        <v>95</v>
      </c>
      <c r="K711" s="170" t="s">
        <v>342</v>
      </c>
      <c r="L711" s="170" t="s">
        <v>112</v>
      </c>
      <c r="M711" s="75"/>
      <c r="N711" s="75"/>
      <c r="O711" s="75"/>
    </row>
    <row r="712" spans="1:15" ht="15.6" hidden="1">
      <c r="A712" s="393">
        <v>46104</v>
      </c>
      <c r="B712" s="170" t="s">
        <v>2252</v>
      </c>
      <c r="C712" s="170" t="s">
        <v>395</v>
      </c>
      <c r="D712" s="170" t="s">
        <v>256</v>
      </c>
      <c r="E712" s="170">
        <v>10000</v>
      </c>
      <c r="F712" s="367">
        <f t="shared" si="11"/>
        <v>18.67727535907062</v>
      </c>
      <c r="G712" s="239">
        <v>535.41</v>
      </c>
      <c r="H712" s="170" t="s">
        <v>121</v>
      </c>
      <c r="I712" s="170" t="s">
        <v>581</v>
      </c>
      <c r="J712" s="170" t="s">
        <v>95</v>
      </c>
      <c r="K712" s="170" t="s">
        <v>342</v>
      </c>
      <c r="L712" s="170" t="s">
        <v>112</v>
      </c>
      <c r="M712" s="124"/>
      <c r="N712" s="124"/>
      <c r="O712" s="124"/>
    </row>
    <row r="713" spans="1:15" ht="15.6" hidden="1">
      <c r="A713" s="393">
        <v>46104</v>
      </c>
      <c r="B713" s="165" t="s">
        <v>2158</v>
      </c>
      <c r="C713" s="165" t="s">
        <v>523</v>
      </c>
      <c r="D713" s="165" t="s">
        <v>256</v>
      </c>
      <c r="E713" s="165">
        <v>10000</v>
      </c>
      <c r="F713" s="367">
        <f t="shared" si="11"/>
        <v>18.67727535907062</v>
      </c>
      <c r="G713" s="239">
        <v>535.41</v>
      </c>
      <c r="H713" s="165" t="s">
        <v>122</v>
      </c>
      <c r="I713" s="165" t="s">
        <v>552</v>
      </c>
      <c r="J713" s="170" t="s">
        <v>95</v>
      </c>
      <c r="K713" s="170" t="s">
        <v>342</v>
      </c>
      <c r="L713" s="170" t="s">
        <v>112</v>
      </c>
      <c r="M713" s="124"/>
      <c r="N713" s="124"/>
      <c r="O713" s="124"/>
    </row>
    <row r="714" spans="1:15" ht="15.6" hidden="1">
      <c r="A714" s="366">
        <v>46104</v>
      </c>
      <c r="B714" s="170" t="s">
        <v>2248</v>
      </c>
      <c r="C714" s="170" t="s">
        <v>523</v>
      </c>
      <c r="D714" s="170" t="s">
        <v>256</v>
      </c>
      <c r="E714" s="170">
        <v>10000</v>
      </c>
      <c r="F714" s="367">
        <f t="shared" si="11"/>
        <v>18.67727535907062</v>
      </c>
      <c r="G714" s="239">
        <v>535.41</v>
      </c>
      <c r="H714" s="170" t="s">
        <v>130</v>
      </c>
      <c r="I714" s="170" t="s">
        <v>642</v>
      </c>
      <c r="J714" s="170" t="s">
        <v>95</v>
      </c>
      <c r="K714" s="170" t="s">
        <v>342</v>
      </c>
      <c r="L714" s="170" t="s">
        <v>112</v>
      </c>
      <c r="M714" s="124"/>
      <c r="N714" s="124"/>
      <c r="O714" s="124"/>
    </row>
    <row r="715" spans="1:15" ht="15.6" hidden="1">
      <c r="A715" s="370">
        <v>46104</v>
      </c>
      <c r="B715" s="242" t="s">
        <v>367</v>
      </c>
      <c r="C715" s="170" t="s">
        <v>334</v>
      </c>
      <c r="D715" s="371" t="s">
        <v>98</v>
      </c>
      <c r="E715" s="242">
        <v>1000</v>
      </c>
      <c r="F715" s="367">
        <f t="shared" si="11"/>
        <v>1.9254803020356539</v>
      </c>
      <c r="G715" s="239">
        <v>519.35093749999999</v>
      </c>
      <c r="H715" s="372" t="s">
        <v>110</v>
      </c>
      <c r="I715" s="170" t="s">
        <v>375</v>
      </c>
      <c r="J715" s="170" t="s">
        <v>95</v>
      </c>
      <c r="K715" s="170" t="s">
        <v>342</v>
      </c>
      <c r="L715" s="170" t="s">
        <v>112</v>
      </c>
      <c r="M715" s="303"/>
      <c r="N715" s="303"/>
      <c r="O715" s="269"/>
    </row>
    <row r="716" spans="1:15" ht="15.6" hidden="1">
      <c r="A716" s="370">
        <v>46104</v>
      </c>
      <c r="B716" s="242" t="s">
        <v>362</v>
      </c>
      <c r="C716" s="170" t="s">
        <v>334</v>
      </c>
      <c r="D716" s="371" t="s">
        <v>98</v>
      </c>
      <c r="E716" s="242">
        <v>1000</v>
      </c>
      <c r="F716" s="367">
        <f t="shared" si="11"/>
        <v>1.9254803020356539</v>
      </c>
      <c r="G716" s="239">
        <v>519.35093749999999</v>
      </c>
      <c r="H716" s="372" t="s">
        <v>110</v>
      </c>
      <c r="I716" s="170" t="s">
        <v>375</v>
      </c>
      <c r="J716" s="170" t="s">
        <v>95</v>
      </c>
      <c r="K716" s="170" t="s">
        <v>342</v>
      </c>
      <c r="L716" s="170" t="s">
        <v>112</v>
      </c>
      <c r="M716" s="303"/>
      <c r="N716" s="303"/>
      <c r="O716" s="269"/>
    </row>
    <row r="717" spans="1:15" ht="15.6" hidden="1">
      <c r="A717" s="370">
        <v>46104</v>
      </c>
      <c r="B717" s="242" t="s">
        <v>365</v>
      </c>
      <c r="C717" s="170" t="s">
        <v>334</v>
      </c>
      <c r="D717" s="371" t="s">
        <v>98</v>
      </c>
      <c r="E717" s="242">
        <v>1000</v>
      </c>
      <c r="F717" s="367">
        <f t="shared" si="11"/>
        <v>1.9254803020356539</v>
      </c>
      <c r="G717" s="239">
        <v>519.35093749999999</v>
      </c>
      <c r="H717" s="372" t="s">
        <v>110</v>
      </c>
      <c r="I717" s="170" t="s">
        <v>375</v>
      </c>
      <c r="J717" s="170" t="s">
        <v>95</v>
      </c>
      <c r="K717" s="170" t="s">
        <v>342</v>
      </c>
      <c r="L717" s="170" t="s">
        <v>112</v>
      </c>
      <c r="M717" s="303"/>
      <c r="N717" s="303"/>
      <c r="O717" s="269"/>
    </row>
    <row r="718" spans="1:15" ht="15.6" hidden="1">
      <c r="A718" s="370">
        <v>46104</v>
      </c>
      <c r="B718" s="242" t="s">
        <v>368</v>
      </c>
      <c r="C718" s="170" t="s">
        <v>334</v>
      </c>
      <c r="D718" s="371" t="s">
        <v>98</v>
      </c>
      <c r="E718" s="242">
        <v>1000</v>
      </c>
      <c r="F718" s="367">
        <f t="shared" si="11"/>
        <v>1.9254803020356539</v>
      </c>
      <c r="G718" s="239">
        <v>519.35093749999999</v>
      </c>
      <c r="H718" s="372" t="s">
        <v>110</v>
      </c>
      <c r="I718" s="170" t="s">
        <v>375</v>
      </c>
      <c r="J718" s="170" t="s">
        <v>95</v>
      </c>
      <c r="K718" s="170" t="s">
        <v>342</v>
      </c>
      <c r="L718" s="170" t="s">
        <v>112</v>
      </c>
      <c r="M718" s="303"/>
      <c r="N718" s="303"/>
      <c r="O718" s="269"/>
    </row>
    <row r="719" spans="1:15" ht="15.6" hidden="1">
      <c r="A719" s="370">
        <v>46104</v>
      </c>
      <c r="B719" s="242" t="s">
        <v>369</v>
      </c>
      <c r="C719" s="170" t="s">
        <v>334</v>
      </c>
      <c r="D719" s="371" t="s">
        <v>98</v>
      </c>
      <c r="E719" s="242">
        <v>1000</v>
      </c>
      <c r="F719" s="367">
        <f t="shared" si="11"/>
        <v>1.9254803020356539</v>
      </c>
      <c r="G719" s="239">
        <v>519.35093749999999</v>
      </c>
      <c r="H719" s="372" t="s">
        <v>110</v>
      </c>
      <c r="I719" s="170" t="s">
        <v>375</v>
      </c>
      <c r="J719" s="170" t="s">
        <v>95</v>
      </c>
      <c r="K719" s="170" t="s">
        <v>342</v>
      </c>
      <c r="L719" s="170" t="s">
        <v>112</v>
      </c>
      <c r="M719" s="306"/>
      <c r="N719" s="306"/>
      <c r="O719" s="75"/>
    </row>
    <row r="720" spans="1:15" ht="15.6" hidden="1">
      <c r="A720" s="370">
        <v>46104</v>
      </c>
      <c r="B720" s="242" t="s">
        <v>188</v>
      </c>
      <c r="C720" s="170" t="s">
        <v>334</v>
      </c>
      <c r="D720" s="371" t="s">
        <v>98</v>
      </c>
      <c r="E720" s="242">
        <v>1000</v>
      </c>
      <c r="F720" s="367">
        <f t="shared" si="11"/>
        <v>1.9254803020356539</v>
      </c>
      <c r="G720" s="239">
        <v>519.35093749999999</v>
      </c>
      <c r="H720" s="372" t="s">
        <v>110</v>
      </c>
      <c r="I720" s="170" t="s">
        <v>375</v>
      </c>
      <c r="J720" s="170" t="s">
        <v>95</v>
      </c>
      <c r="K720" s="170" t="s">
        <v>342</v>
      </c>
      <c r="L720" s="170" t="s">
        <v>112</v>
      </c>
      <c r="M720" s="306"/>
      <c r="N720" s="306"/>
      <c r="O720" s="75"/>
    </row>
    <row r="721" spans="1:15" s="412" customFormat="1" ht="15.6" hidden="1">
      <c r="A721" s="370">
        <v>46104</v>
      </c>
      <c r="B721" s="242" t="s">
        <v>460</v>
      </c>
      <c r="C721" s="242" t="s">
        <v>448</v>
      </c>
      <c r="D721" s="242" t="s">
        <v>97</v>
      </c>
      <c r="E721" s="373">
        <v>2520</v>
      </c>
      <c r="F721" s="367">
        <f t="shared" si="11"/>
        <v>4.706673390485796</v>
      </c>
      <c r="G721" s="239">
        <v>535.41</v>
      </c>
      <c r="H721" s="242" t="s">
        <v>167</v>
      </c>
      <c r="I721" s="170" t="s">
        <v>507</v>
      </c>
      <c r="J721" s="170" t="s">
        <v>95</v>
      </c>
      <c r="K721" s="170" t="s">
        <v>342</v>
      </c>
      <c r="L721" s="170" t="s">
        <v>112</v>
      </c>
      <c r="M721" s="75"/>
      <c r="N721" s="75"/>
      <c r="O721" s="75"/>
    </row>
    <row r="722" spans="1:15" s="412" customFormat="1" ht="15.6" hidden="1">
      <c r="A722" s="380">
        <v>46104</v>
      </c>
      <c r="B722" s="242" t="s">
        <v>461</v>
      </c>
      <c r="C722" s="170" t="s">
        <v>334</v>
      </c>
      <c r="D722" s="242" t="s">
        <v>97</v>
      </c>
      <c r="E722" s="284">
        <v>1000</v>
      </c>
      <c r="F722" s="367">
        <f t="shared" si="11"/>
        <v>1.867727535907062</v>
      </c>
      <c r="G722" s="239">
        <v>535.41</v>
      </c>
      <c r="H722" s="242" t="s">
        <v>167</v>
      </c>
      <c r="I722" s="242" t="s">
        <v>495</v>
      </c>
      <c r="J722" s="170" t="s">
        <v>95</v>
      </c>
      <c r="K722" s="170" t="s">
        <v>342</v>
      </c>
      <c r="L722" s="170" t="s">
        <v>112</v>
      </c>
      <c r="M722" s="75"/>
      <c r="N722" s="75"/>
      <c r="O722" s="75"/>
    </row>
    <row r="723" spans="1:15" s="412" customFormat="1" ht="15.6" hidden="1">
      <c r="A723" s="380">
        <v>46104</v>
      </c>
      <c r="B723" s="242" t="s">
        <v>455</v>
      </c>
      <c r="C723" s="170" t="s">
        <v>334</v>
      </c>
      <c r="D723" s="242" t="s">
        <v>97</v>
      </c>
      <c r="E723" s="284">
        <v>1000</v>
      </c>
      <c r="F723" s="367">
        <f t="shared" si="11"/>
        <v>1.867727535907062</v>
      </c>
      <c r="G723" s="239">
        <v>535.41</v>
      </c>
      <c r="H723" s="242" t="s">
        <v>167</v>
      </c>
      <c r="I723" s="242" t="s">
        <v>495</v>
      </c>
      <c r="J723" s="170" t="s">
        <v>95</v>
      </c>
      <c r="K723" s="170" t="s">
        <v>342</v>
      </c>
      <c r="L723" s="170" t="s">
        <v>112</v>
      </c>
      <c r="M723" s="75"/>
      <c r="N723" s="75"/>
      <c r="O723" s="75"/>
    </row>
    <row r="724" spans="1:15" s="412" customFormat="1" ht="15.6" hidden="1">
      <c r="A724" s="366">
        <v>46104</v>
      </c>
      <c r="B724" s="170" t="s">
        <v>2169</v>
      </c>
      <c r="C724" s="242" t="s">
        <v>391</v>
      </c>
      <c r="D724" s="170" t="s">
        <v>256</v>
      </c>
      <c r="E724" s="170">
        <v>8000</v>
      </c>
      <c r="F724" s="367">
        <f t="shared" si="11"/>
        <v>14.941820287256496</v>
      </c>
      <c r="G724" s="239">
        <v>535.41</v>
      </c>
      <c r="H724" s="170" t="s">
        <v>121</v>
      </c>
      <c r="I724" s="242" t="s">
        <v>598</v>
      </c>
      <c r="J724" s="170" t="s">
        <v>95</v>
      </c>
      <c r="K724" s="170" t="s">
        <v>342</v>
      </c>
      <c r="L724" s="170" t="s">
        <v>112</v>
      </c>
      <c r="M724" s="75"/>
      <c r="N724" s="75"/>
      <c r="O724" s="75"/>
    </row>
    <row r="725" spans="1:15" s="412" customFormat="1" ht="15.6" hidden="1">
      <c r="A725" s="366">
        <v>46104</v>
      </c>
      <c r="B725" s="170" t="s">
        <v>2221</v>
      </c>
      <c r="C725" s="170" t="s">
        <v>523</v>
      </c>
      <c r="D725" s="170" t="s">
        <v>256</v>
      </c>
      <c r="E725" s="170">
        <v>20000</v>
      </c>
      <c r="F725" s="367">
        <f t="shared" si="11"/>
        <v>37.35455071814124</v>
      </c>
      <c r="G725" s="239">
        <v>535.41</v>
      </c>
      <c r="H725" s="170" t="s">
        <v>130</v>
      </c>
      <c r="I725" s="170" t="s">
        <v>643</v>
      </c>
      <c r="J725" s="170" t="s">
        <v>95</v>
      </c>
      <c r="K725" s="170" t="s">
        <v>342</v>
      </c>
      <c r="L725" s="170" t="s">
        <v>112</v>
      </c>
      <c r="M725" s="75"/>
      <c r="N725" s="75"/>
      <c r="O725" s="75"/>
    </row>
    <row r="726" spans="1:15" s="412" customFormat="1" ht="15.6" hidden="1">
      <c r="A726" s="370">
        <v>46104</v>
      </c>
      <c r="B726" s="242" t="s">
        <v>2169</v>
      </c>
      <c r="C726" s="170" t="s">
        <v>334</v>
      </c>
      <c r="D726" s="242" t="s">
        <v>256</v>
      </c>
      <c r="E726" s="242">
        <v>500</v>
      </c>
      <c r="F726" s="367">
        <f t="shared" si="11"/>
        <v>0.93386376795353099</v>
      </c>
      <c r="G726" s="239">
        <v>535.41</v>
      </c>
      <c r="H726" s="242" t="s">
        <v>130</v>
      </c>
      <c r="I726" s="242" t="s">
        <v>620</v>
      </c>
      <c r="J726" s="170" t="s">
        <v>95</v>
      </c>
      <c r="K726" s="170" t="s">
        <v>342</v>
      </c>
      <c r="L726" s="170" t="s">
        <v>112</v>
      </c>
      <c r="M726" s="75"/>
      <c r="N726" s="75"/>
      <c r="O726" s="75"/>
    </row>
    <row r="727" spans="1:15" s="412" customFormat="1" ht="15.6" hidden="1">
      <c r="A727" s="366">
        <v>46104</v>
      </c>
      <c r="B727" s="170" t="s">
        <v>2175</v>
      </c>
      <c r="C727" s="242" t="s">
        <v>391</v>
      </c>
      <c r="D727" s="170" t="s">
        <v>256</v>
      </c>
      <c r="E727" s="170">
        <v>9000</v>
      </c>
      <c r="F727" s="367">
        <f t="shared" si="11"/>
        <v>16.809547823163559</v>
      </c>
      <c r="G727" s="239">
        <v>535.41</v>
      </c>
      <c r="H727" s="170" t="s">
        <v>130</v>
      </c>
      <c r="I727" s="170" t="s">
        <v>644</v>
      </c>
      <c r="J727" s="170" t="s">
        <v>95</v>
      </c>
      <c r="K727" s="170" t="s">
        <v>342</v>
      </c>
      <c r="L727" s="170" t="s">
        <v>112</v>
      </c>
      <c r="M727" s="75"/>
      <c r="N727" s="75"/>
      <c r="O727" s="75"/>
    </row>
    <row r="728" spans="1:15" ht="15.6" hidden="1">
      <c r="A728" s="370">
        <v>46104</v>
      </c>
      <c r="B728" s="242" t="s">
        <v>2169</v>
      </c>
      <c r="C728" s="170" t="s">
        <v>334</v>
      </c>
      <c r="D728" s="242" t="s">
        <v>256</v>
      </c>
      <c r="E728" s="242">
        <v>500</v>
      </c>
      <c r="F728" s="367">
        <f t="shared" si="11"/>
        <v>0.93386376795353099</v>
      </c>
      <c r="G728" s="239">
        <v>535.41</v>
      </c>
      <c r="H728" s="242" t="s">
        <v>130</v>
      </c>
      <c r="I728" s="242" t="s">
        <v>620</v>
      </c>
      <c r="J728" s="170" t="s">
        <v>95</v>
      </c>
      <c r="K728" s="170" t="s">
        <v>342</v>
      </c>
      <c r="L728" s="170" t="s">
        <v>112</v>
      </c>
      <c r="M728" s="75"/>
      <c r="N728" s="75"/>
      <c r="O728" s="75"/>
    </row>
    <row r="729" spans="1:15" ht="15.6" hidden="1">
      <c r="A729" s="370">
        <v>46104</v>
      </c>
      <c r="B729" s="242" t="s">
        <v>2169</v>
      </c>
      <c r="C729" s="170" t="s">
        <v>334</v>
      </c>
      <c r="D729" s="242" t="s">
        <v>256</v>
      </c>
      <c r="E729" s="242">
        <v>500</v>
      </c>
      <c r="F729" s="367">
        <f t="shared" si="11"/>
        <v>0.93386376795353099</v>
      </c>
      <c r="G729" s="239">
        <v>535.41</v>
      </c>
      <c r="H729" s="242" t="s">
        <v>130</v>
      </c>
      <c r="I729" s="242" t="s">
        <v>620</v>
      </c>
      <c r="J729" s="170" t="s">
        <v>95</v>
      </c>
      <c r="K729" s="170" t="s">
        <v>342</v>
      </c>
      <c r="L729" s="170" t="s">
        <v>112</v>
      </c>
      <c r="M729" s="75"/>
      <c r="N729" s="75"/>
      <c r="O729" s="75"/>
    </row>
    <row r="730" spans="1:15" ht="15.6" hidden="1">
      <c r="A730" s="370">
        <v>46104</v>
      </c>
      <c r="B730" s="242" t="s">
        <v>2169</v>
      </c>
      <c r="C730" s="170" t="s">
        <v>334</v>
      </c>
      <c r="D730" s="242" t="s">
        <v>256</v>
      </c>
      <c r="E730" s="242">
        <v>500</v>
      </c>
      <c r="F730" s="367">
        <f t="shared" si="11"/>
        <v>0.93386376795353099</v>
      </c>
      <c r="G730" s="239">
        <v>535.41</v>
      </c>
      <c r="H730" s="242" t="s">
        <v>130</v>
      </c>
      <c r="I730" s="242" t="s">
        <v>620</v>
      </c>
      <c r="J730" s="170" t="s">
        <v>95</v>
      </c>
      <c r="K730" s="170" t="s">
        <v>342</v>
      </c>
      <c r="L730" s="170" t="s">
        <v>112</v>
      </c>
      <c r="M730" s="75"/>
      <c r="N730" s="75"/>
      <c r="O730" s="75"/>
    </row>
    <row r="731" spans="1:15" ht="15.6" hidden="1">
      <c r="A731" s="370">
        <v>46104</v>
      </c>
      <c r="B731" s="242" t="s">
        <v>2169</v>
      </c>
      <c r="C731" s="170" t="s">
        <v>334</v>
      </c>
      <c r="D731" s="242" t="s">
        <v>256</v>
      </c>
      <c r="E731" s="242">
        <v>500</v>
      </c>
      <c r="F731" s="367">
        <f t="shared" si="11"/>
        <v>0.93386376795353099</v>
      </c>
      <c r="G731" s="239">
        <v>535.41</v>
      </c>
      <c r="H731" s="242" t="s">
        <v>130</v>
      </c>
      <c r="I731" s="242" t="s">
        <v>620</v>
      </c>
      <c r="J731" s="170" t="s">
        <v>95</v>
      </c>
      <c r="K731" s="170" t="s">
        <v>342</v>
      </c>
      <c r="L731" s="170" t="s">
        <v>112</v>
      </c>
      <c r="M731" s="75"/>
      <c r="N731" s="75"/>
      <c r="O731" s="75"/>
    </row>
    <row r="732" spans="1:15" ht="15.6" hidden="1">
      <c r="A732" s="370">
        <v>46104</v>
      </c>
      <c r="B732" s="242" t="s">
        <v>2258</v>
      </c>
      <c r="C732" s="242" t="s">
        <v>616</v>
      </c>
      <c r="D732" s="242" t="s">
        <v>256</v>
      </c>
      <c r="E732" s="242">
        <v>3400</v>
      </c>
      <c r="F732" s="367">
        <f t="shared" si="11"/>
        <v>6.3502736220840106</v>
      </c>
      <c r="G732" s="239">
        <v>535.41</v>
      </c>
      <c r="H732" s="242" t="s">
        <v>130</v>
      </c>
      <c r="I732" s="242" t="s">
        <v>625</v>
      </c>
      <c r="J732" s="170" t="s">
        <v>95</v>
      </c>
      <c r="K732" s="170" t="s">
        <v>342</v>
      </c>
      <c r="L732" s="170" t="s">
        <v>112</v>
      </c>
      <c r="M732" s="75"/>
      <c r="N732" s="75"/>
      <c r="O732" s="75"/>
    </row>
    <row r="733" spans="1:15" ht="15.6" hidden="1">
      <c r="A733" s="370">
        <v>46104</v>
      </c>
      <c r="B733" s="242" t="s">
        <v>2169</v>
      </c>
      <c r="C733" s="170" t="s">
        <v>334</v>
      </c>
      <c r="D733" s="242" t="s">
        <v>256</v>
      </c>
      <c r="E733" s="242">
        <v>500</v>
      </c>
      <c r="F733" s="367">
        <f t="shared" si="11"/>
        <v>0.93386376795353099</v>
      </c>
      <c r="G733" s="239">
        <v>535.41</v>
      </c>
      <c r="H733" s="242" t="s">
        <v>130</v>
      </c>
      <c r="I733" s="242" t="s">
        <v>620</v>
      </c>
      <c r="J733" s="170" t="s">
        <v>95</v>
      </c>
      <c r="K733" s="170" t="s">
        <v>342</v>
      </c>
      <c r="L733" s="170" t="s">
        <v>112</v>
      </c>
      <c r="M733" s="75"/>
      <c r="N733" s="75"/>
      <c r="O733" s="75"/>
    </row>
    <row r="734" spans="1:15" ht="15.6" hidden="1">
      <c r="A734" s="370">
        <v>46104</v>
      </c>
      <c r="B734" s="242" t="s">
        <v>2173</v>
      </c>
      <c r="C734" s="170" t="s">
        <v>334</v>
      </c>
      <c r="D734" s="242" t="s">
        <v>256</v>
      </c>
      <c r="E734" s="242">
        <v>500</v>
      </c>
      <c r="F734" s="367">
        <f t="shared" si="11"/>
        <v>0.93386376795353099</v>
      </c>
      <c r="G734" s="239">
        <v>535.41</v>
      </c>
      <c r="H734" s="242" t="s">
        <v>130</v>
      </c>
      <c r="I734" s="242" t="s">
        <v>620</v>
      </c>
      <c r="J734" s="170" t="s">
        <v>95</v>
      </c>
      <c r="K734" s="170" t="s">
        <v>342</v>
      </c>
      <c r="L734" s="170" t="s">
        <v>112</v>
      </c>
      <c r="M734" s="75"/>
      <c r="N734" s="75"/>
      <c r="O734" s="75"/>
    </row>
    <row r="735" spans="1:15" ht="15.6" hidden="1">
      <c r="A735" s="393">
        <v>46105</v>
      </c>
      <c r="B735" s="170" t="s">
        <v>2252</v>
      </c>
      <c r="C735" s="170" t="s">
        <v>395</v>
      </c>
      <c r="D735" s="170" t="s">
        <v>256</v>
      </c>
      <c r="E735" s="170">
        <v>10000</v>
      </c>
      <c r="F735" s="367">
        <f t="shared" si="11"/>
        <v>18.67727535907062</v>
      </c>
      <c r="G735" s="239">
        <v>535.41</v>
      </c>
      <c r="H735" s="170" t="s">
        <v>121</v>
      </c>
      <c r="I735" s="170" t="s">
        <v>581</v>
      </c>
      <c r="J735" s="170" t="s">
        <v>95</v>
      </c>
      <c r="K735" s="170" t="s">
        <v>342</v>
      </c>
      <c r="L735" s="170" t="s">
        <v>112</v>
      </c>
      <c r="M735" s="124"/>
      <c r="N735" s="124"/>
      <c r="O735" s="124"/>
    </row>
    <row r="736" spans="1:15" ht="15.6" hidden="1">
      <c r="A736" s="393">
        <v>46105</v>
      </c>
      <c r="B736" s="165" t="s">
        <v>2187</v>
      </c>
      <c r="C736" s="165" t="s">
        <v>523</v>
      </c>
      <c r="D736" s="165" t="s">
        <v>256</v>
      </c>
      <c r="E736" s="165">
        <v>10000</v>
      </c>
      <c r="F736" s="367">
        <f t="shared" si="11"/>
        <v>18.67727535907062</v>
      </c>
      <c r="G736" s="239">
        <v>535.41</v>
      </c>
      <c r="H736" s="165" t="s">
        <v>122</v>
      </c>
      <c r="I736" s="165" t="s">
        <v>552</v>
      </c>
      <c r="J736" s="170" t="s">
        <v>95</v>
      </c>
      <c r="K736" s="170" t="s">
        <v>342</v>
      </c>
      <c r="L736" s="170" t="s">
        <v>112</v>
      </c>
      <c r="M736" s="124"/>
      <c r="N736" s="124"/>
      <c r="O736" s="124"/>
    </row>
    <row r="737" spans="1:15" ht="15.6" hidden="1">
      <c r="A737" s="366">
        <v>46105</v>
      </c>
      <c r="B737" s="170" t="s">
        <v>2248</v>
      </c>
      <c r="C737" s="170" t="s">
        <v>523</v>
      </c>
      <c r="D737" s="170" t="s">
        <v>256</v>
      </c>
      <c r="E737" s="170">
        <v>10000</v>
      </c>
      <c r="F737" s="367">
        <f t="shared" si="11"/>
        <v>18.67727535907062</v>
      </c>
      <c r="G737" s="239">
        <v>535.41</v>
      </c>
      <c r="H737" s="170" t="s">
        <v>130</v>
      </c>
      <c r="I737" s="170" t="s">
        <v>642</v>
      </c>
      <c r="J737" s="170" t="s">
        <v>95</v>
      </c>
      <c r="K737" s="170" t="s">
        <v>342</v>
      </c>
      <c r="L737" s="170" t="s">
        <v>112</v>
      </c>
      <c r="M737" s="124"/>
      <c r="N737" s="124"/>
      <c r="O737" s="124"/>
    </row>
    <row r="738" spans="1:15" ht="15.6" hidden="1">
      <c r="A738" s="370">
        <v>46105</v>
      </c>
      <c r="B738" s="170" t="s">
        <v>351</v>
      </c>
      <c r="C738" s="170" t="s">
        <v>103</v>
      </c>
      <c r="D738" s="371" t="s">
        <v>98</v>
      </c>
      <c r="E738" s="373">
        <v>150000</v>
      </c>
      <c r="F738" s="367">
        <f t="shared" si="11"/>
        <v>281.57452760896928</v>
      </c>
      <c r="G738" s="239">
        <v>532.71864210781655</v>
      </c>
      <c r="H738" s="242" t="s">
        <v>110</v>
      </c>
      <c r="I738" s="170" t="s">
        <v>380</v>
      </c>
      <c r="J738" s="170" t="s">
        <v>95</v>
      </c>
      <c r="K738" s="170" t="s">
        <v>342</v>
      </c>
      <c r="L738" s="170" t="s">
        <v>112</v>
      </c>
      <c r="M738" s="303"/>
      <c r="N738" s="303"/>
      <c r="O738" s="247"/>
    </row>
    <row r="739" spans="1:15" ht="15.6" hidden="1">
      <c r="A739" s="370">
        <v>46105</v>
      </c>
      <c r="B739" s="242" t="s">
        <v>185</v>
      </c>
      <c r="C739" s="170" t="s">
        <v>334</v>
      </c>
      <c r="D739" s="371" t="s">
        <v>98</v>
      </c>
      <c r="E739" s="242">
        <v>1000</v>
      </c>
      <c r="F739" s="367">
        <f t="shared" si="11"/>
        <v>1.9254803020356539</v>
      </c>
      <c r="G739" s="239">
        <v>519.35093749999999</v>
      </c>
      <c r="H739" s="372" t="s">
        <v>110</v>
      </c>
      <c r="I739" s="170" t="s">
        <v>375</v>
      </c>
      <c r="J739" s="170" t="s">
        <v>95</v>
      </c>
      <c r="K739" s="170" t="s">
        <v>342</v>
      </c>
      <c r="L739" s="170" t="s">
        <v>112</v>
      </c>
      <c r="M739" s="306"/>
      <c r="N739" s="306"/>
      <c r="O739" s="75"/>
    </row>
    <row r="740" spans="1:15" ht="15.6" hidden="1">
      <c r="A740" s="370">
        <v>46105</v>
      </c>
      <c r="B740" s="242" t="s">
        <v>191</v>
      </c>
      <c r="C740" s="170" t="s">
        <v>334</v>
      </c>
      <c r="D740" s="371" t="s">
        <v>98</v>
      </c>
      <c r="E740" s="242">
        <v>1000</v>
      </c>
      <c r="F740" s="367">
        <f t="shared" si="11"/>
        <v>1.9254803020356539</v>
      </c>
      <c r="G740" s="239">
        <v>519.35093749999999</v>
      </c>
      <c r="H740" s="372" t="s">
        <v>110</v>
      </c>
      <c r="I740" s="170" t="s">
        <v>375</v>
      </c>
      <c r="J740" s="170" t="s">
        <v>95</v>
      </c>
      <c r="K740" s="170" t="s">
        <v>342</v>
      </c>
      <c r="L740" s="170" t="s">
        <v>112</v>
      </c>
      <c r="M740" s="303"/>
      <c r="N740" s="303"/>
      <c r="O740" s="269"/>
    </row>
    <row r="741" spans="1:15" ht="15.6" hidden="1">
      <c r="A741" s="370">
        <v>46105</v>
      </c>
      <c r="B741" s="369" t="s">
        <v>370</v>
      </c>
      <c r="C741" s="170" t="s">
        <v>109</v>
      </c>
      <c r="D741" s="232" t="s">
        <v>98</v>
      </c>
      <c r="E741" s="242">
        <v>10000</v>
      </c>
      <c r="F741" s="367">
        <f t="shared" si="11"/>
        <v>19.25480302035654</v>
      </c>
      <c r="G741" s="239">
        <v>519.35093749999999</v>
      </c>
      <c r="H741" s="372" t="s">
        <v>110</v>
      </c>
      <c r="I741" s="170" t="s">
        <v>383</v>
      </c>
      <c r="J741" s="170" t="s">
        <v>95</v>
      </c>
      <c r="K741" s="170" t="s">
        <v>342</v>
      </c>
      <c r="L741" s="170" t="s">
        <v>112</v>
      </c>
      <c r="M741" s="303"/>
      <c r="N741" s="303"/>
      <c r="O741" s="269"/>
    </row>
    <row r="742" spans="1:15" ht="15.6" hidden="1">
      <c r="A742" s="374">
        <v>46105</v>
      </c>
      <c r="B742" s="375" t="s">
        <v>388</v>
      </c>
      <c r="C742" s="375" t="s">
        <v>109</v>
      </c>
      <c r="D742" s="376" t="s">
        <v>96</v>
      </c>
      <c r="E742" s="377">
        <v>7500</v>
      </c>
      <c r="F742" s="367">
        <f t="shared" si="11"/>
        <v>14.007956519302965</v>
      </c>
      <c r="G742" s="239">
        <v>535.41</v>
      </c>
      <c r="H742" s="165" t="s">
        <v>127</v>
      </c>
      <c r="I742" s="377" t="s">
        <v>417</v>
      </c>
      <c r="J742" s="170" t="s">
        <v>95</v>
      </c>
      <c r="K742" s="170" t="s">
        <v>342</v>
      </c>
      <c r="L742" s="170" t="s">
        <v>112</v>
      </c>
      <c r="M742" s="75"/>
      <c r="N742" s="75"/>
      <c r="O742" s="75"/>
    </row>
    <row r="743" spans="1:15" ht="15.6" hidden="1">
      <c r="A743" s="380">
        <v>46105</v>
      </c>
      <c r="B743" s="242" t="s">
        <v>454</v>
      </c>
      <c r="C743" s="170" t="s">
        <v>334</v>
      </c>
      <c r="D743" s="242" t="s">
        <v>97</v>
      </c>
      <c r="E743" s="284">
        <v>1000</v>
      </c>
      <c r="F743" s="367">
        <f t="shared" si="11"/>
        <v>1.867727535907062</v>
      </c>
      <c r="G743" s="239">
        <v>535.41</v>
      </c>
      <c r="H743" s="242" t="s">
        <v>167</v>
      </c>
      <c r="I743" s="242" t="s">
        <v>495</v>
      </c>
      <c r="J743" s="170" t="s">
        <v>95</v>
      </c>
      <c r="K743" s="170" t="s">
        <v>342</v>
      </c>
      <c r="L743" s="170" t="s">
        <v>112</v>
      </c>
      <c r="M743" s="75"/>
      <c r="N743" s="75"/>
      <c r="O743" s="75"/>
    </row>
    <row r="744" spans="1:15" ht="15.6" hidden="1">
      <c r="A744" s="380">
        <v>46105</v>
      </c>
      <c r="B744" s="242" t="s">
        <v>462</v>
      </c>
      <c r="C744" s="170" t="s">
        <v>334</v>
      </c>
      <c r="D744" s="242" t="s">
        <v>97</v>
      </c>
      <c r="E744" s="284">
        <v>500</v>
      </c>
      <c r="F744" s="367">
        <f t="shared" si="11"/>
        <v>0.93386376795353099</v>
      </c>
      <c r="G744" s="239">
        <v>535.41</v>
      </c>
      <c r="H744" s="242" t="s">
        <v>167</v>
      </c>
      <c r="I744" s="242" t="s">
        <v>495</v>
      </c>
      <c r="J744" s="170" t="s">
        <v>95</v>
      </c>
      <c r="K744" s="170" t="s">
        <v>342</v>
      </c>
      <c r="L744" s="170" t="s">
        <v>112</v>
      </c>
      <c r="M744" s="75"/>
      <c r="N744" s="75"/>
      <c r="O744" s="75"/>
    </row>
    <row r="745" spans="1:15" ht="15.6" hidden="1">
      <c r="A745" s="380">
        <v>46105</v>
      </c>
      <c r="B745" s="242" t="s">
        <v>463</v>
      </c>
      <c r="C745" s="170" t="s">
        <v>334</v>
      </c>
      <c r="D745" s="242" t="s">
        <v>97</v>
      </c>
      <c r="E745" s="284">
        <v>1000</v>
      </c>
      <c r="F745" s="367">
        <f t="shared" si="11"/>
        <v>1.867727535907062</v>
      </c>
      <c r="G745" s="239">
        <v>535.41</v>
      </c>
      <c r="H745" s="242" t="s">
        <v>167</v>
      </c>
      <c r="I745" s="242" t="s">
        <v>495</v>
      </c>
      <c r="J745" s="170" t="s">
        <v>95</v>
      </c>
      <c r="K745" s="170" t="s">
        <v>342</v>
      </c>
      <c r="L745" s="170" t="s">
        <v>112</v>
      </c>
      <c r="M745" s="75"/>
      <c r="N745" s="75"/>
      <c r="O745" s="75"/>
    </row>
    <row r="746" spans="1:15" ht="15.6" hidden="1">
      <c r="A746" s="380">
        <v>46105</v>
      </c>
      <c r="B746" s="242" t="s">
        <v>464</v>
      </c>
      <c r="C746" s="242" t="s">
        <v>109</v>
      </c>
      <c r="D746" s="242" t="s">
        <v>98</v>
      </c>
      <c r="E746" s="284">
        <v>5000</v>
      </c>
      <c r="F746" s="367">
        <f t="shared" si="11"/>
        <v>9.3386376795353101</v>
      </c>
      <c r="G746" s="239">
        <v>535.41</v>
      </c>
      <c r="H746" s="242" t="s">
        <v>167</v>
      </c>
      <c r="I746" s="242" t="s">
        <v>508</v>
      </c>
      <c r="J746" s="170" t="s">
        <v>95</v>
      </c>
      <c r="K746" s="170" t="s">
        <v>342</v>
      </c>
      <c r="L746" s="170" t="s">
        <v>112</v>
      </c>
      <c r="M746" s="75"/>
      <c r="N746" s="75"/>
      <c r="O746" s="75"/>
    </row>
    <row r="747" spans="1:15" ht="15.6" hidden="1">
      <c r="A747" s="346">
        <v>46105</v>
      </c>
      <c r="B747" s="347" t="s">
        <v>2188</v>
      </c>
      <c r="C747" s="170" t="s">
        <v>334</v>
      </c>
      <c r="D747" s="347" t="s">
        <v>256</v>
      </c>
      <c r="E747" s="347">
        <v>500</v>
      </c>
      <c r="F747" s="367">
        <f t="shared" si="11"/>
        <v>0.93386376795353099</v>
      </c>
      <c r="G747" s="239">
        <v>535.41</v>
      </c>
      <c r="H747" s="347" t="s">
        <v>122</v>
      </c>
      <c r="I747" s="347" t="s">
        <v>537</v>
      </c>
      <c r="J747" s="170" t="s">
        <v>95</v>
      </c>
      <c r="K747" s="170" t="s">
        <v>342</v>
      </c>
      <c r="L747" s="170" t="s">
        <v>112</v>
      </c>
      <c r="M747" s="75"/>
      <c r="N747" s="75"/>
      <c r="O747" s="75"/>
    </row>
    <row r="748" spans="1:15" ht="15.6" hidden="1">
      <c r="A748" s="346">
        <v>46105</v>
      </c>
      <c r="B748" s="347" t="s">
        <v>2207</v>
      </c>
      <c r="C748" s="242" t="s">
        <v>391</v>
      </c>
      <c r="D748" s="347" t="s">
        <v>256</v>
      </c>
      <c r="E748" s="347">
        <v>3500</v>
      </c>
      <c r="F748" s="367">
        <f t="shared" si="11"/>
        <v>6.5370463756747172</v>
      </c>
      <c r="G748" s="239">
        <v>535.41</v>
      </c>
      <c r="H748" s="347" t="s">
        <v>122</v>
      </c>
      <c r="I748" s="347" t="s">
        <v>555</v>
      </c>
      <c r="J748" s="170" t="s">
        <v>95</v>
      </c>
      <c r="K748" s="170" t="s">
        <v>342</v>
      </c>
      <c r="L748" s="170" t="s">
        <v>112</v>
      </c>
      <c r="M748" s="75"/>
      <c r="N748" s="75"/>
      <c r="O748" s="75"/>
    </row>
    <row r="749" spans="1:15" ht="15.6" hidden="1">
      <c r="A749" s="346">
        <v>46105</v>
      </c>
      <c r="B749" s="347" t="s">
        <v>2207</v>
      </c>
      <c r="C749" s="242" t="s">
        <v>391</v>
      </c>
      <c r="D749" s="347" t="s">
        <v>256</v>
      </c>
      <c r="E749" s="347">
        <v>3500</v>
      </c>
      <c r="F749" s="367">
        <f t="shared" si="11"/>
        <v>6.5370463756747172</v>
      </c>
      <c r="G749" s="239">
        <v>535.41</v>
      </c>
      <c r="H749" s="347" t="s">
        <v>122</v>
      </c>
      <c r="I749" s="347" t="s">
        <v>556</v>
      </c>
      <c r="J749" s="170" t="s">
        <v>95</v>
      </c>
      <c r="K749" s="170" t="s">
        <v>342</v>
      </c>
      <c r="L749" s="170" t="s">
        <v>112</v>
      </c>
      <c r="M749" s="75"/>
      <c r="N749" s="75"/>
      <c r="O749" s="75"/>
    </row>
    <row r="750" spans="1:15" ht="15.6" hidden="1">
      <c r="A750" s="346">
        <v>46105</v>
      </c>
      <c r="B750" s="347" t="s">
        <v>2188</v>
      </c>
      <c r="C750" s="170" t="s">
        <v>334</v>
      </c>
      <c r="D750" s="347" t="s">
        <v>256</v>
      </c>
      <c r="E750" s="347">
        <v>500</v>
      </c>
      <c r="F750" s="367">
        <f t="shared" ref="F750:F813" si="12">E750/G750</f>
        <v>0.93386376795353099</v>
      </c>
      <c r="G750" s="239">
        <v>535.41</v>
      </c>
      <c r="H750" s="347" t="s">
        <v>122</v>
      </c>
      <c r="I750" s="347" t="s">
        <v>537</v>
      </c>
      <c r="J750" s="170" t="s">
        <v>95</v>
      </c>
      <c r="K750" s="170" t="s">
        <v>342</v>
      </c>
      <c r="L750" s="170" t="s">
        <v>112</v>
      </c>
      <c r="M750" s="75"/>
      <c r="N750" s="75"/>
      <c r="O750" s="75"/>
    </row>
    <row r="751" spans="1:15" ht="15.6" hidden="1">
      <c r="A751" s="346">
        <v>46105</v>
      </c>
      <c r="B751" s="347" t="s">
        <v>2188</v>
      </c>
      <c r="C751" s="170" t="s">
        <v>334</v>
      </c>
      <c r="D751" s="347" t="s">
        <v>256</v>
      </c>
      <c r="E751" s="347">
        <v>500</v>
      </c>
      <c r="F751" s="367">
        <f t="shared" si="12"/>
        <v>0.93386376795353099</v>
      </c>
      <c r="G751" s="239">
        <v>535.41</v>
      </c>
      <c r="H751" s="347" t="s">
        <v>122</v>
      </c>
      <c r="I751" s="347" t="s">
        <v>537</v>
      </c>
      <c r="J751" s="170" t="s">
        <v>95</v>
      </c>
      <c r="K751" s="170" t="s">
        <v>342</v>
      </c>
      <c r="L751" s="170" t="s">
        <v>112</v>
      </c>
      <c r="M751" s="75"/>
      <c r="N751" s="75"/>
      <c r="O751" s="75"/>
    </row>
    <row r="752" spans="1:15" ht="15.6" hidden="1">
      <c r="A752" s="346">
        <v>46105</v>
      </c>
      <c r="B752" s="347" t="s">
        <v>2190</v>
      </c>
      <c r="C752" s="170" t="s">
        <v>334</v>
      </c>
      <c r="D752" s="347" t="s">
        <v>256</v>
      </c>
      <c r="E752" s="347">
        <v>500</v>
      </c>
      <c r="F752" s="367">
        <f t="shared" si="12"/>
        <v>0.93386376795353099</v>
      </c>
      <c r="G752" s="239">
        <v>535.41</v>
      </c>
      <c r="H752" s="347" t="s">
        <v>122</v>
      </c>
      <c r="I752" s="347" t="s">
        <v>537</v>
      </c>
      <c r="J752" s="170" t="s">
        <v>95</v>
      </c>
      <c r="K752" s="170" t="s">
        <v>342</v>
      </c>
      <c r="L752" s="170" t="s">
        <v>112</v>
      </c>
      <c r="M752" s="75"/>
      <c r="N752" s="75"/>
      <c r="O752" s="75"/>
    </row>
    <row r="753" spans="1:15" ht="15.6" hidden="1">
      <c r="A753" s="346">
        <v>46105</v>
      </c>
      <c r="B753" s="347" t="s">
        <v>521</v>
      </c>
      <c r="C753" s="347" t="s">
        <v>522</v>
      </c>
      <c r="D753" s="347" t="s">
        <v>256</v>
      </c>
      <c r="E753" s="347">
        <v>2000</v>
      </c>
      <c r="F753" s="367">
        <f t="shared" si="12"/>
        <v>3.735455071814124</v>
      </c>
      <c r="G753" s="239">
        <v>535.41</v>
      </c>
      <c r="H753" s="347" t="s">
        <v>122</v>
      </c>
      <c r="I753" s="347" t="s">
        <v>538</v>
      </c>
      <c r="J753" s="170" t="s">
        <v>95</v>
      </c>
      <c r="K753" s="170" t="s">
        <v>342</v>
      </c>
      <c r="L753" s="170" t="s">
        <v>112</v>
      </c>
      <c r="M753" s="75"/>
      <c r="N753" s="75"/>
      <c r="O753" s="75"/>
    </row>
    <row r="754" spans="1:15" ht="15.6" hidden="1">
      <c r="A754" s="346">
        <v>46105</v>
      </c>
      <c r="B754" s="165" t="s">
        <v>533</v>
      </c>
      <c r="C754" s="165" t="s">
        <v>109</v>
      </c>
      <c r="D754" s="165" t="s">
        <v>525</v>
      </c>
      <c r="E754" s="347">
        <v>7500</v>
      </c>
      <c r="F754" s="367">
        <f t="shared" si="12"/>
        <v>14.007956519302965</v>
      </c>
      <c r="G754" s="239">
        <v>535.41</v>
      </c>
      <c r="H754" s="347" t="s">
        <v>122</v>
      </c>
      <c r="I754" s="347" t="s">
        <v>557</v>
      </c>
      <c r="J754" s="170" t="s">
        <v>95</v>
      </c>
      <c r="K754" s="170" t="s">
        <v>342</v>
      </c>
      <c r="L754" s="170" t="s">
        <v>112</v>
      </c>
      <c r="M754" s="75"/>
      <c r="N754" s="75"/>
      <c r="O754" s="75"/>
    </row>
    <row r="755" spans="1:15" ht="15.6" hidden="1">
      <c r="A755" s="366">
        <v>46105</v>
      </c>
      <c r="B755" s="170" t="s">
        <v>2169</v>
      </c>
      <c r="C755" s="242" t="s">
        <v>391</v>
      </c>
      <c r="D755" s="170" t="s">
        <v>256</v>
      </c>
      <c r="E755" s="170">
        <v>2000</v>
      </c>
      <c r="F755" s="367">
        <f t="shared" si="12"/>
        <v>3.735455071814124</v>
      </c>
      <c r="G755" s="239">
        <v>535.41</v>
      </c>
      <c r="H755" s="170" t="s">
        <v>121</v>
      </c>
      <c r="I755" s="242" t="s">
        <v>599</v>
      </c>
      <c r="J755" s="170" t="s">
        <v>95</v>
      </c>
      <c r="K755" s="170" t="s">
        <v>342</v>
      </c>
      <c r="L755" s="170" t="s">
        <v>112</v>
      </c>
      <c r="M755" s="75"/>
      <c r="N755" s="75"/>
      <c r="O755" s="75"/>
    </row>
    <row r="756" spans="1:15" ht="15.6" hidden="1">
      <c r="A756" s="366">
        <v>46105</v>
      </c>
      <c r="B756" s="170" t="s">
        <v>2169</v>
      </c>
      <c r="C756" s="242" t="s">
        <v>391</v>
      </c>
      <c r="D756" s="170" t="s">
        <v>256</v>
      </c>
      <c r="E756" s="170">
        <v>6000</v>
      </c>
      <c r="F756" s="367">
        <f t="shared" si="12"/>
        <v>11.206365215442371</v>
      </c>
      <c r="G756" s="239">
        <v>535.41</v>
      </c>
      <c r="H756" s="170" t="s">
        <v>121</v>
      </c>
      <c r="I756" s="242" t="s">
        <v>600</v>
      </c>
      <c r="J756" s="170" t="s">
        <v>95</v>
      </c>
      <c r="K756" s="170" t="s">
        <v>342</v>
      </c>
      <c r="L756" s="170" t="s">
        <v>112</v>
      </c>
      <c r="M756" s="75"/>
      <c r="N756" s="75"/>
      <c r="O756" s="75"/>
    </row>
    <row r="757" spans="1:15" ht="15.6" hidden="1">
      <c r="A757" s="370">
        <v>46105</v>
      </c>
      <c r="B757" s="165" t="s">
        <v>570</v>
      </c>
      <c r="C757" s="165" t="s">
        <v>109</v>
      </c>
      <c r="D757" s="242" t="s">
        <v>256</v>
      </c>
      <c r="E757" s="242">
        <v>7500</v>
      </c>
      <c r="F757" s="367">
        <f t="shared" si="12"/>
        <v>14.007956519302965</v>
      </c>
      <c r="G757" s="239">
        <v>535.41</v>
      </c>
      <c r="H757" s="242" t="s">
        <v>121</v>
      </c>
      <c r="I757" s="242" t="s">
        <v>601</v>
      </c>
      <c r="J757" s="170" t="s">
        <v>95</v>
      </c>
      <c r="K757" s="170" t="s">
        <v>342</v>
      </c>
      <c r="L757" s="170" t="s">
        <v>112</v>
      </c>
      <c r="M757" s="75"/>
      <c r="N757" s="75"/>
      <c r="O757" s="75"/>
    </row>
    <row r="758" spans="1:15" ht="15.6" hidden="1">
      <c r="A758" s="370">
        <v>46105</v>
      </c>
      <c r="B758" s="242" t="s">
        <v>2169</v>
      </c>
      <c r="C758" s="170" t="s">
        <v>334</v>
      </c>
      <c r="D758" s="242" t="s">
        <v>256</v>
      </c>
      <c r="E758" s="242">
        <v>500</v>
      </c>
      <c r="F758" s="367">
        <f t="shared" si="12"/>
        <v>0.93386376795353099</v>
      </c>
      <c r="G758" s="239">
        <v>535.41</v>
      </c>
      <c r="H758" s="242" t="s">
        <v>130</v>
      </c>
      <c r="I758" s="242" t="s">
        <v>620</v>
      </c>
      <c r="J758" s="170" t="s">
        <v>95</v>
      </c>
      <c r="K758" s="170" t="s">
        <v>342</v>
      </c>
      <c r="L758" s="170" t="s">
        <v>112</v>
      </c>
      <c r="M758" s="75"/>
      <c r="N758" s="75"/>
      <c r="O758" s="75"/>
    </row>
    <row r="759" spans="1:15" ht="15.6" hidden="1">
      <c r="A759" s="370">
        <v>46105</v>
      </c>
      <c r="B759" s="242" t="s">
        <v>2169</v>
      </c>
      <c r="C759" s="170" t="s">
        <v>334</v>
      </c>
      <c r="D759" s="242" t="s">
        <v>256</v>
      </c>
      <c r="E759" s="242">
        <v>3500</v>
      </c>
      <c r="F759" s="367">
        <f t="shared" si="12"/>
        <v>6.5370463756747172</v>
      </c>
      <c r="G759" s="239">
        <v>535.41</v>
      </c>
      <c r="H759" s="242" t="s">
        <v>130</v>
      </c>
      <c r="I759" s="242" t="s">
        <v>620</v>
      </c>
      <c r="J759" s="170" t="s">
        <v>95</v>
      </c>
      <c r="K759" s="170" t="s">
        <v>342</v>
      </c>
      <c r="L759" s="170" t="s">
        <v>112</v>
      </c>
      <c r="M759" s="75"/>
      <c r="N759" s="75"/>
      <c r="O759" s="75"/>
    </row>
    <row r="760" spans="1:15" ht="15.6" hidden="1">
      <c r="A760" s="370">
        <v>46105</v>
      </c>
      <c r="B760" s="242" t="s">
        <v>2162</v>
      </c>
      <c r="C760" s="242" t="s">
        <v>616</v>
      </c>
      <c r="D760" s="242" t="s">
        <v>256</v>
      </c>
      <c r="E760" s="242">
        <v>3000</v>
      </c>
      <c r="F760" s="367">
        <f t="shared" si="12"/>
        <v>5.6031826077211857</v>
      </c>
      <c r="G760" s="239">
        <v>535.41</v>
      </c>
      <c r="H760" s="242" t="s">
        <v>130</v>
      </c>
      <c r="I760" s="242" t="s">
        <v>625</v>
      </c>
      <c r="J760" s="170" t="s">
        <v>95</v>
      </c>
      <c r="K760" s="170" t="s">
        <v>342</v>
      </c>
      <c r="L760" s="170" t="s">
        <v>112</v>
      </c>
      <c r="M760" s="75"/>
      <c r="N760" s="75"/>
      <c r="O760" s="75"/>
    </row>
    <row r="761" spans="1:15" ht="15.6" hidden="1">
      <c r="A761" s="370">
        <v>46105</v>
      </c>
      <c r="B761" s="242" t="s">
        <v>2169</v>
      </c>
      <c r="C761" s="170" t="s">
        <v>334</v>
      </c>
      <c r="D761" s="242" t="s">
        <v>256</v>
      </c>
      <c r="E761" s="242">
        <v>3500</v>
      </c>
      <c r="F761" s="367">
        <f t="shared" si="12"/>
        <v>6.5370463756747172</v>
      </c>
      <c r="G761" s="239">
        <v>535.41</v>
      </c>
      <c r="H761" s="242" t="s">
        <v>130</v>
      </c>
      <c r="I761" s="242" t="s">
        <v>620</v>
      </c>
      <c r="J761" s="170" t="s">
        <v>95</v>
      </c>
      <c r="K761" s="170" t="s">
        <v>342</v>
      </c>
      <c r="L761" s="170" t="s">
        <v>112</v>
      </c>
      <c r="M761" s="75"/>
      <c r="N761" s="75"/>
      <c r="O761" s="75"/>
    </row>
    <row r="762" spans="1:15" ht="15.6" hidden="1">
      <c r="A762" s="370">
        <v>46105</v>
      </c>
      <c r="B762" s="242" t="s">
        <v>2169</v>
      </c>
      <c r="C762" s="170" t="s">
        <v>334</v>
      </c>
      <c r="D762" s="242" t="s">
        <v>256</v>
      </c>
      <c r="E762" s="242">
        <v>500</v>
      </c>
      <c r="F762" s="367">
        <f t="shared" si="12"/>
        <v>0.93386376795353099</v>
      </c>
      <c r="G762" s="239">
        <v>535.41</v>
      </c>
      <c r="H762" s="242" t="s">
        <v>130</v>
      </c>
      <c r="I762" s="242" t="s">
        <v>620</v>
      </c>
      <c r="J762" s="170" t="s">
        <v>95</v>
      </c>
      <c r="K762" s="170" t="s">
        <v>342</v>
      </c>
      <c r="L762" s="170" t="s">
        <v>112</v>
      </c>
      <c r="M762" s="75"/>
      <c r="N762" s="75"/>
      <c r="O762" s="75"/>
    </row>
    <row r="763" spans="1:15" ht="15.6" hidden="1">
      <c r="A763" s="366">
        <v>46105</v>
      </c>
      <c r="B763" s="170" t="s">
        <v>619</v>
      </c>
      <c r="C763" s="170" t="s">
        <v>109</v>
      </c>
      <c r="D763" s="170" t="s">
        <v>256</v>
      </c>
      <c r="E763" s="170">
        <v>7500</v>
      </c>
      <c r="F763" s="367">
        <f t="shared" si="12"/>
        <v>14.007956519302965</v>
      </c>
      <c r="G763" s="239">
        <v>535.41</v>
      </c>
      <c r="H763" s="170" t="s">
        <v>130</v>
      </c>
      <c r="I763" s="170" t="s">
        <v>645</v>
      </c>
      <c r="J763" s="170" t="s">
        <v>95</v>
      </c>
      <c r="K763" s="170" t="s">
        <v>342</v>
      </c>
      <c r="L763" s="170" t="s">
        <v>112</v>
      </c>
      <c r="M763" s="75"/>
      <c r="N763" s="75"/>
      <c r="O763" s="75"/>
    </row>
    <row r="764" spans="1:15" ht="15.6" hidden="1">
      <c r="A764" s="381">
        <v>46105</v>
      </c>
      <c r="B764" s="170" t="s">
        <v>661</v>
      </c>
      <c r="C764" s="369" t="s">
        <v>109</v>
      </c>
      <c r="D764" s="369" t="s">
        <v>96</v>
      </c>
      <c r="E764" s="309">
        <v>7500</v>
      </c>
      <c r="F764" s="367">
        <f t="shared" si="12"/>
        <v>14.007956519302965</v>
      </c>
      <c r="G764" s="239">
        <v>535.41</v>
      </c>
      <c r="H764" s="369" t="s">
        <v>133</v>
      </c>
      <c r="I764" s="170" t="s">
        <v>691</v>
      </c>
      <c r="J764" s="170" t="s">
        <v>95</v>
      </c>
      <c r="K764" s="170" t="s">
        <v>342</v>
      </c>
      <c r="L764" s="170" t="s">
        <v>112</v>
      </c>
      <c r="M764" s="75"/>
      <c r="N764" s="75"/>
      <c r="O764" s="75"/>
    </row>
    <row r="765" spans="1:15" ht="15.6" hidden="1">
      <c r="A765" s="370">
        <v>46105</v>
      </c>
      <c r="B765" s="375" t="s">
        <v>734</v>
      </c>
      <c r="C765" s="375" t="s">
        <v>109</v>
      </c>
      <c r="D765" s="382" t="s">
        <v>99</v>
      </c>
      <c r="E765" s="285">
        <v>7500</v>
      </c>
      <c r="F765" s="367">
        <f t="shared" si="12"/>
        <v>14.007956519302965</v>
      </c>
      <c r="G765" s="239">
        <v>535.41</v>
      </c>
      <c r="H765" s="242" t="s">
        <v>128</v>
      </c>
      <c r="I765" s="242" t="s">
        <v>748</v>
      </c>
      <c r="J765" s="170" t="s">
        <v>95</v>
      </c>
      <c r="K765" s="170" t="s">
        <v>342</v>
      </c>
      <c r="L765" s="170" t="s">
        <v>112</v>
      </c>
      <c r="M765" s="75"/>
      <c r="N765" s="75"/>
      <c r="O765" s="75"/>
    </row>
    <row r="766" spans="1:15" ht="15.6" hidden="1">
      <c r="A766" s="370">
        <v>46105</v>
      </c>
      <c r="B766" s="242" t="s">
        <v>754</v>
      </c>
      <c r="C766" s="242" t="s">
        <v>119</v>
      </c>
      <c r="D766" s="242" t="s">
        <v>97</v>
      </c>
      <c r="E766" s="373">
        <v>62500</v>
      </c>
      <c r="F766" s="367">
        <f t="shared" si="12"/>
        <v>116.73297099419138</v>
      </c>
      <c r="G766" s="239">
        <v>535.41</v>
      </c>
      <c r="H766" s="242" t="s">
        <v>123</v>
      </c>
      <c r="I766" s="170" t="s">
        <v>798</v>
      </c>
      <c r="J766" s="170" t="s">
        <v>95</v>
      </c>
      <c r="K766" s="170" t="s">
        <v>342</v>
      </c>
      <c r="L766" s="170" t="s">
        <v>112</v>
      </c>
      <c r="M766" s="75"/>
      <c r="N766" s="75"/>
      <c r="O766" s="75"/>
    </row>
    <row r="767" spans="1:15" ht="15.6" hidden="1">
      <c r="A767" s="370">
        <v>46105</v>
      </c>
      <c r="B767" s="242" t="s">
        <v>761</v>
      </c>
      <c r="C767" s="242" t="s">
        <v>109</v>
      </c>
      <c r="D767" s="242" t="s">
        <v>96</v>
      </c>
      <c r="E767" s="242">
        <v>5000</v>
      </c>
      <c r="F767" s="367">
        <f t="shared" si="12"/>
        <v>9.3386376795353101</v>
      </c>
      <c r="G767" s="239">
        <v>535.41</v>
      </c>
      <c r="H767" s="242" t="s">
        <v>123</v>
      </c>
      <c r="I767" s="242" t="s">
        <v>799</v>
      </c>
      <c r="J767" s="170" t="s">
        <v>95</v>
      </c>
      <c r="K767" s="170" t="s">
        <v>342</v>
      </c>
      <c r="L767" s="170" t="s">
        <v>112</v>
      </c>
      <c r="M767" s="75"/>
      <c r="N767" s="75"/>
      <c r="O767" s="75"/>
    </row>
    <row r="768" spans="1:15" ht="15.6" hidden="1">
      <c r="A768" s="393">
        <v>46106</v>
      </c>
      <c r="B768" s="170" t="s">
        <v>2247</v>
      </c>
      <c r="C768" s="170" t="s">
        <v>395</v>
      </c>
      <c r="D768" s="170" t="s">
        <v>256</v>
      </c>
      <c r="E768" s="170">
        <v>10000</v>
      </c>
      <c r="F768" s="367">
        <f t="shared" si="12"/>
        <v>18.67727535907062</v>
      </c>
      <c r="G768" s="239">
        <v>535.41</v>
      </c>
      <c r="H768" s="170" t="s">
        <v>121</v>
      </c>
      <c r="I768" s="170" t="s">
        <v>581</v>
      </c>
      <c r="J768" s="170" t="s">
        <v>95</v>
      </c>
      <c r="K768" s="170" t="s">
        <v>342</v>
      </c>
      <c r="L768" s="170" t="s">
        <v>112</v>
      </c>
      <c r="M768" s="124"/>
      <c r="N768" s="124"/>
      <c r="O768" s="124"/>
    </row>
    <row r="769" spans="1:15" ht="15.6" hidden="1">
      <c r="A769" s="393">
        <v>46106</v>
      </c>
      <c r="B769" s="165" t="s">
        <v>2158</v>
      </c>
      <c r="C769" s="165" t="s">
        <v>523</v>
      </c>
      <c r="D769" s="165" t="s">
        <v>256</v>
      </c>
      <c r="E769" s="165">
        <v>10000</v>
      </c>
      <c r="F769" s="367">
        <f t="shared" si="12"/>
        <v>18.67727535907062</v>
      </c>
      <c r="G769" s="239">
        <v>535.41</v>
      </c>
      <c r="H769" s="165" t="s">
        <v>122</v>
      </c>
      <c r="I769" s="165" t="s">
        <v>552</v>
      </c>
      <c r="J769" s="170" t="s">
        <v>95</v>
      </c>
      <c r="K769" s="170" t="s">
        <v>342</v>
      </c>
      <c r="L769" s="170" t="s">
        <v>112</v>
      </c>
      <c r="M769" s="124"/>
      <c r="N769" s="124"/>
      <c r="O769" s="124"/>
    </row>
    <row r="770" spans="1:15" ht="15.6" hidden="1">
      <c r="A770" s="366">
        <v>46106</v>
      </c>
      <c r="B770" s="170" t="s">
        <v>2248</v>
      </c>
      <c r="C770" s="170" t="s">
        <v>523</v>
      </c>
      <c r="D770" s="170" t="s">
        <v>256</v>
      </c>
      <c r="E770" s="170">
        <v>10000</v>
      </c>
      <c r="F770" s="367">
        <f t="shared" si="12"/>
        <v>18.67727535907062</v>
      </c>
      <c r="G770" s="239">
        <v>535.41</v>
      </c>
      <c r="H770" s="170" t="s">
        <v>130</v>
      </c>
      <c r="I770" s="170" t="s">
        <v>642</v>
      </c>
      <c r="J770" s="170" t="s">
        <v>95</v>
      </c>
      <c r="K770" s="170" t="s">
        <v>342</v>
      </c>
      <c r="L770" s="170" t="s">
        <v>112</v>
      </c>
      <c r="M770" s="124"/>
      <c r="N770" s="124"/>
      <c r="O770" s="124"/>
    </row>
    <row r="771" spans="1:15" ht="15.6" hidden="1">
      <c r="A771" s="370">
        <v>46106</v>
      </c>
      <c r="B771" s="242" t="s">
        <v>187</v>
      </c>
      <c r="C771" s="170" t="s">
        <v>334</v>
      </c>
      <c r="D771" s="371" t="s">
        <v>98</v>
      </c>
      <c r="E771" s="242">
        <v>1000</v>
      </c>
      <c r="F771" s="367">
        <f t="shared" si="12"/>
        <v>1.9254803020356539</v>
      </c>
      <c r="G771" s="239">
        <v>519.35093749999999</v>
      </c>
      <c r="H771" s="372" t="s">
        <v>110</v>
      </c>
      <c r="I771" s="170" t="s">
        <v>375</v>
      </c>
      <c r="J771" s="170" t="s">
        <v>95</v>
      </c>
      <c r="K771" s="170" t="s">
        <v>342</v>
      </c>
      <c r="L771" s="170" t="s">
        <v>112</v>
      </c>
      <c r="M771" s="306"/>
      <c r="N771" s="306"/>
      <c r="O771" s="75"/>
    </row>
    <row r="772" spans="1:15" ht="15.6" hidden="1">
      <c r="A772" s="370">
        <v>46106</v>
      </c>
      <c r="B772" s="242" t="s">
        <v>371</v>
      </c>
      <c r="C772" s="170" t="s">
        <v>334</v>
      </c>
      <c r="D772" s="371" t="s">
        <v>98</v>
      </c>
      <c r="E772" s="242">
        <v>1000</v>
      </c>
      <c r="F772" s="367">
        <f t="shared" si="12"/>
        <v>1.9254803020356539</v>
      </c>
      <c r="G772" s="239">
        <v>519.35093749999999</v>
      </c>
      <c r="H772" s="372" t="s">
        <v>110</v>
      </c>
      <c r="I772" s="170" t="s">
        <v>375</v>
      </c>
      <c r="J772" s="170" t="s">
        <v>95</v>
      </c>
      <c r="K772" s="170" t="s">
        <v>342</v>
      </c>
      <c r="L772" s="170" t="s">
        <v>112</v>
      </c>
      <c r="M772" s="306"/>
      <c r="N772" s="306"/>
      <c r="O772" s="75"/>
    </row>
    <row r="773" spans="1:15" ht="15.6" hidden="1">
      <c r="A773" s="370">
        <v>46106</v>
      </c>
      <c r="B773" s="242" t="s">
        <v>372</v>
      </c>
      <c r="C773" s="170" t="s">
        <v>334</v>
      </c>
      <c r="D773" s="371" t="s">
        <v>98</v>
      </c>
      <c r="E773" s="242">
        <v>1000</v>
      </c>
      <c r="F773" s="367">
        <f t="shared" si="12"/>
        <v>1.9254803020356539</v>
      </c>
      <c r="G773" s="239">
        <v>519.35093749999999</v>
      </c>
      <c r="H773" s="372" t="s">
        <v>110</v>
      </c>
      <c r="I773" s="170" t="s">
        <v>375</v>
      </c>
      <c r="J773" s="170" t="s">
        <v>95</v>
      </c>
      <c r="K773" s="170" t="s">
        <v>342</v>
      </c>
      <c r="L773" s="170" t="s">
        <v>112</v>
      </c>
      <c r="M773" s="303"/>
      <c r="N773" s="303"/>
      <c r="O773" s="269"/>
    </row>
    <row r="774" spans="1:15" ht="15.6" hidden="1">
      <c r="A774" s="370">
        <v>46106</v>
      </c>
      <c r="B774" s="242" t="s">
        <v>192</v>
      </c>
      <c r="C774" s="170" t="s">
        <v>334</v>
      </c>
      <c r="D774" s="371" t="s">
        <v>98</v>
      </c>
      <c r="E774" s="242">
        <v>1000</v>
      </c>
      <c r="F774" s="367">
        <f t="shared" si="12"/>
        <v>1.9254803020356539</v>
      </c>
      <c r="G774" s="239">
        <v>519.35093749999999</v>
      </c>
      <c r="H774" s="372" t="s">
        <v>110</v>
      </c>
      <c r="I774" s="170" t="s">
        <v>375</v>
      </c>
      <c r="J774" s="170" t="s">
        <v>95</v>
      </c>
      <c r="K774" s="170" t="s">
        <v>342</v>
      </c>
      <c r="L774" s="170" t="s">
        <v>112</v>
      </c>
      <c r="M774" s="304"/>
      <c r="N774" s="303"/>
      <c r="O774" s="269"/>
    </row>
    <row r="775" spans="1:15" ht="15.6" hidden="1">
      <c r="A775" s="370">
        <v>46106</v>
      </c>
      <c r="B775" s="242" t="s">
        <v>312</v>
      </c>
      <c r="C775" s="170" t="s">
        <v>334</v>
      </c>
      <c r="D775" s="371" t="s">
        <v>98</v>
      </c>
      <c r="E775" s="242">
        <v>1000</v>
      </c>
      <c r="F775" s="367">
        <f t="shared" si="12"/>
        <v>1.9254803020356539</v>
      </c>
      <c r="G775" s="239">
        <v>519.35093749999999</v>
      </c>
      <c r="H775" s="372" t="s">
        <v>110</v>
      </c>
      <c r="I775" s="170" t="s">
        <v>375</v>
      </c>
      <c r="J775" s="170" t="s">
        <v>95</v>
      </c>
      <c r="K775" s="170" t="s">
        <v>342</v>
      </c>
      <c r="L775" s="170" t="s">
        <v>112</v>
      </c>
      <c r="M775" s="303"/>
      <c r="N775" s="303"/>
      <c r="O775" s="269"/>
    </row>
    <row r="776" spans="1:15" ht="15.6" hidden="1">
      <c r="A776" s="370">
        <v>46106</v>
      </c>
      <c r="B776" s="242" t="s">
        <v>186</v>
      </c>
      <c r="C776" s="170" t="s">
        <v>334</v>
      </c>
      <c r="D776" s="371" t="s">
        <v>98</v>
      </c>
      <c r="E776" s="242">
        <v>1000</v>
      </c>
      <c r="F776" s="367">
        <f t="shared" si="12"/>
        <v>1.9254803020356539</v>
      </c>
      <c r="G776" s="239">
        <v>519.35093749999999</v>
      </c>
      <c r="H776" s="372" t="s">
        <v>110</v>
      </c>
      <c r="I776" s="170" t="s">
        <v>375</v>
      </c>
      <c r="J776" s="170" t="s">
        <v>95</v>
      </c>
      <c r="K776" s="170" t="s">
        <v>342</v>
      </c>
      <c r="L776" s="170" t="s">
        <v>112</v>
      </c>
      <c r="M776" s="303"/>
      <c r="N776" s="303"/>
      <c r="O776" s="269"/>
    </row>
    <row r="777" spans="1:15" ht="15.6" hidden="1">
      <c r="A777" s="370">
        <v>46106</v>
      </c>
      <c r="B777" s="242" t="s">
        <v>460</v>
      </c>
      <c r="C777" s="242" t="s">
        <v>448</v>
      </c>
      <c r="D777" s="242" t="s">
        <v>97</v>
      </c>
      <c r="E777" s="373">
        <v>1610</v>
      </c>
      <c r="F777" s="367">
        <f t="shared" si="12"/>
        <v>3.00704133281037</v>
      </c>
      <c r="G777" s="239">
        <v>535.41</v>
      </c>
      <c r="H777" s="242" t="s">
        <v>167</v>
      </c>
      <c r="I777" s="170" t="s">
        <v>509</v>
      </c>
      <c r="J777" s="170" t="s">
        <v>95</v>
      </c>
      <c r="K777" s="170" t="s">
        <v>342</v>
      </c>
      <c r="L777" s="170" t="s">
        <v>112</v>
      </c>
      <c r="M777" s="75"/>
      <c r="N777" s="75"/>
      <c r="O777" s="75"/>
    </row>
    <row r="778" spans="1:15" ht="15.6" hidden="1">
      <c r="A778" s="370">
        <v>46106</v>
      </c>
      <c r="B778" s="242" t="s">
        <v>465</v>
      </c>
      <c r="C778" s="170" t="s">
        <v>119</v>
      </c>
      <c r="D778" s="242" t="s">
        <v>97</v>
      </c>
      <c r="E778" s="373">
        <v>10000</v>
      </c>
      <c r="F778" s="367">
        <f t="shared" si="12"/>
        <v>18.67727535907062</v>
      </c>
      <c r="G778" s="239">
        <v>535.41</v>
      </c>
      <c r="H778" s="242" t="s">
        <v>167</v>
      </c>
      <c r="I778" s="170" t="s">
        <v>510</v>
      </c>
      <c r="J778" s="170" t="s">
        <v>95</v>
      </c>
      <c r="K778" s="170" t="s">
        <v>342</v>
      </c>
      <c r="L778" s="170" t="s">
        <v>112</v>
      </c>
      <c r="M778" s="75"/>
      <c r="N778" s="75"/>
      <c r="O778" s="75"/>
    </row>
    <row r="779" spans="1:15" ht="15.6" hidden="1">
      <c r="A779" s="380">
        <v>46106</v>
      </c>
      <c r="B779" s="242" t="s">
        <v>461</v>
      </c>
      <c r="C779" s="170" t="s">
        <v>334</v>
      </c>
      <c r="D779" s="242" t="s">
        <v>97</v>
      </c>
      <c r="E779" s="284">
        <v>1000</v>
      </c>
      <c r="F779" s="367">
        <f t="shared" si="12"/>
        <v>1.867727535907062</v>
      </c>
      <c r="G779" s="239">
        <v>535.41</v>
      </c>
      <c r="H779" s="242" t="s">
        <v>167</v>
      </c>
      <c r="I779" s="242" t="s">
        <v>495</v>
      </c>
      <c r="J779" s="170" t="s">
        <v>95</v>
      </c>
      <c r="K779" s="170" t="s">
        <v>342</v>
      </c>
      <c r="L779" s="170" t="s">
        <v>112</v>
      </c>
      <c r="M779" s="75"/>
      <c r="N779" s="75"/>
      <c r="O779" s="75"/>
    </row>
    <row r="780" spans="1:15" ht="15.6" hidden="1">
      <c r="A780" s="380">
        <v>46106</v>
      </c>
      <c r="B780" s="242" t="s">
        <v>455</v>
      </c>
      <c r="C780" s="170" t="s">
        <v>334</v>
      </c>
      <c r="D780" s="242" t="s">
        <v>97</v>
      </c>
      <c r="E780" s="284">
        <v>1000</v>
      </c>
      <c r="F780" s="367">
        <f t="shared" si="12"/>
        <v>1.867727535907062</v>
      </c>
      <c r="G780" s="239">
        <v>535.41</v>
      </c>
      <c r="H780" s="242" t="s">
        <v>167</v>
      </c>
      <c r="I780" s="242" t="s">
        <v>495</v>
      </c>
      <c r="J780" s="170" t="s">
        <v>95</v>
      </c>
      <c r="K780" s="170" t="s">
        <v>342</v>
      </c>
      <c r="L780" s="170" t="s">
        <v>112</v>
      </c>
      <c r="M780" s="75"/>
      <c r="N780" s="75"/>
      <c r="O780" s="75"/>
    </row>
    <row r="781" spans="1:15" ht="15.6" hidden="1">
      <c r="A781" s="380">
        <v>46106</v>
      </c>
      <c r="B781" s="242" t="s">
        <v>466</v>
      </c>
      <c r="C781" s="170" t="s">
        <v>334</v>
      </c>
      <c r="D781" s="242" t="s">
        <v>97</v>
      </c>
      <c r="E781" s="284">
        <v>1000</v>
      </c>
      <c r="F781" s="367">
        <f t="shared" si="12"/>
        <v>1.867727535907062</v>
      </c>
      <c r="G781" s="239">
        <v>535.41</v>
      </c>
      <c r="H781" s="242" t="s">
        <v>167</v>
      </c>
      <c r="I781" s="242" t="s">
        <v>495</v>
      </c>
      <c r="J781" s="170" t="s">
        <v>95</v>
      </c>
      <c r="K781" s="170" t="s">
        <v>342</v>
      </c>
      <c r="L781" s="170" t="s">
        <v>112</v>
      </c>
      <c r="M781" s="75"/>
      <c r="N781" s="75"/>
      <c r="O781" s="75"/>
    </row>
    <row r="782" spans="1:15" ht="15.6" hidden="1">
      <c r="A782" s="380">
        <v>46106</v>
      </c>
      <c r="B782" s="242" t="s">
        <v>467</v>
      </c>
      <c r="C782" s="170" t="s">
        <v>334</v>
      </c>
      <c r="D782" s="242" t="s">
        <v>97</v>
      </c>
      <c r="E782" s="284">
        <v>1000</v>
      </c>
      <c r="F782" s="367">
        <f t="shared" si="12"/>
        <v>1.867727535907062</v>
      </c>
      <c r="G782" s="239">
        <v>535.41</v>
      </c>
      <c r="H782" s="242" t="s">
        <v>167</v>
      </c>
      <c r="I782" s="242" t="s">
        <v>495</v>
      </c>
      <c r="J782" s="170" t="s">
        <v>95</v>
      </c>
      <c r="K782" s="170" t="s">
        <v>342</v>
      </c>
      <c r="L782" s="170" t="s">
        <v>112</v>
      </c>
      <c r="M782" s="75"/>
      <c r="N782" s="75"/>
      <c r="O782" s="75"/>
    </row>
    <row r="783" spans="1:15" ht="15.6" hidden="1">
      <c r="A783" s="370">
        <v>46106</v>
      </c>
      <c r="B783" s="242" t="s">
        <v>2184</v>
      </c>
      <c r="C783" s="242" t="s">
        <v>522</v>
      </c>
      <c r="D783" s="242" t="s">
        <v>256</v>
      </c>
      <c r="E783" s="242">
        <v>3500</v>
      </c>
      <c r="F783" s="367">
        <f t="shared" si="12"/>
        <v>6.5370463756747172</v>
      </c>
      <c r="G783" s="239">
        <v>535.41</v>
      </c>
      <c r="H783" s="242" t="s">
        <v>121</v>
      </c>
      <c r="I783" s="242" t="s">
        <v>573</v>
      </c>
      <c r="J783" s="170" t="s">
        <v>95</v>
      </c>
      <c r="K783" s="170" t="s">
        <v>342</v>
      </c>
      <c r="L783" s="170" t="s">
        <v>112</v>
      </c>
      <c r="M783" s="75"/>
      <c r="N783" s="75"/>
      <c r="O783" s="75"/>
    </row>
    <row r="784" spans="1:15" ht="15.6" hidden="1">
      <c r="A784" s="370">
        <v>46106</v>
      </c>
      <c r="B784" s="242" t="s">
        <v>2173</v>
      </c>
      <c r="C784" s="242" t="s">
        <v>391</v>
      </c>
      <c r="D784" s="242" t="s">
        <v>256</v>
      </c>
      <c r="E784" s="242">
        <v>4000</v>
      </c>
      <c r="F784" s="367">
        <f t="shared" si="12"/>
        <v>7.4709101436282479</v>
      </c>
      <c r="G784" s="239">
        <v>535.41</v>
      </c>
      <c r="H784" s="242" t="s">
        <v>121</v>
      </c>
      <c r="I784" s="242" t="s">
        <v>602</v>
      </c>
      <c r="J784" s="170" t="s">
        <v>95</v>
      </c>
      <c r="K784" s="170" t="s">
        <v>342</v>
      </c>
      <c r="L784" s="170" t="s">
        <v>112</v>
      </c>
      <c r="M784" s="75"/>
      <c r="N784" s="75"/>
      <c r="O784" s="75"/>
    </row>
    <row r="785" spans="1:15" ht="15.6" hidden="1">
      <c r="A785" s="370">
        <v>46106</v>
      </c>
      <c r="B785" s="242" t="s">
        <v>2169</v>
      </c>
      <c r="C785" s="242" t="s">
        <v>391</v>
      </c>
      <c r="D785" s="242" t="s">
        <v>256</v>
      </c>
      <c r="E785" s="242">
        <v>4000</v>
      </c>
      <c r="F785" s="367">
        <f t="shared" si="12"/>
        <v>7.4709101436282479</v>
      </c>
      <c r="G785" s="239">
        <v>535.41</v>
      </c>
      <c r="H785" s="242" t="s">
        <v>121</v>
      </c>
      <c r="I785" s="242" t="s">
        <v>603</v>
      </c>
      <c r="J785" s="170" t="s">
        <v>95</v>
      </c>
      <c r="K785" s="170" t="s">
        <v>342</v>
      </c>
      <c r="L785" s="170" t="s">
        <v>112</v>
      </c>
      <c r="M785" s="75"/>
      <c r="N785" s="75"/>
      <c r="O785" s="75"/>
    </row>
    <row r="786" spans="1:15" ht="15.6" hidden="1">
      <c r="A786" s="370">
        <v>46106</v>
      </c>
      <c r="B786" s="242" t="s">
        <v>2169</v>
      </c>
      <c r="C786" s="170" t="s">
        <v>334</v>
      </c>
      <c r="D786" s="242" t="s">
        <v>256</v>
      </c>
      <c r="E786" s="242">
        <v>500</v>
      </c>
      <c r="F786" s="367">
        <f t="shared" si="12"/>
        <v>0.93386376795353099</v>
      </c>
      <c r="G786" s="239">
        <v>535.41</v>
      </c>
      <c r="H786" s="242" t="s">
        <v>130</v>
      </c>
      <c r="I786" s="242" t="s">
        <v>620</v>
      </c>
      <c r="J786" s="170" t="s">
        <v>95</v>
      </c>
      <c r="K786" s="170" t="s">
        <v>342</v>
      </c>
      <c r="L786" s="170" t="s">
        <v>112</v>
      </c>
      <c r="M786" s="75"/>
      <c r="N786" s="75"/>
      <c r="O786" s="75"/>
    </row>
    <row r="787" spans="1:15" ht="15.6" hidden="1">
      <c r="A787" s="370">
        <v>46106</v>
      </c>
      <c r="B787" s="242" t="s">
        <v>2169</v>
      </c>
      <c r="C787" s="170" t="s">
        <v>334</v>
      </c>
      <c r="D787" s="242" t="s">
        <v>256</v>
      </c>
      <c r="E787" s="242">
        <v>500</v>
      </c>
      <c r="F787" s="367">
        <f t="shared" si="12"/>
        <v>0.93386376795353099</v>
      </c>
      <c r="G787" s="239">
        <v>535.41</v>
      </c>
      <c r="H787" s="242" t="s">
        <v>130</v>
      </c>
      <c r="I787" s="242" t="s">
        <v>620</v>
      </c>
      <c r="J787" s="170" t="s">
        <v>95</v>
      </c>
      <c r="K787" s="170" t="s">
        <v>342</v>
      </c>
      <c r="L787" s="170" t="s">
        <v>112</v>
      </c>
      <c r="M787" s="75"/>
      <c r="N787" s="75"/>
      <c r="O787" s="75"/>
    </row>
    <row r="788" spans="1:15" ht="15.6" hidden="1">
      <c r="A788" s="381">
        <v>46106</v>
      </c>
      <c r="B788" s="170" t="s">
        <v>662</v>
      </c>
      <c r="C788" s="170" t="s">
        <v>334</v>
      </c>
      <c r="D788" s="369" t="s">
        <v>96</v>
      </c>
      <c r="E788" s="309">
        <v>1000</v>
      </c>
      <c r="F788" s="367">
        <f t="shared" si="12"/>
        <v>1.867727535907062</v>
      </c>
      <c r="G788" s="239">
        <v>535.41</v>
      </c>
      <c r="H788" s="369" t="s">
        <v>133</v>
      </c>
      <c r="I788" s="170" t="s">
        <v>688</v>
      </c>
      <c r="J788" s="170" t="s">
        <v>95</v>
      </c>
      <c r="K788" s="170" t="s">
        <v>342</v>
      </c>
      <c r="L788" s="170" t="s">
        <v>112</v>
      </c>
      <c r="M788" s="75"/>
      <c r="N788" s="75"/>
      <c r="O788" s="75"/>
    </row>
    <row r="789" spans="1:15" ht="15.6" hidden="1">
      <c r="A789" s="381">
        <v>46106</v>
      </c>
      <c r="B789" s="170" t="s">
        <v>663</v>
      </c>
      <c r="C789" s="170" t="s">
        <v>334</v>
      </c>
      <c r="D789" s="369" t="s">
        <v>96</v>
      </c>
      <c r="E789" s="309">
        <v>1000</v>
      </c>
      <c r="F789" s="367">
        <f t="shared" si="12"/>
        <v>1.867727535907062</v>
      </c>
      <c r="G789" s="239">
        <v>535.41</v>
      </c>
      <c r="H789" s="369" t="s">
        <v>133</v>
      </c>
      <c r="I789" s="170" t="s">
        <v>688</v>
      </c>
      <c r="J789" s="170" t="s">
        <v>95</v>
      </c>
      <c r="K789" s="170" t="s">
        <v>342</v>
      </c>
      <c r="L789" s="170" t="s">
        <v>112</v>
      </c>
      <c r="M789" s="75"/>
      <c r="N789" s="75"/>
      <c r="O789" s="75"/>
    </row>
    <row r="790" spans="1:15" ht="15.6" hidden="1">
      <c r="A790" s="381">
        <v>46106</v>
      </c>
      <c r="B790" s="170" t="s">
        <v>664</v>
      </c>
      <c r="C790" s="242" t="s">
        <v>391</v>
      </c>
      <c r="D790" s="369" t="s">
        <v>96</v>
      </c>
      <c r="E790" s="309">
        <v>9000</v>
      </c>
      <c r="F790" s="367">
        <f t="shared" si="12"/>
        <v>16.809547823163559</v>
      </c>
      <c r="G790" s="239">
        <v>535.41</v>
      </c>
      <c r="H790" s="369" t="s">
        <v>133</v>
      </c>
      <c r="I790" s="170" t="s">
        <v>692</v>
      </c>
      <c r="J790" s="170" t="s">
        <v>95</v>
      </c>
      <c r="K790" s="170" t="s">
        <v>342</v>
      </c>
      <c r="L790" s="170" t="s">
        <v>112</v>
      </c>
      <c r="M790" s="75"/>
      <c r="N790" s="75"/>
      <c r="O790" s="75"/>
    </row>
    <row r="791" spans="1:15" ht="15.6" hidden="1">
      <c r="A791" s="370">
        <v>46106</v>
      </c>
      <c r="B791" s="242" t="s">
        <v>763</v>
      </c>
      <c r="C791" s="170" t="s">
        <v>334</v>
      </c>
      <c r="D791" s="242" t="s">
        <v>96</v>
      </c>
      <c r="E791" s="242">
        <v>1000</v>
      </c>
      <c r="F791" s="367">
        <f t="shared" si="12"/>
        <v>1.867727535907062</v>
      </c>
      <c r="G791" s="239">
        <v>535.41</v>
      </c>
      <c r="H791" s="242" t="s">
        <v>123</v>
      </c>
      <c r="I791" s="242" t="s">
        <v>789</v>
      </c>
      <c r="J791" s="170" t="s">
        <v>95</v>
      </c>
      <c r="K791" s="170" t="s">
        <v>342</v>
      </c>
      <c r="L791" s="170" t="s">
        <v>112</v>
      </c>
      <c r="M791" s="75"/>
      <c r="N791" s="75"/>
      <c r="O791" s="75"/>
    </row>
    <row r="792" spans="1:15" ht="15.6" hidden="1">
      <c r="A792" s="370">
        <v>46106</v>
      </c>
      <c r="B792" s="242" t="s">
        <v>764</v>
      </c>
      <c r="C792" s="242" t="s">
        <v>391</v>
      </c>
      <c r="D792" s="242" t="s">
        <v>96</v>
      </c>
      <c r="E792" s="242">
        <v>7000</v>
      </c>
      <c r="F792" s="367">
        <f t="shared" si="12"/>
        <v>13.074092751349434</v>
      </c>
      <c r="G792" s="239">
        <v>535.41</v>
      </c>
      <c r="H792" s="242" t="s">
        <v>123</v>
      </c>
      <c r="I792" s="242" t="s">
        <v>800</v>
      </c>
      <c r="J792" s="170" t="s">
        <v>95</v>
      </c>
      <c r="K792" s="170" t="s">
        <v>342</v>
      </c>
      <c r="L792" s="170" t="s">
        <v>112</v>
      </c>
      <c r="M792" s="75"/>
      <c r="N792" s="75"/>
      <c r="O792" s="75"/>
    </row>
    <row r="793" spans="1:15" ht="15.6" hidden="1">
      <c r="A793" s="370">
        <v>46106</v>
      </c>
      <c r="B793" s="242" t="s">
        <v>766</v>
      </c>
      <c r="C793" s="170" t="s">
        <v>334</v>
      </c>
      <c r="D793" s="242" t="s">
        <v>96</v>
      </c>
      <c r="E793" s="242">
        <v>1000</v>
      </c>
      <c r="F793" s="367">
        <f t="shared" si="12"/>
        <v>1.867727535907062</v>
      </c>
      <c r="G793" s="239">
        <v>535.41</v>
      </c>
      <c r="H793" s="242" t="s">
        <v>123</v>
      </c>
      <c r="I793" s="242" t="s">
        <v>789</v>
      </c>
      <c r="J793" s="170" t="s">
        <v>95</v>
      </c>
      <c r="K793" s="170" t="s">
        <v>342</v>
      </c>
      <c r="L793" s="170" t="s">
        <v>112</v>
      </c>
      <c r="M793" s="75"/>
      <c r="N793" s="75"/>
      <c r="O793" s="75"/>
    </row>
    <row r="794" spans="1:15" ht="15.6" hidden="1">
      <c r="A794" s="393">
        <v>46107</v>
      </c>
      <c r="B794" s="170" t="s">
        <v>2252</v>
      </c>
      <c r="C794" s="170" t="s">
        <v>395</v>
      </c>
      <c r="D794" s="170" t="s">
        <v>256</v>
      </c>
      <c r="E794" s="170">
        <v>10000</v>
      </c>
      <c r="F794" s="367">
        <f t="shared" si="12"/>
        <v>18.67727535907062</v>
      </c>
      <c r="G794" s="239">
        <v>535.41</v>
      </c>
      <c r="H794" s="170" t="s">
        <v>121</v>
      </c>
      <c r="I794" s="170" t="s">
        <v>581</v>
      </c>
      <c r="J794" s="170" t="s">
        <v>95</v>
      </c>
      <c r="K794" s="170" t="s">
        <v>342</v>
      </c>
      <c r="L794" s="170" t="s">
        <v>112</v>
      </c>
      <c r="M794" s="124"/>
      <c r="N794" s="124"/>
      <c r="O794" s="124"/>
    </row>
    <row r="795" spans="1:15" ht="15.6" hidden="1">
      <c r="A795" s="393">
        <v>46107</v>
      </c>
      <c r="B795" s="165" t="s">
        <v>2158</v>
      </c>
      <c r="C795" s="165" t="s">
        <v>523</v>
      </c>
      <c r="D795" s="165" t="s">
        <v>256</v>
      </c>
      <c r="E795" s="165">
        <v>10000</v>
      </c>
      <c r="F795" s="367">
        <f t="shared" si="12"/>
        <v>18.67727535907062</v>
      </c>
      <c r="G795" s="239">
        <v>535.41</v>
      </c>
      <c r="H795" s="165" t="s">
        <v>122</v>
      </c>
      <c r="I795" s="165" t="s">
        <v>552</v>
      </c>
      <c r="J795" s="170" t="s">
        <v>95</v>
      </c>
      <c r="K795" s="170" t="s">
        <v>342</v>
      </c>
      <c r="L795" s="170" t="s">
        <v>112</v>
      </c>
      <c r="M795" s="124"/>
      <c r="N795" s="124"/>
      <c r="O795" s="124"/>
    </row>
    <row r="796" spans="1:15" ht="15.6" hidden="1">
      <c r="A796" s="366">
        <v>46107</v>
      </c>
      <c r="B796" s="170" t="s">
        <v>2248</v>
      </c>
      <c r="C796" s="170" t="s">
        <v>523</v>
      </c>
      <c r="D796" s="170" t="s">
        <v>256</v>
      </c>
      <c r="E796" s="170">
        <v>10000</v>
      </c>
      <c r="F796" s="367">
        <f t="shared" si="12"/>
        <v>18.67727535907062</v>
      </c>
      <c r="G796" s="239">
        <v>535.41</v>
      </c>
      <c r="H796" s="170" t="s">
        <v>130</v>
      </c>
      <c r="I796" s="170" t="s">
        <v>642</v>
      </c>
      <c r="J796" s="170" t="s">
        <v>95</v>
      </c>
      <c r="K796" s="170" t="s">
        <v>342</v>
      </c>
      <c r="L796" s="170" t="s">
        <v>112</v>
      </c>
      <c r="M796" s="124"/>
      <c r="N796" s="124"/>
      <c r="O796" s="124"/>
    </row>
    <row r="797" spans="1:15" ht="15.6" hidden="1">
      <c r="A797" s="370">
        <v>46107</v>
      </c>
      <c r="B797" s="242" t="s">
        <v>185</v>
      </c>
      <c r="C797" s="170" t="s">
        <v>334</v>
      </c>
      <c r="D797" s="371" t="s">
        <v>98</v>
      </c>
      <c r="E797" s="242">
        <v>1000</v>
      </c>
      <c r="F797" s="367">
        <f t="shared" si="12"/>
        <v>1.9254803020356539</v>
      </c>
      <c r="G797" s="239">
        <v>519.35093749999999</v>
      </c>
      <c r="H797" s="372" t="s">
        <v>110</v>
      </c>
      <c r="I797" s="170" t="s">
        <v>375</v>
      </c>
      <c r="J797" s="170" t="s">
        <v>95</v>
      </c>
      <c r="K797" s="170" t="s">
        <v>342</v>
      </c>
      <c r="L797" s="170" t="s">
        <v>112</v>
      </c>
      <c r="M797" s="303"/>
      <c r="N797" s="303"/>
      <c r="O797" s="269"/>
    </row>
    <row r="798" spans="1:15" ht="15.6" hidden="1">
      <c r="A798" s="370">
        <v>46107</v>
      </c>
      <c r="B798" s="242" t="s">
        <v>360</v>
      </c>
      <c r="C798" s="170" t="s">
        <v>334</v>
      </c>
      <c r="D798" s="371" t="s">
        <v>98</v>
      </c>
      <c r="E798" s="242">
        <v>1000</v>
      </c>
      <c r="F798" s="367">
        <f t="shared" si="12"/>
        <v>1.9254803020356539</v>
      </c>
      <c r="G798" s="239">
        <v>519.35093749999999</v>
      </c>
      <c r="H798" s="372" t="s">
        <v>110</v>
      </c>
      <c r="I798" s="170" t="s">
        <v>375</v>
      </c>
      <c r="J798" s="170" t="s">
        <v>95</v>
      </c>
      <c r="K798" s="170" t="s">
        <v>342</v>
      </c>
      <c r="L798" s="170" t="s">
        <v>112</v>
      </c>
      <c r="M798" s="303"/>
      <c r="N798" s="303"/>
      <c r="O798" s="269"/>
    </row>
    <row r="799" spans="1:15" ht="15.6" hidden="1">
      <c r="A799" s="370">
        <v>46107</v>
      </c>
      <c r="B799" s="242" t="s">
        <v>365</v>
      </c>
      <c r="C799" s="170" t="s">
        <v>334</v>
      </c>
      <c r="D799" s="371" t="s">
        <v>98</v>
      </c>
      <c r="E799" s="242">
        <v>1000</v>
      </c>
      <c r="F799" s="367">
        <f t="shared" si="12"/>
        <v>1.9254803020356539</v>
      </c>
      <c r="G799" s="239">
        <v>519.35093749999999</v>
      </c>
      <c r="H799" s="372" t="s">
        <v>110</v>
      </c>
      <c r="I799" s="170" t="s">
        <v>375</v>
      </c>
      <c r="J799" s="170" t="s">
        <v>95</v>
      </c>
      <c r="K799" s="170" t="s">
        <v>342</v>
      </c>
      <c r="L799" s="170" t="s">
        <v>112</v>
      </c>
      <c r="M799" s="306"/>
      <c r="N799" s="306"/>
      <c r="O799" s="75"/>
    </row>
    <row r="800" spans="1:15" ht="15.6" hidden="1">
      <c r="A800" s="370">
        <v>46107</v>
      </c>
      <c r="B800" s="242" t="s">
        <v>186</v>
      </c>
      <c r="C800" s="170" t="s">
        <v>334</v>
      </c>
      <c r="D800" s="371" t="s">
        <v>98</v>
      </c>
      <c r="E800" s="242">
        <v>1000</v>
      </c>
      <c r="F800" s="367">
        <f t="shared" si="12"/>
        <v>1.9254803020356539</v>
      </c>
      <c r="G800" s="239">
        <v>519.35093749999999</v>
      </c>
      <c r="H800" s="372" t="s">
        <v>110</v>
      </c>
      <c r="I800" s="170" t="s">
        <v>375</v>
      </c>
      <c r="J800" s="170" t="s">
        <v>95</v>
      </c>
      <c r="K800" s="170" t="s">
        <v>342</v>
      </c>
      <c r="L800" s="170" t="s">
        <v>112</v>
      </c>
      <c r="M800" s="303"/>
      <c r="N800" s="303"/>
      <c r="O800" s="269"/>
    </row>
    <row r="801" spans="1:15" ht="15.6" hidden="1">
      <c r="A801" s="370">
        <v>46107</v>
      </c>
      <c r="B801" s="242" t="s">
        <v>468</v>
      </c>
      <c r="C801" s="242" t="s">
        <v>448</v>
      </c>
      <c r="D801" s="242" t="s">
        <v>97</v>
      </c>
      <c r="E801" s="373">
        <v>6160</v>
      </c>
      <c r="F801" s="367">
        <f t="shared" si="12"/>
        <v>11.505201621187501</v>
      </c>
      <c r="G801" s="239">
        <v>535.41</v>
      </c>
      <c r="H801" s="242" t="s">
        <v>167</v>
      </c>
      <c r="I801" s="170" t="s">
        <v>511</v>
      </c>
      <c r="J801" s="170" t="s">
        <v>95</v>
      </c>
      <c r="K801" s="170" t="s">
        <v>342</v>
      </c>
      <c r="L801" s="170" t="s">
        <v>112</v>
      </c>
      <c r="M801" s="75"/>
      <c r="N801" s="75"/>
      <c r="O801" s="75"/>
    </row>
    <row r="802" spans="1:15" ht="15.6" hidden="1">
      <c r="A802" s="370">
        <v>46107</v>
      </c>
      <c r="B802" s="242" t="s">
        <v>469</v>
      </c>
      <c r="C802" s="170" t="s">
        <v>119</v>
      </c>
      <c r="D802" s="242" t="s">
        <v>97</v>
      </c>
      <c r="E802" s="373">
        <v>3750</v>
      </c>
      <c r="F802" s="367">
        <f t="shared" si="12"/>
        <v>7.0039782596514826</v>
      </c>
      <c r="G802" s="239">
        <v>535.41</v>
      </c>
      <c r="H802" s="242" t="s">
        <v>167</v>
      </c>
      <c r="I802" s="170" t="s">
        <v>512</v>
      </c>
      <c r="J802" s="170" t="s">
        <v>95</v>
      </c>
      <c r="K802" s="170" t="s">
        <v>342</v>
      </c>
      <c r="L802" s="170" t="s">
        <v>112</v>
      </c>
      <c r="M802" s="75"/>
      <c r="N802" s="75"/>
      <c r="O802" s="75"/>
    </row>
    <row r="803" spans="1:15" ht="15.6" hidden="1">
      <c r="A803" s="380">
        <v>46107</v>
      </c>
      <c r="B803" s="242" t="s">
        <v>470</v>
      </c>
      <c r="C803" s="170" t="s">
        <v>334</v>
      </c>
      <c r="D803" s="242" t="s">
        <v>97</v>
      </c>
      <c r="E803" s="284">
        <v>1000</v>
      </c>
      <c r="F803" s="367">
        <f t="shared" si="12"/>
        <v>1.867727535907062</v>
      </c>
      <c r="G803" s="239">
        <v>535.41</v>
      </c>
      <c r="H803" s="242" t="s">
        <v>167</v>
      </c>
      <c r="I803" s="242" t="s">
        <v>495</v>
      </c>
      <c r="J803" s="170" t="s">
        <v>95</v>
      </c>
      <c r="K803" s="170" t="s">
        <v>342</v>
      </c>
      <c r="L803" s="170" t="s">
        <v>112</v>
      </c>
      <c r="M803" s="75"/>
      <c r="N803" s="75"/>
      <c r="O803" s="75"/>
    </row>
    <row r="804" spans="1:15" ht="15.6" hidden="1">
      <c r="A804" s="380">
        <v>46107</v>
      </c>
      <c r="B804" s="242" t="s">
        <v>196</v>
      </c>
      <c r="C804" s="170" t="s">
        <v>334</v>
      </c>
      <c r="D804" s="242" t="s">
        <v>97</v>
      </c>
      <c r="E804" s="284">
        <v>1000</v>
      </c>
      <c r="F804" s="367">
        <f t="shared" si="12"/>
        <v>1.867727535907062</v>
      </c>
      <c r="G804" s="239">
        <v>535.41</v>
      </c>
      <c r="H804" s="242" t="s">
        <v>167</v>
      </c>
      <c r="I804" s="242" t="s">
        <v>495</v>
      </c>
      <c r="J804" s="170" t="s">
        <v>95</v>
      </c>
      <c r="K804" s="170" t="s">
        <v>342</v>
      </c>
      <c r="L804" s="170" t="s">
        <v>112</v>
      </c>
      <c r="M804" s="75"/>
      <c r="N804" s="75"/>
      <c r="O804" s="75"/>
    </row>
    <row r="805" spans="1:15" ht="15.6" hidden="1">
      <c r="A805" s="380">
        <v>46107</v>
      </c>
      <c r="B805" s="242" t="s">
        <v>471</v>
      </c>
      <c r="C805" s="170" t="s">
        <v>334</v>
      </c>
      <c r="D805" s="242" t="s">
        <v>97</v>
      </c>
      <c r="E805" s="284">
        <v>1000</v>
      </c>
      <c r="F805" s="367">
        <f t="shared" si="12"/>
        <v>1.867727535907062</v>
      </c>
      <c r="G805" s="239">
        <v>535.41</v>
      </c>
      <c r="H805" s="242" t="s">
        <v>167</v>
      </c>
      <c r="I805" s="242" t="s">
        <v>495</v>
      </c>
      <c r="J805" s="170" t="s">
        <v>95</v>
      </c>
      <c r="K805" s="170" t="s">
        <v>342</v>
      </c>
      <c r="L805" s="170" t="s">
        <v>112</v>
      </c>
      <c r="M805" s="75"/>
      <c r="N805" s="75"/>
      <c r="O805" s="75"/>
    </row>
    <row r="806" spans="1:15" ht="15.6" hidden="1">
      <c r="A806" s="380">
        <v>46107</v>
      </c>
      <c r="B806" s="242" t="s">
        <v>455</v>
      </c>
      <c r="C806" s="170" t="s">
        <v>334</v>
      </c>
      <c r="D806" s="242" t="s">
        <v>97</v>
      </c>
      <c r="E806" s="284">
        <v>1000</v>
      </c>
      <c r="F806" s="367">
        <f t="shared" si="12"/>
        <v>1.867727535907062</v>
      </c>
      <c r="G806" s="239">
        <v>535.41</v>
      </c>
      <c r="H806" s="242" t="s">
        <v>167</v>
      </c>
      <c r="I806" s="242" t="s">
        <v>495</v>
      </c>
      <c r="J806" s="170" t="s">
        <v>95</v>
      </c>
      <c r="K806" s="170" t="s">
        <v>342</v>
      </c>
      <c r="L806" s="170" t="s">
        <v>112</v>
      </c>
      <c r="M806" s="75"/>
      <c r="N806" s="75"/>
      <c r="O806" s="75"/>
    </row>
    <row r="807" spans="1:15" ht="15.6" hidden="1">
      <c r="A807" s="370">
        <v>46107</v>
      </c>
      <c r="B807" s="242" t="s">
        <v>2259</v>
      </c>
      <c r="C807" s="170" t="s">
        <v>334</v>
      </c>
      <c r="D807" s="242" t="s">
        <v>256</v>
      </c>
      <c r="E807" s="242">
        <v>500</v>
      </c>
      <c r="F807" s="367">
        <f t="shared" si="12"/>
        <v>0.93386376795353099</v>
      </c>
      <c r="G807" s="239">
        <v>535.41</v>
      </c>
      <c r="H807" s="242" t="s">
        <v>130</v>
      </c>
      <c r="I807" s="242" t="s">
        <v>620</v>
      </c>
      <c r="J807" s="170" t="s">
        <v>95</v>
      </c>
      <c r="K807" s="170" t="s">
        <v>342</v>
      </c>
      <c r="L807" s="170" t="s">
        <v>112</v>
      </c>
      <c r="M807" s="75"/>
      <c r="N807" s="75"/>
      <c r="O807" s="75"/>
    </row>
    <row r="808" spans="1:15" ht="15.6" hidden="1">
      <c r="A808" s="370">
        <v>46107</v>
      </c>
      <c r="B808" s="242" t="s">
        <v>2169</v>
      </c>
      <c r="C808" s="170" t="s">
        <v>334</v>
      </c>
      <c r="D808" s="242" t="s">
        <v>256</v>
      </c>
      <c r="E808" s="242">
        <v>500</v>
      </c>
      <c r="F808" s="367">
        <f t="shared" si="12"/>
        <v>0.93386376795353099</v>
      </c>
      <c r="G808" s="239">
        <v>535.41</v>
      </c>
      <c r="H808" s="242" t="s">
        <v>130</v>
      </c>
      <c r="I808" s="242" t="s">
        <v>620</v>
      </c>
      <c r="J808" s="170" t="s">
        <v>95</v>
      </c>
      <c r="K808" s="170" t="s">
        <v>342</v>
      </c>
      <c r="L808" s="170" t="s">
        <v>112</v>
      </c>
      <c r="M808" s="75"/>
      <c r="N808" s="75"/>
      <c r="O808" s="75"/>
    </row>
    <row r="809" spans="1:15" ht="15.6" hidden="1">
      <c r="A809" s="370">
        <v>46107</v>
      </c>
      <c r="B809" s="242" t="s">
        <v>2169</v>
      </c>
      <c r="C809" s="170" t="s">
        <v>334</v>
      </c>
      <c r="D809" s="242" t="s">
        <v>256</v>
      </c>
      <c r="E809" s="242">
        <v>500</v>
      </c>
      <c r="F809" s="367">
        <f t="shared" si="12"/>
        <v>0.93386376795353099</v>
      </c>
      <c r="G809" s="239">
        <v>535.41</v>
      </c>
      <c r="H809" s="242" t="s">
        <v>130</v>
      </c>
      <c r="I809" s="242" t="s">
        <v>620</v>
      </c>
      <c r="J809" s="170" t="s">
        <v>95</v>
      </c>
      <c r="K809" s="170" t="s">
        <v>342</v>
      </c>
      <c r="L809" s="170" t="s">
        <v>112</v>
      </c>
      <c r="M809" s="75"/>
      <c r="N809" s="75"/>
      <c r="O809" s="75"/>
    </row>
    <row r="810" spans="1:15" ht="15.6" hidden="1">
      <c r="A810" s="370">
        <v>46107</v>
      </c>
      <c r="B810" s="242" t="s">
        <v>2173</v>
      </c>
      <c r="C810" s="170" t="s">
        <v>334</v>
      </c>
      <c r="D810" s="242" t="s">
        <v>256</v>
      </c>
      <c r="E810" s="242">
        <v>500</v>
      </c>
      <c r="F810" s="367">
        <f t="shared" si="12"/>
        <v>0.93386376795353099</v>
      </c>
      <c r="G810" s="239">
        <v>535.41</v>
      </c>
      <c r="H810" s="242" t="s">
        <v>130</v>
      </c>
      <c r="I810" s="242" t="s">
        <v>620</v>
      </c>
      <c r="J810" s="170" t="s">
        <v>95</v>
      </c>
      <c r="K810" s="170" t="s">
        <v>342</v>
      </c>
      <c r="L810" s="170" t="s">
        <v>112</v>
      </c>
      <c r="M810" s="75"/>
      <c r="N810" s="75"/>
      <c r="O810" s="75"/>
    </row>
    <row r="811" spans="1:15" ht="15.6" hidden="1">
      <c r="A811" s="381">
        <v>46107</v>
      </c>
      <c r="B811" s="170" t="s">
        <v>665</v>
      </c>
      <c r="C811" s="170" t="s">
        <v>334</v>
      </c>
      <c r="D811" s="369" t="s">
        <v>96</v>
      </c>
      <c r="E811" s="309">
        <v>1000</v>
      </c>
      <c r="F811" s="367">
        <f t="shared" si="12"/>
        <v>1.867727535907062</v>
      </c>
      <c r="G811" s="239">
        <v>535.41</v>
      </c>
      <c r="H811" s="369" t="s">
        <v>133</v>
      </c>
      <c r="I811" s="170" t="s">
        <v>688</v>
      </c>
      <c r="J811" s="170" t="s">
        <v>95</v>
      </c>
      <c r="K811" s="170" t="s">
        <v>342</v>
      </c>
      <c r="L811" s="170" t="s">
        <v>112</v>
      </c>
      <c r="M811" s="75"/>
      <c r="N811" s="75"/>
      <c r="O811" s="75"/>
    </row>
    <row r="812" spans="1:15" ht="15.6" hidden="1">
      <c r="A812" s="381">
        <v>46107</v>
      </c>
      <c r="B812" s="170" t="s">
        <v>666</v>
      </c>
      <c r="C812" s="170" t="s">
        <v>334</v>
      </c>
      <c r="D812" s="369" t="s">
        <v>96</v>
      </c>
      <c r="E812" s="309">
        <v>500</v>
      </c>
      <c r="F812" s="367">
        <f t="shared" si="12"/>
        <v>0.93386376795353099</v>
      </c>
      <c r="G812" s="239">
        <v>535.41</v>
      </c>
      <c r="H812" s="369" t="s">
        <v>133</v>
      </c>
      <c r="I812" s="170" t="s">
        <v>688</v>
      </c>
      <c r="J812" s="170" t="s">
        <v>95</v>
      </c>
      <c r="K812" s="170" t="s">
        <v>342</v>
      </c>
      <c r="L812" s="170" t="s">
        <v>112</v>
      </c>
      <c r="M812" s="75"/>
      <c r="N812" s="75"/>
      <c r="O812" s="75"/>
    </row>
    <row r="813" spans="1:15" ht="15.6" hidden="1">
      <c r="A813" s="381">
        <v>46107</v>
      </c>
      <c r="B813" s="170" t="s">
        <v>667</v>
      </c>
      <c r="C813" s="170" t="s">
        <v>523</v>
      </c>
      <c r="D813" s="170" t="s">
        <v>96</v>
      </c>
      <c r="E813" s="309">
        <v>30000</v>
      </c>
      <c r="F813" s="367">
        <f t="shared" si="12"/>
        <v>56.031826077211861</v>
      </c>
      <c r="G813" s="239">
        <v>535.41</v>
      </c>
      <c r="H813" s="369" t="s">
        <v>133</v>
      </c>
      <c r="I813" s="170" t="s">
        <v>693</v>
      </c>
      <c r="J813" s="170" t="s">
        <v>95</v>
      </c>
      <c r="K813" s="170" t="s">
        <v>342</v>
      </c>
      <c r="L813" s="170" t="s">
        <v>112</v>
      </c>
      <c r="M813" s="75"/>
      <c r="N813" s="75"/>
      <c r="O813" s="75"/>
    </row>
    <row r="814" spans="1:15" ht="15.6" hidden="1">
      <c r="A814" s="370">
        <v>46107</v>
      </c>
      <c r="B814" s="242" t="s">
        <v>735</v>
      </c>
      <c r="C814" s="170" t="s">
        <v>334</v>
      </c>
      <c r="D814" s="382" t="s">
        <v>99</v>
      </c>
      <c r="E814" s="285">
        <v>1000</v>
      </c>
      <c r="F814" s="367">
        <f t="shared" ref="F814:F877" si="13">E814/G814</f>
        <v>1.867727535907062</v>
      </c>
      <c r="G814" s="239">
        <v>535.41</v>
      </c>
      <c r="H814" s="242" t="s">
        <v>128</v>
      </c>
      <c r="I814" s="242" t="s">
        <v>746</v>
      </c>
      <c r="J814" s="170" t="s">
        <v>95</v>
      </c>
      <c r="K814" s="170" t="s">
        <v>342</v>
      </c>
      <c r="L814" s="170" t="s">
        <v>112</v>
      </c>
      <c r="M814" s="75"/>
      <c r="N814" s="75"/>
      <c r="O814" s="75"/>
    </row>
    <row r="815" spans="1:15" ht="15.6" hidden="1">
      <c r="A815" s="370">
        <v>46107</v>
      </c>
      <c r="B815" s="242" t="s">
        <v>767</v>
      </c>
      <c r="C815" s="170" t="s">
        <v>334</v>
      </c>
      <c r="D815" s="242" t="s">
        <v>96</v>
      </c>
      <c r="E815" s="242">
        <v>2000</v>
      </c>
      <c r="F815" s="367">
        <f t="shared" si="13"/>
        <v>3.735455071814124</v>
      </c>
      <c r="G815" s="239">
        <v>535.41</v>
      </c>
      <c r="H815" s="242" t="s">
        <v>123</v>
      </c>
      <c r="I815" s="242" t="s">
        <v>789</v>
      </c>
      <c r="J815" s="170" t="s">
        <v>95</v>
      </c>
      <c r="K815" s="170" t="s">
        <v>342</v>
      </c>
      <c r="L815" s="170" t="s">
        <v>112</v>
      </c>
      <c r="M815" s="75"/>
      <c r="N815" s="75"/>
      <c r="O815" s="75"/>
    </row>
    <row r="816" spans="1:15" ht="15.6" hidden="1">
      <c r="A816" s="370">
        <v>46107</v>
      </c>
      <c r="B816" s="242" t="s">
        <v>768</v>
      </c>
      <c r="C816" s="170" t="s">
        <v>334</v>
      </c>
      <c r="D816" s="242" t="s">
        <v>96</v>
      </c>
      <c r="E816" s="242">
        <v>500</v>
      </c>
      <c r="F816" s="367">
        <f t="shared" si="13"/>
        <v>0.93386376795353099</v>
      </c>
      <c r="G816" s="239">
        <v>535.41</v>
      </c>
      <c r="H816" s="242" t="s">
        <v>123</v>
      </c>
      <c r="I816" s="242" t="s">
        <v>789</v>
      </c>
      <c r="J816" s="170" t="s">
        <v>95</v>
      </c>
      <c r="K816" s="170" t="s">
        <v>342</v>
      </c>
      <c r="L816" s="170" t="s">
        <v>112</v>
      </c>
      <c r="M816" s="75"/>
      <c r="N816" s="75"/>
      <c r="O816" s="75"/>
    </row>
    <row r="817" spans="1:15" ht="15.6" hidden="1">
      <c r="A817" s="370">
        <v>46107</v>
      </c>
      <c r="B817" s="242" t="s">
        <v>769</v>
      </c>
      <c r="C817" s="170" t="s">
        <v>334</v>
      </c>
      <c r="D817" s="242" t="s">
        <v>96</v>
      </c>
      <c r="E817" s="242">
        <v>500</v>
      </c>
      <c r="F817" s="367">
        <f t="shared" si="13"/>
        <v>0.93386376795353099</v>
      </c>
      <c r="G817" s="239">
        <v>535.41</v>
      </c>
      <c r="H817" s="242" t="s">
        <v>123</v>
      </c>
      <c r="I817" s="242" t="s">
        <v>789</v>
      </c>
      <c r="J817" s="170" t="s">
        <v>95</v>
      </c>
      <c r="K817" s="170" t="s">
        <v>342</v>
      </c>
      <c r="L817" s="170" t="s">
        <v>112</v>
      </c>
      <c r="M817" s="75"/>
      <c r="N817" s="75"/>
      <c r="O817" s="75"/>
    </row>
    <row r="818" spans="1:15" ht="15.6" hidden="1">
      <c r="A818" s="370">
        <v>46107</v>
      </c>
      <c r="B818" s="242" t="s">
        <v>770</v>
      </c>
      <c r="C818" s="242" t="s">
        <v>771</v>
      </c>
      <c r="D818" s="242" t="s">
        <v>96</v>
      </c>
      <c r="E818" s="242">
        <v>1500</v>
      </c>
      <c r="F818" s="367">
        <f t="shared" si="13"/>
        <v>2.8015913038605929</v>
      </c>
      <c r="G818" s="239">
        <v>535.41</v>
      </c>
      <c r="H818" s="242" t="s">
        <v>123</v>
      </c>
      <c r="I818" s="242" t="s">
        <v>801</v>
      </c>
      <c r="J818" s="170" t="s">
        <v>95</v>
      </c>
      <c r="K818" s="170" t="s">
        <v>342</v>
      </c>
      <c r="L818" s="170" t="s">
        <v>112</v>
      </c>
      <c r="M818" s="75"/>
      <c r="N818" s="75"/>
      <c r="O818" s="75"/>
    </row>
    <row r="819" spans="1:15" ht="15.6" hidden="1">
      <c r="A819" s="370">
        <v>46107</v>
      </c>
      <c r="B819" s="242" t="s">
        <v>772</v>
      </c>
      <c r="C819" s="170" t="s">
        <v>334</v>
      </c>
      <c r="D819" s="242" t="s">
        <v>96</v>
      </c>
      <c r="E819" s="242">
        <v>500</v>
      </c>
      <c r="F819" s="367">
        <f t="shared" si="13"/>
        <v>0.93386376795353099</v>
      </c>
      <c r="G819" s="239">
        <v>535.41</v>
      </c>
      <c r="H819" s="242" t="s">
        <v>123</v>
      </c>
      <c r="I819" s="242" t="s">
        <v>789</v>
      </c>
      <c r="J819" s="170" t="s">
        <v>95</v>
      </c>
      <c r="K819" s="170" t="s">
        <v>342</v>
      </c>
      <c r="L819" s="170" t="s">
        <v>112</v>
      </c>
      <c r="M819" s="75"/>
      <c r="N819" s="75"/>
      <c r="O819" s="75"/>
    </row>
    <row r="820" spans="1:15" ht="15.6" hidden="1">
      <c r="A820" s="370">
        <v>46107</v>
      </c>
      <c r="B820" s="242" t="s">
        <v>773</v>
      </c>
      <c r="C820" s="242" t="s">
        <v>523</v>
      </c>
      <c r="D820" s="242" t="s">
        <v>96</v>
      </c>
      <c r="E820" s="242">
        <v>20000</v>
      </c>
      <c r="F820" s="367">
        <f t="shared" si="13"/>
        <v>37.35455071814124</v>
      </c>
      <c r="G820" s="239">
        <v>535.41</v>
      </c>
      <c r="H820" s="242" t="s">
        <v>123</v>
      </c>
      <c r="I820" s="242" t="s">
        <v>802</v>
      </c>
      <c r="J820" s="170" t="s">
        <v>95</v>
      </c>
      <c r="K820" s="170" t="s">
        <v>342</v>
      </c>
      <c r="L820" s="170" t="s">
        <v>112</v>
      </c>
      <c r="M820" s="75"/>
      <c r="N820" s="75"/>
      <c r="O820" s="75"/>
    </row>
    <row r="821" spans="1:15" ht="15.6" hidden="1">
      <c r="A821" s="363">
        <v>46107</v>
      </c>
      <c r="B821" s="243" t="s">
        <v>830</v>
      </c>
      <c r="C821" s="170" t="s">
        <v>103</v>
      </c>
      <c r="D821" s="170" t="s">
        <v>96</v>
      </c>
      <c r="E821" s="245">
        <v>228800</v>
      </c>
      <c r="F821" s="367">
        <f t="shared" si="13"/>
        <v>427.33606021553578</v>
      </c>
      <c r="G821" s="239">
        <v>535.41</v>
      </c>
      <c r="H821" s="242" t="s">
        <v>106</v>
      </c>
      <c r="I821" s="242" t="s">
        <v>869</v>
      </c>
      <c r="J821" s="170" t="s">
        <v>95</v>
      </c>
      <c r="K821" s="170" t="s">
        <v>342</v>
      </c>
      <c r="L821" s="170" t="s">
        <v>112</v>
      </c>
      <c r="M821" s="75"/>
      <c r="N821" s="75"/>
      <c r="O821" s="75"/>
    </row>
    <row r="822" spans="1:15" ht="15.6" hidden="1">
      <c r="A822" s="363">
        <v>46107</v>
      </c>
      <c r="B822" s="286" t="s">
        <v>831</v>
      </c>
      <c r="C822" s="248" t="s">
        <v>103</v>
      </c>
      <c r="D822" s="365" t="s">
        <v>96</v>
      </c>
      <c r="E822" s="245">
        <v>581764</v>
      </c>
      <c r="F822" s="367">
        <f t="shared" si="13"/>
        <v>1086.576642199436</v>
      </c>
      <c r="G822" s="239">
        <v>535.41</v>
      </c>
      <c r="H822" s="242" t="s">
        <v>106</v>
      </c>
      <c r="I822" s="242" t="s">
        <v>870</v>
      </c>
      <c r="J822" s="170" t="s">
        <v>95</v>
      </c>
      <c r="K822" s="170" t="s">
        <v>342</v>
      </c>
      <c r="L822" s="170" t="s">
        <v>112</v>
      </c>
      <c r="M822" s="75"/>
      <c r="N822" s="75"/>
      <c r="O822" s="75"/>
    </row>
    <row r="823" spans="1:15" ht="15.6" hidden="1">
      <c r="A823" s="363">
        <v>46107</v>
      </c>
      <c r="B823" s="243" t="s">
        <v>832</v>
      </c>
      <c r="C823" s="170" t="s">
        <v>103</v>
      </c>
      <c r="D823" s="248" t="s">
        <v>96</v>
      </c>
      <c r="E823" s="245">
        <v>563119</v>
      </c>
      <c r="F823" s="367">
        <f t="shared" si="13"/>
        <v>1051.7528622924488</v>
      </c>
      <c r="G823" s="239">
        <v>535.41</v>
      </c>
      <c r="H823" s="242" t="s">
        <v>106</v>
      </c>
      <c r="I823" s="242" t="s">
        <v>871</v>
      </c>
      <c r="J823" s="170" t="s">
        <v>95</v>
      </c>
      <c r="K823" s="170" t="s">
        <v>342</v>
      </c>
      <c r="L823" s="170" t="s">
        <v>112</v>
      </c>
      <c r="M823" s="75"/>
      <c r="N823" s="75"/>
      <c r="O823" s="75"/>
    </row>
    <row r="824" spans="1:15" ht="15.6" hidden="1">
      <c r="A824" s="363">
        <v>46107</v>
      </c>
      <c r="B824" s="243" t="s">
        <v>833</v>
      </c>
      <c r="C824" s="170" t="s">
        <v>103</v>
      </c>
      <c r="D824" s="248" t="s">
        <v>99</v>
      </c>
      <c r="E824" s="245">
        <v>268210</v>
      </c>
      <c r="F824" s="367">
        <f t="shared" si="13"/>
        <v>500.94320240563309</v>
      </c>
      <c r="G824" s="239">
        <v>535.41</v>
      </c>
      <c r="H824" s="242" t="s">
        <v>106</v>
      </c>
      <c r="I824" s="242" t="s">
        <v>872</v>
      </c>
      <c r="J824" s="170" t="s">
        <v>95</v>
      </c>
      <c r="K824" s="170" t="s">
        <v>342</v>
      </c>
      <c r="L824" s="170" t="s">
        <v>112</v>
      </c>
      <c r="M824" s="75"/>
      <c r="N824" s="75"/>
      <c r="O824" s="75"/>
    </row>
    <row r="825" spans="1:15" ht="15.6" hidden="1">
      <c r="A825" s="363">
        <v>46107</v>
      </c>
      <c r="B825" s="243" t="s">
        <v>834</v>
      </c>
      <c r="C825" s="248" t="s">
        <v>103</v>
      </c>
      <c r="D825" s="249" t="s">
        <v>98</v>
      </c>
      <c r="E825" s="245">
        <v>1311000</v>
      </c>
      <c r="F825" s="367">
        <f t="shared" si="13"/>
        <v>2448.5907995741582</v>
      </c>
      <c r="G825" s="239">
        <v>535.41</v>
      </c>
      <c r="H825" s="242" t="s">
        <v>106</v>
      </c>
      <c r="I825" s="242" t="s">
        <v>873</v>
      </c>
      <c r="J825" s="170" t="s">
        <v>95</v>
      </c>
      <c r="K825" s="170" t="s">
        <v>342</v>
      </c>
      <c r="L825" s="170" t="s">
        <v>112</v>
      </c>
      <c r="M825" s="75"/>
      <c r="N825" s="75"/>
      <c r="O825" s="75"/>
    </row>
    <row r="826" spans="1:15" ht="15.6" hidden="1">
      <c r="A826" s="363">
        <v>46107</v>
      </c>
      <c r="B826" s="243" t="s">
        <v>835</v>
      </c>
      <c r="C826" s="170" t="s">
        <v>103</v>
      </c>
      <c r="D826" s="170" t="s">
        <v>97</v>
      </c>
      <c r="E826" s="245">
        <v>328800</v>
      </c>
      <c r="F826" s="367">
        <f t="shared" si="13"/>
        <v>614.10881380624198</v>
      </c>
      <c r="G826" s="239">
        <v>535.41</v>
      </c>
      <c r="H826" s="242" t="s">
        <v>106</v>
      </c>
      <c r="I826" s="242" t="s">
        <v>874</v>
      </c>
      <c r="J826" s="170" t="s">
        <v>95</v>
      </c>
      <c r="K826" s="170" t="s">
        <v>342</v>
      </c>
      <c r="L826" s="170" t="s">
        <v>112</v>
      </c>
      <c r="M826" s="75"/>
      <c r="N826" s="75"/>
      <c r="O826" s="75"/>
    </row>
    <row r="827" spans="1:15" ht="15.6" hidden="1">
      <c r="A827" s="363">
        <v>46107</v>
      </c>
      <c r="B827" s="243" t="s">
        <v>836</v>
      </c>
      <c r="C827" s="170" t="s">
        <v>275</v>
      </c>
      <c r="D827" s="248" t="s">
        <v>97</v>
      </c>
      <c r="E827" s="245">
        <v>10665</v>
      </c>
      <c r="F827" s="367">
        <f t="shared" si="13"/>
        <v>19.919314170448818</v>
      </c>
      <c r="G827" s="239">
        <v>535.41</v>
      </c>
      <c r="H827" s="242" t="s">
        <v>106</v>
      </c>
      <c r="I827" s="242" t="s">
        <v>875</v>
      </c>
      <c r="J827" s="170" t="s">
        <v>95</v>
      </c>
      <c r="K827" s="170" t="s">
        <v>342</v>
      </c>
      <c r="L827" s="170" t="s">
        <v>112</v>
      </c>
      <c r="M827" s="75"/>
      <c r="N827" s="75"/>
      <c r="O827" s="75"/>
    </row>
    <row r="828" spans="1:15" ht="15.6" hidden="1">
      <c r="A828" s="393">
        <v>46108</v>
      </c>
      <c r="B828" s="170" t="s">
        <v>2252</v>
      </c>
      <c r="C828" s="170" t="s">
        <v>395</v>
      </c>
      <c r="D828" s="170" t="s">
        <v>256</v>
      </c>
      <c r="E828" s="170">
        <v>10000</v>
      </c>
      <c r="F828" s="367">
        <f t="shared" si="13"/>
        <v>18.67727535907062</v>
      </c>
      <c r="G828" s="239">
        <v>535.41</v>
      </c>
      <c r="H828" s="170" t="s">
        <v>121</v>
      </c>
      <c r="I828" s="170" t="s">
        <v>581</v>
      </c>
      <c r="J828" s="170" t="s">
        <v>95</v>
      </c>
      <c r="K828" s="170" t="s">
        <v>342</v>
      </c>
      <c r="L828" s="170" t="s">
        <v>112</v>
      </c>
      <c r="M828" s="124"/>
      <c r="N828" s="124"/>
      <c r="O828" s="124"/>
    </row>
    <row r="829" spans="1:15" ht="15.6" hidden="1">
      <c r="A829" s="393">
        <v>46108</v>
      </c>
      <c r="B829" s="165" t="s">
        <v>2187</v>
      </c>
      <c r="C829" s="165" t="s">
        <v>523</v>
      </c>
      <c r="D829" s="165" t="s">
        <v>256</v>
      </c>
      <c r="E829" s="165">
        <v>10000</v>
      </c>
      <c r="F829" s="367">
        <f t="shared" si="13"/>
        <v>18.67727535907062</v>
      </c>
      <c r="G829" s="239">
        <v>535.41</v>
      </c>
      <c r="H829" s="165" t="s">
        <v>122</v>
      </c>
      <c r="I829" s="165" t="s">
        <v>552</v>
      </c>
      <c r="J829" s="170" t="s">
        <v>95</v>
      </c>
      <c r="K829" s="170" t="s">
        <v>342</v>
      </c>
      <c r="L829" s="170" t="s">
        <v>112</v>
      </c>
      <c r="M829" s="124"/>
      <c r="N829" s="124"/>
      <c r="O829" s="124"/>
    </row>
    <row r="830" spans="1:15" ht="15.6" hidden="1">
      <c r="A830" s="366">
        <v>46108</v>
      </c>
      <c r="B830" s="170" t="s">
        <v>2248</v>
      </c>
      <c r="C830" s="170" t="s">
        <v>523</v>
      </c>
      <c r="D830" s="170" t="s">
        <v>256</v>
      </c>
      <c r="E830" s="170">
        <v>10000</v>
      </c>
      <c r="F830" s="367">
        <f t="shared" si="13"/>
        <v>18.67727535907062</v>
      </c>
      <c r="G830" s="239">
        <v>535.41</v>
      </c>
      <c r="H830" s="170" t="s">
        <v>130</v>
      </c>
      <c r="I830" s="170" t="s">
        <v>642</v>
      </c>
      <c r="J830" s="170" t="s">
        <v>95</v>
      </c>
      <c r="K830" s="170" t="s">
        <v>342</v>
      </c>
      <c r="L830" s="170" t="s">
        <v>112</v>
      </c>
      <c r="M830" s="124"/>
      <c r="N830" s="124"/>
      <c r="O830" s="124"/>
    </row>
    <row r="831" spans="1:15" ht="15.6" hidden="1">
      <c r="A831" s="370">
        <v>46108</v>
      </c>
      <c r="B831" s="242" t="s">
        <v>185</v>
      </c>
      <c r="C831" s="170" t="s">
        <v>334</v>
      </c>
      <c r="D831" s="371" t="s">
        <v>98</v>
      </c>
      <c r="E831" s="242">
        <v>1000</v>
      </c>
      <c r="F831" s="367">
        <f t="shared" si="13"/>
        <v>1.9254803020356539</v>
      </c>
      <c r="G831" s="239">
        <v>519.35093749999999</v>
      </c>
      <c r="H831" s="372" t="s">
        <v>110</v>
      </c>
      <c r="I831" s="170" t="s">
        <v>375</v>
      </c>
      <c r="J831" s="170" t="s">
        <v>95</v>
      </c>
      <c r="K831" s="170" t="s">
        <v>342</v>
      </c>
      <c r="L831" s="170" t="s">
        <v>112</v>
      </c>
      <c r="M831" s="303"/>
      <c r="N831" s="303"/>
      <c r="O831" s="269"/>
    </row>
    <row r="832" spans="1:15" ht="15.6" hidden="1">
      <c r="A832" s="370">
        <v>46108</v>
      </c>
      <c r="B832" s="242" t="s">
        <v>186</v>
      </c>
      <c r="C832" s="170" t="s">
        <v>334</v>
      </c>
      <c r="D832" s="371" t="s">
        <v>98</v>
      </c>
      <c r="E832" s="242">
        <v>1000</v>
      </c>
      <c r="F832" s="367">
        <f t="shared" si="13"/>
        <v>1.9254803020356539</v>
      </c>
      <c r="G832" s="239">
        <v>519.35093749999999</v>
      </c>
      <c r="H832" s="372" t="s">
        <v>110</v>
      </c>
      <c r="I832" s="170" t="s">
        <v>375</v>
      </c>
      <c r="J832" s="170" t="s">
        <v>95</v>
      </c>
      <c r="K832" s="170" t="s">
        <v>342</v>
      </c>
      <c r="L832" s="170" t="s">
        <v>112</v>
      </c>
      <c r="M832" s="306"/>
      <c r="N832" s="306"/>
      <c r="O832" s="75"/>
    </row>
    <row r="833" spans="1:15" ht="15.6" hidden="1">
      <c r="A833" s="370">
        <v>46108</v>
      </c>
      <c r="B833" s="242" t="s">
        <v>472</v>
      </c>
      <c r="C833" s="242" t="s">
        <v>448</v>
      </c>
      <c r="D833" s="242" t="s">
        <v>97</v>
      </c>
      <c r="E833" s="373">
        <v>2660</v>
      </c>
      <c r="F833" s="367">
        <f t="shared" si="13"/>
        <v>4.9681552455127846</v>
      </c>
      <c r="G833" s="239">
        <v>535.41</v>
      </c>
      <c r="H833" s="242" t="s">
        <v>167</v>
      </c>
      <c r="I833" s="170" t="s">
        <v>513</v>
      </c>
      <c r="J833" s="170" t="s">
        <v>95</v>
      </c>
      <c r="K833" s="170" t="s">
        <v>342</v>
      </c>
      <c r="L833" s="170" t="s">
        <v>112</v>
      </c>
      <c r="M833" s="75"/>
      <c r="N833" s="75"/>
      <c r="O833" s="75"/>
    </row>
    <row r="834" spans="1:15" ht="15.6" hidden="1">
      <c r="A834" s="370">
        <v>46108</v>
      </c>
      <c r="B834" s="170" t="s">
        <v>473</v>
      </c>
      <c r="C834" s="242" t="s">
        <v>119</v>
      </c>
      <c r="D834" s="242" t="s">
        <v>97</v>
      </c>
      <c r="E834" s="373">
        <v>10000</v>
      </c>
      <c r="F834" s="367">
        <f t="shared" si="13"/>
        <v>18.67727535907062</v>
      </c>
      <c r="G834" s="239">
        <v>535.41</v>
      </c>
      <c r="H834" s="242" t="s">
        <v>167</v>
      </c>
      <c r="I834" s="170" t="s">
        <v>514</v>
      </c>
      <c r="J834" s="170" t="s">
        <v>95</v>
      </c>
      <c r="K834" s="170" t="s">
        <v>342</v>
      </c>
      <c r="L834" s="170" t="s">
        <v>112</v>
      </c>
      <c r="M834" s="75"/>
      <c r="N834" s="75"/>
      <c r="O834" s="75"/>
    </row>
    <row r="835" spans="1:15" ht="15.6" hidden="1">
      <c r="A835" s="370">
        <v>46108</v>
      </c>
      <c r="B835" s="170" t="s">
        <v>474</v>
      </c>
      <c r="C835" s="242" t="s">
        <v>119</v>
      </c>
      <c r="D835" s="242" t="s">
        <v>97</v>
      </c>
      <c r="E835" s="373">
        <v>4000</v>
      </c>
      <c r="F835" s="367">
        <f t="shared" si="13"/>
        <v>7.4709101436282479</v>
      </c>
      <c r="G835" s="239">
        <v>535.41</v>
      </c>
      <c r="H835" s="242" t="s">
        <v>167</v>
      </c>
      <c r="I835" s="170" t="s">
        <v>514</v>
      </c>
      <c r="J835" s="170" t="s">
        <v>95</v>
      </c>
      <c r="K835" s="170" t="s">
        <v>342</v>
      </c>
      <c r="L835" s="170" t="s">
        <v>112</v>
      </c>
      <c r="M835" s="75"/>
      <c r="N835" s="75"/>
      <c r="O835" s="75"/>
    </row>
    <row r="836" spans="1:15" ht="15.6" hidden="1">
      <c r="A836" s="370">
        <v>46108</v>
      </c>
      <c r="B836" s="170" t="s">
        <v>475</v>
      </c>
      <c r="C836" s="242" t="s">
        <v>119</v>
      </c>
      <c r="D836" s="242" t="s">
        <v>97</v>
      </c>
      <c r="E836" s="373">
        <v>3500</v>
      </c>
      <c r="F836" s="367">
        <f t="shared" si="13"/>
        <v>6.5370463756747172</v>
      </c>
      <c r="G836" s="239">
        <v>535.41</v>
      </c>
      <c r="H836" s="242" t="s">
        <v>167</v>
      </c>
      <c r="I836" s="170" t="s">
        <v>514</v>
      </c>
      <c r="J836" s="170" t="s">
        <v>95</v>
      </c>
      <c r="K836" s="170" t="s">
        <v>342</v>
      </c>
      <c r="L836" s="170" t="s">
        <v>112</v>
      </c>
      <c r="M836" s="75"/>
      <c r="N836" s="75"/>
      <c r="O836" s="75"/>
    </row>
    <row r="837" spans="1:15" ht="15.6" hidden="1">
      <c r="A837" s="370">
        <v>46108</v>
      </c>
      <c r="B837" s="170" t="s">
        <v>476</v>
      </c>
      <c r="C837" s="242" t="s">
        <v>119</v>
      </c>
      <c r="D837" s="242" t="s">
        <v>97</v>
      </c>
      <c r="E837" s="373">
        <v>3500</v>
      </c>
      <c r="F837" s="367">
        <f t="shared" si="13"/>
        <v>6.5370463756747172</v>
      </c>
      <c r="G837" s="239">
        <v>535.41</v>
      </c>
      <c r="H837" s="242" t="s">
        <v>167</v>
      </c>
      <c r="I837" s="170" t="s">
        <v>514</v>
      </c>
      <c r="J837" s="170" t="s">
        <v>95</v>
      </c>
      <c r="K837" s="170" t="s">
        <v>342</v>
      </c>
      <c r="L837" s="170" t="s">
        <v>112</v>
      </c>
      <c r="M837" s="75"/>
      <c r="N837" s="75"/>
      <c r="O837" s="75"/>
    </row>
    <row r="838" spans="1:15" ht="15.6" hidden="1">
      <c r="A838" s="370">
        <v>46108</v>
      </c>
      <c r="B838" s="170" t="s">
        <v>477</v>
      </c>
      <c r="C838" s="242" t="s">
        <v>119</v>
      </c>
      <c r="D838" s="242" t="s">
        <v>97</v>
      </c>
      <c r="E838" s="373">
        <v>5600</v>
      </c>
      <c r="F838" s="367">
        <f t="shared" si="13"/>
        <v>10.459274201079547</v>
      </c>
      <c r="G838" s="239">
        <v>535.41</v>
      </c>
      <c r="H838" s="242" t="s">
        <v>167</v>
      </c>
      <c r="I838" s="170" t="s">
        <v>514</v>
      </c>
      <c r="J838" s="170" t="s">
        <v>95</v>
      </c>
      <c r="K838" s="170" t="s">
        <v>342</v>
      </c>
      <c r="L838" s="170" t="s">
        <v>112</v>
      </c>
      <c r="M838" s="75"/>
      <c r="N838" s="75"/>
      <c r="O838" s="75"/>
    </row>
    <row r="839" spans="1:15" ht="15.6" hidden="1">
      <c r="A839" s="370">
        <v>46108</v>
      </c>
      <c r="B839" s="170" t="s">
        <v>478</v>
      </c>
      <c r="C839" s="242" t="s">
        <v>119</v>
      </c>
      <c r="D839" s="242" t="s">
        <v>97</v>
      </c>
      <c r="E839" s="373">
        <v>6000</v>
      </c>
      <c r="F839" s="367">
        <f t="shared" si="13"/>
        <v>11.206365215442371</v>
      </c>
      <c r="G839" s="239">
        <v>535.41</v>
      </c>
      <c r="H839" s="242" t="s">
        <v>167</v>
      </c>
      <c r="I839" s="170" t="s">
        <v>514</v>
      </c>
      <c r="J839" s="170" t="s">
        <v>95</v>
      </c>
      <c r="K839" s="170" t="s">
        <v>342</v>
      </c>
      <c r="L839" s="170" t="s">
        <v>112</v>
      </c>
      <c r="M839" s="75"/>
      <c r="N839" s="75"/>
      <c r="O839" s="75"/>
    </row>
    <row r="840" spans="1:15" ht="15.6" hidden="1">
      <c r="A840" s="370">
        <v>46108</v>
      </c>
      <c r="B840" s="170" t="s">
        <v>479</v>
      </c>
      <c r="C840" s="242" t="s">
        <v>119</v>
      </c>
      <c r="D840" s="242" t="s">
        <v>97</v>
      </c>
      <c r="E840" s="373">
        <v>1250</v>
      </c>
      <c r="F840" s="367">
        <f t="shared" si="13"/>
        <v>2.3346594198838275</v>
      </c>
      <c r="G840" s="239">
        <v>535.41</v>
      </c>
      <c r="H840" s="242" t="s">
        <v>167</v>
      </c>
      <c r="I840" s="170" t="s">
        <v>514</v>
      </c>
      <c r="J840" s="170" t="s">
        <v>95</v>
      </c>
      <c r="K840" s="170" t="s">
        <v>342</v>
      </c>
      <c r="L840" s="170" t="s">
        <v>112</v>
      </c>
      <c r="M840" s="75"/>
      <c r="N840" s="75"/>
      <c r="O840" s="75"/>
    </row>
    <row r="841" spans="1:15" ht="15.6" hidden="1">
      <c r="A841" s="370">
        <v>46108</v>
      </c>
      <c r="B841" s="170" t="s">
        <v>480</v>
      </c>
      <c r="C841" s="242" t="s">
        <v>119</v>
      </c>
      <c r="D841" s="242" t="s">
        <v>97</v>
      </c>
      <c r="E841" s="373">
        <v>1200</v>
      </c>
      <c r="F841" s="367">
        <f t="shared" si="13"/>
        <v>2.2412730430884742</v>
      </c>
      <c r="G841" s="239">
        <v>535.41</v>
      </c>
      <c r="H841" s="242" t="s">
        <v>167</v>
      </c>
      <c r="I841" s="170" t="s">
        <v>514</v>
      </c>
      <c r="J841" s="170" t="s">
        <v>95</v>
      </c>
      <c r="K841" s="170" t="s">
        <v>342</v>
      </c>
      <c r="L841" s="170" t="s">
        <v>112</v>
      </c>
      <c r="M841" s="75"/>
      <c r="N841" s="75"/>
      <c r="O841" s="75"/>
    </row>
    <row r="842" spans="1:15" ht="15.6" hidden="1">
      <c r="A842" s="370">
        <v>46108</v>
      </c>
      <c r="B842" s="170" t="s">
        <v>481</v>
      </c>
      <c r="C842" s="242" t="s">
        <v>119</v>
      </c>
      <c r="D842" s="242" t="s">
        <v>97</v>
      </c>
      <c r="E842" s="373">
        <v>3700</v>
      </c>
      <c r="F842" s="367">
        <f t="shared" si="13"/>
        <v>6.9105918828561297</v>
      </c>
      <c r="G842" s="239">
        <v>535.41</v>
      </c>
      <c r="H842" s="242" t="s">
        <v>167</v>
      </c>
      <c r="I842" s="170" t="s">
        <v>514</v>
      </c>
      <c r="J842" s="170" t="s">
        <v>95</v>
      </c>
      <c r="K842" s="170" t="s">
        <v>342</v>
      </c>
      <c r="L842" s="170" t="s">
        <v>112</v>
      </c>
      <c r="M842" s="75"/>
      <c r="N842" s="75"/>
      <c r="O842" s="75"/>
    </row>
    <row r="843" spans="1:15" ht="15.6" hidden="1">
      <c r="A843" s="370">
        <v>46108</v>
      </c>
      <c r="B843" s="170" t="s">
        <v>482</v>
      </c>
      <c r="C843" s="242" t="s">
        <v>119</v>
      </c>
      <c r="D843" s="242" t="s">
        <v>97</v>
      </c>
      <c r="E843" s="373">
        <v>17550</v>
      </c>
      <c r="F843" s="367">
        <f t="shared" si="13"/>
        <v>32.778618255168936</v>
      </c>
      <c r="G843" s="239">
        <v>535.41</v>
      </c>
      <c r="H843" s="242" t="s">
        <v>167</v>
      </c>
      <c r="I843" s="170" t="s">
        <v>514</v>
      </c>
      <c r="J843" s="170" t="s">
        <v>95</v>
      </c>
      <c r="K843" s="170" t="s">
        <v>342</v>
      </c>
      <c r="L843" s="170" t="s">
        <v>112</v>
      </c>
      <c r="M843" s="75"/>
      <c r="N843" s="75"/>
      <c r="O843" s="75"/>
    </row>
    <row r="844" spans="1:15" ht="15.6" hidden="1">
      <c r="A844" s="370">
        <v>46108</v>
      </c>
      <c r="B844" s="170" t="s">
        <v>483</v>
      </c>
      <c r="C844" s="242" t="s">
        <v>119</v>
      </c>
      <c r="D844" s="242" t="s">
        <v>97</v>
      </c>
      <c r="E844" s="373">
        <v>11100</v>
      </c>
      <c r="F844" s="367">
        <f t="shared" si="13"/>
        <v>20.731775648568387</v>
      </c>
      <c r="G844" s="239">
        <v>535.41</v>
      </c>
      <c r="H844" s="242" t="s">
        <v>167</v>
      </c>
      <c r="I844" s="170" t="s">
        <v>514</v>
      </c>
      <c r="J844" s="170" t="s">
        <v>95</v>
      </c>
      <c r="K844" s="170" t="s">
        <v>342</v>
      </c>
      <c r="L844" s="170" t="s">
        <v>112</v>
      </c>
      <c r="M844" s="75"/>
      <c r="N844" s="75"/>
      <c r="O844" s="75"/>
    </row>
    <row r="845" spans="1:15" ht="15.6" hidden="1">
      <c r="A845" s="380">
        <v>46108</v>
      </c>
      <c r="B845" s="242" t="s">
        <v>484</v>
      </c>
      <c r="C845" s="170" t="s">
        <v>334</v>
      </c>
      <c r="D845" s="242" t="s">
        <v>97</v>
      </c>
      <c r="E845" s="284">
        <v>1000</v>
      </c>
      <c r="F845" s="367">
        <f t="shared" si="13"/>
        <v>1.867727535907062</v>
      </c>
      <c r="G845" s="239">
        <v>535.41</v>
      </c>
      <c r="H845" s="242" t="s">
        <v>167</v>
      </c>
      <c r="I845" s="242" t="s">
        <v>495</v>
      </c>
      <c r="J845" s="170" t="s">
        <v>95</v>
      </c>
      <c r="K845" s="170" t="s">
        <v>342</v>
      </c>
      <c r="L845" s="170" t="s">
        <v>112</v>
      </c>
      <c r="M845" s="75"/>
      <c r="N845" s="75"/>
      <c r="O845" s="75"/>
    </row>
    <row r="846" spans="1:15" ht="15.6" hidden="1">
      <c r="A846" s="380">
        <v>46108</v>
      </c>
      <c r="B846" s="242" t="s">
        <v>455</v>
      </c>
      <c r="C846" s="170" t="s">
        <v>334</v>
      </c>
      <c r="D846" s="242" t="s">
        <v>97</v>
      </c>
      <c r="E846" s="284">
        <v>1000</v>
      </c>
      <c r="F846" s="367">
        <f t="shared" si="13"/>
        <v>1.867727535907062</v>
      </c>
      <c r="G846" s="239">
        <v>535.41</v>
      </c>
      <c r="H846" s="242" t="s">
        <v>167</v>
      </c>
      <c r="I846" s="242" t="s">
        <v>495</v>
      </c>
      <c r="J846" s="170" t="s">
        <v>95</v>
      </c>
      <c r="K846" s="170" t="s">
        <v>342</v>
      </c>
      <c r="L846" s="170" t="s">
        <v>112</v>
      </c>
      <c r="M846" s="75"/>
      <c r="N846" s="75"/>
      <c r="O846" s="75"/>
    </row>
    <row r="847" spans="1:15" ht="15.6" hidden="1">
      <c r="A847" s="380">
        <v>46108</v>
      </c>
      <c r="B847" s="242" t="s">
        <v>485</v>
      </c>
      <c r="C847" s="170" t="s">
        <v>334</v>
      </c>
      <c r="D847" s="242" t="s">
        <v>97</v>
      </c>
      <c r="E847" s="284">
        <v>1000</v>
      </c>
      <c r="F847" s="367">
        <f t="shared" si="13"/>
        <v>1.867727535907062</v>
      </c>
      <c r="G847" s="239">
        <v>535.41</v>
      </c>
      <c r="H847" s="242" t="s">
        <v>167</v>
      </c>
      <c r="I847" s="242" t="s">
        <v>495</v>
      </c>
      <c r="J847" s="170" t="s">
        <v>95</v>
      </c>
      <c r="K847" s="170" t="s">
        <v>342</v>
      </c>
      <c r="L847" s="170" t="s">
        <v>112</v>
      </c>
      <c r="M847" s="75"/>
      <c r="N847" s="75"/>
      <c r="O847" s="75"/>
    </row>
    <row r="848" spans="1:15" ht="15.6" hidden="1">
      <c r="A848" s="380">
        <v>46108</v>
      </c>
      <c r="B848" s="242" t="s">
        <v>486</v>
      </c>
      <c r="C848" s="170" t="s">
        <v>334</v>
      </c>
      <c r="D848" s="242" t="s">
        <v>97</v>
      </c>
      <c r="E848" s="284">
        <v>1000</v>
      </c>
      <c r="F848" s="367">
        <f t="shared" si="13"/>
        <v>1.867727535907062</v>
      </c>
      <c r="G848" s="239">
        <v>535.41</v>
      </c>
      <c r="H848" s="242" t="s">
        <v>167</v>
      </c>
      <c r="I848" s="242" t="s">
        <v>495</v>
      </c>
      <c r="J848" s="170" t="s">
        <v>95</v>
      </c>
      <c r="K848" s="170" t="s">
        <v>342</v>
      </c>
      <c r="L848" s="170" t="s">
        <v>112</v>
      </c>
      <c r="M848" s="75"/>
      <c r="N848" s="75"/>
      <c r="O848" s="75"/>
    </row>
    <row r="849" spans="1:15" ht="15.6" hidden="1">
      <c r="A849" s="370">
        <v>46108</v>
      </c>
      <c r="B849" s="242" t="s">
        <v>2169</v>
      </c>
      <c r="C849" s="242" t="s">
        <v>391</v>
      </c>
      <c r="D849" s="242" t="s">
        <v>256</v>
      </c>
      <c r="E849" s="242">
        <v>4000</v>
      </c>
      <c r="F849" s="367">
        <f t="shared" si="13"/>
        <v>7.4709101436282479</v>
      </c>
      <c r="G849" s="239">
        <v>535.41</v>
      </c>
      <c r="H849" s="242" t="s">
        <v>121</v>
      </c>
      <c r="I849" s="242" t="s">
        <v>604</v>
      </c>
      <c r="J849" s="170" t="s">
        <v>95</v>
      </c>
      <c r="K849" s="170" t="s">
        <v>342</v>
      </c>
      <c r="L849" s="170" t="s">
        <v>112</v>
      </c>
      <c r="M849" s="75"/>
      <c r="N849" s="75"/>
      <c r="O849" s="75"/>
    </row>
    <row r="850" spans="1:15" ht="15.6" hidden="1">
      <c r="A850" s="370">
        <v>46108</v>
      </c>
      <c r="B850" s="242" t="s">
        <v>2173</v>
      </c>
      <c r="C850" s="242" t="s">
        <v>391</v>
      </c>
      <c r="D850" s="242" t="s">
        <v>256</v>
      </c>
      <c r="E850" s="242">
        <v>4000</v>
      </c>
      <c r="F850" s="367">
        <f t="shared" si="13"/>
        <v>7.4709101436282479</v>
      </c>
      <c r="G850" s="239">
        <v>535.41</v>
      </c>
      <c r="H850" s="242" t="s">
        <v>121</v>
      </c>
      <c r="I850" s="242" t="s">
        <v>605</v>
      </c>
      <c r="J850" s="170" t="s">
        <v>95</v>
      </c>
      <c r="K850" s="170" t="s">
        <v>342</v>
      </c>
      <c r="L850" s="170" t="s">
        <v>112</v>
      </c>
      <c r="M850" s="75"/>
      <c r="N850" s="75"/>
      <c r="O850" s="75"/>
    </row>
    <row r="851" spans="1:15" ht="15.6" hidden="1">
      <c r="A851" s="370">
        <v>46108</v>
      </c>
      <c r="B851" s="242" t="s">
        <v>2169</v>
      </c>
      <c r="C851" s="170" t="s">
        <v>334</v>
      </c>
      <c r="D851" s="242" t="s">
        <v>256</v>
      </c>
      <c r="E851" s="242">
        <v>500</v>
      </c>
      <c r="F851" s="367">
        <f t="shared" si="13"/>
        <v>0.93386376795353099</v>
      </c>
      <c r="G851" s="239">
        <v>535.41</v>
      </c>
      <c r="H851" s="242" t="s">
        <v>130</v>
      </c>
      <c r="I851" s="242" t="s">
        <v>620</v>
      </c>
      <c r="J851" s="170" t="s">
        <v>95</v>
      </c>
      <c r="K851" s="170" t="s">
        <v>342</v>
      </c>
      <c r="L851" s="170" t="s">
        <v>112</v>
      </c>
      <c r="M851" s="75"/>
      <c r="N851" s="75"/>
      <c r="O851" s="75"/>
    </row>
    <row r="852" spans="1:15" ht="15.6" hidden="1">
      <c r="A852" s="370">
        <v>46108</v>
      </c>
      <c r="B852" s="242" t="s">
        <v>2173</v>
      </c>
      <c r="C852" s="170" t="s">
        <v>334</v>
      </c>
      <c r="D852" s="242" t="s">
        <v>256</v>
      </c>
      <c r="E852" s="242">
        <v>500</v>
      </c>
      <c r="F852" s="367">
        <f t="shared" si="13"/>
        <v>0.93386376795353099</v>
      </c>
      <c r="G852" s="239">
        <v>535.41</v>
      </c>
      <c r="H852" s="242" t="s">
        <v>130</v>
      </c>
      <c r="I852" s="242" t="s">
        <v>620</v>
      </c>
      <c r="J852" s="170" t="s">
        <v>95</v>
      </c>
      <c r="K852" s="170" t="s">
        <v>342</v>
      </c>
      <c r="L852" s="170" t="s">
        <v>112</v>
      </c>
      <c r="M852" s="75"/>
      <c r="N852" s="75"/>
      <c r="O852" s="75"/>
    </row>
    <row r="853" spans="1:15" ht="15.6" hidden="1">
      <c r="A853" s="370">
        <v>46108</v>
      </c>
      <c r="B853" s="242" t="s">
        <v>2253</v>
      </c>
      <c r="C853" s="242" t="s">
        <v>616</v>
      </c>
      <c r="D853" s="242" t="s">
        <v>256</v>
      </c>
      <c r="E853" s="242">
        <v>1600</v>
      </c>
      <c r="F853" s="367">
        <f t="shared" si="13"/>
        <v>2.9883640574512991</v>
      </c>
      <c r="G853" s="239">
        <v>535.41</v>
      </c>
      <c r="H853" s="242" t="s">
        <v>130</v>
      </c>
      <c r="I853" s="242" t="s">
        <v>625</v>
      </c>
      <c r="J853" s="170" t="s">
        <v>95</v>
      </c>
      <c r="K853" s="170" t="s">
        <v>342</v>
      </c>
      <c r="L853" s="170" t="s">
        <v>112</v>
      </c>
      <c r="M853" s="75"/>
      <c r="N853" s="75"/>
      <c r="O853" s="75"/>
    </row>
    <row r="854" spans="1:15" ht="15.6" hidden="1">
      <c r="A854" s="370">
        <v>46108</v>
      </c>
      <c r="B854" s="242" t="s">
        <v>2173</v>
      </c>
      <c r="C854" s="170" t="s">
        <v>334</v>
      </c>
      <c r="D854" s="242" t="s">
        <v>256</v>
      </c>
      <c r="E854" s="242">
        <v>500</v>
      </c>
      <c r="F854" s="367">
        <f t="shared" si="13"/>
        <v>0.93386376795353099</v>
      </c>
      <c r="G854" s="239">
        <v>535.41</v>
      </c>
      <c r="H854" s="242" t="s">
        <v>130</v>
      </c>
      <c r="I854" s="242" t="s">
        <v>620</v>
      </c>
      <c r="J854" s="170" t="s">
        <v>95</v>
      </c>
      <c r="K854" s="170" t="s">
        <v>342</v>
      </c>
      <c r="L854" s="170" t="s">
        <v>112</v>
      </c>
      <c r="M854" s="75"/>
      <c r="N854" s="75"/>
      <c r="O854" s="75"/>
    </row>
    <row r="855" spans="1:15" ht="15.6" hidden="1">
      <c r="A855" s="370">
        <v>46108</v>
      </c>
      <c r="B855" s="242" t="s">
        <v>2169</v>
      </c>
      <c r="C855" s="170" t="s">
        <v>334</v>
      </c>
      <c r="D855" s="242" t="s">
        <v>256</v>
      </c>
      <c r="E855" s="242">
        <v>500</v>
      </c>
      <c r="F855" s="367">
        <f t="shared" si="13"/>
        <v>0.93386376795353099</v>
      </c>
      <c r="G855" s="239">
        <v>535.41</v>
      </c>
      <c r="H855" s="242" t="s">
        <v>130</v>
      </c>
      <c r="I855" s="242" t="s">
        <v>620</v>
      </c>
      <c r="J855" s="170" t="s">
        <v>95</v>
      </c>
      <c r="K855" s="170" t="s">
        <v>342</v>
      </c>
      <c r="L855" s="170" t="s">
        <v>112</v>
      </c>
      <c r="M855" s="75"/>
      <c r="N855" s="75"/>
      <c r="O855" s="75"/>
    </row>
    <row r="856" spans="1:15" ht="15.6" hidden="1">
      <c r="A856" s="381">
        <v>46108</v>
      </c>
      <c r="B856" s="170" t="s">
        <v>668</v>
      </c>
      <c r="C856" s="170" t="s">
        <v>334</v>
      </c>
      <c r="D856" s="369" t="s">
        <v>96</v>
      </c>
      <c r="E856" s="309">
        <v>500</v>
      </c>
      <c r="F856" s="367">
        <f t="shared" si="13"/>
        <v>0.93386376795353099</v>
      </c>
      <c r="G856" s="239">
        <v>535.41</v>
      </c>
      <c r="H856" s="369" t="s">
        <v>133</v>
      </c>
      <c r="I856" s="170" t="s">
        <v>688</v>
      </c>
      <c r="J856" s="170" t="s">
        <v>95</v>
      </c>
      <c r="K856" s="170" t="s">
        <v>342</v>
      </c>
      <c r="L856" s="170" t="s">
        <v>112</v>
      </c>
      <c r="M856" s="75"/>
      <c r="N856" s="75"/>
      <c r="O856" s="75"/>
    </row>
    <row r="857" spans="1:15" ht="15.6" hidden="1">
      <c r="A857" s="381">
        <v>46108</v>
      </c>
      <c r="B857" s="170" t="s">
        <v>669</v>
      </c>
      <c r="C857" s="170" t="s">
        <v>334</v>
      </c>
      <c r="D857" s="369" t="s">
        <v>96</v>
      </c>
      <c r="E857" s="309">
        <v>500</v>
      </c>
      <c r="F857" s="367">
        <f t="shared" si="13"/>
        <v>0.93386376795353099</v>
      </c>
      <c r="G857" s="239">
        <v>535.41</v>
      </c>
      <c r="H857" s="369" t="s">
        <v>133</v>
      </c>
      <c r="I857" s="170" t="s">
        <v>688</v>
      </c>
      <c r="J857" s="170" t="s">
        <v>95</v>
      </c>
      <c r="K857" s="170" t="s">
        <v>342</v>
      </c>
      <c r="L857" s="170" t="s">
        <v>112</v>
      </c>
      <c r="M857" s="75"/>
      <c r="N857" s="75"/>
      <c r="O857" s="75"/>
    </row>
    <row r="858" spans="1:15" ht="15.6" hidden="1">
      <c r="A858" s="381">
        <v>46108</v>
      </c>
      <c r="B858" s="170" t="s">
        <v>670</v>
      </c>
      <c r="C858" s="170" t="s">
        <v>334</v>
      </c>
      <c r="D858" s="369" t="s">
        <v>96</v>
      </c>
      <c r="E858" s="309">
        <v>500</v>
      </c>
      <c r="F858" s="367">
        <f t="shared" si="13"/>
        <v>0.93386376795353099</v>
      </c>
      <c r="G858" s="239">
        <v>535.41</v>
      </c>
      <c r="H858" s="369" t="s">
        <v>133</v>
      </c>
      <c r="I858" s="170" t="s">
        <v>688</v>
      </c>
      <c r="J858" s="170" t="s">
        <v>95</v>
      </c>
      <c r="K858" s="170" t="s">
        <v>342</v>
      </c>
      <c r="L858" s="170" t="s">
        <v>112</v>
      </c>
      <c r="M858" s="75"/>
      <c r="N858" s="75"/>
      <c r="O858" s="75"/>
    </row>
    <row r="859" spans="1:15" ht="15.6" hidden="1">
      <c r="A859" s="381">
        <v>46108</v>
      </c>
      <c r="B859" s="170" t="s">
        <v>671</v>
      </c>
      <c r="C859" s="170" t="s">
        <v>334</v>
      </c>
      <c r="D859" s="369" t="s">
        <v>96</v>
      </c>
      <c r="E859" s="309">
        <v>500</v>
      </c>
      <c r="F859" s="367">
        <f t="shared" si="13"/>
        <v>0.93386376795353099</v>
      </c>
      <c r="G859" s="239">
        <v>535.41</v>
      </c>
      <c r="H859" s="369" t="s">
        <v>133</v>
      </c>
      <c r="I859" s="170" t="s">
        <v>688</v>
      </c>
      <c r="J859" s="170" t="s">
        <v>95</v>
      </c>
      <c r="K859" s="170" t="s">
        <v>342</v>
      </c>
      <c r="L859" s="170" t="s">
        <v>112</v>
      </c>
      <c r="M859" s="75"/>
      <c r="N859" s="75"/>
      <c r="O859" s="75"/>
    </row>
    <row r="860" spans="1:15" ht="15.6" hidden="1">
      <c r="A860" s="381">
        <v>46108</v>
      </c>
      <c r="B860" s="170" t="s">
        <v>672</v>
      </c>
      <c r="C860" s="170" t="s">
        <v>403</v>
      </c>
      <c r="D860" s="369" t="s">
        <v>96</v>
      </c>
      <c r="E860" s="309">
        <v>1500</v>
      </c>
      <c r="F860" s="367">
        <f t="shared" si="13"/>
        <v>2.8015913038605929</v>
      </c>
      <c r="G860" s="239">
        <v>535.41</v>
      </c>
      <c r="H860" s="369" t="s">
        <v>133</v>
      </c>
      <c r="I860" s="170" t="s">
        <v>694</v>
      </c>
      <c r="J860" s="170" t="s">
        <v>95</v>
      </c>
      <c r="K860" s="170" t="s">
        <v>342</v>
      </c>
      <c r="L860" s="170" t="s">
        <v>112</v>
      </c>
      <c r="M860" s="75"/>
      <c r="N860" s="75"/>
      <c r="O860" s="75"/>
    </row>
    <row r="861" spans="1:15" ht="15.6" hidden="1">
      <c r="A861" s="370">
        <v>46108</v>
      </c>
      <c r="B861" s="242" t="s">
        <v>769</v>
      </c>
      <c r="C861" s="170" t="s">
        <v>334</v>
      </c>
      <c r="D861" s="242" t="s">
        <v>96</v>
      </c>
      <c r="E861" s="242">
        <v>500</v>
      </c>
      <c r="F861" s="367">
        <f t="shared" si="13"/>
        <v>0.93386376795353099</v>
      </c>
      <c r="G861" s="239">
        <v>535.41</v>
      </c>
      <c r="H861" s="242" t="s">
        <v>123</v>
      </c>
      <c r="I861" s="242" t="s">
        <v>789</v>
      </c>
      <c r="J861" s="170" t="s">
        <v>95</v>
      </c>
      <c r="K861" s="170" t="s">
        <v>342</v>
      </c>
      <c r="L861" s="170" t="s">
        <v>112</v>
      </c>
      <c r="M861" s="75"/>
      <c r="N861" s="75"/>
      <c r="O861" s="75"/>
    </row>
    <row r="862" spans="1:15" ht="15.6" hidden="1">
      <c r="A862" s="370">
        <v>46108</v>
      </c>
      <c r="B862" s="242" t="s">
        <v>774</v>
      </c>
      <c r="C862" s="242" t="s">
        <v>771</v>
      </c>
      <c r="D862" s="242" t="s">
        <v>96</v>
      </c>
      <c r="E862" s="242">
        <v>1500</v>
      </c>
      <c r="F862" s="367">
        <f t="shared" si="13"/>
        <v>2.8015913038605929</v>
      </c>
      <c r="G862" s="239">
        <v>535.41</v>
      </c>
      <c r="H862" s="242" t="s">
        <v>123</v>
      </c>
      <c r="I862" s="242" t="s">
        <v>801</v>
      </c>
      <c r="J862" s="170" t="s">
        <v>95</v>
      </c>
      <c r="K862" s="170" t="s">
        <v>342</v>
      </c>
      <c r="L862" s="170" t="s">
        <v>112</v>
      </c>
      <c r="M862" s="75"/>
      <c r="N862" s="75"/>
      <c r="O862" s="75"/>
    </row>
    <row r="863" spans="1:15" ht="15.6" hidden="1">
      <c r="A863" s="370">
        <v>46108</v>
      </c>
      <c r="B863" s="242" t="s">
        <v>775</v>
      </c>
      <c r="C863" s="170" t="s">
        <v>334</v>
      </c>
      <c r="D863" s="242" t="s">
        <v>96</v>
      </c>
      <c r="E863" s="242">
        <v>500</v>
      </c>
      <c r="F863" s="367">
        <f t="shared" si="13"/>
        <v>0.93386376795353099</v>
      </c>
      <c r="G863" s="239">
        <v>535.41</v>
      </c>
      <c r="H863" s="242" t="s">
        <v>123</v>
      </c>
      <c r="I863" s="242" t="s">
        <v>789</v>
      </c>
      <c r="J863" s="170" t="s">
        <v>95</v>
      </c>
      <c r="K863" s="170" t="s">
        <v>342</v>
      </c>
      <c r="L863" s="170" t="s">
        <v>112</v>
      </c>
      <c r="M863" s="75"/>
      <c r="N863" s="75"/>
      <c r="O863" s="75"/>
    </row>
    <row r="864" spans="1:15" ht="15.6" hidden="1">
      <c r="A864" s="370">
        <v>46108</v>
      </c>
      <c r="B864" s="242" t="s">
        <v>776</v>
      </c>
      <c r="C864" s="170" t="s">
        <v>334</v>
      </c>
      <c r="D864" s="242" t="s">
        <v>96</v>
      </c>
      <c r="E864" s="242">
        <v>500</v>
      </c>
      <c r="F864" s="367">
        <f t="shared" si="13"/>
        <v>0.93386376795353099</v>
      </c>
      <c r="G864" s="239">
        <v>535.41</v>
      </c>
      <c r="H864" s="242" t="s">
        <v>123</v>
      </c>
      <c r="I864" s="242" t="s">
        <v>789</v>
      </c>
      <c r="J864" s="170" t="s">
        <v>95</v>
      </c>
      <c r="K864" s="170" t="s">
        <v>342</v>
      </c>
      <c r="L864" s="170" t="s">
        <v>112</v>
      </c>
      <c r="M864" s="75"/>
      <c r="N864" s="75"/>
      <c r="O864" s="75"/>
    </row>
    <row r="865" spans="1:15" ht="15.6" hidden="1">
      <c r="A865" s="370">
        <v>46108</v>
      </c>
      <c r="B865" s="242" t="s">
        <v>778</v>
      </c>
      <c r="C865" s="242" t="s">
        <v>391</v>
      </c>
      <c r="D865" s="242" t="s">
        <v>96</v>
      </c>
      <c r="E865" s="242">
        <v>7000</v>
      </c>
      <c r="F865" s="367">
        <f t="shared" si="13"/>
        <v>13.074092751349434</v>
      </c>
      <c r="G865" s="239">
        <v>535.41</v>
      </c>
      <c r="H865" s="242" t="s">
        <v>123</v>
      </c>
      <c r="I865" s="242" t="s">
        <v>803</v>
      </c>
      <c r="J865" s="170" t="s">
        <v>95</v>
      </c>
      <c r="K865" s="170" t="s">
        <v>342</v>
      </c>
      <c r="L865" s="170" t="s">
        <v>112</v>
      </c>
      <c r="M865" s="75"/>
      <c r="N865" s="75"/>
      <c r="O865" s="75"/>
    </row>
    <row r="866" spans="1:15" ht="15.6" hidden="1">
      <c r="A866" s="370">
        <v>46108</v>
      </c>
      <c r="B866" s="242" t="s">
        <v>779</v>
      </c>
      <c r="C866" s="170" t="s">
        <v>334</v>
      </c>
      <c r="D866" s="242" t="s">
        <v>96</v>
      </c>
      <c r="E866" s="242">
        <v>500</v>
      </c>
      <c r="F866" s="367">
        <f t="shared" si="13"/>
        <v>0.93386376795353099</v>
      </c>
      <c r="G866" s="239">
        <v>535.41</v>
      </c>
      <c r="H866" s="242" t="s">
        <v>123</v>
      </c>
      <c r="I866" s="242" t="s">
        <v>789</v>
      </c>
      <c r="J866" s="170" t="s">
        <v>95</v>
      </c>
      <c r="K866" s="170" t="s">
        <v>342</v>
      </c>
      <c r="L866" s="170" t="s">
        <v>112</v>
      </c>
      <c r="M866" s="75"/>
      <c r="N866" s="75"/>
      <c r="O866" s="75"/>
    </row>
    <row r="867" spans="1:15" ht="15.6" hidden="1">
      <c r="A867" s="370">
        <v>46108</v>
      </c>
      <c r="B867" s="242" t="s">
        <v>780</v>
      </c>
      <c r="C867" s="170" t="s">
        <v>334</v>
      </c>
      <c r="D867" s="242" t="s">
        <v>96</v>
      </c>
      <c r="E867" s="242">
        <v>500</v>
      </c>
      <c r="F867" s="367">
        <f t="shared" si="13"/>
        <v>0.93386376795353099</v>
      </c>
      <c r="G867" s="239">
        <v>535.41</v>
      </c>
      <c r="H867" s="242" t="s">
        <v>123</v>
      </c>
      <c r="I867" s="242" t="s">
        <v>789</v>
      </c>
      <c r="J867" s="170" t="s">
        <v>95</v>
      </c>
      <c r="K867" s="170" t="s">
        <v>342</v>
      </c>
      <c r="L867" s="170" t="s">
        <v>112</v>
      </c>
      <c r="M867" s="75"/>
      <c r="N867" s="75"/>
      <c r="O867" s="75"/>
    </row>
    <row r="868" spans="1:15" ht="15.6" hidden="1">
      <c r="A868" s="370">
        <v>46108</v>
      </c>
      <c r="B868" s="242" t="s">
        <v>770</v>
      </c>
      <c r="C868" s="242" t="s">
        <v>771</v>
      </c>
      <c r="D868" s="242" t="s">
        <v>96</v>
      </c>
      <c r="E868" s="242">
        <v>1500</v>
      </c>
      <c r="F868" s="367">
        <f t="shared" si="13"/>
        <v>2.8015913038605929</v>
      </c>
      <c r="G868" s="239">
        <v>535.41</v>
      </c>
      <c r="H868" s="242" t="s">
        <v>123</v>
      </c>
      <c r="I868" s="242" t="s">
        <v>801</v>
      </c>
      <c r="J868" s="170" t="s">
        <v>95</v>
      </c>
      <c r="K868" s="170" t="s">
        <v>342</v>
      </c>
      <c r="L868" s="170" t="s">
        <v>112</v>
      </c>
      <c r="M868" s="75"/>
      <c r="N868" s="75"/>
      <c r="O868" s="75"/>
    </row>
    <row r="869" spans="1:15" ht="15.6" hidden="1">
      <c r="A869" s="370">
        <v>46108</v>
      </c>
      <c r="B869" s="242" t="s">
        <v>781</v>
      </c>
      <c r="C869" s="170" t="s">
        <v>334</v>
      </c>
      <c r="D869" s="242" t="s">
        <v>96</v>
      </c>
      <c r="E869" s="242">
        <v>500</v>
      </c>
      <c r="F869" s="367">
        <f t="shared" si="13"/>
        <v>0.93386376795353099</v>
      </c>
      <c r="G869" s="239">
        <v>535.41</v>
      </c>
      <c r="H869" s="242" t="s">
        <v>123</v>
      </c>
      <c r="I869" s="242" t="s">
        <v>789</v>
      </c>
      <c r="J869" s="170" t="s">
        <v>95</v>
      </c>
      <c r="K869" s="170" t="s">
        <v>342</v>
      </c>
      <c r="L869" s="170" t="s">
        <v>112</v>
      </c>
      <c r="M869" s="75"/>
      <c r="N869" s="75"/>
      <c r="O869" s="75"/>
    </row>
    <row r="870" spans="1:15" ht="15.6" hidden="1">
      <c r="A870" s="393">
        <v>46109</v>
      </c>
      <c r="B870" s="170" t="s">
        <v>2252</v>
      </c>
      <c r="C870" s="170" t="s">
        <v>395</v>
      </c>
      <c r="D870" s="170" t="s">
        <v>256</v>
      </c>
      <c r="E870" s="170">
        <v>10000</v>
      </c>
      <c r="F870" s="367">
        <f t="shared" si="13"/>
        <v>18.67727535907062</v>
      </c>
      <c r="G870" s="239">
        <v>535.41</v>
      </c>
      <c r="H870" s="170" t="s">
        <v>121</v>
      </c>
      <c r="I870" s="170" t="s">
        <v>581</v>
      </c>
      <c r="J870" s="170" t="s">
        <v>95</v>
      </c>
      <c r="K870" s="170" t="s">
        <v>342</v>
      </c>
      <c r="L870" s="170" t="s">
        <v>112</v>
      </c>
      <c r="M870" s="124"/>
      <c r="N870" s="124"/>
      <c r="O870" s="124"/>
    </row>
    <row r="871" spans="1:15" ht="15.6" hidden="1">
      <c r="A871" s="393">
        <v>46109</v>
      </c>
      <c r="B871" s="165" t="s">
        <v>2158</v>
      </c>
      <c r="C871" s="165" t="s">
        <v>523</v>
      </c>
      <c r="D871" s="165" t="s">
        <v>256</v>
      </c>
      <c r="E871" s="165">
        <v>10000</v>
      </c>
      <c r="F871" s="367">
        <f t="shared" si="13"/>
        <v>18.67727535907062</v>
      </c>
      <c r="G871" s="239">
        <v>535.41</v>
      </c>
      <c r="H871" s="165" t="s">
        <v>122</v>
      </c>
      <c r="I871" s="165" t="s">
        <v>552</v>
      </c>
      <c r="J871" s="170" t="s">
        <v>95</v>
      </c>
      <c r="K871" s="170" t="s">
        <v>342</v>
      </c>
      <c r="L871" s="170" t="s">
        <v>112</v>
      </c>
      <c r="M871" s="124"/>
      <c r="N871" s="124"/>
      <c r="O871" s="124"/>
    </row>
    <row r="872" spans="1:15" ht="15.6" hidden="1">
      <c r="A872" s="374">
        <v>46109</v>
      </c>
      <c r="B872" s="377" t="s">
        <v>389</v>
      </c>
      <c r="C872" s="170" t="s">
        <v>334</v>
      </c>
      <c r="D872" s="376" t="s">
        <v>96</v>
      </c>
      <c r="E872" s="377">
        <v>1000</v>
      </c>
      <c r="F872" s="367">
        <f t="shared" si="13"/>
        <v>1.867727535907062</v>
      </c>
      <c r="G872" s="239">
        <v>535.41</v>
      </c>
      <c r="H872" s="165" t="s">
        <v>127</v>
      </c>
      <c r="I872" s="377" t="s">
        <v>418</v>
      </c>
      <c r="J872" s="170" t="s">
        <v>95</v>
      </c>
      <c r="K872" s="170" t="s">
        <v>342</v>
      </c>
      <c r="L872" s="170" t="s">
        <v>112</v>
      </c>
      <c r="M872" s="75"/>
      <c r="N872" s="75"/>
      <c r="O872" s="75"/>
    </row>
    <row r="873" spans="1:15" ht="15.6" hidden="1">
      <c r="A873" s="374">
        <v>46109</v>
      </c>
      <c r="B873" s="377" t="s">
        <v>390</v>
      </c>
      <c r="C873" s="242" t="s">
        <v>391</v>
      </c>
      <c r="D873" s="376" t="s">
        <v>96</v>
      </c>
      <c r="E873" s="377">
        <v>8000</v>
      </c>
      <c r="F873" s="367">
        <f t="shared" si="13"/>
        <v>14.941820287256496</v>
      </c>
      <c r="G873" s="239">
        <v>535.41</v>
      </c>
      <c r="H873" s="165" t="s">
        <v>127</v>
      </c>
      <c r="I873" s="377" t="s">
        <v>419</v>
      </c>
      <c r="J873" s="170" t="s">
        <v>95</v>
      </c>
      <c r="K873" s="170" t="s">
        <v>342</v>
      </c>
      <c r="L873" s="170" t="s">
        <v>112</v>
      </c>
      <c r="M873" s="75"/>
      <c r="N873" s="75"/>
      <c r="O873" s="75"/>
    </row>
    <row r="874" spans="1:15" ht="15.6" hidden="1">
      <c r="A874" s="374">
        <v>46109</v>
      </c>
      <c r="B874" s="377" t="s">
        <v>392</v>
      </c>
      <c r="C874" s="170" t="s">
        <v>334</v>
      </c>
      <c r="D874" s="376" t="s">
        <v>96</v>
      </c>
      <c r="E874" s="377">
        <v>1000</v>
      </c>
      <c r="F874" s="367">
        <f t="shared" si="13"/>
        <v>1.867727535907062</v>
      </c>
      <c r="G874" s="239">
        <v>535.41</v>
      </c>
      <c r="H874" s="165" t="s">
        <v>127</v>
      </c>
      <c r="I874" s="377" t="s">
        <v>418</v>
      </c>
      <c r="J874" s="170" t="s">
        <v>95</v>
      </c>
      <c r="K874" s="170" t="s">
        <v>342</v>
      </c>
      <c r="L874" s="170" t="s">
        <v>112</v>
      </c>
      <c r="M874" s="75"/>
      <c r="N874" s="75"/>
      <c r="O874" s="75"/>
    </row>
    <row r="875" spans="1:15" ht="15.6" hidden="1">
      <c r="A875" s="346">
        <v>46109</v>
      </c>
      <c r="B875" s="347" t="s">
        <v>534</v>
      </c>
      <c r="C875" s="242" t="s">
        <v>391</v>
      </c>
      <c r="D875" s="347" t="s">
        <v>256</v>
      </c>
      <c r="E875" s="347">
        <v>3500</v>
      </c>
      <c r="F875" s="367">
        <f t="shared" si="13"/>
        <v>6.5370463756747172</v>
      </c>
      <c r="G875" s="239">
        <v>535.41</v>
      </c>
      <c r="H875" s="347" t="s">
        <v>122</v>
      </c>
      <c r="I875" s="347" t="s">
        <v>558</v>
      </c>
      <c r="J875" s="170" t="s">
        <v>95</v>
      </c>
      <c r="K875" s="170" t="s">
        <v>342</v>
      </c>
      <c r="L875" s="170" t="s">
        <v>112</v>
      </c>
      <c r="M875" s="75"/>
      <c r="N875" s="75"/>
      <c r="O875" s="75"/>
    </row>
    <row r="876" spans="1:15" ht="15.6" hidden="1">
      <c r="A876" s="346">
        <v>46109</v>
      </c>
      <c r="B876" s="347" t="s">
        <v>535</v>
      </c>
      <c r="C876" s="242" t="s">
        <v>391</v>
      </c>
      <c r="D876" s="347" t="s">
        <v>256</v>
      </c>
      <c r="E876" s="347">
        <v>3500</v>
      </c>
      <c r="F876" s="367">
        <f t="shared" si="13"/>
        <v>6.5370463756747172</v>
      </c>
      <c r="G876" s="239">
        <v>535.41</v>
      </c>
      <c r="H876" s="347" t="s">
        <v>122</v>
      </c>
      <c r="I876" s="347" t="s">
        <v>559</v>
      </c>
      <c r="J876" s="170" t="s">
        <v>95</v>
      </c>
      <c r="K876" s="170" t="s">
        <v>342</v>
      </c>
      <c r="L876" s="170" t="s">
        <v>112</v>
      </c>
      <c r="M876" s="75"/>
      <c r="N876" s="75"/>
      <c r="O876" s="75"/>
    </row>
    <row r="877" spans="1:15" ht="15.6" hidden="1">
      <c r="A877" s="346">
        <v>46109</v>
      </c>
      <c r="B877" s="347" t="s">
        <v>521</v>
      </c>
      <c r="C877" s="347" t="s">
        <v>522</v>
      </c>
      <c r="D877" s="347" t="s">
        <v>256</v>
      </c>
      <c r="E877" s="347">
        <v>2000</v>
      </c>
      <c r="F877" s="367">
        <f t="shared" si="13"/>
        <v>3.735455071814124</v>
      </c>
      <c r="G877" s="239">
        <v>535.41</v>
      </c>
      <c r="H877" s="347" t="s">
        <v>122</v>
      </c>
      <c r="I877" s="347" t="s">
        <v>538</v>
      </c>
      <c r="J877" s="170" t="s">
        <v>95</v>
      </c>
      <c r="K877" s="170" t="s">
        <v>342</v>
      </c>
      <c r="L877" s="170" t="s">
        <v>112</v>
      </c>
      <c r="M877" s="75"/>
      <c r="N877" s="75"/>
      <c r="O877" s="75"/>
    </row>
    <row r="878" spans="1:15" ht="15.6" hidden="1">
      <c r="A878" s="346">
        <v>46109</v>
      </c>
      <c r="B878" s="347" t="s">
        <v>2188</v>
      </c>
      <c r="C878" s="170" t="s">
        <v>334</v>
      </c>
      <c r="D878" s="347" t="s">
        <v>256</v>
      </c>
      <c r="E878" s="347">
        <v>500</v>
      </c>
      <c r="F878" s="367">
        <f t="shared" ref="F878:F941" si="14">E878/G878</f>
        <v>0.93386376795353099</v>
      </c>
      <c r="G878" s="239">
        <v>535.41</v>
      </c>
      <c r="H878" s="347" t="s">
        <v>122</v>
      </c>
      <c r="I878" s="347" t="s">
        <v>537</v>
      </c>
      <c r="J878" s="170" t="s">
        <v>95</v>
      </c>
      <c r="K878" s="170" t="s">
        <v>342</v>
      </c>
      <c r="L878" s="170" t="s">
        <v>112</v>
      </c>
      <c r="M878" s="75"/>
      <c r="N878" s="75"/>
      <c r="O878" s="75"/>
    </row>
    <row r="879" spans="1:15" ht="15.6" hidden="1">
      <c r="A879" s="346">
        <v>46109</v>
      </c>
      <c r="B879" s="347" t="s">
        <v>2190</v>
      </c>
      <c r="C879" s="170" t="s">
        <v>334</v>
      </c>
      <c r="D879" s="347" t="s">
        <v>256</v>
      </c>
      <c r="E879" s="347">
        <v>500</v>
      </c>
      <c r="F879" s="367">
        <f t="shared" si="14"/>
        <v>0.93386376795353099</v>
      </c>
      <c r="G879" s="239">
        <v>535.41</v>
      </c>
      <c r="H879" s="347" t="s">
        <v>122</v>
      </c>
      <c r="I879" s="347" t="s">
        <v>537</v>
      </c>
      <c r="J879" s="170" t="s">
        <v>95</v>
      </c>
      <c r="K879" s="170" t="s">
        <v>342</v>
      </c>
      <c r="L879" s="170" t="s">
        <v>112</v>
      </c>
      <c r="M879" s="75"/>
      <c r="N879" s="75"/>
      <c r="O879" s="75"/>
    </row>
    <row r="880" spans="1:15" ht="15.6" hidden="1">
      <c r="A880" s="346">
        <v>46109</v>
      </c>
      <c r="B880" s="347" t="s">
        <v>2190</v>
      </c>
      <c r="C880" s="170" t="s">
        <v>334</v>
      </c>
      <c r="D880" s="347" t="s">
        <v>256</v>
      </c>
      <c r="E880" s="347">
        <v>500</v>
      </c>
      <c r="F880" s="367">
        <f t="shared" si="14"/>
        <v>0.93386376795353099</v>
      </c>
      <c r="G880" s="239">
        <v>535.41</v>
      </c>
      <c r="H880" s="347" t="s">
        <v>122</v>
      </c>
      <c r="I880" s="347" t="s">
        <v>537</v>
      </c>
      <c r="J880" s="170" t="s">
        <v>95</v>
      </c>
      <c r="K880" s="170" t="s">
        <v>342</v>
      </c>
      <c r="L880" s="170" t="s">
        <v>112</v>
      </c>
      <c r="M880" s="75"/>
      <c r="N880" s="75"/>
      <c r="O880" s="75"/>
    </row>
    <row r="881" spans="1:15" ht="15.6" hidden="1">
      <c r="A881" s="370">
        <v>46109</v>
      </c>
      <c r="B881" s="242" t="s">
        <v>2173</v>
      </c>
      <c r="C881" s="242" t="s">
        <v>391</v>
      </c>
      <c r="D881" s="242" t="s">
        <v>256</v>
      </c>
      <c r="E881" s="242">
        <v>4000</v>
      </c>
      <c r="F881" s="367">
        <f t="shared" si="14"/>
        <v>7.4709101436282479</v>
      </c>
      <c r="G881" s="239">
        <v>535.41</v>
      </c>
      <c r="H881" s="242" t="s">
        <v>121</v>
      </c>
      <c r="I881" s="242" t="s">
        <v>606</v>
      </c>
      <c r="J881" s="170" t="s">
        <v>95</v>
      </c>
      <c r="K881" s="170" t="s">
        <v>342</v>
      </c>
      <c r="L881" s="170" t="s">
        <v>112</v>
      </c>
      <c r="M881" s="75"/>
      <c r="N881" s="75"/>
      <c r="O881" s="75"/>
    </row>
    <row r="882" spans="1:15" ht="15.6" hidden="1">
      <c r="A882" s="370">
        <v>46109</v>
      </c>
      <c r="B882" s="242" t="s">
        <v>2173</v>
      </c>
      <c r="C882" s="242" t="s">
        <v>391</v>
      </c>
      <c r="D882" s="242" t="s">
        <v>256</v>
      </c>
      <c r="E882" s="242">
        <v>4000</v>
      </c>
      <c r="F882" s="367">
        <f t="shared" si="14"/>
        <v>7.4709101436282479</v>
      </c>
      <c r="G882" s="239">
        <v>535.41</v>
      </c>
      <c r="H882" s="242" t="s">
        <v>121</v>
      </c>
      <c r="I882" s="242" t="s">
        <v>607</v>
      </c>
      <c r="J882" s="170" t="s">
        <v>95</v>
      </c>
      <c r="K882" s="170" t="s">
        <v>342</v>
      </c>
      <c r="L882" s="170" t="s">
        <v>112</v>
      </c>
      <c r="M882" s="75"/>
      <c r="N882" s="75"/>
      <c r="O882" s="75"/>
    </row>
    <row r="883" spans="1:15" ht="15.6" hidden="1">
      <c r="A883" s="366">
        <v>46109</v>
      </c>
      <c r="B883" s="170" t="s">
        <v>2216</v>
      </c>
      <c r="C883" s="170" t="s">
        <v>523</v>
      </c>
      <c r="D883" s="170" t="s">
        <v>256</v>
      </c>
      <c r="E883" s="170">
        <v>50000</v>
      </c>
      <c r="F883" s="367">
        <f t="shared" si="14"/>
        <v>93.386376795353101</v>
      </c>
      <c r="G883" s="239">
        <v>535.41</v>
      </c>
      <c r="H883" s="170" t="s">
        <v>130</v>
      </c>
      <c r="I883" s="170" t="s">
        <v>646</v>
      </c>
      <c r="J883" s="170" t="s">
        <v>95</v>
      </c>
      <c r="K883" s="170" t="s">
        <v>342</v>
      </c>
      <c r="L883" s="170" t="s">
        <v>112</v>
      </c>
      <c r="M883" s="75"/>
      <c r="N883" s="75"/>
      <c r="O883" s="75"/>
    </row>
    <row r="884" spans="1:15" ht="15.6" hidden="1">
      <c r="A884" s="370">
        <v>46109</v>
      </c>
      <c r="B884" s="242" t="s">
        <v>2173</v>
      </c>
      <c r="C884" s="170" t="s">
        <v>334</v>
      </c>
      <c r="D884" s="242" t="s">
        <v>256</v>
      </c>
      <c r="E884" s="242">
        <v>500</v>
      </c>
      <c r="F884" s="367">
        <f t="shared" si="14"/>
        <v>0.93386376795353099</v>
      </c>
      <c r="G884" s="239">
        <v>535.41</v>
      </c>
      <c r="H884" s="242" t="s">
        <v>130</v>
      </c>
      <c r="I884" s="242" t="s">
        <v>620</v>
      </c>
      <c r="J884" s="170" t="s">
        <v>95</v>
      </c>
      <c r="K884" s="170" t="s">
        <v>342</v>
      </c>
      <c r="L884" s="170" t="s">
        <v>112</v>
      </c>
      <c r="M884" s="75"/>
      <c r="N884" s="75"/>
      <c r="O884" s="75"/>
    </row>
    <row r="885" spans="1:15" ht="15.6" hidden="1">
      <c r="A885" s="366">
        <v>46109</v>
      </c>
      <c r="B885" s="170" t="s">
        <v>2207</v>
      </c>
      <c r="C885" s="242" t="s">
        <v>391</v>
      </c>
      <c r="D885" s="170" t="s">
        <v>256</v>
      </c>
      <c r="E885" s="170">
        <v>9000</v>
      </c>
      <c r="F885" s="367">
        <f t="shared" si="14"/>
        <v>16.809547823163559</v>
      </c>
      <c r="G885" s="239">
        <v>535.41</v>
      </c>
      <c r="H885" s="170" t="s">
        <v>130</v>
      </c>
      <c r="I885" s="170" t="s">
        <v>647</v>
      </c>
      <c r="J885" s="170" t="s">
        <v>95</v>
      </c>
      <c r="K885" s="170" t="s">
        <v>342</v>
      </c>
      <c r="L885" s="170" t="s">
        <v>112</v>
      </c>
      <c r="M885" s="75"/>
      <c r="N885" s="75"/>
      <c r="O885" s="75"/>
    </row>
    <row r="886" spans="1:15" ht="15.6" hidden="1">
      <c r="A886" s="370">
        <v>46109</v>
      </c>
      <c r="B886" s="242" t="s">
        <v>2173</v>
      </c>
      <c r="C886" s="170" t="s">
        <v>334</v>
      </c>
      <c r="D886" s="242" t="s">
        <v>256</v>
      </c>
      <c r="E886" s="242">
        <v>350</v>
      </c>
      <c r="F886" s="367">
        <f t="shared" si="14"/>
        <v>0.65370463756747166</v>
      </c>
      <c r="G886" s="239">
        <v>535.41</v>
      </c>
      <c r="H886" s="242" t="s">
        <v>130</v>
      </c>
      <c r="I886" s="242" t="s">
        <v>620</v>
      </c>
      <c r="J886" s="170" t="s">
        <v>95</v>
      </c>
      <c r="K886" s="170" t="s">
        <v>342</v>
      </c>
      <c r="L886" s="170" t="s">
        <v>112</v>
      </c>
      <c r="M886" s="75"/>
      <c r="N886" s="75"/>
      <c r="O886" s="75"/>
    </row>
    <row r="887" spans="1:15" ht="15.6" hidden="1">
      <c r="A887" s="370">
        <v>46109</v>
      </c>
      <c r="B887" s="242" t="s">
        <v>2169</v>
      </c>
      <c r="C887" s="170" t="s">
        <v>334</v>
      </c>
      <c r="D887" s="242" t="s">
        <v>256</v>
      </c>
      <c r="E887" s="242">
        <v>300</v>
      </c>
      <c r="F887" s="367">
        <f t="shared" si="14"/>
        <v>0.56031826077211855</v>
      </c>
      <c r="G887" s="239">
        <v>535.41</v>
      </c>
      <c r="H887" s="242" t="s">
        <v>130</v>
      </c>
      <c r="I887" s="242" t="s">
        <v>620</v>
      </c>
      <c r="J887" s="170" t="s">
        <v>95</v>
      </c>
      <c r="K887" s="170" t="s">
        <v>342</v>
      </c>
      <c r="L887" s="170" t="s">
        <v>112</v>
      </c>
      <c r="M887" s="75"/>
      <c r="N887" s="75"/>
      <c r="O887" s="75"/>
    </row>
    <row r="888" spans="1:15" ht="15.6" hidden="1">
      <c r="A888" s="366">
        <v>46109</v>
      </c>
      <c r="B888" s="170" t="s">
        <v>2175</v>
      </c>
      <c r="C888" s="242" t="s">
        <v>391</v>
      </c>
      <c r="D888" s="170" t="s">
        <v>256</v>
      </c>
      <c r="E888" s="170">
        <v>4000</v>
      </c>
      <c r="F888" s="367">
        <f t="shared" si="14"/>
        <v>7.4709101436282479</v>
      </c>
      <c r="G888" s="239">
        <v>535.41</v>
      </c>
      <c r="H888" s="170" t="s">
        <v>130</v>
      </c>
      <c r="I888" s="170" t="s">
        <v>648</v>
      </c>
      <c r="J888" s="170" t="s">
        <v>95</v>
      </c>
      <c r="K888" s="170" t="s">
        <v>342</v>
      </c>
      <c r="L888" s="170" t="s">
        <v>112</v>
      </c>
      <c r="M888" s="75"/>
      <c r="N888" s="75"/>
      <c r="O888" s="75"/>
    </row>
    <row r="889" spans="1:15" ht="15.6" hidden="1">
      <c r="A889" s="366">
        <v>46109</v>
      </c>
      <c r="B889" s="170" t="s">
        <v>2207</v>
      </c>
      <c r="C889" s="242" t="s">
        <v>391</v>
      </c>
      <c r="D889" s="170" t="s">
        <v>256</v>
      </c>
      <c r="E889" s="170">
        <v>7000</v>
      </c>
      <c r="F889" s="367">
        <f t="shared" si="14"/>
        <v>13.074092751349434</v>
      </c>
      <c r="G889" s="239">
        <v>535.41</v>
      </c>
      <c r="H889" s="170" t="s">
        <v>130</v>
      </c>
      <c r="I889" s="170" t="s">
        <v>649</v>
      </c>
      <c r="J889" s="170" t="s">
        <v>95</v>
      </c>
      <c r="K889" s="170" t="s">
        <v>342</v>
      </c>
      <c r="L889" s="170" t="s">
        <v>112</v>
      </c>
      <c r="M889" s="75"/>
      <c r="N889" s="75"/>
      <c r="O889" s="75"/>
    </row>
    <row r="890" spans="1:15" ht="15.6" hidden="1">
      <c r="A890" s="370">
        <v>46109</v>
      </c>
      <c r="B890" s="242" t="s">
        <v>2161</v>
      </c>
      <c r="C890" s="170" t="s">
        <v>334</v>
      </c>
      <c r="D890" s="242" t="s">
        <v>256</v>
      </c>
      <c r="E890" s="242">
        <v>2500</v>
      </c>
      <c r="F890" s="367">
        <f t="shared" si="14"/>
        <v>4.669318839767655</v>
      </c>
      <c r="G890" s="239">
        <v>535.41</v>
      </c>
      <c r="H890" s="242" t="s">
        <v>130</v>
      </c>
      <c r="I890" s="242" t="s">
        <v>620</v>
      </c>
      <c r="J890" s="170" t="s">
        <v>95</v>
      </c>
      <c r="K890" s="170" t="s">
        <v>342</v>
      </c>
      <c r="L890" s="170" t="s">
        <v>112</v>
      </c>
      <c r="M890" s="75"/>
      <c r="N890" s="75"/>
      <c r="O890" s="75"/>
    </row>
    <row r="891" spans="1:15" ht="15.6" hidden="1">
      <c r="A891" s="381">
        <v>46109</v>
      </c>
      <c r="B891" s="170" t="s">
        <v>673</v>
      </c>
      <c r="C891" s="170" t="s">
        <v>334</v>
      </c>
      <c r="D891" s="369" t="s">
        <v>96</v>
      </c>
      <c r="E891" s="309">
        <v>500</v>
      </c>
      <c r="F891" s="367">
        <f t="shared" si="14"/>
        <v>0.93386376795353099</v>
      </c>
      <c r="G891" s="239">
        <v>535.41</v>
      </c>
      <c r="H891" s="369" t="s">
        <v>133</v>
      </c>
      <c r="I891" s="170" t="s">
        <v>688</v>
      </c>
      <c r="J891" s="170" t="s">
        <v>95</v>
      </c>
      <c r="K891" s="170" t="s">
        <v>342</v>
      </c>
      <c r="L891" s="170" t="s">
        <v>112</v>
      </c>
      <c r="M891" s="75"/>
      <c r="N891" s="75"/>
      <c r="O891" s="75"/>
    </row>
    <row r="892" spans="1:15" ht="15.6" hidden="1">
      <c r="A892" s="381">
        <v>46109</v>
      </c>
      <c r="B892" s="170" t="s">
        <v>674</v>
      </c>
      <c r="C892" s="170" t="s">
        <v>334</v>
      </c>
      <c r="D892" s="369" t="s">
        <v>96</v>
      </c>
      <c r="E892" s="309">
        <v>500</v>
      </c>
      <c r="F892" s="367">
        <f t="shared" si="14"/>
        <v>0.93386376795353099</v>
      </c>
      <c r="G892" s="239">
        <v>535.41</v>
      </c>
      <c r="H892" s="369" t="s">
        <v>133</v>
      </c>
      <c r="I892" s="170" t="s">
        <v>688</v>
      </c>
      <c r="J892" s="170" t="s">
        <v>95</v>
      </c>
      <c r="K892" s="170" t="s">
        <v>342</v>
      </c>
      <c r="L892" s="170" t="s">
        <v>112</v>
      </c>
      <c r="M892" s="75"/>
      <c r="N892" s="75"/>
      <c r="O892" s="75"/>
    </row>
    <row r="893" spans="1:15" ht="15.6" hidden="1">
      <c r="A893" s="381">
        <v>46109</v>
      </c>
      <c r="B893" s="170" t="s">
        <v>675</v>
      </c>
      <c r="C893" s="170" t="s">
        <v>334</v>
      </c>
      <c r="D893" s="369" t="s">
        <v>96</v>
      </c>
      <c r="E893" s="309">
        <v>500</v>
      </c>
      <c r="F893" s="367">
        <f t="shared" si="14"/>
        <v>0.93386376795353099</v>
      </c>
      <c r="G893" s="239">
        <v>535.41</v>
      </c>
      <c r="H893" s="369" t="s">
        <v>133</v>
      </c>
      <c r="I893" s="170" t="s">
        <v>688</v>
      </c>
      <c r="J893" s="170" t="s">
        <v>95</v>
      </c>
      <c r="K893" s="170" t="s">
        <v>342</v>
      </c>
      <c r="L893" s="170" t="s">
        <v>112</v>
      </c>
      <c r="M893" s="75"/>
      <c r="N893" s="75"/>
      <c r="O893" s="75"/>
    </row>
    <row r="894" spans="1:15" ht="15.6" hidden="1">
      <c r="A894" s="381">
        <v>46109</v>
      </c>
      <c r="B894" s="170" t="s">
        <v>676</v>
      </c>
      <c r="C894" s="242" t="s">
        <v>391</v>
      </c>
      <c r="D894" s="369" t="s">
        <v>96</v>
      </c>
      <c r="E894" s="309">
        <v>9000</v>
      </c>
      <c r="F894" s="367">
        <f t="shared" si="14"/>
        <v>16.809547823163559</v>
      </c>
      <c r="G894" s="239">
        <v>535.41</v>
      </c>
      <c r="H894" s="369" t="s">
        <v>133</v>
      </c>
      <c r="I894" s="170" t="s">
        <v>695</v>
      </c>
      <c r="J894" s="170" t="s">
        <v>95</v>
      </c>
      <c r="K894" s="170" t="s">
        <v>342</v>
      </c>
      <c r="L894" s="170" t="s">
        <v>112</v>
      </c>
      <c r="M894" s="75"/>
      <c r="N894" s="75"/>
      <c r="O894" s="75"/>
    </row>
    <row r="895" spans="1:15" ht="15.6" hidden="1">
      <c r="A895" s="381">
        <v>46109</v>
      </c>
      <c r="B895" s="170" t="s">
        <v>666</v>
      </c>
      <c r="C895" s="170" t="s">
        <v>334</v>
      </c>
      <c r="D895" s="369" t="s">
        <v>96</v>
      </c>
      <c r="E895" s="309">
        <v>500</v>
      </c>
      <c r="F895" s="367">
        <f t="shared" si="14"/>
        <v>0.93386376795353099</v>
      </c>
      <c r="G895" s="239">
        <v>535.41</v>
      </c>
      <c r="H895" s="369" t="s">
        <v>133</v>
      </c>
      <c r="I895" s="170" t="s">
        <v>688</v>
      </c>
      <c r="J895" s="170" t="s">
        <v>95</v>
      </c>
      <c r="K895" s="170" t="s">
        <v>342</v>
      </c>
      <c r="L895" s="170" t="s">
        <v>112</v>
      </c>
      <c r="M895" s="75"/>
      <c r="N895" s="75"/>
      <c r="O895" s="75"/>
    </row>
    <row r="896" spans="1:15" ht="15.6" hidden="1">
      <c r="A896" s="370">
        <v>46109</v>
      </c>
      <c r="B896" s="242" t="s">
        <v>782</v>
      </c>
      <c r="C896" s="242" t="s">
        <v>523</v>
      </c>
      <c r="D896" s="242" t="s">
        <v>96</v>
      </c>
      <c r="E896" s="242">
        <v>20000</v>
      </c>
      <c r="F896" s="367">
        <f t="shared" si="14"/>
        <v>37.35455071814124</v>
      </c>
      <c r="G896" s="239">
        <v>535.41</v>
      </c>
      <c r="H896" s="242" t="s">
        <v>123</v>
      </c>
      <c r="I896" s="242" t="s">
        <v>804</v>
      </c>
      <c r="J896" s="170" t="s">
        <v>95</v>
      </c>
      <c r="K896" s="170" t="s">
        <v>342</v>
      </c>
      <c r="L896" s="170" t="s">
        <v>112</v>
      </c>
      <c r="M896" s="75"/>
      <c r="N896" s="75"/>
      <c r="O896" s="75"/>
    </row>
    <row r="897" spans="1:15" ht="15.6" hidden="1">
      <c r="A897" s="370">
        <v>46109</v>
      </c>
      <c r="B897" s="242" t="s">
        <v>783</v>
      </c>
      <c r="C897" s="170" t="s">
        <v>334</v>
      </c>
      <c r="D897" s="242" t="s">
        <v>96</v>
      </c>
      <c r="E897" s="242">
        <v>500</v>
      </c>
      <c r="F897" s="367">
        <f t="shared" si="14"/>
        <v>0.93386376795353099</v>
      </c>
      <c r="G897" s="239">
        <v>535.41</v>
      </c>
      <c r="H897" s="242" t="s">
        <v>123</v>
      </c>
      <c r="I897" s="242" t="s">
        <v>789</v>
      </c>
      <c r="J897" s="170" t="s">
        <v>95</v>
      </c>
      <c r="K897" s="170" t="s">
        <v>342</v>
      </c>
      <c r="L897" s="170" t="s">
        <v>112</v>
      </c>
      <c r="M897" s="75"/>
      <c r="N897" s="75"/>
      <c r="O897" s="75"/>
    </row>
    <row r="898" spans="1:15" ht="15.6" hidden="1">
      <c r="A898" s="370">
        <v>46109</v>
      </c>
      <c r="B898" s="242" t="s">
        <v>784</v>
      </c>
      <c r="C898" s="170" t="s">
        <v>334</v>
      </c>
      <c r="D898" s="242" t="s">
        <v>96</v>
      </c>
      <c r="E898" s="242">
        <v>1500</v>
      </c>
      <c r="F898" s="367">
        <f t="shared" si="14"/>
        <v>2.8015913038605929</v>
      </c>
      <c r="G898" s="239">
        <v>535.41</v>
      </c>
      <c r="H898" s="242" t="s">
        <v>123</v>
      </c>
      <c r="I898" s="242" t="s">
        <v>789</v>
      </c>
      <c r="J898" s="170" t="s">
        <v>95</v>
      </c>
      <c r="K898" s="170" t="s">
        <v>342</v>
      </c>
      <c r="L898" s="170" t="s">
        <v>112</v>
      </c>
      <c r="M898" s="75"/>
      <c r="N898" s="75"/>
      <c r="O898" s="75"/>
    </row>
    <row r="899" spans="1:15" ht="15.6" hidden="1">
      <c r="A899" s="393">
        <v>46110</v>
      </c>
      <c r="B899" s="170" t="s">
        <v>2252</v>
      </c>
      <c r="C899" s="170" t="s">
        <v>395</v>
      </c>
      <c r="D899" s="170" t="s">
        <v>256</v>
      </c>
      <c r="E899" s="170">
        <v>10000</v>
      </c>
      <c r="F899" s="367">
        <f t="shared" si="14"/>
        <v>18.67727535907062</v>
      </c>
      <c r="G899" s="239">
        <v>535.41</v>
      </c>
      <c r="H899" s="170" t="s">
        <v>121</v>
      </c>
      <c r="I899" s="170" t="s">
        <v>581</v>
      </c>
      <c r="J899" s="170" t="s">
        <v>95</v>
      </c>
      <c r="K899" s="170" t="s">
        <v>342</v>
      </c>
      <c r="L899" s="170" t="s">
        <v>112</v>
      </c>
      <c r="M899" s="124"/>
      <c r="N899" s="124"/>
      <c r="O899" s="124"/>
    </row>
    <row r="900" spans="1:15" ht="15.6" hidden="1">
      <c r="A900" s="393">
        <v>46110</v>
      </c>
      <c r="B900" s="165" t="s">
        <v>2158</v>
      </c>
      <c r="C900" s="165" t="s">
        <v>523</v>
      </c>
      <c r="D900" s="165" t="s">
        <v>256</v>
      </c>
      <c r="E900" s="165">
        <v>10000</v>
      </c>
      <c r="F900" s="367">
        <f t="shared" si="14"/>
        <v>18.67727535907062</v>
      </c>
      <c r="G900" s="239">
        <v>535.41</v>
      </c>
      <c r="H900" s="165" t="s">
        <v>122</v>
      </c>
      <c r="I900" s="165" t="s">
        <v>552</v>
      </c>
      <c r="J900" s="170" t="s">
        <v>95</v>
      </c>
      <c r="K900" s="170" t="s">
        <v>342</v>
      </c>
      <c r="L900" s="170" t="s">
        <v>112</v>
      </c>
      <c r="M900" s="124"/>
      <c r="N900" s="124"/>
      <c r="O900" s="124"/>
    </row>
    <row r="901" spans="1:15" ht="15.6" hidden="1">
      <c r="A901" s="374">
        <v>46110</v>
      </c>
      <c r="B901" s="377" t="s">
        <v>389</v>
      </c>
      <c r="C901" s="170" t="s">
        <v>334</v>
      </c>
      <c r="D901" s="376" t="s">
        <v>96</v>
      </c>
      <c r="E901" s="377">
        <v>1000</v>
      </c>
      <c r="F901" s="367">
        <f t="shared" si="14"/>
        <v>1.867727535907062</v>
      </c>
      <c r="G901" s="239">
        <v>535.41</v>
      </c>
      <c r="H901" s="165" t="s">
        <v>127</v>
      </c>
      <c r="I901" s="377" t="s">
        <v>418</v>
      </c>
      <c r="J901" s="170" t="s">
        <v>95</v>
      </c>
      <c r="K901" s="170" t="s">
        <v>342</v>
      </c>
      <c r="L901" s="170" t="s">
        <v>112</v>
      </c>
      <c r="M901" s="75"/>
      <c r="N901" s="75"/>
      <c r="O901" s="75"/>
    </row>
    <row r="902" spans="1:15" ht="15.6" hidden="1">
      <c r="A902" s="374">
        <v>46110</v>
      </c>
      <c r="B902" s="377" t="s">
        <v>393</v>
      </c>
      <c r="C902" s="170" t="s">
        <v>334</v>
      </c>
      <c r="D902" s="376" t="s">
        <v>96</v>
      </c>
      <c r="E902" s="377">
        <v>300</v>
      </c>
      <c r="F902" s="367">
        <f t="shared" si="14"/>
        <v>0.56031826077211855</v>
      </c>
      <c r="G902" s="239">
        <v>535.41</v>
      </c>
      <c r="H902" s="165" t="s">
        <v>127</v>
      </c>
      <c r="I902" s="377" t="s">
        <v>418</v>
      </c>
      <c r="J902" s="170" t="s">
        <v>95</v>
      </c>
      <c r="K902" s="170" t="s">
        <v>342</v>
      </c>
      <c r="L902" s="170" t="s">
        <v>112</v>
      </c>
      <c r="M902" s="75"/>
      <c r="N902" s="75"/>
      <c r="O902" s="75"/>
    </row>
    <row r="903" spans="1:15" ht="15.6" hidden="1">
      <c r="A903" s="374">
        <v>46110</v>
      </c>
      <c r="B903" s="377" t="s">
        <v>394</v>
      </c>
      <c r="C903" s="377" t="s">
        <v>395</v>
      </c>
      <c r="D903" s="376" t="s">
        <v>96</v>
      </c>
      <c r="E903" s="377">
        <v>20000</v>
      </c>
      <c r="F903" s="367">
        <f t="shared" si="14"/>
        <v>37.35455071814124</v>
      </c>
      <c r="G903" s="239">
        <v>535.41</v>
      </c>
      <c r="H903" s="165" t="s">
        <v>127</v>
      </c>
      <c r="I903" s="377" t="s">
        <v>420</v>
      </c>
      <c r="J903" s="170" t="s">
        <v>95</v>
      </c>
      <c r="K903" s="170" t="s">
        <v>342</v>
      </c>
      <c r="L903" s="170" t="s">
        <v>112</v>
      </c>
      <c r="M903" s="75"/>
      <c r="N903" s="75"/>
      <c r="O903" s="75"/>
    </row>
    <row r="904" spans="1:15" ht="15.6" hidden="1">
      <c r="A904" s="346">
        <v>46110</v>
      </c>
      <c r="B904" s="347" t="s">
        <v>2175</v>
      </c>
      <c r="C904" s="242" t="s">
        <v>391</v>
      </c>
      <c r="D904" s="347" t="s">
        <v>256</v>
      </c>
      <c r="E904" s="347">
        <v>3000</v>
      </c>
      <c r="F904" s="367">
        <f t="shared" si="14"/>
        <v>5.6031826077211857</v>
      </c>
      <c r="G904" s="239">
        <v>535.41</v>
      </c>
      <c r="H904" s="347" t="s">
        <v>122</v>
      </c>
      <c r="I904" s="347" t="s">
        <v>560</v>
      </c>
      <c r="J904" s="170" t="s">
        <v>95</v>
      </c>
      <c r="K904" s="170" t="s">
        <v>342</v>
      </c>
      <c r="L904" s="170" t="s">
        <v>112</v>
      </c>
      <c r="M904" s="75"/>
      <c r="N904" s="75"/>
      <c r="O904" s="75"/>
    </row>
    <row r="905" spans="1:15" ht="15.6" hidden="1">
      <c r="A905" s="346">
        <v>46110</v>
      </c>
      <c r="B905" s="347" t="s">
        <v>2207</v>
      </c>
      <c r="C905" s="242" t="s">
        <v>391</v>
      </c>
      <c r="D905" s="347" t="s">
        <v>256</v>
      </c>
      <c r="E905" s="347">
        <v>3000</v>
      </c>
      <c r="F905" s="367">
        <f t="shared" si="14"/>
        <v>5.6031826077211857</v>
      </c>
      <c r="G905" s="239">
        <v>535.41</v>
      </c>
      <c r="H905" s="347" t="s">
        <v>122</v>
      </c>
      <c r="I905" s="347" t="s">
        <v>561</v>
      </c>
      <c r="J905" s="170" t="s">
        <v>95</v>
      </c>
      <c r="K905" s="170" t="s">
        <v>342</v>
      </c>
      <c r="L905" s="170" t="s">
        <v>112</v>
      </c>
      <c r="M905" s="75"/>
      <c r="N905" s="75"/>
      <c r="O905" s="75"/>
    </row>
    <row r="906" spans="1:15" ht="15.6" hidden="1">
      <c r="A906" s="346">
        <v>46110</v>
      </c>
      <c r="B906" s="347" t="s">
        <v>521</v>
      </c>
      <c r="C906" s="347" t="s">
        <v>522</v>
      </c>
      <c r="D906" s="347" t="s">
        <v>256</v>
      </c>
      <c r="E906" s="347">
        <v>2000</v>
      </c>
      <c r="F906" s="367">
        <f t="shared" si="14"/>
        <v>3.735455071814124</v>
      </c>
      <c r="G906" s="239">
        <v>535.41</v>
      </c>
      <c r="H906" s="347" t="s">
        <v>122</v>
      </c>
      <c r="I906" s="347" t="s">
        <v>538</v>
      </c>
      <c r="J906" s="170" t="s">
        <v>95</v>
      </c>
      <c r="K906" s="170" t="s">
        <v>342</v>
      </c>
      <c r="L906" s="170" t="s">
        <v>112</v>
      </c>
      <c r="M906" s="75"/>
      <c r="N906" s="75"/>
      <c r="O906" s="75"/>
    </row>
    <row r="907" spans="1:15" ht="15.6" hidden="1">
      <c r="A907" s="346">
        <v>46110</v>
      </c>
      <c r="B907" s="347" t="s">
        <v>2190</v>
      </c>
      <c r="C907" s="170" t="s">
        <v>334</v>
      </c>
      <c r="D907" s="347" t="s">
        <v>256</v>
      </c>
      <c r="E907" s="347">
        <v>500</v>
      </c>
      <c r="F907" s="367">
        <f t="shared" si="14"/>
        <v>0.93386376795353099</v>
      </c>
      <c r="G907" s="239">
        <v>535.41</v>
      </c>
      <c r="H907" s="347" t="s">
        <v>122</v>
      </c>
      <c r="I907" s="347" t="s">
        <v>537</v>
      </c>
      <c r="J907" s="170" t="s">
        <v>95</v>
      </c>
      <c r="K907" s="170" t="s">
        <v>342</v>
      </c>
      <c r="L907" s="170" t="s">
        <v>112</v>
      </c>
      <c r="M907" s="75"/>
      <c r="N907" s="75"/>
      <c r="O907" s="75"/>
    </row>
    <row r="908" spans="1:15" ht="15.6" hidden="1">
      <c r="A908" s="346">
        <v>46110</v>
      </c>
      <c r="B908" s="347" t="s">
        <v>2190</v>
      </c>
      <c r="C908" s="170" t="s">
        <v>334</v>
      </c>
      <c r="D908" s="347" t="s">
        <v>256</v>
      </c>
      <c r="E908" s="347">
        <v>500</v>
      </c>
      <c r="F908" s="367">
        <f t="shared" si="14"/>
        <v>0.93386376795353099</v>
      </c>
      <c r="G908" s="239">
        <v>535.41</v>
      </c>
      <c r="H908" s="347" t="s">
        <v>122</v>
      </c>
      <c r="I908" s="347" t="s">
        <v>537</v>
      </c>
      <c r="J908" s="170" t="s">
        <v>95</v>
      </c>
      <c r="K908" s="170" t="s">
        <v>342</v>
      </c>
      <c r="L908" s="170" t="s">
        <v>112</v>
      </c>
      <c r="M908" s="75"/>
      <c r="N908" s="75"/>
      <c r="O908" s="75"/>
    </row>
    <row r="909" spans="1:15" ht="15.6" hidden="1">
      <c r="A909" s="346">
        <v>46110</v>
      </c>
      <c r="B909" s="347" t="s">
        <v>2196</v>
      </c>
      <c r="C909" s="170" t="s">
        <v>334</v>
      </c>
      <c r="D909" s="347" t="s">
        <v>256</v>
      </c>
      <c r="E909" s="347">
        <v>500</v>
      </c>
      <c r="F909" s="367">
        <f t="shared" si="14"/>
        <v>0.93386376795353099</v>
      </c>
      <c r="G909" s="239">
        <v>535.41</v>
      </c>
      <c r="H909" s="347" t="s">
        <v>122</v>
      </c>
      <c r="I909" s="347" t="s">
        <v>537</v>
      </c>
      <c r="J909" s="170" t="s">
        <v>95</v>
      </c>
      <c r="K909" s="170" t="s">
        <v>342</v>
      </c>
      <c r="L909" s="170" t="s">
        <v>112</v>
      </c>
      <c r="M909" s="75"/>
      <c r="N909" s="75"/>
      <c r="O909" s="75"/>
    </row>
    <row r="910" spans="1:15" ht="15.6" hidden="1">
      <c r="A910" s="370">
        <v>46110</v>
      </c>
      <c r="B910" s="242" t="s">
        <v>2169</v>
      </c>
      <c r="C910" s="242" t="s">
        <v>391</v>
      </c>
      <c r="D910" s="242" t="s">
        <v>256</v>
      </c>
      <c r="E910" s="242">
        <v>4000</v>
      </c>
      <c r="F910" s="367">
        <f t="shared" si="14"/>
        <v>7.4709101436282479</v>
      </c>
      <c r="G910" s="239">
        <v>535.41</v>
      </c>
      <c r="H910" s="242" t="s">
        <v>121</v>
      </c>
      <c r="I910" s="242" t="s">
        <v>608</v>
      </c>
      <c r="J910" s="170" t="s">
        <v>95</v>
      </c>
      <c r="K910" s="170" t="s">
        <v>342</v>
      </c>
      <c r="L910" s="170" t="s">
        <v>112</v>
      </c>
      <c r="M910" s="75"/>
      <c r="N910" s="75"/>
      <c r="O910" s="75"/>
    </row>
    <row r="911" spans="1:15" ht="15.6" hidden="1">
      <c r="A911" s="370">
        <v>46110</v>
      </c>
      <c r="B911" s="242" t="s">
        <v>2260</v>
      </c>
      <c r="C911" s="242" t="s">
        <v>566</v>
      </c>
      <c r="D911" s="242" t="s">
        <v>256</v>
      </c>
      <c r="E911" s="242">
        <v>3500</v>
      </c>
      <c r="F911" s="367">
        <f t="shared" si="14"/>
        <v>6.5370463756747172</v>
      </c>
      <c r="G911" s="239">
        <v>535.41</v>
      </c>
      <c r="H911" s="242" t="s">
        <v>121</v>
      </c>
      <c r="I911" s="242" t="s">
        <v>573</v>
      </c>
      <c r="J911" s="170" t="s">
        <v>95</v>
      </c>
      <c r="K911" s="170" t="s">
        <v>342</v>
      </c>
      <c r="L911" s="170" t="s">
        <v>112</v>
      </c>
      <c r="M911" s="75"/>
      <c r="N911" s="75"/>
      <c r="O911" s="75"/>
    </row>
    <row r="912" spans="1:15" ht="15.6" hidden="1">
      <c r="A912" s="370">
        <v>46110</v>
      </c>
      <c r="B912" s="242" t="s">
        <v>2173</v>
      </c>
      <c r="C912" s="242" t="s">
        <v>391</v>
      </c>
      <c r="D912" s="242" t="s">
        <v>256</v>
      </c>
      <c r="E912" s="242">
        <v>4000</v>
      </c>
      <c r="F912" s="367">
        <f t="shared" si="14"/>
        <v>7.4709101436282479</v>
      </c>
      <c r="G912" s="239">
        <v>535.41</v>
      </c>
      <c r="H912" s="242" t="s">
        <v>121</v>
      </c>
      <c r="I912" s="242" t="s">
        <v>609</v>
      </c>
      <c r="J912" s="170" t="s">
        <v>95</v>
      </c>
      <c r="K912" s="170" t="s">
        <v>342</v>
      </c>
      <c r="L912" s="170" t="s">
        <v>112</v>
      </c>
      <c r="M912" s="75"/>
      <c r="N912" s="75"/>
      <c r="O912" s="75"/>
    </row>
    <row r="913" spans="1:15" ht="15.6" hidden="1">
      <c r="A913" s="381">
        <v>46110</v>
      </c>
      <c r="B913" s="170" t="s">
        <v>677</v>
      </c>
      <c r="C913" s="170" t="s">
        <v>523</v>
      </c>
      <c r="D913" s="170" t="s">
        <v>96</v>
      </c>
      <c r="E913" s="309">
        <v>30000</v>
      </c>
      <c r="F913" s="367">
        <f t="shared" si="14"/>
        <v>56.031826077211861</v>
      </c>
      <c r="G913" s="239">
        <v>535.41</v>
      </c>
      <c r="H913" s="369" t="s">
        <v>133</v>
      </c>
      <c r="I913" s="170" t="s">
        <v>696</v>
      </c>
      <c r="J913" s="170" t="s">
        <v>95</v>
      </c>
      <c r="K913" s="170" t="s">
        <v>342</v>
      </c>
      <c r="L913" s="170" t="s">
        <v>112</v>
      </c>
      <c r="M913" s="75"/>
      <c r="N913" s="75"/>
      <c r="O913" s="75"/>
    </row>
    <row r="914" spans="1:15" ht="15.6" hidden="1">
      <c r="A914" s="381">
        <v>46110</v>
      </c>
      <c r="B914" s="170" t="s">
        <v>678</v>
      </c>
      <c r="C914" s="170" t="s">
        <v>334</v>
      </c>
      <c r="D914" s="369" t="s">
        <v>96</v>
      </c>
      <c r="E914" s="309">
        <v>500</v>
      </c>
      <c r="F914" s="367">
        <f t="shared" si="14"/>
        <v>0.93386376795353099</v>
      </c>
      <c r="G914" s="239">
        <v>535.41</v>
      </c>
      <c r="H914" s="369" t="s">
        <v>133</v>
      </c>
      <c r="I914" s="170" t="s">
        <v>688</v>
      </c>
      <c r="J914" s="170" t="s">
        <v>95</v>
      </c>
      <c r="K914" s="170" t="s">
        <v>342</v>
      </c>
      <c r="L914" s="170" t="s">
        <v>112</v>
      </c>
      <c r="M914" s="75"/>
      <c r="N914" s="75"/>
      <c r="O914" s="75"/>
    </row>
    <row r="915" spans="1:15" ht="15.6" hidden="1">
      <c r="A915" s="381">
        <v>46110</v>
      </c>
      <c r="B915" s="170" t="s">
        <v>679</v>
      </c>
      <c r="C915" s="170" t="s">
        <v>334</v>
      </c>
      <c r="D915" s="369" t="s">
        <v>96</v>
      </c>
      <c r="E915" s="309">
        <v>1500</v>
      </c>
      <c r="F915" s="367">
        <f t="shared" si="14"/>
        <v>2.8015913038605929</v>
      </c>
      <c r="G915" s="239">
        <v>535.41</v>
      </c>
      <c r="H915" s="369" t="s">
        <v>133</v>
      </c>
      <c r="I915" s="170" t="s">
        <v>688</v>
      </c>
      <c r="J915" s="170" t="s">
        <v>95</v>
      </c>
      <c r="K915" s="170" t="s">
        <v>342</v>
      </c>
      <c r="L915" s="170" t="s">
        <v>112</v>
      </c>
      <c r="M915" s="75"/>
      <c r="N915" s="75"/>
      <c r="O915" s="75"/>
    </row>
    <row r="916" spans="1:15" ht="15.6" hidden="1">
      <c r="A916" s="393">
        <v>46111</v>
      </c>
      <c r="B916" s="170" t="s">
        <v>2252</v>
      </c>
      <c r="C916" s="170" t="s">
        <v>395</v>
      </c>
      <c r="D916" s="170" t="s">
        <v>256</v>
      </c>
      <c r="E916" s="170">
        <v>10000</v>
      </c>
      <c r="F916" s="367">
        <f t="shared" si="14"/>
        <v>18.67727535907062</v>
      </c>
      <c r="G916" s="239">
        <v>535.41</v>
      </c>
      <c r="H916" s="170" t="s">
        <v>121</v>
      </c>
      <c r="I916" s="170" t="s">
        <v>581</v>
      </c>
      <c r="J916" s="170" t="s">
        <v>95</v>
      </c>
      <c r="K916" s="170" t="s">
        <v>342</v>
      </c>
      <c r="L916" s="170" t="s">
        <v>112</v>
      </c>
      <c r="M916" s="124"/>
      <c r="N916" s="124"/>
      <c r="O916" s="124"/>
    </row>
    <row r="917" spans="1:15" ht="15.6" hidden="1">
      <c r="A917" s="393">
        <v>46111</v>
      </c>
      <c r="B917" s="165" t="s">
        <v>2158</v>
      </c>
      <c r="C917" s="165" t="s">
        <v>523</v>
      </c>
      <c r="D917" s="165" t="s">
        <v>256</v>
      </c>
      <c r="E917" s="165">
        <v>10000</v>
      </c>
      <c r="F917" s="367">
        <f t="shared" si="14"/>
        <v>18.67727535907062</v>
      </c>
      <c r="G917" s="239">
        <v>535.41</v>
      </c>
      <c r="H917" s="165" t="s">
        <v>122</v>
      </c>
      <c r="I917" s="165" t="s">
        <v>552</v>
      </c>
      <c r="J917" s="170" t="s">
        <v>95</v>
      </c>
      <c r="K917" s="170" t="s">
        <v>342</v>
      </c>
      <c r="L917" s="170" t="s">
        <v>112</v>
      </c>
      <c r="M917" s="124"/>
      <c r="N917" s="124"/>
      <c r="O917" s="124"/>
    </row>
    <row r="918" spans="1:15" ht="15.6" hidden="1">
      <c r="A918" s="370">
        <v>46111</v>
      </c>
      <c r="B918" s="242" t="s">
        <v>185</v>
      </c>
      <c r="C918" s="170" t="s">
        <v>334</v>
      </c>
      <c r="D918" s="371" t="s">
        <v>98</v>
      </c>
      <c r="E918" s="242">
        <v>1000</v>
      </c>
      <c r="F918" s="367">
        <f t="shared" si="14"/>
        <v>1.9254803020356539</v>
      </c>
      <c r="G918" s="239">
        <v>519.35093749999999</v>
      </c>
      <c r="H918" s="372" t="s">
        <v>110</v>
      </c>
      <c r="I918" s="170" t="s">
        <v>375</v>
      </c>
      <c r="J918" s="170" t="s">
        <v>95</v>
      </c>
      <c r="K918" s="170" t="s">
        <v>342</v>
      </c>
      <c r="L918" s="170" t="s">
        <v>112</v>
      </c>
      <c r="M918" s="306"/>
      <c r="N918" s="306"/>
      <c r="O918" s="75"/>
    </row>
    <row r="919" spans="1:15" ht="15.6" hidden="1">
      <c r="A919" s="370">
        <v>46111</v>
      </c>
      <c r="B919" s="242" t="s">
        <v>186</v>
      </c>
      <c r="C919" s="170" t="s">
        <v>334</v>
      </c>
      <c r="D919" s="371" t="s">
        <v>98</v>
      </c>
      <c r="E919" s="242">
        <v>1000</v>
      </c>
      <c r="F919" s="367">
        <f t="shared" si="14"/>
        <v>1.8771635173931283</v>
      </c>
      <c r="G919" s="239">
        <v>532.71864210781655</v>
      </c>
      <c r="H919" s="372" t="s">
        <v>110</v>
      </c>
      <c r="I919" s="170" t="s">
        <v>375</v>
      </c>
      <c r="J919" s="170" t="s">
        <v>95</v>
      </c>
      <c r="K919" s="170" t="s">
        <v>342</v>
      </c>
      <c r="L919" s="170" t="s">
        <v>112</v>
      </c>
      <c r="M919" s="306"/>
      <c r="N919" s="306"/>
      <c r="O919" s="75"/>
    </row>
    <row r="920" spans="1:15" ht="15.6" hidden="1">
      <c r="A920" s="374">
        <v>46111</v>
      </c>
      <c r="B920" s="377" t="s">
        <v>396</v>
      </c>
      <c r="C920" s="170" t="s">
        <v>334</v>
      </c>
      <c r="D920" s="376" t="s">
        <v>96</v>
      </c>
      <c r="E920" s="377">
        <v>500</v>
      </c>
      <c r="F920" s="367">
        <f t="shared" si="14"/>
        <v>0.93386376795353099</v>
      </c>
      <c r="G920" s="239">
        <v>535.41</v>
      </c>
      <c r="H920" s="165" t="s">
        <v>127</v>
      </c>
      <c r="I920" s="377" t="s">
        <v>418</v>
      </c>
      <c r="J920" s="170" t="s">
        <v>95</v>
      </c>
      <c r="K920" s="170" t="s">
        <v>342</v>
      </c>
      <c r="L920" s="170" t="s">
        <v>112</v>
      </c>
      <c r="M920" s="75"/>
      <c r="N920" s="75"/>
      <c r="O920" s="75"/>
    </row>
    <row r="921" spans="1:15" ht="15.6" hidden="1">
      <c r="A921" s="374">
        <v>46111</v>
      </c>
      <c r="B921" s="377" t="s">
        <v>397</v>
      </c>
      <c r="C921" s="170" t="s">
        <v>334</v>
      </c>
      <c r="D921" s="376" t="s">
        <v>96</v>
      </c>
      <c r="E921" s="377">
        <v>500</v>
      </c>
      <c r="F921" s="367">
        <f t="shared" si="14"/>
        <v>0.93386376795353099</v>
      </c>
      <c r="G921" s="239">
        <v>535.41</v>
      </c>
      <c r="H921" s="165" t="s">
        <v>127</v>
      </c>
      <c r="I921" s="377" t="s">
        <v>418</v>
      </c>
      <c r="J921" s="170" t="s">
        <v>95</v>
      </c>
      <c r="K921" s="170" t="s">
        <v>342</v>
      </c>
      <c r="L921" s="170" t="s">
        <v>112</v>
      </c>
      <c r="M921" s="75"/>
      <c r="N921" s="75"/>
      <c r="O921" s="75"/>
    </row>
    <row r="922" spans="1:15" ht="15.6" hidden="1">
      <c r="A922" s="374">
        <v>46111</v>
      </c>
      <c r="B922" s="377" t="s">
        <v>398</v>
      </c>
      <c r="C922" s="242" t="s">
        <v>391</v>
      </c>
      <c r="D922" s="376" t="s">
        <v>96</v>
      </c>
      <c r="E922" s="377">
        <v>5000</v>
      </c>
      <c r="F922" s="367">
        <f t="shared" si="14"/>
        <v>9.3386376795353101</v>
      </c>
      <c r="G922" s="239">
        <v>535.41</v>
      </c>
      <c r="H922" s="165" t="s">
        <v>127</v>
      </c>
      <c r="I922" s="377" t="s">
        <v>421</v>
      </c>
      <c r="J922" s="170" t="s">
        <v>95</v>
      </c>
      <c r="K922" s="170" t="s">
        <v>342</v>
      </c>
      <c r="L922" s="170" t="s">
        <v>112</v>
      </c>
      <c r="M922" s="75"/>
      <c r="N922" s="75"/>
      <c r="O922" s="75"/>
    </row>
    <row r="923" spans="1:15" ht="15.6" hidden="1">
      <c r="A923" s="374">
        <v>46111</v>
      </c>
      <c r="B923" s="377" t="s">
        <v>399</v>
      </c>
      <c r="C923" s="170" t="s">
        <v>334</v>
      </c>
      <c r="D923" s="376" t="s">
        <v>96</v>
      </c>
      <c r="E923" s="377">
        <v>300</v>
      </c>
      <c r="F923" s="367">
        <f t="shared" si="14"/>
        <v>0.56031826077211855</v>
      </c>
      <c r="G923" s="239">
        <v>535.41</v>
      </c>
      <c r="H923" s="165" t="s">
        <v>127</v>
      </c>
      <c r="I923" s="377" t="s">
        <v>418</v>
      </c>
      <c r="J923" s="170" t="s">
        <v>95</v>
      </c>
      <c r="K923" s="170" t="s">
        <v>342</v>
      </c>
      <c r="L923" s="170" t="s">
        <v>112</v>
      </c>
      <c r="M923" s="75"/>
      <c r="N923" s="75"/>
      <c r="O923" s="75"/>
    </row>
    <row r="924" spans="1:15" ht="15.6" hidden="1">
      <c r="A924" s="374">
        <v>46111</v>
      </c>
      <c r="B924" s="377" t="s">
        <v>400</v>
      </c>
      <c r="C924" s="170" t="s">
        <v>334</v>
      </c>
      <c r="D924" s="376" t="s">
        <v>96</v>
      </c>
      <c r="E924" s="377">
        <v>300</v>
      </c>
      <c r="F924" s="367">
        <f t="shared" si="14"/>
        <v>0.56031826077211855</v>
      </c>
      <c r="G924" s="239">
        <v>535.41</v>
      </c>
      <c r="H924" s="165" t="s">
        <v>127</v>
      </c>
      <c r="I924" s="377" t="s">
        <v>418</v>
      </c>
      <c r="J924" s="170" t="s">
        <v>95</v>
      </c>
      <c r="K924" s="170" t="s">
        <v>342</v>
      </c>
      <c r="L924" s="170" t="s">
        <v>112</v>
      </c>
      <c r="M924" s="75"/>
      <c r="N924" s="75"/>
      <c r="O924" s="75"/>
    </row>
    <row r="925" spans="1:15" ht="15.6" hidden="1">
      <c r="A925" s="374">
        <v>46111</v>
      </c>
      <c r="B925" s="377" t="s">
        <v>401</v>
      </c>
      <c r="C925" s="170" t="s">
        <v>334</v>
      </c>
      <c r="D925" s="376" t="s">
        <v>96</v>
      </c>
      <c r="E925" s="377">
        <v>500</v>
      </c>
      <c r="F925" s="367">
        <f t="shared" si="14"/>
        <v>0.93386376795353099</v>
      </c>
      <c r="G925" s="239">
        <v>535.41</v>
      </c>
      <c r="H925" s="165" t="s">
        <v>127</v>
      </c>
      <c r="I925" s="377" t="s">
        <v>418</v>
      </c>
      <c r="J925" s="170" t="s">
        <v>95</v>
      </c>
      <c r="K925" s="170" t="s">
        <v>342</v>
      </c>
      <c r="L925" s="170" t="s">
        <v>112</v>
      </c>
      <c r="M925" s="75"/>
      <c r="N925" s="75"/>
      <c r="O925" s="75"/>
    </row>
    <row r="926" spans="1:15" ht="15.6" hidden="1">
      <c r="A926" s="374">
        <v>46111</v>
      </c>
      <c r="B926" s="377" t="s">
        <v>402</v>
      </c>
      <c r="C926" s="377" t="s">
        <v>403</v>
      </c>
      <c r="D926" s="376" t="s">
        <v>96</v>
      </c>
      <c r="E926" s="377">
        <v>3000</v>
      </c>
      <c r="F926" s="367">
        <f t="shared" si="14"/>
        <v>5.6031826077211857</v>
      </c>
      <c r="G926" s="239">
        <v>535.41</v>
      </c>
      <c r="H926" s="165" t="s">
        <v>127</v>
      </c>
      <c r="I926" s="377" t="s">
        <v>422</v>
      </c>
      <c r="J926" s="170" t="s">
        <v>95</v>
      </c>
      <c r="K926" s="170" t="s">
        <v>342</v>
      </c>
      <c r="L926" s="170" t="s">
        <v>112</v>
      </c>
      <c r="M926" s="75"/>
      <c r="N926" s="75"/>
      <c r="O926" s="75"/>
    </row>
    <row r="927" spans="1:15" ht="15.6" hidden="1">
      <c r="A927" s="374">
        <v>46111</v>
      </c>
      <c r="B927" s="377" t="s">
        <v>404</v>
      </c>
      <c r="C927" s="170" t="s">
        <v>334</v>
      </c>
      <c r="D927" s="376" t="s">
        <v>96</v>
      </c>
      <c r="E927" s="377">
        <v>500</v>
      </c>
      <c r="F927" s="367">
        <f t="shared" si="14"/>
        <v>0.93386376795353099</v>
      </c>
      <c r="G927" s="239">
        <v>535.41</v>
      </c>
      <c r="H927" s="165" t="s">
        <v>127</v>
      </c>
      <c r="I927" s="377" t="s">
        <v>418</v>
      </c>
      <c r="J927" s="170" t="s">
        <v>95</v>
      </c>
      <c r="K927" s="170" t="s">
        <v>342</v>
      </c>
      <c r="L927" s="170" t="s">
        <v>112</v>
      </c>
      <c r="M927" s="75"/>
      <c r="N927" s="75"/>
      <c r="O927" s="75"/>
    </row>
    <row r="928" spans="1:15" ht="15.6" hidden="1">
      <c r="A928" s="374">
        <v>46111</v>
      </c>
      <c r="B928" s="377" t="s">
        <v>405</v>
      </c>
      <c r="C928" s="170" t="s">
        <v>334</v>
      </c>
      <c r="D928" s="376" t="s">
        <v>96</v>
      </c>
      <c r="E928" s="377">
        <v>500</v>
      </c>
      <c r="F928" s="367">
        <f t="shared" si="14"/>
        <v>0.93386376795353099</v>
      </c>
      <c r="G928" s="239">
        <v>535.41</v>
      </c>
      <c r="H928" s="165" t="s">
        <v>127</v>
      </c>
      <c r="I928" s="377" t="s">
        <v>418</v>
      </c>
      <c r="J928" s="170" t="s">
        <v>95</v>
      </c>
      <c r="K928" s="170" t="s">
        <v>342</v>
      </c>
      <c r="L928" s="170" t="s">
        <v>112</v>
      </c>
      <c r="M928" s="75"/>
      <c r="N928" s="75"/>
      <c r="O928" s="75"/>
    </row>
    <row r="929" spans="1:15" ht="15.6" hidden="1">
      <c r="A929" s="370">
        <v>46111</v>
      </c>
      <c r="B929" s="242" t="s">
        <v>487</v>
      </c>
      <c r="C929" s="242" t="s">
        <v>102</v>
      </c>
      <c r="D929" s="242" t="s">
        <v>97</v>
      </c>
      <c r="E929" s="373">
        <v>6000</v>
      </c>
      <c r="F929" s="367">
        <f t="shared" si="14"/>
        <v>11.206365215442371</v>
      </c>
      <c r="G929" s="239">
        <v>535.41</v>
      </c>
      <c r="H929" s="242" t="s">
        <v>167</v>
      </c>
      <c r="I929" s="170" t="s">
        <v>515</v>
      </c>
      <c r="J929" s="170" t="s">
        <v>95</v>
      </c>
      <c r="K929" s="170" t="s">
        <v>342</v>
      </c>
      <c r="L929" s="170" t="s">
        <v>112</v>
      </c>
      <c r="M929" s="75"/>
      <c r="N929" s="75"/>
      <c r="O929" s="75"/>
    </row>
    <row r="930" spans="1:15" ht="15.6" hidden="1">
      <c r="A930" s="370">
        <v>46111</v>
      </c>
      <c r="B930" s="242" t="s">
        <v>488</v>
      </c>
      <c r="C930" s="242" t="s">
        <v>129</v>
      </c>
      <c r="D930" s="242" t="s">
        <v>97</v>
      </c>
      <c r="E930" s="373">
        <v>80000</v>
      </c>
      <c r="F930" s="367">
        <f t="shared" si="14"/>
        <v>149.41820287256496</v>
      </c>
      <c r="G930" s="239">
        <v>535.41</v>
      </c>
      <c r="H930" s="242" t="s">
        <v>167</v>
      </c>
      <c r="I930" s="170" t="s">
        <v>516</v>
      </c>
      <c r="J930" s="170" t="s">
        <v>95</v>
      </c>
      <c r="K930" s="170" t="s">
        <v>342</v>
      </c>
      <c r="L930" s="170" t="s">
        <v>112</v>
      </c>
      <c r="M930" s="75"/>
      <c r="N930" s="75"/>
      <c r="O930" s="75"/>
    </row>
    <row r="931" spans="1:15" ht="15.6" hidden="1">
      <c r="A931" s="370">
        <v>46111</v>
      </c>
      <c r="B931" s="242" t="s">
        <v>489</v>
      </c>
      <c r="C931" s="242" t="s">
        <v>129</v>
      </c>
      <c r="D931" s="242" t="s">
        <v>97</v>
      </c>
      <c r="E931" s="373">
        <v>40000</v>
      </c>
      <c r="F931" s="367">
        <f t="shared" si="14"/>
        <v>74.709101436282481</v>
      </c>
      <c r="G931" s="239">
        <v>535.41</v>
      </c>
      <c r="H931" s="242" t="s">
        <v>167</v>
      </c>
      <c r="I931" s="170" t="s">
        <v>517</v>
      </c>
      <c r="J931" s="170" t="s">
        <v>95</v>
      </c>
      <c r="K931" s="170" t="s">
        <v>342</v>
      </c>
      <c r="L931" s="170" t="s">
        <v>112</v>
      </c>
      <c r="M931" s="75"/>
      <c r="N931" s="75"/>
      <c r="O931" s="75"/>
    </row>
    <row r="932" spans="1:15" ht="15.6" hidden="1">
      <c r="A932" s="370">
        <v>46111</v>
      </c>
      <c r="B932" s="242" t="s">
        <v>468</v>
      </c>
      <c r="C932" s="242" t="s">
        <v>448</v>
      </c>
      <c r="D932" s="242" t="s">
        <v>97</v>
      </c>
      <c r="E932" s="373">
        <v>5250</v>
      </c>
      <c r="F932" s="367">
        <f t="shared" si="14"/>
        <v>9.8055695635120763</v>
      </c>
      <c r="G932" s="239">
        <v>535.41</v>
      </c>
      <c r="H932" s="242" t="s">
        <v>167</v>
      </c>
      <c r="I932" s="170" t="s">
        <v>518</v>
      </c>
      <c r="J932" s="170" t="s">
        <v>95</v>
      </c>
      <c r="K932" s="170" t="s">
        <v>342</v>
      </c>
      <c r="L932" s="170" t="s">
        <v>112</v>
      </c>
      <c r="M932" s="75"/>
      <c r="N932" s="75"/>
      <c r="O932" s="75"/>
    </row>
    <row r="933" spans="1:15" ht="15.6" hidden="1">
      <c r="A933" s="380">
        <v>46111</v>
      </c>
      <c r="B933" s="242" t="s">
        <v>471</v>
      </c>
      <c r="C933" s="170" t="s">
        <v>334</v>
      </c>
      <c r="D933" s="242" t="s">
        <v>97</v>
      </c>
      <c r="E933" s="284">
        <v>1000</v>
      </c>
      <c r="F933" s="367">
        <f t="shared" si="14"/>
        <v>1.867727535907062</v>
      </c>
      <c r="G933" s="239">
        <v>535.41</v>
      </c>
      <c r="H933" s="242" t="s">
        <v>167</v>
      </c>
      <c r="I933" s="242" t="s">
        <v>495</v>
      </c>
      <c r="J933" s="170" t="s">
        <v>95</v>
      </c>
      <c r="K933" s="170" t="s">
        <v>342</v>
      </c>
      <c r="L933" s="170" t="s">
        <v>112</v>
      </c>
      <c r="M933" s="75"/>
      <c r="N933" s="75"/>
      <c r="O933" s="75"/>
    </row>
    <row r="934" spans="1:15" ht="15.6" hidden="1">
      <c r="A934" s="380">
        <v>46111</v>
      </c>
      <c r="B934" s="242" t="s">
        <v>455</v>
      </c>
      <c r="C934" s="170" t="s">
        <v>334</v>
      </c>
      <c r="D934" s="242" t="s">
        <v>97</v>
      </c>
      <c r="E934" s="284">
        <v>1000</v>
      </c>
      <c r="F934" s="367">
        <f t="shared" si="14"/>
        <v>1.867727535907062</v>
      </c>
      <c r="G934" s="239">
        <v>535.41</v>
      </c>
      <c r="H934" s="242" t="s">
        <v>167</v>
      </c>
      <c r="I934" s="242" t="s">
        <v>495</v>
      </c>
      <c r="J934" s="170" t="s">
        <v>95</v>
      </c>
      <c r="K934" s="170" t="s">
        <v>342</v>
      </c>
      <c r="L934" s="170" t="s">
        <v>112</v>
      </c>
      <c r="M934" s="75"/>
      <c r="N934" s="75"/>
      <c r="O934" s="75"/>
    </row>
    <row r="935" spans="1:15" ht="15.6" hidden="1">
      <c r="A935" s="380">
        <v>46111</v>
      </c>
      <c r="B935" s="242" t="s">
        <v>490</v>
      </c>
      <c r="C935" s="170" t="s">
        <v>334</v>
      </c>
      <c r="D935" s="242" t="s">
        <v>97</v>
      </c>
      <c r="E935" s="284">
        <v>1000</v>
      </c>
      <c r="F935" s="367">
        <f t="shared" si="14"/>
        <v>1.867727535907062</v>
      </c>
      <c r="G935" s="239">
        <v>535.41</v>
      </c>
      <c r="H935" s="242" t="s">
        <v>167</v>
      </c>
      <c r="I935" s="242" t="s">
        <v>495</v>
      </c>
      <c r="J935" s="170" t="s">
        <v>95</v>
      </c>
      <c r="K935" s="170" t="s">
        <v>342</v>
      </c>
      <c r="L935" s="170" t="s">
        <v>112</v>
      </c>
      <c r="M935" s="75"/>
      <c r="N935" s="75"/>
      <c r="O935" s="75"/>
    </row>
    <row r="936" spans="1:15" ht="15.6" hidden="1">
      <c r="A936" s="380">
        <v>46111</v>
      </c>
      <c r="B936" s="242" t="s">
        <v>491</v>
      </c>
      <c r="C936" s="170" t="s">
        <v>334</v>
      </c>
      <c r="D936" s="242" t="s">
        <v>97</v>
      </c>
      <c r="E936" s="284">
        <v>1000</v>
      </c>
      <c r="F936" s="367">
        <f t="shared" si="14"/>
        <v>1.867727535907062</v>
      </c>
      <c r="G936" s="239">
        <v>535.41</v>
      </c>
      <c r="H936" s="242" t="s">
        <v>167</v>
      </c>
      <c r="I936" s="242" t="s">
        <v>495</v>
      </c>
      <c r="J936" s="170" t="s">
        <v>95</v>
      </c>
      <c r="K936" s="170" t="s">
        <v>342</v>
      </c>
      <c r="L936" s="170" t="s">
        <v>112</v>
      </c>
      <c r="M936" s="75"/>
      <c r="N936" s="75"/>
      <c r="O936" s="75"/>
    </row>
    <row r="937" spans="1:15" ht="15.6" hidden="1">
      <c r="A937" s="370">
        <v>46111</v>
      </c>
      <c r="B937" s="170" t="s">
        <v>2180</v>
      </c>
      <c r="C937" s="242" t="s">
        <v>395</v>
      </c>
      <c r="D937" s="242" t="s">
        <v>256</v>
      </c>
      <c r="E937" s="242">
        <v>80000</v>
      </c>
      <c r="F937" s="367">
        <f t="shared" si="14"/>
        <v>149.41820287256496</v>
      </c>
      <c r="G937" s="239">
        <v>535.41</v>
      </c>
      <c r="H937" s="242" t="s">
        <v>121</v>
      </c>
      <c r="I937" s="242" t="s">
        <v>610</v>
      </c>
      <c r="J937" s="170" t="s">
        <v>95</v>
      </c>
      <c r="K937" s="170" t="s">
        <v>342</v>
      </c>
      <c r="L937" s="170" t="s">
        <v>112</v>
      </c>
      <c r="M937" s="75"/>
      <c r="N937" s="75"/>
      <c r="O937" s="75"/>
    </row>
    <row r="938" spans="1:15" ht="15.6" hidden="1">
      <c r="A938" s="370">
        <v>46111</v>
      </c>
      <c r="B938" s="242" t="s">
        <v>2261</v>
      </c>
      <c r="C938" s="242" t="s">
        <v>391</v>
      </c>
      <c r="D938" s="242" t="s">
        <v>256</v>
      </c>
      <c r="E938" s="242">
        <v>20000</v>
      </c>
      <c r="F938" s="367">
        <f t="shared" si="14"/>
        <v>37.35455071814124</v>
      </c>
      <c r="G938" s="239">
        <v>535.41</v>
      </c>
      <c r="H938" s="242" t="s">
        <v>121</v>
      </c>
      <c r="I938" s="242" t="s">
        <v>611</v>
      </c>
      <c r="J938" s="170" t="s">
        <v>95</v>
      </c>
      <c r="K938" s="170" t="s">
        <v>342</v>
      </c>
      <c r="L938" s="170" t="s">
        <v>112</v>
      </c>
      <c r="M938" s="75"/>
      <c r="N938" s="75"/>
      <c r="O938" s="75"/>
    </row>
    <row r="939" spans="1:15" ht="15.6" hidden="1">
      <c r="A939" s="381">
        <v>46111</v>
      </c>
      <c r="B939" s="170" t="s">
        <v>680</v>
      </c>
      <c r="C939" s="170" t="s">
        <v>334</v>
      </c>
      <c r="D939" s="369" t="s">
        <v>96</v>
      </c>
      <c r="E939" s="309">
        <v>1000</v>
      </c>
      <c r="F939" s="367">
        <f t="shared" si="14"/>
        <v>1.867727535907062</v>
      </c>
      <c r="G939" s="239">
        <v>535.41</v>
      </c>
      <c r="H939" s="369" t="s">
        <v>133</v>
      </c>
      <c r="I939" s="170" t="s">
        <v>688</v>
      </c>
      <c r="J939" s="170" t="s">
        <v>95</v>
      </c>
      <c r="K939" s="170" t="s">
        <v>342</v>
      </c>
      <c r="L939" s="170" t="s">
        <v>112</v>
      </c>
      <c r="M939" s="75"/>
      <c r="N939" s="75"/>
      <c r="O939" s="75"/>
    </row>
    <row r="940" spans="1:15" ht="15.6" hidden="1">
      <c r="A940" s="381">
        <v>46111</v>
      </c>
      <c r="B940" s="170" t="s">
        <v>681</v>
      </c>
      <c r="C940" s="170" t="s">
        <v>334</v>
      </c>
      <c r="D940" s="369" t="s">
        <v>96</v>
      </c>
      <c r="E940" s="309">
        <v>1000</v>
      </c>
      <c r="F940" s="367">
        <f t="shared" si="14"/>
        <v>1.867727535907062</v>
      </c>
      <c r="G940" s="239">
        <v>535.41</v>
      </c>
      <c r="H940" s="369" t="s">
        <v>133</v>
      </c>
      <c r="I940" s="170" t="s">
        <v>688</v>
      </c>
      <c r="J940" s="170" t="s">
        <v>95</v>
      </c>
      <c r="K940" s="170" t="s">
        <v>342</v>
      </c>
      <c r="L940" s="170" t="s">
        <v>112</v>
      </c>
      <c r="M940" s="75"/>
      <c r="N940" s="75"/>
      <c r="O940" s="75"/>
    </row>
    <row r="941" spans="1:15" ht="15.6" hidden="1">
      <c r="A941" s="381">
        <v>46111</v>
      </c>
      <c r="B941" s="170" t="s">
        <v>682</v>
      </c>
      <c r="C941" s="242" t="s">
        <v>391</v>
      </c>
      <c r="D941" s="369" t="s">
        <v>96</v>
      </c>
      <c r="E941" s="389">
        <v>12000</v>
      </c>
      <c r="F941" s="367">
        <f t="shared" si="14"/>
        <v>22.412730430884743</v>
      </c>
      <c r="G941" s="239">
        <v>535.41</v>
      </c>
      <c r="H941" s="369" t="s">
        <v>133</v>
      </c>
      <c r="I941" s="170" t="s">
        <v>697</v>
      </c>
      <c r="J941" s="170" t="s">
        <v>95</v>
      </c>
      <c r="K941" s="170" t="s">
        <v>342</v>
      </c>
      <c r="L941" s="170" t="s">
        <v>112</v>
      </c>
      <c r="M941" s="75"/>
      <c r="N941" s="75"/>
      <c r="O941" s="75"/>
    </row>
    <row r="942" spans="1:15" ht="15.6" hidden="1">
      <c r="A942" s="370">
        <v>46111</v>
      </c>
      <c r="B942" s="242" t="s">
        <v>736</v>
      </c>
      <c r="C942" s="242" t="s">
        <v>391</v>
      </c>
      <c r="D942" s="382" t="s">
        <v>99</v>
      </c>
      <c r="E942" s="390">
        <v>12000</v>
      </c>
      <c r="F942" s="367">
        <f t="shared" ref="F942:F1005" si="15">E942/G942</f>
        <v>22.412730430884743</v>
      </c>
      <c r="G942" s="239">
        <v>535.41</v>
      </c>
      <c r="H942" s="242" t="s">
        <v>128</v>
      </c>
      <c r="I942" s="242" t="s">
        <v>749</v>
      </c>
      <c r="J942" s="170" t="s">
        <v>95</v>
      </c>
      <c r="K942" s="170" t="s">
        <v>342</v>
      </c>
      <c r="L942" s="170" t="s">
        <v>112</v>
      </c>
      <c r="M942" s="75"/>
      <c r="N942" s="75"/>
      <c r="O942" s="75"/>
    </row>
    <row r="943" spans="1:15" ht="15.6" hidden="1">
      <c r="A943" s="370">
        <v>46111</v>
      </c>
      <c r="B943" s="242" t="s">
        <v>785</v>
      </c>
      <c r="C943" s="242" t="s">
        <v>391</v>
      </c>
      <c r="D943" s="242" t="s">
        <v>96</v>
      </c>
      <c r="E943" s="385">
        <v>12000</v>
      </c>
      <c r="F943" s="367">
        <f t="shared" si="15"/>
        <v>22.412730430884743</v>
      </c>
      <c r="G943" s="239">
        <v>535.41</v>
      </c>
      <c r="H943" s="242" t="s">
        <v>123</v>
      </c>
      <c r="I943" s="242" t="s">
        <v>805</v>
      </c>
      <c r="J943" s="170" t="s">
        <v>95</v>
      </c>
      <c r="K943" s="170" t="s">
        <v>342</v>
      </c>
      <c r="L943" s="170" t="s">
        <v>112</v>
      </c>
      <c r="M943" s="75"/>
      <c r="N943" s="75"/>
      <c r="O943" s="75"/>
    </row>
    <row r="944" spans="1:15" ht="15.6" hidden="1">
      <c r="A944" s="363">
        <v>46111</v>
      </c>
      <c r="B944" s="286" t="s">
        <v>837</v>
      </c>
      <c r="C944" s="242" t="s">
        <v>103</v>
      </c>
      <c r="D944" s="385" t="s">
        <v>256</v>
      </c>
      <c r="E944" s="310">
        <v>225000</v>
      </c>
      <c r="F944" s="367">
        <f t="shared" si="15"/>
        <v>420.23869557908893</v>
      </c>
      <c r="G944" s="239">
        <v>535.41</v>
      </c>
      <c r="H944" s="242" t="s">
        <v>106</v>
      </c>
      <c r="I944" s="242" t="s">
        <v>876</v>
      </c>
      <c r="J944" s="170" t="s">
        <v>95</v>
      </c>
      <c r="K944" s="170" t="s">
        <v>342</v>
      </c>
      <c r="L944" s="170" t="s">
        <v>112</v>
      </c>
      <c r="M944" s="75"/>
      <c r="N944" s="75"/>
      <c r="O944" s="75"/>
    </row>
    <row r="945" spans="1:15" ht="15.6" hidden="1">
      <c r="A945" s="393">
        <v>46112</v>
      </c>
      <c r="B945" s="170" t="s">
        <v>2252</v>
      </c>
      <c r="C945" s="170" t="s">
        <v>395</v>
      </c>
      <c r="D945" s="364" t="s">
        <v>256</v>
      </c>
      <c r="E945" s="364">
        <v>50000</v>
      </c>
      <c r="F945" s="367">
        <f t="shared" si="15"/>
        <v>93.386376795353101</v>
      </c>
      <c r="G945" s="239">
        <v>535.41</v>
      </c>
      <c r="H945" s="170" t="s">
        <v>121</v>
      </c>
      <c r="I945" s="170" t="s">
        <v>581</v>
      </c>
      <c r="J945" s="170" t="s">
        <v>95</v>
      </c>
      <c r="K945" s="170" t="s">
        <v>342</v>
      </c>
      <c r="L945" s="170" t="s">
        <v>112</v>
      </c>
      <c r="M945" s="124"/>
      <c r="N945" s="124"/>
      <c r="O945" s="124"/>
    </row>
    <row r="946" spans="1:15" ht="15.6" hidden="1">
      <c r="A946" s="393">
        <v>46112</v>
      </c>
      <c r="B946" s="165" t="s">
        <v>2158</v>
      </c>
      <c r="C946" s="415" t="s">
        <v>523</v>
      </c>
      <c r="D946" s="165" t="s">
        <v>256</v>
      </c>
      <c r="E946" s="415">
        <v>50000</v>
      </c>
      <c r="F946" s="367">
        <f t="shared" si="15"/>
        <v>93.386376795353101</v>
      </c>
      <c r="G946" s="239">
        <v>535.41</v>
      </c>
      <c r="H946" s="165" t="s">
        <v>122</v>
      </c>
      <c r="I946" s="165" t="s">
        <v>552</v>
      </c>
      <c r="J946" s="170" t="s">
        <v>95</v>
      </c>
      <c r="K946" s="170" t="s">
        <v>342</v>
      </c>
      <c r="L946" s="170" t="s">
        <v>112</v>
      </c>
      <c r="M946" s="124"/>
      <c r="N946" s="124"/>
      <c r="O946" s="124"/>
    </row>
    <row r="947" spans="1:15" ht="15.6" hidden="1">
      <c r="A947" s="370">
        <v>46112</v>
      </c>
      <c r="B947" s="242" t="s">
        <v>185</v>
      </c>
      <c r="C947" s="170" t="s">
        <v>334</v>
      </c>
      <c r="D947" s="371" t="s">
        <v>98</v>
      </c>
      <c r="E947" s="385">
        <v>1000</v>
      </c>
      <c r="F947" s="367">
        <f t="shared" si="15"/>
        <v>1.9254803020356539</v>
      </c>
      <c r="G947" s="239">
        <v>519.35093749999999</v>
      </c>
      <c r="H947" s="372" t="s">
        <v>110</v>
      </c>
      <c r="I947" s="170" t="s">
        <v>375</v>
      </c>
      <c r="J947" s="170" t="s">
        <v>95</v>
      </c>
      <c r="K947" s="170" t="s">
        <v>342</v>
      </c>
      <c r="L947" s="170" t="s">
        <v>112</v>
      </c>
      <c r="M947" s="303"/>
      <c r="N947" s="303"/>
      <c r="O947" s="269"/>
    </row>
    <row r="948" spans="1:15" ht="15.6" hidden="1">
      <c r="A948" s="370">
        <v>46112</v>
      </c>
      <c r="B948" s="242" t="s">
        <v>373</v>
      </c>
      <c r="C948" s="170" t="s">
        <v>334</v>
      </c>
      <c r="D948" s="371" t="s">
        <v>98</v>
      </c>
      <c r="E948" s="385">
        <v>1000</v>
      </c>
      <c r="F948" s="367">
        <f t="shared" si="15"/>
        <v>1.9254803020356539</v>
      </c>
      <c r="G948" s="239">
        <v>519.35093749999999</v>
      </c>
      <c r="H948" s="372" t="s">
        <v>110</v>
      </c>
      <c r="I948" s="170" t="s">
        <v>375</v>
      </c>
      <c r="J948" s="170" t="s">
        <v>95</v>
      </c>
      <c r="K948" s="170" t="s">
        <v>342</v>
      </c>
      <c r="L948" s="170" t="s">
        <v>112</v>
      </c>
      <c r="M948" s="303"/>
      <c r="N948" s="303"/>
      <c r="O948" s="269"/>
    </row>
    <row r="949" spans="1:15" ht="15.6" hidden="1">
      <c r="A949" s="370">
        <v>46112</v>
      </c>
      <c r="B949" s="242" t="s">
        <v>374</v>
      </c>
      <c r="C949" s="170" t="s">
        <v>334</v>
      </c>
      <c r="D949" s="371" t="s">
        <v>98</v>
      </c>
      <c r="E949" s="385">
        <v>1000</v>
      </c>
      <c r="F949" s="367">
        <f t="shared" si="15"/>
        <v>1.9054742621280678</v>
      </c>
      <c r="G949" s="239">
        <v>524.80372990353703</v>
      </c>
      <c r="H949" s="372" t="s">
        <v>110</v>
      </c>
      <c r="I949" s="170" t="s">
        <v>375</v>
      </c>
      <c r="J949" s="170" t="s">
        <v>95</v>
      </c>
      <c r="K949" s="170" t="s">
        <v>342</v>
      </c>
      <c r="L949" s="170" t="s">
        <v>112</v>
      </c>
      <c r="M949" s="308"/>
      <c r="N949" s="306"/>
      <c r="O949" s="75"/>
    </row>
    <row r="950" spans="1:15" ht="15.6" hidden="1">
      <c r="A950" s="370">
        <v>46112</v>
      </c>
      <c r="B950" s="242" t="s">
        <v>186</v>
      </c>
      <c r="C950" s="170" t="s">
        <v>334</v>
      </c>
      <c r="D950" s="371" t="s">
        <v>98</v>
      </c>
      <c r="E950" s="385">
        <v>1000</v>
      </c>
      <c r="F950" s="367">
        <f t="shared" si="15"/>
        <v>1.9254803020356539</v>
      </c>
      <c r="G950" s="239">
        <v>519.35093749999999</v>
      </c>
      <c r="H950" s="372" t="s">
        <v>110</v>
      </c>
      <c r="I950" s="170" t="s">
        <v>375</v>
      </c>
      <c r="J950" s="170" t="s">
        <v>95</v>
      </c>
      <c r="K950" s="170" t="s">
        <v>342</v>
      </c>
      <c r="L950" s="170" t="s">
        <v>112</v>
      </c>
      <c r="M950" s="303"/>
      <c r="N950" s="303"/>
      <c r="O950" s="269"/>
    </row>
    <row r="951" spans="1:15" ht="15.6" hidden="1">
      <c r="A951" s="379">
        <v>46112</v>
      </c>
      <c r="B951" s="377" t="s">
        <v>406</v>
      </c>
      <c r="C951" s="377" t="s">
        <v>403</v>
      </c>
      <c r="D951" s="376" t="s">
        <v>96</v>
      </c>
      <c r="E951" s="378">
        <v>3000</v>
      </c>
      <c r="F951" s="367">
        <f t="shared" si="15"/>
        <v>5.6031826077211857</v>
      </c>
      <c r="G951" s="239">
        <v>535.41</v>
      </c>
      <c r="H951" s="165" t="s">
        <v>127</v>
      </c>
      <c r="I951" s="377" t="s">
        <v>422</v>
      </c>
      <c r="J951" s="170" t="s">
        <v>95</v>
      </c>
      <c r="K951" s="170" t="s">
        <v>342</v>
      </c>
      <c r="L951" s="170" t="s">
        <v>112</v>
      </c>
      <c r="M951" s="75"/>
      <c r="N951" s="75"/>
      <c r="O951" s="75"/>
    </row>
    <row r="952" spans="1:15" ht="15.6" hidden="1">
      <c r="A952" s="379">
        <v>46112</v>
      </c>
      <c r="B952" s="377" t="s">
        <v>407</v>
      </c>
      <c r="C952" s="170" t="s">
        <v>334</v>
      </c>
      <c r="D952" s="376" t="s">
        <v>96</v>
      </c>
      <c r="E952" s="378">
        <v>500</v>
      </c>
      <c r="F952" s="367">
        <f t="shared" si="15"/>
        <v>0.93386376795353099</v>
      </c>
      <c r="G952" s="239">
        <v>535.41</v>
      </c>
      <c r="H952" s="165" t="s">
        <v>127</v>
      </c>
      <c r="I952" s="377" t="s">
        <v>418</v>
      </c>
      <c r="J952" s="170" t="s">
        <v>95</v>
      </c>
      <c r="K952" s="170" t="s">
        <v>342</v>
      </c>
      <c r="L952" s="170" t="s">
        <v>112</v>
      </c>
      <c r="M952" s="75"/>
      <c r="N952" s="75"/>
      <c r="O952" s="75"/>
    </row>
    <row r="953" spans="1:15" ht="15.6" hidden="1">
      <c r="A953" s="379">
        <v>46112</v>
      </c>
      <c r="B953" s="377" t="s">
        <v>408</v>
      </c>
      <c r="C953" s="170" t="s">
        <v>334</v>
      </c>
      <c r="D953" s="376" t="s">
        <v>96</v>
      </c>
      <c r="E953" s="378">
        <v>300</v>
      </c>
      <c r="F953" s="367">
        <f t="shared" si="15"/>
        <v>0.56031826077211855</v>
      </c>
      <c r="G953" s="239">
        <v>535.41</v>
      </c>
      <c r="H953" s="165" t="s">
        <v>127</v>
      </c>
      <c r="I953" s="377" t="s">
        <v>418</v>
      </c>
      <c r="J953" s="170" t="s">
        <v>95</v>
      </c>
      <c r="K953" s="170" t="s">
        <v>342</v>
      </c>
      <c r="L953" s="170" t="s">
        <v>112</v>
      </c>
      <c r="M953" s="75"/>
      <c r="N953" s="75"/>
      <c r="O953" s="75"/>
    </row>
    <row r="954" spans="1:15" ht="15.6" hidden="1">
      <c r="A954" s="379">
        <v>46112</v>
      </c>
      <c r="B954" s="377" t="s">
        <v>409</v>
      </c>
      <c r="C954" s="170" t="s">
        <v>334</v>
      </c>
      <c r="D954" s="376" t="s">
        <v>96</v>
      </c>
      <c r="E954" s="378">
        <v>500</v>
      </c>
      <c r="F954" s="367">
        <f t="shared" si="15"/>
        <v>0.93386376795353099</v>
      </c>
      <c r="G954" s="239">
        <v>535.41</v>
      </c>
      <c r="H954" s="165" t="s">
        <v>127</v>
      </c>
      <c r="I954" s="377" t="s">
        <v>418</v>
      </c>
      <c r="J954" s="170" t="s">
        <v>95</v>
      </c>
      <c r="K954" s="170" t="s">
        <v>342</v>
      </c>
      <c r="L954" s="170" t="s">
        <v>112</v>
      </c>
      <c r="M954" s="75"/>
      <c r="N954" s="75"/>
      <c r="O954" s="75"/>
    </row>
    <row r="955" spans="1:15" ht="15.6" hidden="1">
      <c r="A955" s="379">
        <v>46112</v>
      </c>
      <c r="B955" s="377" t="s">
        <v>410</v>
      </c>
      <c r="C955" s="377" t="s">
        <v>395</v>
      </c>
      <c r="D955" s="376" t="s">
        <v>96</v>
      </c>
      <c r="E955" s="378">
        <v>20000</v>
      </c>
      <c r="F955" s="367">
        <f t="shared" si="15"/>
        <v>37.35455071814124</v>
      </c>
      <c r="G955" s="239">
        <v>535.41</v>
      </c>
      <c r="H955" s="165" t="s">
        <v>127</v>
      </c>
      <c r="I955" s="377" t="s">
        <v>423</v>
      </c>
      <c r="J955" s="170" t="s">
        <v>95</v>
      </c>
      <c r="K955" s="170" t="s">
        <v>342</v>
      </c>
      <c r="L955" s="170" t="s">
        <v>112</v>
      </c>
      <c r="M955" s="75"/>
      <c r="N955" s="75"/>
      <c r="O955" s="75"/>
    </row>
    <row r="956" spans="1:15" ht="15.6" hidden="1">
      <c r="A956" s="379">
        <v>46112</v>
      </c>
      <c r="B956" s="377" t="s">
        <v>411</v>
      </c>
      <c r="C956" s="170" t="s">
        <v>334</v>
      </c>
      <c r="D956" s="376" t="s">
        <v>96</v>
      </c>
      <c r="E956" s="378">
        <v>300</v>
      </c>
      <c r="F956" s="367">
        <f t="shared" si="15"/>
        <v>0.56031826077211855</v>
      </c>
      <c r="G956" s="239">
        <v>535.41</v>
      </c>
      <c r="H956" s="165" t="s">
        <v>127</v>
      </c>
      <c r="I956" s="377" t="s">
        <v>418</v>
      </c>
      <c r="J956" s="170" t="s">
        <v>95</v>
      </c>
      <c r="K956" s="170" t="s">
        <v>342</v>
      </c>
      <c r="L956" s="170" t="s">
        <v>112</v>
      </c>
      <c r="M956" s="75"/>
      <c r="N956" s="75"/>
      <c r="O956" s="75"/>
    </row>
    <row r="957" spans="1:15" ht="15.6" hidden="1">
      <c r="A957" s="379">
        <v>46112</v>
      </c>
      <c r="B957" s="377" t="s">
        <v>412</v>
      </c>
      <c r="C957" s="170" t="s">
        <v>334</v>
      </c>
      <c r="D957" s="376" t="s">
        <v>96</v>
      </c>
      <c r="E957" s="378">
        <v>500</v>
      </c>
      <c r="F957" s="367">
        <f t="shared" si="15"/>
        <v>0.93386376795353099</v>
      </c>
      <c r="G957" s="239">
        <v>535.41</v>
      </c>
      <c r="H957" s="165" t="s">
        <v>127</v>
      </c>
      <c r="I957" s="377" t="s">
        <v>418</v>
      </c>
      <c r="J957" s="170" t="s">
        <v>95</v>
      </c>
      <c r="K957" s="170" t="s">
        <v>342</v>
      </c>
      <c r="L957" s="170" t="s">
        <v>112</v>
      </c>
      <c r="M957" s="75"/>
      <c r="N957" s="75"/>
      <c r="O957" s="75"/>
    </row>
    <row r="958" spans="1:15" ht="15.6" hidden="1">
      <c r="A958" s="380">
        <v>46112</v>
      </c>
      <c r="B958" s="242" t="s">
        <v>492</v>
      </c>
      <c r="C958" s="170" t="s">
        <v>334</v>
      </c>
      <c r="D958" s="242" t="s">
        <v>97</v>
      </c>
      <c r="E958" s="311">
        <v>1000</v>
      </c>
      <c r="F958" s="367">
        <f t="shared" si="15"/>
        <v>1.867727535907062</v>
      </c>
      <c r="G958" s="239">
        <v>535.41</v>
      </c>
      <c r="H958" s="242" t="s">
        <v>167</v>
      </c>
      <c r="I958" s="242" t="s">
        <v>495</v>
      </c>
      <c r="J958" s="170" t="s">
        <v>95</v>
      </c>
      <c r="K958" s="170" t="s">
        <v>342</v>
      </c>
      <c r="L958" s="170" t="s">
        <v>112</v>
      </c>
      <c r="M958" s="75"/>
      <c r="N958" s="75"/>
      <c r="O958" s="75"/>
    </row>
    <row r="959" spans="1:15" ht="15.6" hidden="1">
      <c r="A959" s="380">
        <v>46112</v>
      </c>
      <c r="B959" s="242" t="s">
        <v>493</v>
      </c>
      <c r="C959" s="170" t="s">
        <v>334</v>
      </c>
      <c r="D959" s="242" t="s">
        <v>97</v>
      </c>
      <c r="E959" s="311">
        <v>1000</v>
      </c>
      <c r="F959" s="367">
        <f t="shared" si="15"/>
        <v>1.867727535907062</v>
      </c>
      <c r="G959" s="239">
        <v>535.41</v>
      </c>
      <c r="H959" s="242" t="s">
        <v>167</v>
      </c>
      <c r="I959" s="242" t="s">
        <v>495</v>
      </c>
      <c r="J959" s="170" t="s">
        <v>95</v>
      </c>
      <c r="K959" s="170" t="s">
        <v>342</v>
      </c>
      <c r="L959" s="170" t="s">
        <v>112</v>
      </c>
      <c r="M959" s="75"/>
      <c r="N959" s="75"/>
      <c r="O959" s="75"/>
    </row>
    <row r="960" spans="1:15" ht="15.6" hidden="1">
      <c r="A960" s="380">
        <v>46112</v>
      </c>
      <c r="B960" s="242" t="s">
        <v>494</v>
      </c>
      <c r="C960" s="170" t="s">
        <v>334</v>
      </c>
      <c r="D960" s="242" t="s">
        <v>97</v>
      </c>
      <c r="E960" s="311">
        <v>1000</v>
      </c>
      <c r="F960" s="367">
        <f t="shared" si="15"/>
        <v>1.867727535907062</v>
      </c>
      <c r="G960" s="239">
        <v>535.41</v>
      </c>
      <c r="H960" s="242" t="s">
        <v>167</v>
      </c>
      <c r="I960" s="242" t="s">
        <v>495</v>
      </c>
      <c r="J960" s="170" t="s">
        <v>95</v>
      </c>
      <c r="K960" s="170" t="s">
        <v>342</v>
      </c>
      <c r="L960" s="170" t="s">
        <v>112</v>
      </c>
      <c r="M960" s="75"/>
      <c r="N960" s="75"/>
      <c r="O960" s="75"/>
    </row>
    <row r="961" spans="1:15" ht="15.6" hidden="1">
      <c r="A961" s="346">
        <v>46112</v>
      </c>
      <c r="B961" s="347" t="s">
        <v>2190</v>
      </c>
      <c r="C961" s="170" t="s">
        <v>334</v>
      </c>
      <c r="D961" s="347" t="s">
        <v>256</v>
      </c>
      <c r="E961" s="386">
        <v>500</v>
      </c>
      <c r="F961" s="367">
        <f t="shared" si="15"/>
        <v>0.93386376795353099</v>
      </c>
      <c r="G961" s="239">
        <v>535.41</v>
      </c>
      <c r="H961" s="347" t="s">
        <v>122</v>
      </c>
      <c r="I961" s="347" t="s">
        <v>537</v>
      </c>
      <c r="J961" s="170" t="s">
        <v>95</v>
      </c>
      <c r="K961" s="170" t="s">
        <v>342</v>
      </c>
      <c r="L961" s="170" t="s">
        <v>112</v>
      </c>
      <c r="M961" s="75"/>
      <c r="N961" s="75"/>
      <c r="O961" s="75"/>
    </row>
    <row r="962" spans="1:15" ht="15.6" hidden="1">
      <c r="A962" s="346">
        <v>46112</v>
      </c>
      <c r="B962" s="347" t="s">
        <v>2174</v>
      </c>
      <c r="C962" s="170" t="s">
        <v>334</v>
      </c>
      <c r="D962" s="347" t="s">
        <v>256</v>
      </c>
      <c r="E962" s="386">
        <v>500</v>
      </c>
      <c r="F962" s="367">
        <f t="shared" si="15"/>
        <v>0.93386376795353099</v>
      </c>
      <c r="G962" s="239">
        <v>535.41</v>
      </c>
      <c r="H962" s="347" t="s">
        <v>122</v>
      </c>
      <c r="I962" s="347" t="s">
        <v>537</v>
      </c>
      <c r="J962" s="170" t="s">
        <v>95</v>
      </c>
      <c r="K962" s="170" t="s">
        <v>342</v>
      </c>
      <c r="L962" s="170" t="s">
        <v>112</v>
      </c>
      <c r="M962" s="75"/>
      <c r="N962" s="75"/>
      <c r="O962" s="75"/>
    </row>
    <row r="963" spans="1:15" ht="15.6" hidden="1">
      <c r="A963" s="346">
        <v>46112</v>
      </c>
      <c r="B963" s="347" t="s">
        <v>2170</v>
      </c>
      <c r="C963" s="347" t="s">
        <v>523</v>
      </c>
      <c r="D963" s="347" t="s">
        <v>256</v>
      </c>
      <c r="E963" s="386">
        <v>110000</v>
      </c>
      <c r="F963" s="367">
        <f t="shared" si="15"/>
        <v>205.45002894977682</v>
      </c>
      <c r="G963" s="239">
        <v>535.41</v>
      </c>
      <c r="H963" s="347" t="s">
        <v>122</v>
      </c>
      <c r="I963" s="347" t="s">
        <v>562</v>
      </c>
      <c r="J963" s="170" t="s">
        <v>95</v>
      </c>
      <c r="K963" s="170" t="s">
        <v>342</v>
      </c>
      <c r="L963" s="170" t="s">
        <v>112</v>
      </c>
      <c r="M963" s="75"/>
      <c r="N963" s="75"/>
      <c r="O963" s="75"/>
    </row>
    <row r="964" spans="1:15" ht="15.6" hidden="1">
      <c r="A964" s="346">
        <v>46112</v>
      </c>
      <c r="B964" s="347" t="s">
        <v>2207</v>
      </c>
      <c r="C964" s="242" t="s">
        <v>391</v>
      </c>
      <c r="D964" s="347" t="s">
        <v>256</v>
      </c>
      <c r="E964" s="347">
        <v>2000</v>
      </c>
      <c r="F964" s="367">
        <f t="shared" si="15"/>
        <v>3.735455071814124</v>
      </c>
      <c r="G964" s="239">
        <v>535.41</v>
      </c>
      <c r="H964" s="347" t="s">
        <v>122</v>
      </c>
      <c r="I964" s="347" t="s">
        <v>563</v>
      </c>
      <c r="J964" s="170" t="s">
        <v>95</v>
      </c>
      <c r="K964" s="170" t="s">
        <v>342</v>
      </c>
      <c r="L964" s="170" t="s">
        <v>112</v>
      </c>
      <c r="M964" s="75"/>
      <c r="N964" s="75"/>
      <c r="O964" s="75"/>
    </row>
    <row r="965" spans="1:15" ht="15.6" hidden="1">
      <c r="A965" s="346">
        <v>46112</v>
      </c>
      <c r="B965" s="347" t="s">
        <v>2262</v>
      </c>
      <c r="C965" s="170" t="s">
        <v>334</v>
      </c>
      <c r="D965" s="347" t="s">
        <v>256</v>
      </c>
      <c r="E965" s="386">
        <v>1000</v>
      </c>
      <c r="F965" s="367">
        <f t="shared" si="15"/>
        <v>1.867727535907062</v>
      </c>
      <c r="G965" s="239">
        <v>535.41</v>
      </c>
      <c r="H965" s="347" t="s">
        <v>122</v>
      </c>
      <c r="I965" s="347" t="s">
        <v>537</v>
      </c>
      <c r="J965" s="170" t="s">
        <v>95</v>
      </c>
      <c r="K965" s="170" t="s">
        <v>342</v>
      </c>
      <c r="L965" s="170" t="s">
        <v>112</v>
      </c>
      <c r="M965" s="75"/>
      <c r="N965" s="75"/>
      <c r="O965" s="75"/>
    </row>
    <row r="966" spans="1:15" ht="15.6" hidden="1">
      <c r="A966" s="370">
        <v>46112</v>
      </c>
      <c r="B966" s="170" t="s">
        <v>2211</v>
      </c>
      <c r="C966" s="242" t="s">
        <v>395</v>
      </c>
      <c r="D966" s="242" t="s">
        <v>256</v>
      </c>
      <c r="E966" s="385">
        <v>10000</v>
      </c>
      <c r="F966" s="367">
        <f t="shared" si="15"/>
        <v>18.67727535907062</v>
      </c>
      <c r="G966" s="239">
        <v>535.41</v>
      </c>
      <c r="H966" s="242" t="s">
        <v>121</v>
      </c>
      <c r="I966" s="242" t="s">
        <v>612</v>
      </c>
      <c r="J966" s="170" t="s">
        <v>95</v>
      </c>
      <c r="K966" s="170" t="s">
        <v>342</v>
      </c>
      <c r="L966" s="170" t="s">
        <v>112</v>
      </c>
      <c r="M966" s="75"/>
      <c r="N966" s="75"/>
      <c r="O966" s="75"/>
    </row>
    <row r="967" spans="1:15" ht="15.6" hidden="1">
      <c r="A967" s="370">
        <v>46112</v>
      </c>
      <c r="B967" s="242" t="s">
        <v>2169</v>
      </c>
      <c r="C967" s="170" t="s">
        <v>334</v>
      </c>
      <c r="D967" s="242" t="s">
        <v>256</v>
      </c>
      <c r="E967" s="385">
        <v>500</v>
      </c>
      <c r="F967" s="367">
        <f t="shared" si="15"/>
        <v>0.93386376795353099</v>
      </c>
      <c r="G967" s="239">
        <v>535.41</v>
      </c>
      <c r="H967" s="242" t="s">
        <v>121</v>
      </c>
      <c r="I967" s="242" t="s">
        <v>571</v>
      </c>
      <c r="J967" s="170" t="s">
        <v>95</v>
      </c>
      <c r="K967" s="170" t="s">
        <v>342</v>
      </c>
      <c r="L967" s="170" t="s">
        <v>112</v>
      </c>
      <c r="M967" s="75"/>
      <c r="N967" s="75"/>
      <c r="O967" s="75"/>
    </row>
    <row r="968" spans="1:15" ht="15.6" hidden="1">
      <c r="A968" s="370">
        <v>46112</v>
      </c>
      <c r="B968" s="242" t="s">
        <v>2246</v>
      </c>
      <c r="C968" s="242" t="s">
        <v>391</v>
      </c>
      <c r="D968" s="242" t="s">
        <v>256</v>
      </c>
      <c r="E968" s="385">
        <v>2000</v>
      </c>
      <c r="F968" s="367">
        <f t="shared" si="15"/>
        <v>3.735455071814124</v>
      </c>
      <c r="G968" s="239">
        <v>535.41</v>
      </c>
      <c r="H968" s="242" t="s">
        <v>121</v>
      </c>
      <c r="I968" s="242" t="s">
        <v>613</v>
      </c>
      <c r="J968" s="170" t="s">
        <v>95</v>
      </c>
      <c r="K968" s="170" t="s">
        <v>342</v>
      </c>
      <c r="L968" s="170" t="s">
        <v>112</v>
      </c>
      <c r="M968" s="75"/>
      <c r="N968" s="75"/>
      <c r="O968" s="75"/>
    </row>
    <row r="969" spans="1:15" ht="15.6" hidden="1">
      <c r="A969" s="370">
        <v>46112</v>
      </c>
      <c r="B969" s="242" t="s">
        <v>568</v>
      </c>
      <c r="C969" s="170" t="s">
        <v>334</v>
      </c>
      <c r="D969" s="242" t="s">
        <v>256</v>
      </c>
      <c r="E969" s="385">
        <v>1000</v>
      </c>
      <c r="F969" s="367">
        <f t="shared" si="15"/>
        <v>1.867727535907062</v>
      </c>
      <c r="G969" s="239">
        <v>535.41</v>
      </c>
      <c r="H969" s="242" t="s">
        <v>121</v>
      </c>
      <c r="I969" s="242" t="s">
        <v>571</v>
      </c>
      <c r="J969" s="170" t="s">
        <v>95</v>
      </c>
      <c r="K969" s="170" t="s">
        <v>342</v>
      </c>
      <c r="L969" s="170" t="s">
        <v>112</v>
      </c>
      <c r="M969" s="75"/>
      <c r="N969" s="75"/>
      <c r="O969" s="75"/>
    </row>
    <row r="970" spans="1:15" ht="15.6" hidden="1">
      <c r="A970" s="370">
        <v>46112</v>
      </c>
      <c r="B970" s="242" t="s">
        <v>2164</v>
      </c>
      <c r="C970" s="170" t="s">
        <v>334</v>
      </c>
      <c r="D970" s="242" t="s">
        <v>256</v>
      </c>
      <c r="E970" s="385">
        <v>500</v>
      </c>
      <c r="F970" s="367">
        <f t="shared" si="15"/>
        <v>0.93386376795353099</v>
      </c>
      <c r="G970" s="239">
        <v>535.41</v>
      </c>
      <c r="H970" s="242" t="s">
        <v>121</v>
      </c>
      <c r="I970" s="242" t="s">
        <v>571</v>
      </c>
      <c r="J970" s="170" t="s">
        <v>95</v>
      </c>
      <c r="K970" s="170" t="s">
        <v>342</v>
      </c>
      <c r="L970" s="170" t="s">
        <v>112</v>
      </c>
      <c r="M970" s="75"/>
      <c r="N970" s="75"/>
      <c r="O970" s="75"/>
    </row>
    <row r="971" spans="1:15" ht="15.6" hidden="1">
      <c r="A971" s="381">
        <v>46112</v>
      </c>
      <c r="B971" s="170" t="s">
        <v>683</v>
      </c>
      <c r="C971" s="170" t="s">
        <v>334</v>
      </c>
      <c r="D971" s="369" t="s">
        <v>96</v>
      </c>
      <c r="E971" s="389">
        <v>1000</v>
      </c>
      <c r="F971" s="367">
        <f t="shared" si="15"/>
        <v>1.867727535907062</v>
      </c>
      <c r="G971" s="239">
        <v>535.41</v>
      </c>
      <c r="H971" s="369" t="s">
        <v>133</v>
      </c>
      <c r="I971" s="170" t="s">
        <v>688</v>
      </c>
      <c r="J971" s="170" t="s">
        <v>95</v>
      </c>
      <c r="K971" s="170" t="s">
        <v>342</v>
      </c>
      <c r="L971" s="170" t="s">
        <v>112</v>
      </c>
      <c r="M971" s="75"/>
      <c r="N971" s="75"/>
      <c r="O971" s="75"/>
    </row>
    <row r="972" spans="1:15" ht="15.6" hidden="1">
      <c r="A972" s="381">
        <v>46112</v>
      </c>
      <c r="B972" s="170" t="s">
        <v>684</v>
      </c>
      <c r="C972" s="170" t="s">
        <v>334</v>
      </c>
      <c r="D972" s="369" t="s">
        <v>96</v>
      </c>
      <c r="E972" s="389">
        <v>500</v>
      </c>
      <c r="F972" s="367">
        <f t="shared" si="15"/>
        <v>0.93386376795353099</v>
      </c>
      <c r="G972" s="239">
        <v>535.41</v>
      </c>
      <c r="H972" s="369" t="s">
        <v>133</v>
      </c>
      <c r="I972" s="170" t="s">
        <v>688</v>
      </c>
      <c r="J972" s="170" t="s">
        <v>95</v>
      </c>
      <c r="K972" s="170" t="s">
        <v>342</v>
      </c>
      <c r="L972" s="170" t="s">
        <v>112</v>
      </c>
      <c r="M972" s="75"/>
      <c r="N972" s="75"/>
      <c r="O972" s="75"/>
    </row>
    <row r="973" spans="1:15" ht="15.6" hidden="1">
      <c r="A973" s="381">
        <v>46112</v>
      </c>
      <c r="B973" s="170" t="s">
        <v>685</v>
      </c>
      <c r="C973" s="170" t="s">
        <v>523</v>
      </c>
      <c r="D973" s="170" t="s">
        <v>96</v>
      </c>
      <c r="E973" s="389">
        <v>50000</v>
      </c>
      <c r="F973" s="367">
        <f t="shared" si="15"/>
        <v>93.386376795353101</v>
      </c>
      <c r="G973" s="239">
        <v>535.41</v>
      </c>
      <c r="H973" s="369" t="s">
        <v>133</v>
      </c>
      <c r="I973" s="170" t="s">
        <v>698</v>
      </c>
      <c r="J973" s="170" t="s">
        <v>95</v>
      </c>
      <c r="K973" s="170" t="s">
        <v>342</v>
      </c>
      <c r="L973" s="170" t="s">
        <v>112</v>
      </c>
      <c r="M973" s="75"/>
      <c r="N973" s="75"/>
      <c r="O973" s="75"/>
    </row>
    <row r="974" spans="1:15" ht="15.6" hidden="1">
      <c r="A974" s="370">
        <v>46112</v>
      </c>
      <c r="B974" s="242" t="s">
        <v>737</v>
      </c>
      <c r="C974" s="170" t="s">
        <v>334</v>
      </c>
      <c r="D974" s="382" t="s">
        <v>99</v>
      </c>
      <c r="E974" s="390">
        <v>1000</v>
      </c>
      <c r="F974" s="367">
        <f t="shared" si="15"/>
        <v>1.867727535907062</v>
      </c>
      <c r="G974" s="239">
        <v>535.41</v>
      </c>
      <c r="H974" s="242" t="s">
        <v>128</v>
      </c>
      <c r="I974" s="242" t="s">
        <v>746</v>
      </c>
      <c r="J974" s="170" t="s">
        <v>95</v>
      </c>
      <c r="K974" s="170" t="s">
        <v>342</v>
      </c>
      <c r="L974" s="170" t="s">
        <v>112</v>
      </c>
      <c r="M974" s="75"/>
      <c r="N974" s="75"/>
      <c r="O974" s="75"/>
    </row>
    <row r="975" spans="1:15" ht="15.6" hidden="1">
      <c r="A975" s="370">
        <v>46112</v>
      </c>
      <c r="B975" s="242" t="s">
        <v>738</v>
      </c>
      <c r="C975" s="170" t="s">
        <v>334</v>
      </c>
      <c r="D975" s="382" t="s">
        <v>99</v>
      </c>
      <c r="E975" s="390">
        <v>500</v>
      </c>
      <c r="F975" s="367">
        <f t="shared" si="15"/>
        <v>0.93386376795353099</v>
      </c>
      <c r="G975" s="239">
        <v>535.41</v>
      </c>
      <c r="H975" s="242" t="s">
        <v>128</v>
      </c>
      <c r="I975" s="242" t="s">
        <v>746</v>
      </c>
      <c r="J975" s="170" t="s">
        <v>95</v>
      </c>
      <c r="K975" s="170" t="s">
        <v>342</v>
      </c>
      <c r="L975" s="170" t="s">
        <v>112</v>
      </c>
      <c r="M975" s="75"/>
      <c r="N975" s="75"/>
      <c r="O975" s="75"/>
    </row>
    <row r="976" spans="1:15" ht="15.6" hidden="1">
      <c r="A976" s="370">
        <v>46112</v>
      </c>
      <c r="B976" s="242" t="s">
        <v>739</v>
      </c>
      <c r="C976" s="242" t="s">
        <v>523</v>
      </c>
      <c r="D976" s="382" t="s">
        <v>99</v>
      </c>
      <c r="E976" s="390">
        <v>50000</v>
      </c>
      <c r="F976" s="367">
        <f t="shared" si="15"/>
        <v>93.386376795353101</v>
      </c>
      <c r="G976" s="239">
        <v>535.41</v>
      </c>
      <c r="H976" s="242" t="s">
        <v>128</v>
      </c>
      <c r="I976" s="242" t="s">
        <v>750</v>
      </c>
      <c r="J976" s="170" t="s">
        <v>95</v>
      </c>
      <c r="K976" s="170" t="s">
        <v>342</v>
      </c>
      <c r="L976" s="170" t="s">
        <v>112</v>
      </c>
      <c r="M976" s="75"/>
      <c r="N976" s="75"/>
      <c r="O976" s="75"/>
    </row>
    <row r="977" spans="1:15" ht="15.6" hidden="1">
      <c r="A977" s="370">
        <v>46112</v>
      </c>
      <c r="B977" s="242" t="s">
        <v>786</v>
      </c>
      <c r="C977" s="170" t="s">
        <v>334</v>
      </c>
      <c r="D977" s="242" t="s">
        <v>96</v>
      </c>
      <c r="E977" s="385">
        <v>2000</v>
      </c>
      <c r="F977" s="367">
        <f t="shared" si="15"/>
        <v>3.735455071814124</v>
      </c>
      <c r="G977" s="239">
        <v>535.41</v>
      </c>
      <c r="H977" s="242" t="s">
        <v>123</v>
      </c>
      <c r="I977" s="242" t="s">
        <v>789</v>
      </c>
      <c r="J977" s="170" t="s">
        <v>95</v>
      </c>
      <c r="K977" s="170" t="s">
        <v>342</v>
      </c>
      <c r="L977" s="170" t="s">
        <v>112</v>
      </c>
      <c r="M977" s="75"/>
      <c r="N977" s="75"/>
      <c r="O977" s="75"/>
    </row>
    <row r="978" spans="1:15" ht="15.6" hidden="1">
      <c r="A978" s="370">
        <v>46112</v>
      </c>
      <c r="B978" s="242" t="s">
        <v>787</v>
      </c>
      <c r="C978" s="170" t="s">
        <v>334</v>
      </c>
      <c r="D978" s="242" t="s">
        <v>96</v>
      </c>
      <c r="E978" s="385">
        <v>500</v>
      </c>
      <c r="F978" s="367">
        <f t="shared" si="15"/>
        <v>0.93386376795353099</v>
      </c>
      <c r="G978" s="239">
        <v>535.41</v>
      </c>
      <c r="H978" s="242" t="s">
        <v>123</v>
      </c>
      <c r="I978" s="242" t="s">
        <v>789</v>
      </c>
      <c r="J978" s="170" t="s">
        <v>95</v>
      </c>
      <c r="K978" s="170" t="s">
        <v>342</v>
      </c>
      <c r="L978" s="170" t="s">
        <v>112</v>
      </c>
      <c r="M978" s="75"/>
      <c r="N978" s="75"/>
      <c r="O978" s="75"/>
    </row>
    <row r="979" spans="1:15" s="412" customFormat="1" ht="15.6" hidden="1">
      <c r="A979" s="366">
        <v>46112</v>
      </c>
      <c r="B979" s="170" t="s">
        <v>788</v>
      </c>
      <c r="C979" s="170" t="s">
        <v>523</v>
      </c>
      <c r="D979" s="170" t="s">
        <v>96</v>
      </c>
      <c r="E979" s="364">
        <v>50000</v>
      </c>
      <c r="F979" s="367">
        <f t="shared" si="15"/>
        <v>93.386376795353101</v>
      </c>
      <c r="G979" s="239">
        <v>535.41</v>
      </c>
      <c r="H979" s="170" t="s">
        <v>123</v>
      </c>
      <c r="I979" s="170" t="s">
        <v>806</v>
      </c>
      <c r="J979" s="170" t="s">
        <v>95</v>
      </c>
      <c r="K979" s="170" t="s">
        <v>342</v>
      </c>
      <c r="L979" s="170" t="s">
        <v>112</v>
      </c>
      <c r="M979" s="124"/>
      <c r="N979" s="124"/>
      <c r="O979" s="124"/>
    </row>
    <row r="980" spans="1:15" s="412" customFormat="1" ht="15.6" hidden="1">
      <c r="A980" s="432">
        <v>46113</v>
      </c>
      <c r="B980" s="425" t="s">
        <v>889</v>
      </c>
      <c r="C980" s="425" t="s">
        <v>334</v>
      </c>
      <c r="D980" s="232" t="s">
        <v>98</v>
      </c>
      <c r="E980" s="425">
        <v>1000</v>
      </c>
      <c r="F980" s="367">
        <f t="shared" si="15"/>
        <v>1.867727535907062</v>
      </c>
      <c r="G980" s="239">
        <v>535.41</v>
      </c>
      <c r="H980" s="368" t="s">
        <v>110</v>
      </c>
      <c r="I980" s="563" t="s">
        <v>905</v>
      </c>
      <c r="J980" s="170" t="s">
        <v>95</v>
      </c>
      <c r="K980" s="170" t="s">
        <v>342</v>
      </c>
      <c r="L980" s="170" t="s">
        <v>112</v>
      </c>
      <c r="M980" s="304"/>
      <c r="N980" s="304"/>
      <c r="O980" s="247"/>
    </row>
    <row r="981" spans="1:15" ht="15.6" hidden="1">
      <c r="A981" s="423">
        <v>46113</v>
      </c>
      <c r="B981" s="361" t="s">
        <v>890</v>
      </c>
      <c r="C981" s="361" t="s">
        <v>334</v>
      </c>
      <c r="D981" s="371" t="s">
        <v>98</v>
      </c>
      <c r="E981" s="361">
        <v>1000</v>
      </c>
      <c r="F981" s="367">
        <f t="shared" si="15"/>
        <v>1.867727535907062</v>
      </c>
      <c r="G981" s="239">
        <v>535.41</v>
      </c>
      <c r="H981" s="372" t="s">
        <v>110</v>
      </c>
      <c r="I981" s="424" t="s">
        <v>905</v>
      </c>
      <c r="J981" s="170" t="s">
        <v>95</v>
      </c>
      <c r="K981" s="170" t="s">
        <v>342</v>
      </c>
      <c r="L981" s="170" t="s">
        <v>112</v>
      </c>
      <c r="M981" s="303"/>
      <c r="N981" s="303"/>
      <c r="O981" s="247"/>
    </row>
    <row r="982" spans="1:15" ht="15.6" hidden="1">
      <c r="A982" s="423">
        <v>46113</v>
      </c>
      <c r="B982" s="361" t="s">
        <v>186</v>
      </c>
      <c r="C982" s="361" t="s">
        <v>334</v>
      </c>
      <c r="D982" s="371" t="s">
        <v>98</v>
      </c>
      <c r="E982" s="361">
        <v>1000</v>
      </c>
      <c r="F982" s="367">
        <f t="shared" si="15"/>
        <v>1.867727535907062</v>
      </c>
      <c r="G982" s="239">
        <v>535.41</v>
      </c>
      <c r="H982" s="372" t="s">
        <v>110</v>
      </c>
      <c r="I982" s="424" t="s">
        <v>905</v>
      </c>
      <c r="J982" s="170" t="s">
        <v>95</v>
      </c>
      <c r="K982" s="170" t="s">
        <v>342</v>
      </c>
      <c r="L982" s="170" t="s">
        <v>112</v>
      </c>
      <c r="M982" s="303"/>
      <c r="N982" s="303"/>
      <c r="O982" s="247"/>
    </row>
    <row r="983" spans="1:15" ht="15.6" hidden="1">
      <c r="A983" s="423">
        <v>46113</v>
      </c>
      <c r="B983" s="369" t="s">
        <v>891</v>
      </c>
      <c r="C983" s="425" t="s">
        <v>109</v>
      </c>
      <c r="D983" s="232" t="s">
        <v>98</v>
      </c>
      <c r="E983" s="361">
        <v>10000</v>
      </c>
      <c r="F983" s="367">
        <f t="shared" si="15"/>
        <v>18.67727535907062</v>
      </c>
      <c r="G983" s="239">
        <v>535.41</v>
      </c>
      <c r="H983" s="372" t="s">
        <v>110</v>
      </c>
      <c r="I983" s="424" t="s">
        <v>906</v>
      </c>
      <c r="J983" s="170" t="s">
        <v>95</v>
      </c>
      <c r="K983" s="170" t="s">
        <v>342</v>
      </c>
      <c r="L983" s="170" t="s">
        <v>112</v>
      </c>
      <c r="M983" s="303"/>
      <c r="N983" s="303"/>
      <c r="O983" s="269"/>
    </row>
    <row r="984" spans="1:15" ht="15.6" hidden="1">
      <c r="A984" s="426">
        <v>46113</v>
      </c>
      <c r="B984" s="376" t="s">
        <v>913</v>
      </c>
      <c r="C984" s="376" t="s">
        <v>520</v>
      </c>
      <c r="D984" s="376" t="s">
        <v>96</v>
      </c>
      <c r="E984" s="376">
        <v>500</v>
      </c>
      <c r="F984" s="367">
        <f t="shared" si="15"/>
        <v>0.93386376795353099</v>
      </c>
      <c r="G984" s="239">
        <v>535.41</v>
      </c>
      <c r="H984" s="165" t="s">
        <v>127</v>
      </c>
      <c r="I984" s="376" t="s">
        <v>980</v>
      </c>
      <c r="J984" s="170" t="s">
        <v>95</v>
      </c>
      <c r="K984" s="170" t="s">
        <v>342</v>
      </c>
      <c r="L984" s="170" t="s">
        <v>112</v>
      </c>
      <c r="M984" s="124"/>
      <c r="N984" s="124"/>
      <c r="O984" s="124"/>
    </row>
    <row r="985" spans="1:15" ht="15.6" hidden="1">
      <c r="A985" s="379">
        <v>46113</v>
      </c>
      <c r="B985" s="377" t="s">
        <v>914</v>
      </c>
      <c r="C985" s="377" t="s">
        <v>520</v>
      </c>
      <c r="D985" s="376" t="s">
        <v>96</v>
      </c>
      <c r="E985" s="377">
        <v>1000</v>
      </c>
      <c r="F985" s="367">
        <f t="shared" si="15"/>
        <v>1.867727535907062</v>
      </c>
      <c r="G985" s="239">
        <v>535.41</v>
      </c>
      <c r="H985" s="165" t="s">
        <v>127</v>
      </c>
      <c r="I985" s="377" t="s">
        <v>980</v>
      </c>
      <c r="J985" s="170" t="s">
        <v>95</v>
      </c>
      <c r="K985" s="170" t="s">
        <v>342</v>
      </c>
      <c r="L985" s="170" t="s">
        <v>112</v>
      </c>
      <c r="M985" s="75"/>
      <c r="N985" s="75"/>
      <c r="O985" s="75"/>
    </row>
    <row r="986" spans="1:15" ht="15.6" hidden="1">
      <c r="A986" s="379">
        <v>46113</v>
      </c>
      <c r="B986" s="377" t="s">
        <v>915</v>
      </c>
      <c r="C986" s="377" t="s">
        <v>520</v>
      </c>
      <c r="D986" s="376" t="s">
        <v>96</v>
      </c>
      <c r="E986" s="377">
        <v>500</v>
      </c>
      <c r="F986" s="367">
        <f t="shared" si="15"/>
        <v>0.93386376795353099</v>
      </c>
      <c r="G986" s="239">
        <v>535.41</v>
      </c>
      <c r="H986" s="165" t="s">
        <v>127</v>
      </c>
      <c r="I986" s="377" t="s">
        <v>980</v>
      </c>
      <c r="J986" s="170" t="s">
        <v>95</v>
      </c>
      <c r="K986" s="170" t="s">
        <v>342</v>
      </c>
      <c r="L986" s="170" t="s">
        <v>112</v>
      </c>
      <c r="M986" s="75"/>
      <c r="N986" s="75"/>
      <c r="O986" s="75"/>
    </row>
    <row r="987" spans="1:15" ht="15.6" hidden="1">
      <c r="A987" s="379">
        <v>46113</v>
      </c>
      <c r="B987" s="377" t="s">
        <v>916</v>
      </c>
      <c r="C987" s="377" t="s">
        <v>520</v>
      </c>
      <c r="D987" s="376" t="s">
        <v>96</v>
      </c>
      <c r="E987" s="377">
        <v>500</v>
      </c>
      <c r="F987" s="367">
        <f t="shared" si="15"/>
        <v>0.93386376795353099</v>
      </c>
      <c r="G987" s="239">
        <v>535.41</v>
      </c>
      <c r="H987" s="165" t="s">
        <v>127</v>
      </c>
      <c r="I987" s="377" t="s">
        <v>980</v>
      </c>
      <c r="J987" s="170" t="s">
        <v>95</v>
      </c>
      <c r="K987" s="170" t="s">
        <v>342</v>
      </c>
      <c r="L987" s="170" t="s">
        <v>112</v>
      </c>
      <c r="M987" s="303"/>
      <c r="N987" s="303"/>
      <c r="O987" s="247"/>
    </row>
    <row r="988" spans="1:15" ht="15.6" hidden="1">
      <c r="A988" s="379">
        <v>46113</v>
      </c>
      <c r="B988" s="377" t="s">
        <v>917</v>
      </c>
      <c r="C988" s="377" t="s">
        <v>395</v>
      </c>
      <c r="D988" s="376" t="s">
        <v>96</v>
      </c>
      <c r="E988" s="377">
        <v>10000</v>
      </c>
      <c r="F988" s="367">
        <f t="shared" si="15"/>
        <v>18.67727535907062</v>
      </c>
      <c r="G988" s="239">
        <v>535.41</v>
      </c>
      <c r="H988" s="165" t="s">
        <v>127</v>
      </c>
      <c r="I988" s="377" t="s">
        <v>981</v>
      </c>
      <c r="J988" s="170" t="s">
        <v>95</v>
      </c>
      <c r="K988" s="170" t="s">
        <v>342</v>
      </c>
      <c r="L988" s="170" t="s">
        <v>112</v>
      </c>
      <c r="M988" s="303"/>
      <c r="N988" s="303"/>
      <c r="O988" s="247"/>
    </row>
    <row r="989" spans="1:15" ht="15.6" hidden="1">
      <c r="A989" s="379">
        <v>46113</v>
      </c>
      <c r="B989" s="375" t="s">
        <v>918</v>
      </c>
      <c r="C989" s="375" t="s">
        <v>109</v>
      </c>
      <c r="D989" s="376" t="s">
        <v>96</v>
      </c>
      <c r="E989" s="377">
        <v>7500</v>
      </c>
      <c r="F989" s="367">
        <f t="shared" si="15"/>
        <v>14.007956519302965</v>
      </c>
      <c r="G989" s="239">
        <v>535.41</v>
      </c>
      <c r="H989" s="165" t="s">
        <v>127</v>
      </c>
      <c r="I989" s="377" t="s">
        <v>982</v>
      </c>
      <c r="J989" s="170" t="s">
        <v>95</v>
      </c>
      <c r="K989" s="170" t="s">
        <v>342</v>
      </c>
      <c r="L989" s="170" t="s">
        <v>112</v>
      </c>
      <c r="M989" s="75"/>
      <c r="N989" s="75"/>
      <c r="O989" s="75"/>
    </row>
    <row r="990" spans="1:15" ht="15.6" hidden="1">
      <c r="A990" s="380">
        <v>46113</v>
      </c>
      <c r="B990" s="170" t="s">
        <v>1000</v>
      </c>
      <c r="C990" s="428" t="s">
        <v>334</v>
      </c>
      <c r="D990" s="425" t="s">
        <v>97</v>
      </c>
      <c r="E990" s="429">
        <v>1000</v>
      </c>
      <c r="F990" s="367">
        <f t="shared" si="15"/>
        <v>1.867727535907062</v>
      </c>
      <c r="G990" s="239">
        <v>535.41</v>
      </c>
      <c r="H990" s="425" t="s">
        <v>167</v>
      </c>
      <c r="I990" s="425" t="s">
        <v>1057</v>
      </c>
      <c r="J990" s="170" t="s">
        <v>95</v>
      </c>
      <c r="K990" s="170" t="s">
        <v>342</v>
      </c>
      <c r="L990" s="170" t="s">
        <v>112</v>
      </c>
      <c r="M990" s="419"/>
      <c r="N990" s="419"/>
      <c r="O990" s="124"/>
    </row>
    <row r="991" spans="1:15" ht="15.6" hidden="1">
      <c r="A991" s="380">
        <v>46113</v>
      </c>
      <c r="B991" s="361" t="s">
        <v>1001</v>
      </c>
      <c r="C991" s="430" t="s">
        <v>334</v>
      </c>
      <c r="D991" s="361" t="s">
        <v>97</v>
      </c>
      <c r="E991" s="431">
        <v>1000</v>
      </c>
      <c r="F991" s="367">
        <f t="shared" si="15"/>
        <v>1.867727535907062</v>
      </c>
      <c r="G991" s="239">
        <v>535.41</v>
      </c>
      <c r="H991" s="361" t="s">
        <v>167</v>
      </c>
      <c r="I991" s="361" t="s">
        <v>1057</v>
      </c>
      <c r="J991" s="170" t="s">
        <v>95</v>
      </c>
      <c r="K991" s="170" t="s">
        <v>342</v>
      </c>
      <c r="L991" s="170" t="s">
        <v>112</v>
      </c>
      <c r="M991" s="75"/>
      <c r="N991" s="75"/>
      <c r="O991" s="75"/>
    </row>
    <row r="992" spans="1:15" ht="15.6" hidden="1">
      <c r="A992" s="380">
        <v>46113</v>
      </c>
      <c r="B992" s="361" t="s">
        <v>1002</v>
      </c>
      <c r="C992" s="430" t="s">
        <v>334</v>
      </c>
      <c r="D992" s="361" t="s">
        <v>97</v>
      </c>
      <c r="E992" s="431">
        <v>1000</v>
      </c>
      <c r="F992" s="367">
        <f t="shared" si="15"/>
        <v>1.867727535907062</v>
      </c>
      <c r="G992" s="239">
        <v>535.41</v>
      </c>
      <c r="H992" s="361" t="s">
        <v>167</v>
      </c>
      <c r="I992" s="361" t="s">
        <v>1057</v>
      </c>
      <c r="J992" s="170" t="s">
        <v>95</v>
      </c>
      <c r="K992" s="170" t="s">
        <v>342</v>
      </c>
      <c r="L992" s="170" t="s">
        <v>112</v>
      </c>
      <c r="M992" s="75"/>
      <c r="N992" s="75"/>
      <c r="O992" s="75"/>
    </row>
    <row r="993" spans="1:15" ht="15.6" hidden="1">
      <c r="A993" s="380">
        <v>46113</v>
      </c>
      <c r="B993" s="242" t="s">
        <v>1003</v>
      </c>
      <c r="C993" s="361" t="s">
        <v>109</v>
      </c>
      <c r="D993" s="242" t="s">
        <v>98</v>
      </c>
      <c r="E993" s="431">
        <v>5000</v>
      </c>
      <c r="F993" s="367">
        <f t="shared" si="15"/>
        <v>9.3386376795353101</v>
      </c>
      <c r="G993" s="239">
        <v>535.41</v>
      </c>
      <c r="H993" s="361" t="s">
        <v>167</v>
      </c>
      <c r="I993" s="361" t="s">
        <v>1058</v>
      </c>
      <c r="J993" s="170" t="s">
        <v>95</v>
      </c>
      <c r="K993" s="170" t="s">
        <v>342</v>
      </c>
      <c r="L993" s="170" t="s">
        <v>112</v>
      </c>
      <c r="M993" s="75"/>
      <c r="N993" s="75"/>
      <c r="O993" s="75"/>
    </row>
    <row r="994" spans="1:15" ht="15.6" hidden="1">
      <c r="A994" s="346">
        <v>46113</v>
      </c>
      <c r="B994" s="165" t="s">
        <v>1084</v>
      </c>
      <c r="C994" s="165" t="s">
        <v>109</v>
      </c>
      <c r="D994" s="165" t="s">
        <v>525</v>
      </c>
      <c r="E994" s="347">
        <v>7500</v>
      </c>
      <c r="F994" s="367">
        <f t="shared" si="15"/>
        <v>14.007956519302965</v>
      </c>
      <c r="G994" s="239">
        <v>535.41</v>
      </c>
      <c r="H994" s="347" t="s">
        <v>122</v>
      </c>
      <c r="I994" s="347" t="s">
        <v>1089</v>
      </c>
      <c r="J994" s="170" t="s">
        <v>95</v>
      </c>
      <c r="K994" s="170" t="s">
        <v>342</v>
      </c>
      <c r="L994" s="170" t="s">
        <v>112</v>
      </c>
      <c r="M994" s="75"/>
      <c r="N994" s="75"/>
      <c r="O994" s="75"/>
    </row>
    <row r="995" spans="1:15" ht="15.6" hidden="1">
      <c r="A995" s="423">
        <v>46113</v>
      </c>
      <c r="B995" s="361" t="s">
        <v>2161</v>
      </c>
      <c r="C995" s="361" t="s">
        <v>520</v>
      </c>
      <c r="D995" s="361" t="s">
        <v>256</v>
      </c>
      <c r="E995" s="361">
        <v>500</v>
      </c>
      <c r="F995" s="367">
        <f t="shared" si="15"/>
        <v>0.93386376795353099</v>
      </c>
      <c r="G995" s="239">
        <v>535.41</v>
      </c>
      <c r="H995" s="242" t="s">
        <v>121</v>
      </c>
      <c r="I995" s="361" t="s">
        <v>1124</v>
      </c>
      <c r="J995" s="170" t="s">
        <v>95</v>
      </c>
      <c r="K995" s="170" t="s">
        <v>342</v>
      </c>
      <c r="L995" s="170" t="s">
        <v>112</v>
      </c>
      <c r="M995" s="75"/>
      <c r="N995" s="75"/>
      <c r="O995" s="75"/>
    </row>
    <row r="996" spans="1:15" ht="15.6" hidden="1">
      <c r="A996" s="423">
        <v>46113</v>
      </c>
      <c r="B996" s="361" t="s">
        <v>2161</v>
      </c>
      <c r="C996" s="361" t="s">
        <v>520</v>
      </c>
      <c r="D996" s="361" t="s">
        <v>256</v>
      </c>
      <c r="E996" s="361">
        <v>500</v>
      </c>
      <c r="F996" s="367">
        <f t="shared" si="15"/>
        <v>0.93386376795353099</v>
      </c>
      <c r="G996" s="239">
        <v>535.41</v>
      </c>
      <c r="H996" s="242" t="s">
        <v>121</v>
      </c>
      <c r="I996" s="361" t="s">
        <v>1124</v>
      </c>
      <c r="J996" s="170" t="s">
        <v>95</v>
      </c>
      <c r="K996" s="170" t="s">
        <v>342</v>
      </c>
      <c r="L996" s="170" t="s">
        <v>112</v>
      </c>
      <c r="M996" s="75"/>
      <c r="N996" s="75"/>
      <c r="O996" s="75"/>
    </row>
    <row r="997" spans="1:15" ht="15.6" hidden="1">
      <c r="A997" s="423">
        <v>46113</v>
      </c>
      <c r="B997" s="361" t="s">
        <v>2161</v>
      </c>
      <c r="C997" s="361" t="s">
        <v>520</v>
      </c>
      <c r="D997" s="361" t="s">
        <v>256</v>
      </c>
      <c r="E997" s="361">
        <v>500</v>
      </c>
      <c r="F997" s="367">
        <f t="shared" si="15"/>
        <v>0.93386376795353099</v>
      </c>
      <c r="G997" s="239">
        <v>535.41</v>
      </c>
      <c r="H997" s="242" t="s">
        <v>121</v>
      </c>
      <c r="I997" s="361" t="s">
        <v>1124</v>
      </c>
      <c r="J997" s="170" t="s">
        <v>95</v>
      </c>
      <c r="K997" s="170" t="s">
        <v>342</v>
      </c>
      <c r="L997" s="170" t="s">
        <v>112</v>
      </c>
      <c r="M997" s="75"/>
      <c r="N997" s="75"/>
      <c r="O997" s="75"/>
    </row>
    <row r="998" spans="1:15" ht="15.6" hidden="1">
      <c r="A998" s="423">
        <v>46113</v>
      </c>
      <c r="B998" s="165" t="s">
        <v>1119</v>
      </c>
      <c r="C998" s="165" t="s">
        <v>109</v>
      </c>
      <c r="D998" s="242" t="s">
        <v>256</v>
      </c>
      <c r="E998" s="361">
        <v>7500</v>
      </c>
      <c r="F998" s="367">
        <f t="shared" si="15"/>
        <v>14.007956519302965</v>
      </c>
      <c r="G998" s="239">
        <v>535.41</v>
      </c>
      <c r="H998" s="242" t="s">
        <v>121</v>
      </c>
      <c r="I998" s="361" t="s">
        <v>1125</v>
      </c>
      <c r="J998" s="170" t="s">
        <v>95</v>
      </c>
      <c r="K998" s="170" t="s">
        <v>342</v>
      </c>
      <c r="L998" s="170" t="s">
        <v>112</v>
      </c>
      <c r="M998" s="75"/>
      <c r="N998" s="75"/>
      <c r="O998" s="75"/>
    </row>
    <row r="999" spans="1:15" ht="15.6" hidden="1">
      <c r="A999" s="423">
        <v>46113</v>
      </c>
      <c r="B999" s="170" t="s">
        <v>1150</v>
      </c>
      <c r="C999" s="170" t="s">
        <v>109</v>
      </c>
      <c r="D999" s="170" t="s">
        <v>256</v>
      </c>
      <c r="E999" s="361">
        <v>7500</v>
      </c>
      <c r="F999" s="367">
        <f t="shared" si="15"/>
        <v>14.007956519302965</v>
      </c>
      <c r="G999" s="239">
        <v>535.41</v>
      </c>
      <c r="H999" s="361" t="s">
        <v>130</v>
      </c>
      <c r="I999" s="361" t="s">
        <v>1155</v>
      </c>
      <c r="J999" s="170" t="s">
        <v>95</v>
      </c>
      <c r="K999" s="170" t="s">
        <v>342</v>
      </c>
      <c r="L999" s="170" t="s">
        <v>112</v>
      </c>
      <c r="M999" s="124"/>
      <c r="N999" s="124"/>
      <c r="O999" s="124"/>
    </row>
    <row r="1000" spans="1:15" ht="15.6" hidden="1">
      <c r="A1000" s="423">
        <v>46113</v>
      </c>
      <c r="B1000" s="361" t="s">
        <v>1151</v>
      </c>
      <c r="C1000" s="361" t="s">
        <v>448</v>
      </c>
      <c r="D1000" s="361" t="s">
        <v>97</v>
      </c>
      <c r="E1000" s="433">
        <v>21480</v>
      </c>
      <c r="F1000" s="367">
        <f t="shared" si="15"/>
        <v>40.118787471283689</v>
      </c>
      <c r="G1000" s="239">
        <v>535.41</v>
      </c>
      <c r="H1000" s="361" t="s">
        <v>130</v>
      </c>
      <c r="I1000" s="425" t="s">
        <v>1156</v>
      </c>
      <c r="J1000" s="170" t="s">
        <v>95</v>
      </c>
      <c r="K1000" s="170" t="s">
        <v>342</v>
      </c>
      <c r="L1000" s="170" t="s">
        <v>112</v>
      </c>
      <c r="M1000" s="124"/>
      <c r="N1000" s="124"/>
      <c r="O1000" s="124"/>
    </row>
    <row r="1001" spans="1:15" ht="15.6" hidden="1">
      <c r="A1001" s="381">
        <v>46113</v>
      </c>
      <c r="B1001" s="425" t="s">
        <v>1179</v>
      </c>
      <c r="C1001" s="369" t="s">
        <v>334</v>
      </c>
      <c r="D1001" s="369" t="s">
        <v>96</v>
      </c>
      <c r="E1001" s="437">
        <v>500</v>
      </c>
      <c r="F1001" s="367">
        <f t="shared" si="15"/>
        <v>0.93386376795353099</v>
      </c>
      <c r="G1001" s="239">
        <v>535.41</v>
      </c>
      <c r="H1001" s="369" t="s">
        <v>126</v>
      </c>
      <c r="I1001" s="170" t="s">
        <v>1244</v>
      </c>
      <c r="J1001" s="170" t="s">
        <v>95</v>
      </c>
      <c r="K1001" s="170" t="s">
        <v>342</v>
      </c>
      <c r="L1001" s="170" t="s">
        <v>112</v>
      </c>
      <c r="M1001" s="124"/>
      <c r="N1001" s="124"/>
      <c r="O1001" s="124"/>
    </row>
    <row r="1002" spans="1:15" ht="15.6" hidden="1">
      <c r="A1002" s="381">
        <v>46113</v>
      </c>
      <c r="B1002" s="425" t="s">
        <v>1180</v>
      </c>
      <c r="C1002" s="369" t="s">
        <v>334</v>
      </c>
      <c r="D1002" s="369" t="s">
        <v>96</v>
      </c>
      <c r="E1002" s="437">
        <v>500</v>
      </c>
      <c r="F1002" s="367">
        <f t="shared" si="15"/>
        <v>0.93386376795353099</v>
      </c>
      <c r="G1002" s="239">
        <v>535.41</v>
      </c>
      <c r="H1002" s="369" t="s">
        <v>126</v>
      </c>
      <c r="I1002" s="170" t="s">
        <v>1244</v>
      </c>
      <c r="J1002" s="170" t="s">
        <v>95</v>
      </c>
      <c r="K1002" s="170" t="s">
        <v>342</v>
      </c>
      <c r="L1002" s="170" t="s">
        <v>112</v>
      </c>
      <c r="M1002" s="75"/>
      <c r="N1002" s="75"/>
      <c r="O1002" s="75"/>
    </row>
    <row r="1003" spans="1:15" ht="15.6" hidden="1">
      <c r="A1003" s="381">
        <v>46113</v>
      </c>
      <c r="B1003" s="170" t="s">
        <v>1181</v>
      </c>
      <c r="C1003" s="369" t="s">
        <v>334</v>
      </c>
      <c r="D1003" s="369" t="s">
        <v>96</v>
      </c>
      <c r="E1003" s="309">
        <v>500</v>
      </c>
      <c r="F1003" s="367">
        <f t="shared" si="15"/>
        <v>0.93386376795353099</v>
      </c>
      <c r="G1003" s="239">
        <v>535.41</v>
      </c>
      <c r="H1003" s="369" t="s">
        <v>126</v>
      </c>
      <c r="I1003" s="170" t="s">
        <v>1244</v>
      </c>
      <c r="J1003" s="170" t="s">
        <v>95</v>
      </c>
      <c r="K1003" s="170" t="s">
        <v>342</v>
      </c>
      <c r="L1003" s="170" t="s">
        <v>112</v>
      </c>
      <c r="M1003" s="75"/>
      <c r="N1003" s="75"/>
      <c r="O1003" s="75"/>
    </row>
    <row r="1004" spans="1:15" ht="15.6" hidden="1">
      <c r="A1004" s="381">
        <v>46113</v>
      </c>
      <c r="B1004" s="170" t="s">
        <v>1182</v>
      </c>
      <c r="C1004" s="369" t="s">
        <v>334</v>
      </c>
      <c r="D1004" s="369" t="s">
        <v>96</v>
      </c>
      <c r="E1004" s="309">
        <v>500</v>
      </c>
      <c r="F1004" s="367">
        <f t="shared" si="15"/>
        <v>0.93386376795353099</v>
      </c>
      <c r="G1004" s="239">
        <v>535.41</v>
      </c>
      <c r="H1004" s="369" t="s">
        <v>126</v>
      </c>
      <c r="I1004" s="170" t="s">
        <v>1244</v>
      </c>
      <c r="J1004" s="170" t="s">
        <v>95</v>
      </c>
      <c r="K1004" s="170" t="s">
        <v>342</v>
      </c>
      <c r="L1004" s="170" t="s">
        <v>112</v>
      </c>
      <c r="M1004" s="75"/>
      <c r="N1004" s="75"/>
      <c r="O1004" s="75"/>
    </row>
    <row r="1005" spans="1:15" ht="15.6" hidden="1">
      <c r="A1005" s="381">
        <v>46113</v>
      </c>
      <c r="B1005" s="170" t="s">
        <v>1184</v>
      </c>
      <c r="C1005" s="369" t="s">
        <v>109</v>
      </c>
      <c r="D1005" s="369" t="s">
        <v>96</v>
      </c>
      <c r="E1005" s="437">
        <v>7500</v>
      </c>
      <c r="F1005" s="367">
        <f t="shared" si="15"/>
        <v>14.007956519302965</v>
      </c>
      <c r="G1005" s="239">
        <v>535.41</v>
      </c>
      <c r="H1005" s="369" t="s">
        <v>126</v>
      </c>
      <c r="I1005" s="170" t="s">
        <v>1245</v>
      </c>
      <c r="J1005" s="170" t="s">
        <v>95</v>
      </c>
      <c r="K1005" s="170" t="s">
        <v>342</v>
      </c>
      <c r="L1005" s="170" t="s">
        <v>112</v>
      </c>
      <c r="M1005" s="75"/>
      <c r="N1005" s="75"/>
      <c r="O1005" s="75"/>
    </row>
    <row r="1006" spans="1:15" ht="15.6" hidden="1">
      <c r="A1006" s="438">
        <v>46113</v>
      </c>
      <c r="B1006" s="375" t="s">
        <v>1260</v>
      </c>
      <c r="C1006" s="375" t="s">
        <v>109</v>
      </c>
      <c r="D1006" s="382" t="s">
        <v>99</v>
      </c>
      <c r="E1006" s="439">
        <v>7500</v>
      </c>
      <c r="F1006" s="367">
        <f t="shared" ref="F1006:F1069" si="16">E1006/G1006</f>
        <v>14.007956519302965</v>
      </c>
      <c r="G1006" s="239">
        <v>535.41</v>
      </c>
      <c r="H1006" s="440" t="s">
        <v>128</v>
      </c>
      <c r="I1006" s="440" t="s">
        <v>1299</v>
      </c>
      <c r="J1006" s="170" t="s">
        <v>95</v>
      </c>
      <c r="K1006" s="170" t="s">
        <v>342</v>
      </c>
      <c r="L1006" s="170" t="s">
        <v>112</v>
      </c>
      <c r="M1006" s="75"/>
      <c r="N1006" s="75"/>
      <c r="O1006" s="75"/>
    </row>
    <row r="1007" spans="1:15" ht="15.6" hidden="1">
      <c r="A1007" s="423">
        <v>46113</v>
      </c>
      <c r="B1007" s="361" t="s">
        <v>1315</v>
      </c>
      <c r="C1007" s="361" t="s">
        <v>334</v>
      </c>
      <c r="D1007" s="361" t="s">
        <v>96</v>
      </c>
      <c r="E1007" s="361">
        <v>500</v>
      </c>
      <c r="F1007" s="367">
        <f t="shared" si="16"/>
        <v>0.93386376795353099</v>
      </c>
      <c r="G1007" s="239">
        <v>535.41</v>
      </c>
      <c r="H1007" s="361" t="s">
        <v>123</v>
      </c>
      <c r="I1007" s="361" t="s">
        <v>1368</v>
      </c>
      <c r="J1007" s="170" t="s">
        <v>95</v>
      </c>
      <c r="K1007" s="170" t="s">
        <v>342</v>
      </c>
      <c r="L1007" s="170" t="s">
        <v>112</v>
      </c>
      <c r="M1007" s="75"/>
      <c r="N1007" s="75"/>
      <c r="O1007" s="75"/>
    </row>
    <row r="1008" spans="1:15" ht="15.6" hidden="1">
      <c r="A1008" s="423">
        <v>46113</v>
      </c>
      <c r="B1008" s="361" t="s">
        <v>1316</v>
      </c>
      <c r="C1008" s="361" t="s">
        <v>334</v>
      </c>
      <c r="D1008" s="361" t="s">
        <v>96</v>
      </c>
      <c r="E1008" s="361">
        <v>500</v>
      </c>
      <c r="F1008" s="367">
        <f t="shared" si="16"/>
        <v>0.93386376795353099</v>
      </c>
      <c r="G1008" s="239">
        <v>535.41</v>
      </c>
      <c r="H1008" s="361" t="s">
        <v>123</v>
      </c>
      <c r="I1008" s="361" t="s">
        <v>1368</v>
      </c>
      <c r="J1008" s="170" t="s">
        <v>95</v>
      </c>
      <c r="K1008" s="170" t="s">
        <v>342</v>
      </c>
      <c r="L1008" s="170" t="s">
        <v>112</v>
      </c>
      <c r="M1008" s="75"/>
      <c r="N1008" s="75"/>
      <c r="O1008" s="75"/>
    </row>
    <row r="1009" spans="1:15" ht="15.6" hidden="1">
      <c r="A1009" s="423">
        <v>46113</v>
      </c>
      <c r="B1009" s="242" t="s">
        <v>1317</v>
      </c>
      <c r="C1009" s="242" t="s">
        <v>109</v>
      </c>
      <c r="D1009" s="361" t="s">
        <v>96</v>
      </c>
      <c r="E1009" s="361">
        <v>5000</v>
      </c>
      <c r="F1009" s="367">
        <f t="shared" si="16"/>
        <v>9.3386376795353101</v>
      </c>
      <c r="G1009" s="239">
        <v>535.41</v>
      </c>
      <c r="H1009" s="361" t="s">
        <v>123</v>
      </c>
      <c r="I1009" s="361" t="s">
        <v>1369</v>
      </c>
      <c r="J1009" s="170" t="s">
        <v>95</v>
      </c>
      <c r="K1009" s="170" t="s">
        <v>342</v>
      </c>
      <c r="L1009" s="170" t="s">
        <v>112</v>
      </c>
      <c r="M1009" s="75"/>
      <c r="N1009" s="75"/>
      <c r="O1009" s="75"/>
    </row>
    <row r="1010" spans="1:15" ht="15.6" hidden="1">
      <c r="A1010" s="423">
        <v>46114</v>
      </c>
      <c r="B1010" s="361" t="s">
        <v>889</v>
      </c>
      <c r="C1010" s="361" t="s">
        <v>334</v>
      </c>
      <c r="D1010" s="371" t="s">
        <v>98</v>
      </c>
      <c r="E1010" s="361">
        <v>1000</v>
      </c>
      <c r="F1010" s="367">
        <f t="shared" si="16"/>
        <v>1.867727535907062</v>
      </c>
      <c r="G1010" s="239">
        <v>535.41</v>
      </c>
      <c r="H1010" s="372" t="s">
        <v>110</v>
      </c>
      <c r="I1010" s="424" t="s">
        <v>905</v>
      </c>
      <c r="J1010" s="170" t="s">
        <v>95</v>
      </c>
      <c r="K1010" s="170" t="s">
        <v>342</v>
      </c>
      <c r="L1010" s="170" t="s">
        <v>112</v>
      </c>
      <c r="M1010" s="75"/>
      <c r="N1010" s="75"/>
      <c r="O1010" s="75"/>
    </row>
    <row r="1011" spans="1:15" ht="15.6" hidden="1">
      <c r="A1011" s="423">
        <v>46114</v>
      </c>
      <c r="B1011" s="361" t="s">
        <v>890</v>
      </c>
      <c r="C1011" s="361" t="s">
        <v>334</v>
      </c>
      <c r="D1011" s="371" t="s">
        <v>98</v>
      </c>
      <c r="E1011" s="361">
        <v>1000</v>
      </c>
      <c r="F1011" s="367">
        <f t="shared" si="16"/>
        <v>1.867727535907062</v>
      </c>
      <c r="G1011" s="239">
        <v>535.41</v>
      </c>
      <c r="H1011" s="372" t="s">
        <v>110</v>
      </c>
      <c r="I1011" s="424" t="s">
        <v>905</v>
      </c>
      <c r="J1011" s="170" t="s">
        <v>95</v>
      </c>
      <c r="K1011" s="170" t="s">
        <v>342</v>
      </c>
      <c r="L1011" s="170" t="s">
        <v>112</v>
      </c>
      <c r="M1011" s="75"/>
      <c r="N1011" s="75"/>
      <c r="O1011" s="75"/>
    </row>
    <row r="1012" spans="1:15" ht="15.6" hidden="1">
      <c r="A1012" s="423">
        <v>46114</v>
      </c>
      <c r="B1012" s="361" t="s">
        <v>186</v>
      </c>
      <c r="C1012" s="361" t="s">
        <v>334</v>
      </c>
      <c r="D1012" s="371" t="s">
        <v>98</v>
      </c>
      <c r="E1012" s="361">
        <v>1000</v>
      </c>
      <c r="F1012" s="367">
        <f t="shared" si="16"/>
        <v>1.867727535907062</v>
      </c>
      <c r="G1012" s="239">
        <v>535.41</v>
      </c>
      <c r="H1012" s="372" t="s">
        <v>110</v>
      </c>
      <c r="I1012" s="424" t="s">
        <v>905</v>
      </c>
      <c r="J1012" s="170" t="s">
        <v>95</v>
      </c>
      <c r="K1012" s="170" t="s">
        <v>342</v>
      </c>
      <c r="L1012" s="170" t="s">
        <v>112</v>
      </c>
      <c r="M1012" s="75"/>
      <c r="N1012" s="75"/>
      <c r="O1012" s="75"/>
    </row>
    <row r="1013" spans="1:15" ht="15.6" hidden="1">
      <c r="A1013" s="379">
        <v>46114</v>
      </c>
      <c r="B1013" s="377" t="s">
        <v>919</v>
      </c>
      <c r="C1013" s="377" t="s">
        <v>395</v>
      </c>
      <c r="D1013" s="376" t="s">
        <v>96</v>
      </c>
      <c r="E1013" s="377">
        <v>10000</v>
      </c>
      <c r="F1013" s="367">
        <f t="shared" si="16"/>
        <v>18.67727535907062</v>
      </c>
      <c r="G1013" s="239">
        <v>535.41</v>
      </c>
      <c r="H1013" s="165" t="s">
        <v>127</v>
      </c>
      <c r="I1013" s="377" t="s">
        <v>981</v>
      </c>
      <c r="J1013" s="170" t="s">
        <v>95</v>
      </c>
      <c r="K1013" s="170" t="s">
        <v>342</v>
      </c>
      <c r="L1013" s="170" t="s">
        <v>112</v>
      </c>
      <c r="M1013" s="75"/>
      <c r="N1013" s="75"/>
      <c r="O1013" s="75"/>
    </row>
    <row r="1014" spans="1:15" ht="15.6" hidden="1">
      <c r="A1014" s="379">
        <v>46114</v>
      </c>
      <c r="B1014" s="377" t="s">
        <v>920</v>
      </c>
      <c r="C1014" s="377" t="s">
        <v>520</v>
      </c>
      <c r="D1014" s="376" t="s">
        <v>96</v>
      </c>
      <c r="E1014" s="377">
        <v>500</v>
      </c>
      <c r="F1014" s="367">
        <f t="shared" si="16"/>
        <v>0.93386376795353099</v>
      </c>
      <c r="G1014" s="239">
        <v>535.41</v>
      </c>
      <c r="H1014" s="165" t="s">
        <v>127</v>
      </c>
      <c r="I1014" s="377" t="s">
        <v>980</v>
      </c>
      <c r="J1014" s="170" t="s">
        <v>95</v>
      </c>
      <c r="K1014" s="170" t="s">
        <v>342</v>
      </c>
      <c r="L1014" s="170" t="s">
        <v>112</v>
      </c>
      <c r="M1014" s="75"/>
      <c r="N1014" s="75"/>
      <c r="O1014" s="75"/>
    </row>
    <row r="1015" spans="1:15" ht="15.6" hidden="1">
      <c r="A1015" s="379">
        <v>46114</v>
      </c>
      <c r="B1015" s="377" t="s">
        <v>916</v>
      </c>
      <c r="C1015" s="377" t="s">
        <v>520</v>
      </c>
      <c r="D1015" s="376" t="s">
        <v>96</v>
      </c>
      <c r="E1015" s="377">
        <v>500</v>
      </c>
      <c r="F1015" s="367">
        <f t="shared" si="16"/>
        <v>0.93386376795353099</v>
      </c>
      <c r="G1015" s="239">
        <v>535.41</v>
      </c>
      <c r="H1015" s="165" t="s">
        <v>127</v>
      </c>
      <c r="I1015" s="377" t="s">
        <v>980</v>
      </c>
      <c r="J1015" s="170" t="s">
        <v>95</v>
      </c>
      <c r="K1015" s="170" t="s">
        <v>342</v>
      </c>
      <c r="L1015" s="170" t="s">
        <v>112</v>
      </c>
      <c r="M1015" s="75"/>
      <c r="N1015" s="75"/>
      <c r="O1015" s="75"/>
    </row>
    <row r="1016" spans="1:15" ht="15.6" hidden="1">
      <c r="A1016" s="380">
        <v>46114</v>
      </c>
      <c r="B1016" s="242" t="s">
        <v>1004</v>
      </c>
      <c r="C1016" s="430" t="s">
        <v>334</v>
      </c>
      <c r="D1016" s="361" t="s">
        <v>97</v>
      </c>
      <c r="E1016" s="431">
        <v>1000</v>
      </c>
      <c r="F1016" s="367">
        <f t="shared" si="16"/>
        <v>1.867727535907062</v>
      </c>
      <c r="G1016" s="239">
        <v>535.41</v>
      </c>
      <c r="H1016" s="361" t="s">
        <v>167</v>
      </c>
      <c r="I1016" s="361" t="s">
        <v>1057</v>
      </c>
      <c r="J1016" s="170" t="s">
        <v>95</v>
      </c>
      <c r="K1016" s="170" t="s">
        <v>342</v>
      </c>
      <c r="L1016" s="170" t="s">
        <v>112</v>
      </c>
      <c r="M1016" s="75"/>
      <c r="N1016" s="75"/>
      <c r="O1016" s="75"/>
    </row>
    <row r="1017" spans="1:15" ht="15.6" hidden="1">
      <c r="A1017" s="380">
        <v>46114</v>
      </c>
      <c r="B1017" s="361" t="s">
        <v>1005</v>
      </c>
      <c r="C1017" s="430" t="s">
        <v>334</v>
      </c>
      <c r="D1017" s="361" t="s">
        <v>97</v>
      </c>
      <c r="E1017" s="431">
        <v>1000</v>
      </c>
      <c r="F1017" s="367">
        <f t="shared" si="16"/>
        <v>1.867727535907062</v>
      </c>
      <c r="G1017" s="239">
        <v>535.41</v>
      </c>
      <c r="H1017" s="361" t="s">
        <v>167</v>
      </c>
      <c r="I1017" s="361" t="s">
        <v>1057</v>
      </c>
      <c r="J1017" s="170" t="s">
        <v>95</v>
      </c>
      <c r="K1017" s="170" t="s">
        <v>342</v>
      </c>
      <c r="L1017" s="170" t="s">
        <v>112</v>
      </c>
      <c r="M1017" s="75"/>
      <c r="N1017" s="75"/>
      <c r="O1017" s="75"/>
    </row>
    <row r="1018" spans="1:15" ht="15.6" hidden="1">
      <c r="A1018" s="423">
        <v>46114</v>
      </c>
      <c r="B1018" s="361" t="s">
        <v>2164</v>
      </c>
      <c r="C1018" s="361" t="s">
        <v>520</v>
      </c>
      <c r="D1018" s="361" t="s">
        <v>256</v>
      </c>
      <c r="E1018" s="361">
        <v>500</v>
      </c>
      <c r="F1018" s="367">
        <f t="shared" si="16"/>
        <v>0.93386376795353099</v>
      </c>
      <c r="G1018" s="239">
        <v>535.41</v>
      </c>
      <c r="H1018" s="242" t="s">
        <v>121</v>
      </c>
      <c r="I1018" s="361" t="s">
        <v>1124</v>
      </c>
      <c r="J1018" s="170" t="s">
        <v>95</v>
      </c>
      <c r="K1018" s="170" t="s">
        <v>342</v>
      </c>
      <c r="L1018" s="170" t="s">
        <v>112</v>
      </c>
      <c r="M1018" s="75"/>
      <c r="N1018" s="75"/>
      <c r="O1018" s="75"/>
    </row>
    <row r="1019" spans="1:15" ht="15.6" hidden="1">
      <c r="A1019" s="423">
        <v>46114</v>
      </c>
      <c r="B1019" s="361" t="s">
        <v>2161</v>
      </c>
      <c r="C1019" s="361" t="s">
        <v>520</v>
      </c>
      <c r="D1019" s="361" t="s">
        <v>256</v>
      </c>
      <c r="E1019" s="361">
        <v>500</v>
      </c>
      <c r="F1019" s="367">
        <f t="shared" si="16"/>
        <v>0.93386376795353099</v>
      </c>
      <c r="G1019" s="239">
        <v>535.41</v>
      </c>
      <c r="H1019" s="242" t="s">
        <v>121</v>
      </c>
      <c r="I1019" s="361" t="s">
        <v>1124</v>
      </c>
      <c r="J1019" s="170" t="s">
        <v>95</v>
      </c>
      <c r="K1019" s="170" t="s">
        <v>342</v>
      </c>
      <c r="L1019" s="170" t="s">
        <v>112</v>
      </c>
      <c r="M1019" s="75"/>
      <c r="N1019" s="75"/>
      <c r="O1019" s="75"/>
    </row>
    <row r="1020" spans="1:15" ht="15.6" hidden="1">
      <c r="A1020" s="423">
        <v>46114</v>
      </c>
      <c r="B1020" s="361" t="s">
        <v>2161</v>
      </c>
      <c r="C1020" s="361" t="s">
        <v>520</v>
      </c>
      <c r="D1020" s="361" t="s">
        <v>256</v>
      </c>
      <c r="E1020" s="361">
        <v>1500</v>
      </c>
      <c r="F1020" s="367">
        <f t="shared" si="16"/>
        <v>2.8015913038605929</v>
      </c>
      <c r="G1020" s="239">
        <v>535.41</v>
      </c>
      <c r="H1020" s="361" t="s">
        <v>130</v>
      </c>
      <c r="I1020" s="361" t="s">
        <v>1157</v>
      </c>
      <c r="J1020" s="170" t="s">
        <v>95</v>
      </c>
      <c r="K1020" s="170" t="s">
        <v>342</v>
      </c>
      <c r="L1020" s="170" t="s">
        <v>112</v>
      </c>
      <c r="M1020" s="124"/>
      <c r="N1020" s="124"/>
      <c r="O1020" s="124"/>
    </row>
    <row r="1021" spans="1:15" ht="15.6" hidden="1">
      <c r="A1021" s="423">
        <v>46114</v>
      </c>
      <c r="B1021" s="361" t="s">
        <v>2161</v>
      </c>
      <c r="C1021" s="361" t="s">
        <v>520</v>
      </c>
      <c r="D1021" s="361" t="s">
        <v>256</v>
      </c>
      <c r="E1021" s="361">
        <v>2000</v>
      </c>
      <c r="F1021" s="367">
        <f t="shared" si="16"/>
        <v>3.735455071814124</v>
      </c>
      <c r="G1021" s="239">
        <v>535.41</v>
      </c>
      <c r="H1021" s="361" t="s">
        <v>130</v>
      </c>
      <c r="I1021" s="361" t="s">
        <v>1157</v>
      </c>
      <c r="J1021" s="170" t="s">
        <v>95</v>
      </c>
      <c r="K1021" s="170" t="s">
        <v>342</v>
      </c>
      <c r="L1021" s="170" t="s">
        <v>112</v>
      </c>
      <c r="M1021" s="124"/>
      <c r="N1021" s="124"/>
      <c r="O1021" s="124"/>
    </row>
    <row r="1022" spans="1:15" ht="15.6" hidden="1">
      <c r="A1022" s="423">
        <v>46114</v>
      </c>
      <c r="B1022" s="361" t="s">
        <v>2164</v>
      </c>
      <c r="C1022" s="361" t="s">
        <v>520</v>
      </c>
      <c r="D1022" s="361" t="s">
        <v>256</v>
      </c>
      <c r="E1022" s="361">
        <v>1000</v>
      </c>
      <c r="F1022" s="367">
        <f t="shared" si="16"/>
        <v>1.867727535907062</v>
      </c>
      <c r="G1022" s="239">
        <v>535.41</v>
      </c>
      <c r="H1022" s="361" t="s">
        <v>130</v>
      </c>
      <c r="I1022" s="361" t="s">
        <v>1157</v>
      </c>
      <c r="J1022" s="170" t="s">
        <v>95</v>
      </c>
      <c r="K1022" s="170" t="s">
        <v>342</v>
      </c>
      <c r="L1022" s="170" t="s">
        <v>112</v>
      </c>
      <c r="M1022" s="124"/>
      <c r="N1022" s="124"/>
      <c r="O1022" s="124"/>
    </row>
    <row r="1023" spans="1:15" ht="15.6" hidden="1">
      <c r="A1023" s="423">
        <v>46114</v>
      </c>
      <c r="B1023" s="361" t="s">
        <v>2161</v>
      </c>
      <c r="C1023" s="361" t="s">
        <v>520</v>
      </c>
      <c r="D1023" s="361" t="s">
        <v>256</v>
      </c>
      <c r="E1023" s="361">
        <v>1000</v>
      </c>
      <c r="F1023" s="367">
        <f t="shared" si="16"/>
        <v>1.867727535907062</v>
      </c>
      <c r="G1023" s="239">
        <v>535.41</v>
      </c>
      <c r="H1023" s="361" t="s">
        <v>130</v>
      </c>
      <c r="I1023" s="361" t="s">
        <v>1157</v>
      </c>
      <c r="J1023" s="170" t="s">
        <v>95</v>
      </c>
      <c r="K1023" s="170" t="s">
        <v>342</v>
      </c>
      <c r="L1023" s="170" t="s">
        <v>112</v>
      </c>
      <c r="M1023" s="124"/>
      <c r="N1023" s="124"/>
      <c r="O1023" s="124"/>
    </row>
    <row r="1024" spans="1:15" ht="15.6" hidden="1">
      <c r="A1024" s="423">
        <v>46114</v>
      </c>
      <c r="B1024" s="361" t="s">
        <v>2161</v>
      </c>
      <c r="C1024" s="361" t="s">
        <v>520</v>
      </c>
      <c r="D1024" s="361" t="s">
        <v>256</v>
      </c>
      <c r="E1024" s="361">
        <v>2000</v>
      </c>
      <c r="F1024" s="367">
        <f t="shared" si="16"/>
        <v>3.735455071814124</v>
      </c>
      <c r="G1024" s="239">
        <v>535.41</v>
      </c>
      <c r="H1024" s="361" t="s">
        <v>130</v>
      </c>
      <c r="I1024" s="361" t="s">
        <v>1157</v>
      </c>
      <c r="J1024" s="170" t="s">
        <v>95</v>
      </c>
      <c r="K1024" s="170" t="s">
        <v>342</v>
      </c>
      <c r="L1024" s="170" t="s">
        <v>112</v>
      </c>
      <c r="M1024" s="75"/>
      <c r="N1024" s="75"/>
      <c r="O1024" s="75"/>
    </row>
    <row r="1025" spans="1:15" ht="15.6" hidden="1">
      <c r="A1025" s="381">
        <v>46114</v>
      </c>
      <c r="B1025" s="170" t="s">
        <v>1185</v>
      </c>
      <c r="C1025" s="369" t="s">
        <v>334</v>
      </c>
      <c r="D1025" s="369" t="s">
        <v>96</v>
      </c>
      <c r="E1025" s="309">
        <v>500</v>
      </c>
      <c r="F1025" s="367">
        <f t="shared" si="16"/>
        <v>0.93386376795353099</v>
      </c>
      <c r="G1025" s="239">
        <v>535.41</v>
      </c>
      <c r="H1025" s="369" t="s">
        <v>126</v>
      </c>
      <c r="I1025" s="170" t="s">
        <v>1244</v>
      </c>
      <c r="J1025" s="170" t="s">
        <v>95</v>
      </c>
      <c r="K1025" s="170" t="s">
        <v>342</v>
      </c>
      <c r="L1025" s="170" t="s">
        <v>112</v>
      </c>
      <c r="M1025" s="75"/>
      <c r="N1025" s="75"/>
      <c r="O1025" s="75"/>
    </row>
    <row r="1026" spans="1:15" ht="15.6" hidden="1">
      <c r="A1026" s="381">
        <v>46114</v>
      </c>
      <c r="B1026" s="170" t="s">
        <v>1182</v>
      </c>
      <c r="C1026" s="369" t="s">
        <v>334</v>
      </c>
      <c r="D1026" s="369" t="s">
        <v>96</v>
      </c>
      <c r="E1026" s="309">
        <v>500</v>
      </c>
      <c r="F1026" s="367">
        <f t="shared" si="16"/>
        <v>0.93386376795353099</v>
      </c>
      <c r="G1026" s="239">
        <v>535.41</v>
      </c>
      <c r="H1026" s="369" t="s">
        <v>126</v>
      </c>
      <c r="I1026" s="170" t="s">
        <v>1244</v>
      </c>
      <c r="J1026" s="170" t="s">
        <v>95</v>
      </c>
      <c r="K1026" s="170" t="s">
        <v>342</v>
      </c>
      <c r="L1026" s="170" t="s">
        <v>112</v>
      </c>
      <c r="M1026" s="75"/>
      <c r="N1026" s="75"/>
      <c r="O1026" s="75"/>
    </row>
    <row r="1027" spans="1:15" ht="15.6" hidden="1">
      <c r="A1027" s="423">
        <v>46115</v>
      </c>
      <c r="B1027" s="361" t="s">
        <v>889</v>
      </c>
      <c r="C1027" s="361" t="s">
        <v>334</v>
      </c>
      <c r="D1027" s="371" t="s">
        <v>98</v>
      </c>
      <c r="E1027" s="361">
        <v>1000</v>
      </c>
      <c r="F1027" s="367">
        <f t="shared" si="16"/>
        <v>1.867727535907062</v>
      </c>
      <c r="G1027" s="239">
        <v>535.41</v>
      </c>
      <c r="H1027" s="372" t="s">
        <v>110</v>
      </c>
      <c r="I1027" s="424" t="s">
        <v>905</v>
      </c>
      <c r="J1027" s="170" t="s">
        <v>95</v>
      </c>
      <c r="K1027" s="170" t="s">
        <v>342</v>
      </c>
      <c r="L1027" s="170" t="s">
        <v>112</v>
      </c>
      <c r="M1027" s="75"/>
      <c r="N1027" s="75"/>
      <c r="O1027" s="75"/>
    </row>
    <row r="1028" spans="1:15" ht="15.6" hidden="1">
      <c r="A1028" s="423">
        <v>46115</v>
      </c>
      <c r="B1028" s="361" t="s">
        <v>186</v>
      </c>
      <c r="C1028" s="361" t="s">
        <v>334</v>
      </c>
      <c r="D1028" s="371" t="s">
        <v>98</v>
      </c>
      <c r="E1028" s="361">
        <v>1000</v>
      </c>
      <c r="F1028" s="367">
        <f t="shared" si="16"/>
        <v>1.867727535907062</v>
      </c>
      <c r="G1028" s="239">
        <v>535.41</v>
      </c>
      <c r="H1028" s="372" t="s">
        <v>110</v>
      </c>
      <c r="I1028" s="424" t="s">
        <v>905</v>
      </c>
      <c r="J1028" s="170" t="s">
        <v>95</v>
      </c>
      <c r="K1028" s="170" t="s">
        <v>342</v>
      </c>
      <c r="L1028" s="170" t="s">
        <v>112</v>
      </c>
      <c r="M1028" s="75"/>
      <c r="N1028" s="75"/>
      <c r="O1028" s="75"/>
    </row>
    <row r="1029" spans="1:15" ht="15.6" hidden="1">
      <c r="A1029" s="379">
        <v>46115</v>
      </c>
      <c r="B1029" s="377" t="s">
        <v>921</v>
      </c>
      <c r="C1029" s="377" t="s">
        <v>395</v>
      </c>
      <c r="D1029" s="376" t="s">
        <v>96</v>
      </c>
      <c r="E1029" s="377">
        <v>10000</v>
      </c>
      <c r="F1029" s="367">
        <f t="shared" si="16"/>
        <v>18.67727535907062</v>
      </c>
      <c r="G1029" s="239">
        <v>535.41</v>
      </c>
      <c r="H1029" s="165" t="s">
        <v>127</v>
      </c>
      <c r="I1029" s="377" t="s">
        <v>981</v>
      </c>
      <c r="J1029" s="170" t="s">
        <v>95</v>
      </c>
      <c r="K1029" s="170" t="s">
        <v>342</v>
      </c>
      <c r="L1029" s="170" t="s">
        <v>112</v>
      </c>
      <c r="M1029" s="75"/>
      <c r="N1029" s="75"/>
      <c r="O1029" s="75"/>
    </row>
    <row r="1030" spans="1:15" ht="15.6" hidden="1">
      <c r="A1030" s="379">
        <v>46115</v>
      </c>
      <c r="B1030" s="377" t="s">
        <v>922</v>
      </c>
      <c r="C1030" s="377" t="s">
        <v>520</v>
      </c>
      <c r="D1030" s="376" t="s">
        <v>96</v>
      </c>
      <c r="E1030" s="377">
        <v>500</v>
      </c>
      <c r="F1030" s="367">
        <f t="shared" si="16"/>
        <v>0.93386376795353099</v>
      </c>
      <c r="G1030" s="239">
        <v>535.41</v>
      </c>
      <c r="H1030" s="165" t="s">
        <v>127</v>
      </c>
      <c r="I1030" s="377" t="s">
        <v>980</v>
      </c>
      <c r="J1030" s="170" t="s">
        <v>95</v>
      </c>
      <c r="K1030" s="170" t="s">
        <v>342</v>
      </c>
      <c r="L1030" s="170" t="s">
        <v>112</v>
      </c>
      <c r="M1030" s="75"/>
      <c r="N1030" s="75"/>
      <c r="O1030" s="75"/>
    </row>
    <row r="1031" spans="1:15" ht="15.6" hidden="1">
      <c r="A1031" s="379">
        <v>46115</v>
      </c>
      <c r="B1031" s="377" t="s">
        <v>923</v>
      </c>
      <c r="C1031" s="377" t="s">
        <v>391</v>
      </c>
      <c r="D1031" s="376" t="s">
        <v>96</v>
      </c>
      <c r="E1031" s="377">
        <v>4000</v>
      </c>
      <c r="F1031" s="367">
        <f t="shared" si="16"/>
        <v>7.4709101436282479</v>
      </c>
      <c r="G1031" s="239">
        <v>535.41</v>
      </c>
      <c r="H1031" s="165" t="s">
        <v>127</v>
      </c>
      <c r="I1031" s="377" t="s">
        <v>983</v>
      </c>
      <c r="J1031" s="170" t="s">
        <v>95</v>
      </c>
      <c r="K1031" s="170" t="s">
        <v>342</v>
      </c>
      <c r="L1031" s="170" t="s">
        <v>112</v>
      </c>
      <c r="M1031" s="75"/>
      <c r="N1031" s="75"/>
      <c r="O1031" s="75"/>
    </row>
    <row r="1032" spans="1:15" ht="15.6" hidden="1">
      <c r="A1032" s="379">
        <v>46115</v>
      </c>
      <c r="B1032" s="377" t="s">
        <v>924</v>
      </c>
      <c r="C1032" s="377" t="s">
        <v>520</v>
      </c>
      <c r="D1032" s="376" t="s">
        <v>96</v>
      </c>
      <c r="E1032" s="377">
        <v>500</v>
      </c>
      <c r="F1032" s="367">
        <f t="shared" si="16"/>
        <v>0.93386376795353099</v>
      </c>
      <c r="G1032" s="239">
        <v>535.41</v>
      </c>
      <c r="H1032" s="165" t="s">
        <v>127</v>
      </c>
      <c r="I1032" s="377" t="s">
        <v>980</v>
      </c>
      <c r="J1032" s="170" t="s">
        <v>95</v>
      </c>
      <c r="K1032" s="170" t="s">
        <v>342</v>
      </c>
      <c r="L1032" s="170" t="s">
        <v>112</v>
      </c>
      <c r="M1032" s="75"/>
      <c r="N1032" s="75"/>
      <c r="O1032" s="75"/>
    </row>
    <row r="1033" spans="1:15" ht="15.6" hidden="1">
      <c r="A1033" s="379">
        <v>46115</v>
      </c>
      <c r="B1033" s="377" t="s">
        <v>925</v>
      </c>
      <c r="C1033" s="377" t="s">
        <v>520</v>
      </c>
      <c r="D1033" s="376" t="s">
        <v>96</v>
      </c>
      <c r="E1033" s="377">
        <v>500</v>
      </c>
      <c r="F1033" s="367">
        <f t="shared" si="16"/>
        <v>0.93386376795353099</v>
      </c>
      <c r="G1033" s="239">
        <v>535.41</v>
      </c>
      <c r="H1033" s="165" t="s">
        <v>127</v>
      </c>
      <c r="I1033" s="377" t="s">
        <v>980</v>
      </c>
      <c r="J1033" s="170" t="s">
        <v>95</v>
      </c>
      <c r="K1033" s="170" t="s">
        <v>342</v>
      </c>
      <c r="L1033" s="170" t="s">
        <v>112</v>
      </c>
      <c r="M1033" s="75"/>
      <c r="N1033" s="75"/>
      <c r="O1033" s="75"/>
    </row>
    <row r="1034" spans="1:15" ht="15.6" hidden="1">
      <c r="A1034" s="427">
        <v>46115</v>
      </c>
      <c r="B1034" s="347" t="s">
        <v>926</v>
      </c>
      <c r="C1034" s="377" t="s">
        <v>391</v>
      </c>
      <c r="D1034" s="376" t="s">
        <v>96</v>
      </c>
      <c r="E1034" s="347">
        <v>3000</v>
      </c>
      <c r="F1034" s="367">
        <f t="shared" si="16"/>
        <v>5.6031826077211857</v>
      </c>
      <c r="G1034" s="239">
        <v>535.41</v>
      </c>
      <c r="H1034" s="165" t="s">
        <v>127</v>
      </c>
      <c r="I1034" s="377" t="s">
        <v>984</v>
      </c>
      <c r="J1034" s="170" t="s">
        <v>95</v>
      </c>
      <c r="K1034" s="170" t="s">
        <v>342</v>
      </c>
      <c r="L1034" s="170" t="s">
        <v>112</v>
      </c>
      <c r="M1034" s="75"/>
      <c r="N1034" s="75"/>
      <c r="O1034" s="75"/>
    </row>
    <row r="1035" spans="1:15" ht="15.6" hidden="1">
      <c r="A1035" s="379">
        <v>46115</v>
      </c>
      <c r="B1035" s="377" t="s">
        <v>927</v>
      </c>
      <c r="C1035" s="377" t="s">
        <v>520</v>
      </c>
      <c r="D1035" s="376" t="s">
        <v>96</v>
      </c>
      <c r="E1035" s="377">
        <v>500</v>
      </c>
      <c r="F1035" s="367">
        <f t="shared" si="16"/>
        <v>0.93386376795353099</v>
      </c>
      <c r="G1035" s="239">
        <v>535.41</v>
      </c>
      <c r="H1035" s="165" t="s">
        <v>127</v>
      </c>
      <c r="I1035" s="377" t="s">
        <v>980</v>
      </c>
      <c r="J1035" s="170" t="s">
        <v>95</v>
      </c>
      <c r="K1035" s="170" t="s">
        <v>342</v>
      </c>
      <c r="L1035" s="170" t="s">
        <v>112</v>
      </c>
      <c r="M1035" s="75"/>
      <c r="N1035" s="75"/>
      <c r="O1035" s="75"/>
    </row>
    <row r="1036" spans="1:15" ht="15.6" hidden="1">
      <c r="A1036" s="380">
        <v>46115</v>
      </c>
      <c r="B1036" s="242" t="s">
        <v>1006</v>
      </c>
      <c r="C1036" s="430" t="s">
        <v>334</v>
      </c>
      <c r="D1036" s="361" t="s">
        <v>97</v>
      </c>
      <c r="E1036" s="431">
        <v>1000</v>
      </c>
      <c r="F1036" s="367">
        <f t="shared" si="16"/>
        <v>1.867727535907062</v>
      </c>
      <c r="G1036" s="239">
        <v>535.41</v>
      </c>
      <c r="H1036" s="361" t="s">
        <v>167</v>
      </c>
      <c r="I1036" s="361" t="s">
        <v>1057</v>
      </c>
      <c r="J1036" s="170" t="s">
        <v>95</v>
      </c>
      <c r="K1036" s="170" t="s">
        <v>342</v>
      </c>
      <c r="L1036" s="170" t="s">
        <v>112</v>
      </c>
      <c r="M1036" s="75"/>
      <c r="N1036" s="75"/>
      <c r="O1036" s="75"/>
    </row>
    <row r="1037" spans="1:15" ht="15.6" hidden="1">
      <c r="A1037" s="380">
        <v>46115</v>
      </c>
      <c r="B1037" s="361" t="s">
        <v>1007</v>
      </c>
      <c r="C1037" s="430" t="s">
        <v>334</v>
      </c>
      <c r="D1037" s="361" t="s">
        <v>97</v>
      </c>
      <c r="E1037" s="431">
        <v>1000</v>
      </c>
      <c r="F1037" s="367">
        <f t="shared" si="16"/>
        <v>1.867727535907062</v>
      </c>
      <c r="G1037" s="239">
        <v>535.41</v>
      </c>
      <c r="H1037" s="361" t="s">
        <v>167</v>
      </c>
      <c r="I1037" s="361" t="s">
        <v>1057</v>
      </c>
      <c r="J1037" s="170" t="s">
        <v>95</v>
      </c>
      <c r="K1037" s="170" t="s">
        <v>342</v>
      </c>
      <c r="L1037" s="170" t="s">
        <v>112</v>
      </c>
      <c r="M1037" s="75"/>
      <c r="N1037" s="75"/>
      <c r="O1037" s="75"/>
    </row>
    <row r="1038" spans="1:15" ht="15.6" hidden="1">
      <c r="A1038" s="380">
        <v>46115</v>
      </c>
      <c r="B1038" s="361" t="s">
        <v>1008</v>
      </c>
      <c r="C1038" s="430" t="s">
        <v>334</v>
      </c>
      <c r="D1038" s="361" t="s">
        <v>97</v>
      </c>
      <c r="E1038" s="431">
        <v>1000</v>
      </c>
      <c r="F1038" s="367">
        <f t="shared" si="16"/>
        <v>1.867727535907062</v>
      </c>
      <c r="G1038" s="239">
        <v>535.41</v>
      </c>
      <c r="H1038" s="361" t="s">
        <v>167</v>
      </c>
      <c r="I1038" s="361" t="s">
        <v>1057</v>
      </c>
      <c r="J1038" s="170" t="s">
        <v>95</v>
      </c>
      <c r="K1038" s="170" t="s">
        <v>342</v>
      </c>
      <c r="L1038" s="170" t="s">
        <v>112</v>
      </c>
      <c r="M1038" s="75"/>
      <c r="N1038" s="75"/>
      <c r="O1038" s="75"/>
    </row>
    <row r="1039" spans="1:15" ht="15.6" hidden="1">
      <c r="A1039" s="380">
        <v>46115</v>
      </c>
      <c r="B1039" s="361" t="s">
        <v>1009</v>
      </c>
      <c r="C1039" s="430" t="s">
        <v>334</v>
      </c>
      <c r="D1039" s="361" t="s">
        <v>97</v>
      </c>
      <c r="E1039" s="431">
        <v>1000</v>
      </c>
      <c r="F1039" s="367">
        <f t="shared" si="16"/>
        <v>1.867727535907062</v>
      </c>
      <c r="G1039" s="239">
        <v>535.41</v>
      </c>
      <c r="H1039" s="361" t="s">
        <v>167</v>
      </c>
      <c r="I1039" s="361" t="s">
        <v>1057</v>
      </c>
      <c r="J1039" s="170" t="s">
        <v>95</v>
      </c>
      <c r="K1039" s="170" t="s">
        <v>342</v>
      </c>
      <c r="L1039" s="170" t="s">
        <v>112</v>
      </c>
      <c r="M1039" s="75"/>
      <c r="N1039" s="75"/>
      <c r="O1039" s="75"/>
    </row>
    <row r="1040" spans="1:15" ht="15.6" hidden="1">
      <c r="A1040" s="380">
        <v>46115</v>
      </c>
      <c r="B1040" s="361" t="s">
        <v>1010</v>
      </c>
      <c r="C1040" s="430" t="s">
        <v>334</v>
      </c>
      <c r="D1040" s="361" t="s">
        <v>97</v>
      </c>
      <c r="E1040" s="431">
        <v>1000</v>
      </c>
      <c r="F1040" s="367">
        <f t="shared" si="16"/>
        <v>1.867727535907062</v>
      </c>
      <c r="G1040" s="239">
        <v>535.41</v>
      </c>
      <c r="H1040" s="361" t="s">
        <v>167</v>
      </c>
      <c r="I1040" s="361" t="s">
        <v>1057</v>
      </c>
      <c r="J1040" s="170" t="s">
        <v>95</v>
      </c>
      <c r="K1040" s="170" t="s">
        <v>342</v>
      </c>
      <c r="L1040" s="170" t="s">
        <v>112</v>
      </c>
      <c r="M1040" s="75"/>
      <c r="N1040" s="75"/>
      <c r="O1040" s="75"/>
    </row>
    <row r="1041" spans="1:15" ht="15.6" hidden="1">
      <c r="A1041" s="432">
        <v>46115</v>
      </c>
      <c r="B1041" s="425" t="s">
        <v>1011</v>
      </c>
      <c r="C1041" s="425" t="s">
        <v>448</v>
      </c>
      <c r="D1041" s="425" t="s">
        <v>97</v>
      </c>
      <c r="E1041" s="433">
        <v>14875</v>
      </c>
      <c r="F1041" s="367">
        <f t="shared" si="16"/>
        <v>27.782447096617545</v>
      </c>
      <c r="G1041" s="239">
        <v>535.41</v>
      </c>
      <c r="H1041" s="425" t="s">
        <v>167</v>
      </c>
      <c r="I1041" s="425" t="s">
        <v>1059</v>
      </c>
      <c r="J1041" s="170" t="s">
        <v>95</v>
      </c>
      <c r="K1041" s="170" t="s">
        <v>342</v>
      </c>
      <c r="L1041" s="170" t="s">
        <v>112</v>
      </c>
      <c r="M1041" s="75"/>
      <c r="N1041" s="75"/>
      <c r="O1041" s="75"/>
    </row>
    <row r="1042" spans="1:15" ht="15.6" hidden="1">
      <c r="A1042" s="346">
        <v>46115</v>
      </c>
      <c r="B1042" s="347" t="s">
        <v>2170</v>
      </c>
      <c r="C1042" s="347" t="s">
        <v>523</v>
      </c>
      <c r="D1042" s="347" t="s">
        <v>256</v>
      </c>
      <c r="E1042" s="347">
        <v>30000</v>
      </c>
      <c r="F1042" s="367">
        <f t="shared" si="16"/>
        <v>56.031826077211861</v>
      </c>
      <c r="G1042" s="239">
        <v>535.41</v>
      </c>
      <c r="H1042" s="347" t="s">
        <v>122</v>
      </c>
      <c r="I1042" s="347" t="s">
        <v>1090</v>
      </c>
      <c r="J1042" s="170" t="s">
        <v>95</v>
      </c>
      <c r="K1042" s="170" t="s">
        <v>342</v>
      </c>
      <c r="L1042" s="170" t="s">
        <v>112</v>
      </c>
      <c r="M1042" s="75"/>
      <c r="N1042" s="75"/>
      <c r="O1042" s="75"/>
    </row>
    <row r="1043" spans="1:15" ht="15.6" hidden="1">
      <c r="A1043" s="346">
        <v>46115</v>
      </c>
      <c r="B1043" s="347" t="s">
        <v>2175</v>
      </c>
      <c r="C1043" s="347" t="s">
        <v>391</v>
      </c>
      <c r="D1043" s="347" t="s">
        <v>256</v>
      </c>
      <c r="E1043" s="347">
        <v>4000</v>
      </c>
      <c r="F1043" s="367">
        <f t="shared" si="16"/>
        <v>7.4709101436282479</v>
      </c>
      <c r="G1043" s="239">
        <v>535.41</v>
      </c>
      <c r="H1043" s="347" t="s">
        <v>122</v>
      </c>
      <c r="I1043" s="347" t="s">
        <v>1091</v>
      </c>
      <c r="J1043" s="170" t="s">
        <v>95</v>
      </c>
      <c r="K1043" s="170" t="s">
        <v>342</v>
      </c>
      <c r="L1043" s="170" t="s">
        <v>112</v>
      </c>
      <c r="M1043" s="75"/>
      <c r="N1043" s="75"/>
      <c r="O1043" s="75"/>
    </row>
    <row r="1044" spans="1:15" ht="15.6" hidden="1">
      <c r="A1044" s="346">
        <v>46115</v>
      </c>
      <c r="B1044" s="347" t="s">
        <v>2174</v>
      </c>
      <c r="C1044" s="347" t="s">
        <v>520</v>
      </c>
      <c r="D1044" s="347" t="s">
        <v>256</v>
      </c>
      <c r="E1044" s="347">
        <v>500</v>
      </c>
      <c r="F1044" s="367">
        <f t="shared" si="16"/>
        <v>0.93386376795353099</v>
      </c>
      <c r="G1044" s="239">
        <v>535.41</v>
      </c>
      <c r="H1044" s="347" t="s">
        <v>122</v>
      </c>
      <c r="I1044" s="347" t="s">
        <v>1092</v>
      </c>
      <c r="J1044" s="170" t="s">
        <v>95</v>
      </c>
      <c r="K1044" s="170" t="s">
        <v>342</v>
      </c>
      <c r="L1044" s="170" t="s">
        <v>112</v>
      </c>
      <c r="M1044" s="75"/>
      <c r="N1044" s="75"/>
      <c r="O1044" s="75"/>
    </row>
    <row r="1045" spans="1:15" ht="15.6" hidden="1">
      <c r="A1045" s="346">
        <v>46115</v>
      </c>
      <c r="B1045" s="347" t="s">
        <v>2188</v>
      </c>
      <c r="C1045" s="347" t="s">
        <v>520</v>
      </c>
      <c r="D1045" s="347" t="s">
        <v>256</v>
      </c>
      <c r="E1045" s="347">
        <v>500</v>
      </c>
      <c r="F1045" s="367">
        <f t="shared" si="16"/>
        <v>0.93386376795353099</v>
      </c>
      <c r="G1045" s="239">
        <v>535.41</v>
      </c>
      <c r="H1045" s="347" t="s">
        <v>122</v>
      </c>
      <c r="I1045" s="347" t="s">
        <v>1092</v>
      </c>
      <c r="J1045" s="170" t="s">
        <v>95</v>
      </c>
      <c r="K1045" s="170" t="s">
        <v>342</v>
      </c>
      <c r="L1045" s="170" t="s">
        <v>112</v>
      </c>
      <c r="M1045" s="75"/>
      <c r="N1045" s="75"/>
      <c r="O1045" s="75"/>
    </row>
    <row r="1046" spans="1:15" ht="15.6" hidden="1">
      <c r="A1046" s="346">
        <v>46115</v>
      </c>
      <c r="B1046" s="347" t="s">
        <v>2188</v>
      </c>
      <c r="C1046" s="347" t="s">
        <v>520</v>
      </c>
      <c r="D1046" s="347" t="s">
        <v>256</v>
      </c>
      <c r="E1046" s="347">
        <v>500</v>
      </c>
      <c r="F1046" s="367">
        <f t="shared" si="16"/>
        <v>0.93386376795353099</v>
      </c>
      <c r="G1046" s="239">
        <v>535.41</v>
      </c>
      <c r="H1046" s="347" t="s">
        <v>122</v>
      </c>
      <c r="I1046" s="347" t="s">
        <v>1092</v>
      </c>
      <c r="J1046" s="170" t="s">
        <v>95</v>
      </c>
      <c r="K1046" s="170" t="s">
        <v>342</v>
      </c>
      <c r="L1046" s="170" t="s">
        <v>112</v>
      </c>
      <c r="M1046" s="75"/>
      <c r="N1046" s="75"/>
      <c r="O1046" s="75"/>
    </row>
    <row r="1047" spans="1:15" ht="15.6" hidden="1">
      <c r="A1047" s="346">
        <v>46115</v>
      </c>
      <c r="B1047" s="347" t="s">
        <v>2188</v>
      </c>
      <c r="C1047" s="347" t="s">
        <v>520</v>
      </c>
      <c r="D1047" s="347" t="s">
        <v>256</v>
      </c>
      <c r="E1047" s="347">
        <v>500</v>
      </c>
      <c r="F1047" s="367">
        <f t="shared" si="16"/>
        <v>0.93386376795353099</v>
      </c>
      <c r="G1047" s="239">
        <v>535.41</v>
      </c>
      <c r="H1047" s="347" t="s">
        <v>122</v>
      </c>
      <c r="I1047" s="347" t="s">
        <v>1092</v>
      </c>
      <c r="J1047" s="170" t="s">
        <v>95</v>
      </c>
      <c r="K1047" s="170" t="s">
        <v>342</v>
      </c>
      <c r="L1047" s="170" t="s">
        <v>112</v>
      </c>
      <c r="M1047" s="75"/>
      <c r="N1047" s="75"/>
      <c r="O1047" s="75"/>
    </row>
    <row r="1048" spans="1:15" ht="15.6" hidden="1">
      <c r="A1048" s="346">
        <v>46115</v>
      </c>
      <c r="B1048" s="347" t="s">
        <v>2188</v>
      </c>
      <c r="C1048" s="347" t="s">
        <v>520</v>
      </c>
      <c r="D1048" s="347" t="s">
        <v>256</v>
      </c>
      <c r="E1048" s="347">
        <v>500</v>
      </c>
      <c r="F1048" s="367">
        <f t="shared" si="16"/>
        <v>0.93386376795353099</v>
      </c>
      <c r="G1048" s="239">
        <v>535.41</v>
      </c>
      <c r="H1048" s="347" t="s">
        <v>122</v>
      </c>
      <c r="I1048" s="347" t="s">
        <v>1092</v>
      </c>
      <c r="J1048" s="170" t="s">
        <v>95</v>
      </c>
      <c r="K1048" s="170" t="s">
        <v>342</v>
      </c>
      <c r="L1048" s="170" t="s">
        <v>112</v>
      </c>
      <c r="M1048" s="75"/>
      <c r="N1048" s="75"/>
      <c r="O1048" s="75"/>
    </row>
    <row r="1049" spans="1:15" ht="15.6" hidden="1">
      <c r="A1049" s="423">
        <v>46115</v>
      </c>
      <c r="B1049" s="361" t="s">
        <v>2202</v>
      </c>
      <c r="C1049" s="361" t="s">
        <v>520</v>
      </c>
      <c r="D1049" s="361" t="s">
        <v>256</v>
      </c>
      <c r="E1049" s="361">
        <v>500</v>
      </c>
      <c r="F1049" s="367">
        <f t="shared" si="16"/>
        <v>0.93386376795353099</v>
      </c>
      <c r="G1049" s="239">
        <v>535.41</v>
      </c>
      <c r="H1049" s="242" t="s">
        <v>121</v>
      </c>
      <c r="I1049" s="361" t="s">
        <v>1124</v>
      </c>
      <c r="J1049" s="170" t="s">
        <v>95</v>
      </c>
      <c r="K1049" s="170" t="s">
        <v>342</v>
      </c>
      <c r="L1049" s="170" t="s">
        <v>112</v>
      </c>
      <c r="M1049" s="75"/>
      <c r="N1049" s="75"/>
      <c r="O1049" s="75"/>
    </row>
    <row r="1050" spans="1:15" ht="15.6" hidden="1">
      <c r="A1050" s="432">
        <v>46115</v>
      </c>
      <c r="B1050" s="170" t="s">
        <v>2180</v>
      </c>
      <c r="C1050" s="425" t="s">
        <v>395</v>
      </c>
      <c r="D1050" s="425" t="s">
        <v>256</v>
      </c>
      <c r="E1050" s="425">
        <v>30000</v>
      </c>
      <c r="F1050" s="367">
        <f t="shared" si="16"/>
        <v>56.031826077211861</v>
      </c>
      <c r="G1050" s="239">
        <v>535.41</v>
      </c>
      <c r="H1050" s="170" t="s">
        <v>121</v>
      </c>
      <c r="I1050" s="425" t="s">
        <v>1126</v>
      </c>
      <c r="J1050" s="170" t="s">
        <v>95</v>
      </c>
      <c r="K1050" s="170" t="s">
        <v>342</v>
      </c>
      <c r="L1050" s="170" t="s">
        <v>112</v>
      </c>
      <c r="M1050" s="75"/>
      <c r="N1050" s="75"/>
      <c r="O1050" s="75"/>
    </row>
    <row r="1051" spans="1:15" ht="15.6" hidden="1">
      <c r="A1051" s="423">
        <v>46115</v>
      </c>
      <c r="B1051" s="361" t="s">
        <v>2225</v>
      </c>
      <c r="C1051" s="361" t="s">
        <v>391</v>
      </c>
      <c r="D1051" s="361" t="s">
        <v>256</v>
      </c>
      <c r="E1051" s="361">
        <v>4000</v>
      </c>
      <c r="F1051" s="367">
        <f t="shared" si="16"/>
        <v>7.4709101436282479</v>
      </c>
      <c r="G1051" s="239">
        <v>535.41</v>
      </c>
      <c r="H1051" s="242" t="s">
        <v>121</v>
      </c>
      <c r="I1051" s="361" t="s">
        <v>1127</v>
      </c>
      <c r="J1051" s="170" t="s">
        <v>95</v>
      </c>
      <c r="K1051" s="170" t="s">
        <v>342</v>
      </c>
      <c r="L1051" s="170" t="s">
        <v>112</v>
      </c>
      <c r="M1051" s="75"/>
      <c r="N1051" s="75"/>
      <c r="O1051" s="75"/>
    </row>
    <row r="1052" spans="1:15" ht="15.6" hidden="1">
      <c r="A1052" s="423">
        <v>46115</v>
      </c>
      <c r="B1052" s="361" t="s">
        <v>2169</v>
      </c>
      <c r="C1052" s="361" t="s">
        <v>520</v>
      </c>
      <c r="D1052" s="361" t="s">
        <v>256</v>
      </c>
      <c r="E1052" s="361">
        <v>500</v>
      </c>
      <c r="F1052" s="367">
        <f t="shared" si="16"/>
        <v>0.93386376795353099</v>
      </c>
      <c r="G1052" s="239">
        <v>535.41</v>
      </c>
      <c r="H1052" s="242" t="s">
        <v>121</v>
      </c>
      <c r="I1052" s="361" t="s">
        <v>1124</v>
      </c>
      <c r="J1052" s="170" t="s">
        <v>95</v>
      </c>
      <c r="K1052" s="170" t="s">
        <v>342</v>
      </c>
      <c r="L1052" s="170" t="s">
        <v>112</v>
      </c>
      <c r="M1052" s="75"/>
      <c r="N1052" s="75"/>
      <c r="O1052" s="75"/>
    </row>
    <row r="1053" spans="1:15" ht="15.6" hidden="1">
      <c r="A1053" s="423">
        <v>46115</v>
      </c>
      <c r="B1053" s="361" t="s">
        <v>2161</v>
      </c>
      <c r="C1053" s="361" t="s">
        <v>520</v>
      </c>
      <c r="D1053" s="361" t="s">
        <v>256</v>
      </c>
      <c r="E1053" s="361">
        <v>2000</v>
      </c>
      <c r="F1053" s="367">
        <f t="shared" si="16"/>
        <v>3.735455071814124</v>
      </c>
      <c r="G1053" s="239">
        <v>535.41</v>
      </c>
      <c r="H1053" s="361" t="s">
        <v>130</v>
      </c>
      <c r="I1053" s="361" t="s">
        <v>1157</v>
      </c>
      <c r="J1053" s="170" t="s">
        <v>95</v>
      </c>
      <c r="K1053" s="170" t="s">
        <v>342</v>
      </c>
      <c r="L1053" s="170" t="s">
        <v>112</v>
      </c>
      <c r="M1053" s="75"/>
      <c r="N1053" s="75"/>
      <c r="O1053" s="75"/>
    </row>
    <row r="1054" spans="1:15" ht="15.6" hidden="1">
      <c r="A1054" s="423">
        <v>46115</v>
      </c>
      <c r="B1054" s="436" t="s">
        <v>2161</v>
      </c>
      <c r="C1054" s="436" t="s">
        <v>520</v>
      </c>
      <c r="D1054" s="361" t="s">
        <v>256</v>
      </c>
      <c r="E1054" s="361">
        <v>1000</v>
      </c>
      <c r="F1054" s="367">
        <f t="shared" si="16"/>
        <v>1.867727535907062</v>
      </c>
      <c r="G1054" s="239">
        <v>535.41</v>
      </c>
      <c r="H1054" s="361" t="s">
        <v>130</v>
      </c>
      <c r="I1054" s="361" t="s">
        <v>1157</v>
      </c>
      <c r="J1054" s="170" t="s">
        <v>95</v>
      </c>
      <c r="K1054" s="170" t="s">
        <v>342</v>
      </c>
      <c r="L1054" s="170" t="s">
        <v>112</v>
      </c>
      <c r="M1054" s="75"/>
      <c r="N1054" s="75"/>
      <c r="O1054" s="75"/>
    </row>
    <row r="1055" spans="1:15" ht="15.6" hidden="1">
      <c r="A1055" s="423">
        <v>46115</v>
      </c>
      <c r="B1055" s="436" t="s">
        <v>2161</v>
      </c>
      <c r="C1055" s="361" t="s">
        <v>520</v>
      </c>
      <c r="D1055" s="361" t="s">
        <v>256</v>
      </c>
      <c r="E1055" s="361">
        <v>2000</v>
      </c>
      <c r="F1055" s="367">
        <f t="shared" si="16"/>
        <v>3.735455071814124</v>
      </c>
      <c r="G1055" s="239">
        <v>535.41</v>
      </c>
      <c r="H1055" s="361" t="s">
        <v>130</v>
      </c>
      <c r="I1055" s="361" t="s">
        <v>1157</v>
      </c>
      <c r="J1055" s="170" t="s">
        <v>95</v>
      </c>
      <c r="K1055" s="170" t="s">
        <v>342</v>
      </c>
      <c r="L1055" s="170" t="s">
        <v>112</v>
      </c>
      <c r="M1055" s="75"/>
      <c r="N1055" s="75"/>
      <c r="O1055" s="75"/>
    </row>
    <row r="1056" spans="1:15" ht="15.6" hidden="1">
      <c r="A1056" s="381">
        <v>46115</v>
      </c>
      <c r="B1056" s="170" t="s">
        <v>1186</v>
      </c>
      <c r="C1056" s="369" t="s">
        <v>334</v>
      </c>
      <c r="D1056" s="369" t="s">
        <v>96</v>
      </c>
      <c r="E1056" s="309">
        <v>500</v>
      </c>
      <c r="F1056" s="367">
        <f t="shared" si="16"/>
        <v>0.93386376795353099</v>
      </c>
      <c r="G1056" s="239">
        <v>535.41</v>
      </c>
      <c r="H1056" s="369" t="s">
        <v>126</v>
      </c>
      <c r="I1056" s="170" t="s">
        <v>1244</v>
      </c>
      <c r="J1056" s="170" t="s">
        <v>95</v>
      </c>
      <c r="K1056" s="170" t="s">
        <v>342</v>
      </c>
      <c r="L1056" s="170" t="s">
        <v>112</v>
      </c>
      <c r="M1056" s="75"/>
      <c r="N1056" s="75"/>
      <c r="O1056" s="75"/>
    </row>
    <row r="1057" spans="1:15" ht="15.6" hidden="1">
      <c r="A1057" s="381">
        <v>46115</v>
      </c>
      <c r="B1057" s="170" t="s">
        <v>1187</v>
      </c>
      <c r="C1057" s="369" t="s">
        <v>391</v>
      </c>
      <c r="D1057" s="369" t="s">
        <v>96</v>
      </c>
      <c r="E1057" s="309">
        <v>4000</v>
      </c>
      <c r="F1057" s="367">
        <f t="shared" si="16"/>
        <v>7.4709101436282479</v>
      </c>
      <c r="G1057" s="239">
        <v>535.41</v>
      </c>
      <c r="H1057" s="369" t="s">
        <v>126</v>
      </c>
      <c r="I1057" s="425" t="s">
        <v>1246</v>
      </c>
      <c r="J1057" s="170" t="s">
        <v>95</v>
      </c>
      <c r="K1057" s="170" t="s">
        <v>342</v>
      </c>
      <c r="L1057" s="170" t="s">
        <v>112</v>
      </c>
      <c r="M1057" s="75"/>
      <c r="N1057" s="75"/>
      <c r="O1057" s="75"/>
    </row>
    <row r="1058" spans="1:15" ht="15.6" hidden="1">
      <c r="A1058" s="381">
        <v>46115</v>
      </c>
      <c r="B1058" s="170" t="s">
        <v>1188</v>
      </c>
      <c r="C1058" s="369" t="s">
        <v>334</v>
      </c>
      <c r="D1058" s="369" t="s">
        <v>96</v>
      </c>
      <c r="E1058" s="309">
        <v>500</v>
      </c>
      <c r="F1058" s="367">
        <f t="shared" si="16"/>
        <v>0.93386376795353099</v>
      </c>
      <c r="G1058" s="239">
        <v>535.41</v>
      </c>
      <c r="H1058" s="369" t="s">
        <v>126</v>
      </c>
      <c r="I1058" s="170" t="s">
        <v>1244</v>
      </c>
      <c r="J1058" s="170" t="s">
        <v>95</v>
      </c>
      <c r="K1058" s="170" t="s">
        <v>342</v>
      </c>
      <c r="L1058" s="170" t="s">
        <v>112</v>
      </c>
      <c r="M1058" s="75"/>
      <c r="N1058" s="75"/>
      <c r="O1058" s="75"/>
    </row>
    <row r="1059" spans="1:15" ht="15.6" hidden="1">
      <c r="A1059" s="381">
        <v>46115</v>
      </c>
      <c r="B1059" s="170" t="s">
        <v>1189</v>
      </c>
      <c r="C1059" s="369" t="s">
        <v>334</v>
      </c>
      <c r="D1059" s="369" t="s">
        <v>96</v>
      </c>
      <c r="E1059" s="309">
        <v>500</v>
      </c>
      <c r="F1059" s="367">
        <f t="shared" si="16"/>
        <v>0.93386376795353099</v>
      </c>
      <c r="G1059" s="239">
        <v>535.41</v>
      </c>
      <c r="H1059" s="369" t="s">
        <v>126</v>
      </c>
      <c r="I1059" s="170" t="s">
        <v>1244</v>
      </c>
      <c r="J1059" s="170" t="s">
        <v>95</v>
      </c>
      <c r="K1059" s="170" t="s">
        <v>342</v>
      </c>
      <c r="L1059" s="170" t="s">
        <v>112</v>
      </c>
      <c r="M1059" s="75"/>
      <c r="N1059" s="75"/>
      <c r="O1059" s="75"/>
    </row>
    <row r="1060" spans="1:15" ht="15.6" hidden="1">
      <c r="A1060" s="381">
        <v>46115</v>
      </c>
      <c r="B1060" s="170" t="s">
        <v>1190</v>
      </c>
      <c r="C1060" s="369" t="s">
        <v>334</v>
      </c>
      <c r="D1060" s="369" t="s">
        <v>96</v>
      </c>
      <c r="E1060" s="309">
        <v>500</v>
      </c>
      <c r="F1060" s="367">
        <f t="shared" si="16"/>
        <v>0.93386376795353099</v>
      </c>
      <c r="G1060" s="239">
        <v>535.41</v>
      </c>
      <c r="H1060" s="369" t="s">
        <v>126</v>
      </c>
      <c r="I1060" s="170" t="s">
        <v>1244</v>
      </c>
      <c r="J1060" s="170" t="s">
        <v>95</v>
      </c>
      <c r="K1060" s="170" t="s">
        <v>342</v>
      </c>
      <c r="L1060" s="170" t="s">
        <v>112</v>
      </c>
      <c r="M1060" s="75"/>
      <c r="N1060" s="75"/>
      <c r="O1060" s="75"/>
    </row>
    <row r="1061" spans="1:15" ht="15.6" hidden="1">
      <c r="A1061" s="381">
        <v>46115</v>
      </c>
      <c r="B1061" s="170" t="s">
        <v>1191</v>
      </c>
      <c r="C1061" s="369" t="s">
        <v>391</v>
      </c>
      <c r="D1061" s="369" t="s">
        <v>96</v>
      </c>
      <c r="E1061" s="309">
        <v>3000</v>
      </c>
      <c r="F1061" s="367">
        <f t="shared" si="16"/>
        <v>5.6031826077211857</v>
      </c>
      <c r="G1061" s="239">
        <v>535.41</v>
      </c>
      <c r="H1061" s="369" t="s">
        <v>126</v>
      </c>
      <c r="I1061" s="425" t="s">
        <v>1247</v>
      </c>
      <c r="J1061" s="170" t="s">
        <v>95</v>
      </c>
      <c r="K1061" s="170" t="s">
        <v>342</v>
      </c>
      <c r="L1061" s="170" t="s">
        <v>112</v>
      </c>
      <c r="M1061" s="75"/>
      <c r="N1061" s="75"/>
      <c r="O1061" s="75"/>
    </row>
    <row r="1062" spans="1:15" ht="15.6" hidden="1">
      <c r="A1062" s="381">
        <v>46115</v>
      </c>
      <c r="B1062" s="170" t="s">
        <v>1192</v>
      </c>
      <c r="C1062" s="369" t="s">
        <v>334</v>
      </c>
      <c r="D1062" s="369" t="s">
        <v>96</v>
      </c>
      <c r="E1062" s="309">
        <v>500</v>
      </c>
      <c r="F1062" s="367">
        <f t="shared" si="16"/>
        <v>0.93386376795353099</v>
      </c>
      <c r="G1062" s="239">
        <v>535.41</v>
      </c>
      <c r="H1062" s="369" t="s">
        <v>126</v>
      </c>
      <c r="I1062" s="170" t="s">
        <v>1244</v>
      </c>
      <c r="J1062" s="170" t="s">
        <v>95</v>
      </c>
      <c r="K1062" s="170" t="s">
        <v>342</v>
      </c>
      <c r="L1062" s="170" t="s">
        <v>112</v>
      </c>
      <c r="M1062" s="75"/>
      <c r="N1062" s="75"/>
      <c r="O1062" s="75"/>
    </row>
    <row r="1063" spans="1:15" ht="15.6" hidden="1">
      <c r="A1063" s="438">
        <v>46115</v>
      </c>
      <c r="B1063" s="440" t="s">
        <v>1261</v>
      </c>
      <c r="C1063" s="382" t="s">
        <v>334</v>
      </c>
      <c r="D1063" s="440" t="s">
        <v>99</v>
      </c>
      <c r="E1063" s="439">
        <v>500</v>
      </c>
      <c r="F1063" s="367">
        <f t="shared" si="16"/>
        <v>0.93386376795353099</v>
      </c>
      <c r="G1063" s="239">
        <v>535.41</v>
      </c>
      <c r="H1063" s="440" t="s">
        <v>128</v>
      </c>
      <c r="I1063" s="440" t="s">
        <v>1300</v>
      </c>
      <c r="J1063" s="170" t="s">
        <v>95</v>
      </c>
      <c r="K1063" s="170" t="s">
        <v>342</v>
      </c>
      <c r="L1063" s="170" t="s">
        <v>112</v>
      </c>
      <c r="M1063" s="75"/>
      <c r="N1063" s="75"/>
      <c r="O1063" s="75"/>
    </row>
    <row r="1064" spans="1:15" ht="15.6" hidden="1">
      <c r="A1064" s="438">
        <v>46115</v>
      </c>
      <c r="B1064" s="440" t="s">
        <v>1262</v>
      </c>
      <c r="C1064" s="382" t="s">
        <v>391</v>
      </c>
      <c r="D1064" s="440" t="s">
        <v>99</v>
      </c>
      <c r="E1064" s="439">
        <v>4000</v>
      </c>
      <c r="F1064" s="367">
        <f t="shared" si="16"/>
        <v>7.4709101436282479</v>
      </c>
      <c r="G1064" s="239">
        <v>535.41</v>
      </c>
      <c r="H1064" s="440" t="s">
        <v>128</v>
      </c>
      <c r="I1064" s="440" t="s">
        <v>1301</v>
      </c>
      <c r="J1064" s="170" t="s">
        <v>95</v>
      </c>
      <c r="K1064" s="170" t="s">
        <v>342</v>
      </c>
      <c r="L1064" s="170" t="s">
        <v>112</v>
      </c>
      <c r="M1064" s="75"/>
      <c r="N1064" s="75"/>
      <c r="O1064" s="75"/>
    </row>
    <row r="1065" spans="1:15" ht="15.6" hidden="1">
      <c r="A1065" s="438">
        <v>46115</v>
      </c>
      <c r="B1065" s="440" t="s">
        <v>1263</v>
      </c>
      <c r="C1065" s="382" t="s">
        <v>334</v>
      </c>
      <c r="D1065" s="440" t="s">
        <v>99</v>
      </c>
      <c r="E1065" s="439">
        <v>500</v>
      </c>
      <c r="F1065" s="367">
        <f t="shared" si="16"/>
        <v>0.93386376795353099</v>
      </c>
      <c r="G1065" s="239">
        <v>535.41</v>
      </c>
      <c r="H1065" s="440" t="s">
        <v>128</v>
      </c>
      <c r="I1065" s="440" t="s">
        <v>1300</v>
      </c>
      <c r="J1065" s="170" t="s">
        <v>95</v>
      </c>
      <c r="K1065" s="170" t="s">
        <v>342</v>
      </c>
      <c r="L1065" s="170" t="s">
        <v>112</v>
      </c>
      <c r="M1065" s="75"/>
      <c r="N1065" s="75"/>
      <c r="O1065" s="75"/>
    </row>
    <row r="1066" spans="1:15" ht="15.6" hidden="1">
      <c r="A1066" s="438">
        <v>46115</v>
      </c>
      <c r="B1066" s="440" t="s">
        <v>1264</v>
      </c>
      <c r="C1066" s="382" t="s">
        <v>334</v>
      </c>
      <c r="D1066" s="440" t="s">
        <v>99</v>
      </c>
      <c r="E1066" s="439">
        <v>500</v>
      </c>
      <c r="F1066" s="367">
        <f t="shared" si="16"/>
        <v>0.93386376795353099</v>
      </c>
      <c r="G1066" s="239">
        <v>535.41</v>
      </c>
      <c r="H1066" s="440" t="s">
        <v>128</v>
      </c>
      <c r="I1066" s="440" t="s">
        <v>1300</v>
      </c>
      <c r="J1066" s="170" t="s">
        <v>95</v>
      </c>
      <c r="K1066" s="170" t="s">
        <v>342</v>
      </c>
      <c r="L1066" s="170" t="s">
        <v>112</v>
      </c>
      <c r="M1066" s="75"/>
      <c r="N1066" s="75"/>
      <c r="O1066" s="75"/>
    </row>
    <row r="1067" spans="1:15" ht="15.6" hidden="1">
      <c r="A1067" s="438">
        <v>46115</v>
      </c>
      <c r="B1067" s="442" t="s">
        <v>1265</v>
      </c>
      <c r="C1067" s="388" t="s">
        <v>391</v>
      </c>
      <c r="D1067" s="440" t="s">
        <v>99</v>
      </c>
      <c r="E1067" s="439">
        <v>3000</v>
      </c>
      <c r="F1067" s="367">
        <f t="shared" si="16"/>
        <v>5.6031826077211857</v>
      </c>
      <c r="G1067" s="239">
        <v>535.41</v>
      </c>
      <c r="H1067" s="440" t="s">
        <v>128</v>
      </c>
      <c r="I1067" s="440" t="s">
        <v>1302</v>
      </c>
      <c r="J1067" s="170" t="s">
        <v>95</v>
      </c>
      <c r="K1067" s="170" t="s">
        <v>342</v>
      </c>
      <c r="L1067" s="170" t="s">
        <v>112</v>
      </c>
      <c r="M1067" s="75"/>
      <c r="N1067" s="75"/>
      <c r="O1067" s="75"/>
    </row>
    <row r="1068" spans="1:15" ht="15.6" hidden="1">
      <c r="A1068" s="438">
        <v>46115</v>
      </c>
      <c r="B1068" s="442" t="s">
        <v>1266</v>
      </c>
      <c r="C1068" s="382" t="s">
        <v>334</v>
      </c>
      <c r="D1068" s="440" t="s">
        <v>99</v>
      </c>
      <c r="E1068" s="439">
        <v>500</v>
      </c>
      <c r="F1068" s="367">
        <f t="shared" si="16"/>
        <v>0.93386376795353099</v>
      </c>
      <c r="G1068" s="239">
        <v>535.41</v>
      </c>
      <c r="H1068" s="440" t="s">
        <v>128</v>
      </c>
      <c r="I1068" s="440" t="s">
        <v>1300</v>
      </c>
      <c r="J1068" s="170" t="s">
        <v>95</v>
      </c>
      <c r="K1068" s="170" t="s">
        <v>342</v>
      </c>
      <c r="L1068" s="170" t="s">
        <v>112</v>
      </c>
      <c r="M1068" s="75"/>
      <c r="N1068" s="75"/>
      <c r="O1068" s="75"/>
    </row>
    <row r="1069" spans="1:15" ht="15.6" hidden="1">
      <c r="A1069" s="423">
        <v>46115</v>
      </c>
      <c r="B1069" s="361" t="s">
        <v>1318</v>
      </c>
      <c r="C1069" s="361" t="s">
        <v>334</v>
      </c>
      <c r="D1069" s="361" t="s">
        <v>96</v>
      </c>
      <c r="E1069" s="361">
        <v>500</v>
      </c>
      <c r="F1069" s="367">
        <f t="shared" si="16"/>
        <v>0.93386376795353099</v>
      </c>
      <c r="G1069" s="239">
        <v>535.41</v>
      </c>
      <c r="H1069" s="361" t="s">
        <v>123</v>
      </c>
      <c r="I1069" s="361" t="s">
        <v>1368</v>
      </c>
      <c r="J1069" s="170" t="s">
        <v>95</v>
      </c>
      <c r="K1069" s="170" t="s">
        <v>342</v>
      </c>
      <c r="L1069" s="170" t="s">
        <v>112</v>
      </c>
      <c r="M1069" s="75"/>
      <c r="N1069" s="75"/>
      <c r="O1069" s="75"/>
    </row>
    <row r="1070" spans="1:15" ht="15.6" hidden="1">
      <c r="A1070" s="423">
        <v>46115</v>
      </c>
      <c r="B1070" s="242" t="s">
        <v>1319</v>
      </c>
      <c r="C1070" s="361" t="s">
        <v>765</v>
      </c>
      <c r="D1070" s="361" t="s">
        <v>96</v>
      </c>
      <c r="E1070" s="361">
        <v>4000</v>
      </c>
      <c r="F1070" s="367">
        <f t="shared" ref="F1070:F1133" si="17">E1070/G1070</f>
        <v>7.4709101436282479</v>
      </c>
      <c r="G1070" s="239">
        <v>535.41</v>
      </c>
      <c r="H1070" s="361" t="s">
        <v>123</v>
      </c>
      <c r="I1070" s="361" t="s">
        <v>1370</v>
      </c>
      <c r="J1070" s="170" t="s">
        <v>95</v>
      </c>
      <c r="K1070" s="170" t="s">
        <v>342</v>
      </c>
      <c r="L1070" s="170" t="s">
        <v>112</v>
      </c>
      <c r="M1070" s="75"/>
      <c r="N1070" s="75"/>
      <c r="O1070" s="75"/>
    </row>
    <row r="1071" spans="1:15" ht="15.6" hidden="1">
      <c r="A1071" s="423">
        <v>46115</v>
      </c>
      <c r="B1071" s="361" t="s">
        <v>1320</v>
      </c>
      <c r="C1071" s="361" t="s">
        <v>334</v>
      </c>
      <c r="D1071" s="361" t="s">
        <v>96</v>
      </c>
      <c r="E1071" s="361">
        <v>500</v>
      </c>
      <c r="F1071" s="367">
        <f t="shared" si="17"/>
        <v>0.93386376795353099</v>
      </c>
      <c r="G1071" s="239">
        <v>535.41</v>
      </c>
      <c r="H1071" s="361" t="s">
        <v>123</v>
      </c>
      <c r="I1071" s="361" t="s">
        <v>1368</v>
      </c>
      <c r="J1071" s="170" t="s">
        <v>95</v>
      </c>
      <c r="K1071" s="170" t="s">
        <v>342</v>
      </c>
      <c r="L1071" s="170" t="s">
        <v>112</v>
      </c>
      <c r="M1071" s="75"/>
      <c r="N1071" s="75"/>
      <c r="O1071" s="75"/>
    </row>
    <row r="1072" spans="1:15" ht="15.6" hidden="1">
      <c r="A1072" s="423">
        <v>46115</v>
      </c>
      <c r="B1072" s="361" t="s">
        <v>1321</v>
      </c>
      <c r="C1072" s="361" t="s">
        <v>334</v>
      </c>
      <c r="D1072" s="361" t="s">
        <v>96</v>
      </c>
      <c r="E1072" s="361">
        <v>500</v>
      </c>
      <c r="F1072" s="367">
        <f t="shared" si="17"/>
        <v>0.93386376795353099</v>
      </c>
      <c r="G1072" s="239">
        <v>535.41</v>
      </c>
      <c r="H1072" s="361" t="s">
        <v>123</v>
      </c>
      <c r="I1072" s="361" t="s">
        <v>1368</v>
      </c>
      <c r="J1072" s="170" t="s">
        <v>95</v>
      </c>
      <c r="K1072" s="170" t="s">
        <v>342</v>
      </c>
      <c r="L1072" s="170" t="s">
        <v>112</v>
      </c>
      <c r="M1072" s="75"/>
      <c r="N1072" s="75"/>
      <c r="O1072" s="75"/>
    </row>
    <row r="1073" spans="1:15" ht="15.6" hidden="1">
      <c r="A1073" s="423">
        <v>46115</v>
      </c>
      <c r="B1073" s="242" t="s">
        <v>1322</v>
      </c>
      <c r="C1073" s="361" t="s">
        <v>765</v>
      </c>
      <c r="D1073" s="361" t="s">
        <v>96</v>
      </c>
      <c r="E1073" s="361">
        <v>3000</v>
      </c>
      <c r="F1073" s="367">
        <f t="shared" si="17"/>
        <v>5.6031826077211857</v>
      </c>
      <c r="G1073" s="239">
        <v>535.41</v>
      </c>
      <c r="H1073" s="361" t="s">
        <v>123</v>
      </c>
      <c r="I1073" s="361" t="s">
        <v>1371</v>
      </c>
      <c r="J1073" s="170" t="s">
        <v>95</v>
      </c>
      <c r="K1073" s="170" t="s">
        <v>342</v>
      </c>
      <c r="L1073" s="170" t="s">
        <v>112</v>
      </c>
      <c r="M1073" s="75"/>
      <c r="N1073" s="75"/>
      <c r="O1073" s="75"/>
    </row>
    <row r="1074" spans="1:15" ht="15.6" hidden="1">
      <c r="A1074" s="423">
        <v>46115</v>
      </c>
      <c r="B1074" s="361" t="s">
        <v>1323</v>
      </c>
      <c r="C1074" s="361" t="s">
        <v>334</v>
      </c>
      <c r="D1074" s="361" t="s">
        <v>96</v>
      </c>
      <c r="E1074" s="361">
        <v>500</v>
      </c>
      <c r="F1074" s="367">
        <f t="shared" si="17"/>
        <v>0.93386376795353099</v>
      </c>
      <c r="G1074" s="239">
        <v>535.41</v>
      </c>
      <c r="H1074" s="361" t="s">
        <v>123</v>
      </c>
      <c r="I1074" s="361" t="s">
        <v>1368</v>
      </c>
      <c r="J1074" s="170" t="s">
        <v>95</v>
      </c>
      <c r="K1074" s="170" t="s">
        <v>342</v>
      </c>
      <c r="L1074" s="170" t="s">
        <v>112</v>
      </c>
      <c r="M1074" s="75"/>
      <c r="N1074" s="75"/>
      <c r="O1074" s="75"/>
    </row>
    <row r="1075" spans="1:15" ht="15.6" hidden="1">
      <c r="A1075" s="379">
        <v>46116</v>
      </c>
      <c r="B1075" s="377" t="s">
        <v>928</v>
      </c>
      <c r="C1075" s="377" t="s">
        <v>395</v>
      </c>
      <c r="D1075" s="376" t="s">
        <v>96</v>
      </c>
      <c r="E1075" s="377">
        <v>10000</v>
      </c>
      <c r="F1075" s="367">
        <f t="shared" si="17"/>
        <v>18.67727535907062</v>
      </c>
      <c r="G1075" s="239">
        <v>535.41</v>
      </c>
      <c r="H1075" s="165" t="s">
        <v>127</v>
      </c>
      <c r="I1075" s="377" t="s">
        <v>981</v>
      </c>
      <c r="J1075" s="170" t="s">
        <v>95</v>
      </c>
      <c r="K1075" s="170" t="s">
        <v>342</v>
      </c>
      <c r="L1075" s="170" t="s">
        <v>112</v>
      </c>
      <c r="M1075" s="75"/>
      <c r="N1075" s="75"/>
      <c r="O1075" s="75"/>
    </row>
    <row r="1076" spans="1:15" ht="15.6" hidden="1">
      <c r="A1076" s="423">
        <v>46116</v>
      </c>
      <c r="B1076" s="361" t="s">
        <v>2212</v>
      </c>
      <c r="C1076" s="361" t="s">
        <v>520</v>
      </c>
      <c r="D1076" s="361" t="s">
        <v>256</v>
      </c>
      <c r="E1076" s="361">
        <v>500</v>
      </c>
      <c r="F1076" s="367">
        <f t="shared" si="17"/>
        <v>0.93386376795353099</v>
      </c>
      <c r="G1076" s="239">
        <v>535.41</v>
      </c>
      <c r="H1076" s="242" t="s">
        <v>121</v>
      </c>
      <c r="I1076" s="361" t="s">
        <v>1124</v>
      </c>
      <c r="J1076" s="170" t="s">
        <v>95</v>
      </c>
      <c r="K1076" s="170" t="s">
        <v>342</v>
      </c>
      <c r="L1076" s="170" t="s">
        <v>112</v>
      </c>
      <c r="M1076" s="75"/>
      <c r="N1076" s="75"/>
      <c r="O1076" s="75"/>
    </row>
    <row r="1077" spans="1:15" ht="15.6" hidden="1">
      <c r="A1077" s="423">
        <v>46116</v>
      </c>
      <c r="B1077" s="361" t="s">
        <v>2212</v>
      </c>
      <c r="C1077" s="361" t="s">
        <v>520</v>
      </c>
      <c r="D1077" s="361" t="s">
        <v>256</v>
      </c>
      <c r="E1077" s="361">
        <v>500</v>
      </c>
      <c r="F1077" s="367">
        <f t="shared" si="17"/>
        <v>0.93386376795353099</v>
      </c>
      <c r="G1077" s="239">
        <v>535.41</v>
      </c>
      <c r="H1077" s="242" t="s">
        <v>121</v>
      </c>
      <c r="I1077" s="361" t="s">
        <v>1124</v>
      </c>
      <c r="J1077" s="170" t="s">
        <v>95</v>
      </c>
      <c r="K1077" s="170" t="s">
        <v>342</v>
      </c>
      <c r="L1077" s="170" t="s">
        <v>112</v>
      </c>
      <c r="M1077" s="75"/>
      <c r="N1077" s="75"/>
      <c r="O1077" s="75"/>
    </row>
    <row r="1078" spans="1:15" ht="15.6" hidden="1">
      <c r="A1078" s="423">
        <v>46116</v>
      </c>
      <c r="B1078" s="436" t="s">
        <v>2198</v>
      </c>
      <c r="C1078" s="361" t="s">
        <v>520</v>
      </c>
      <c r="D1078" s="361" t="s">
        <v>256</v>
      </c>
      <c r="E1078" s="361">
        <v>500</v>
      </c>
      <c r="F1078" s="367">
        <f t="shared" si="17"/>
        <v>0.93386376795353099</v>
      </c>
      <c r="G1078" s="239">
        <v>535.41</v>
      </c>
      <c r="H1078" s="242" t="s">
        <v>121</v>
      </c>
      <c r="I1078" s="361" t="s">
        <v>1124</v>
      </c>
      <c r="J1078" s="170" t="s">
        <v>95</v>
      </c>
      <c r="K1078" s="170" t="s">
        <v>342</v>
      </c>
      <c r="L1078" s="170" t="s">
        <v>112</v>
      </c>
      <c r="M1078" s="303"/>
      <c r="N1078" s="303"/>
      <c r="O1078" s="269"/>
    </row>
    <row r="1079" spans="1:15" ht="15.6" hidden="1">
      <c r="A1079" s="423">
        <v>46116</v>
      </c>
      <c r="B1079" s="361" t="s">
        <v>2198</v>
      </c>
      <c r="C1079" s="361" t="s">
        <v>520</v>
      </c>
      <c r="D1079" s="361" t="s">
        <v>256</v>
      </c>
      <c r="E1079" s="361">
        <v>500</v>
      </c>
      <c r="F1079" s="367">
        <f t="shared" si="17"/>
        <v>0.93386376795353099</v>
      </c>
      <c r="G1079" s="239">
        <v>535.41</v>
      </c>
      <c r="H1079" s="242" t="s">
        <v>121</v>
      </c>
      <c r="I1079" s="361" t="s">
        <v>1124</v>
      </c>
      <c r="J1079" s="170" t="s">
        <v>95</v>
      </c>
      <c r="K1079" s="170" t="s">
        <v>342</v>
      </c>
      <c r="L1079" s="170" t="s">
        <v>112</v>
      </c>
      <c r="M1079" s="303"/>
      <c r="N1079" s="303"/>
      <c r="O1079" s="269"/>
    </row>
    <row r="1080" spans="1:15" ht="15.6" hidden="1">
      <c r="A1080" s="423">
        <v>46116</v>
      </c>
      <c r="B1080" s="361" t="s">
        <v>2198</v>
      </c>
      <c r="C1080" s="361" t="s">
        <v>520</v>
      </c>
      <c r="D1080" s="361" t="s">
        <v>256</v>
      </c>
      <c r="E1080" s="361">
        <v>500</v>
      </c>
      <c r="F1080" s="367">
        <f t="shared" si="17"/>
        <v>0.93386376795353099</v>
      </c>
      <c r="G1080" s="239">
        <v>535.41</v>
      </c>
      <c r="H1080" s="242" t="s">
        <v>121</v>
      </c>
      <c r="I1080" s="361" t="s">
        <v>1124</v>
      </c>
      <c r="J1080" s="170" t="s">
        <v>95</v>
      </c>
      <c r="K1080" s="170" t="s">
        <v>342</v>
      </c>
      <c r="L1080" s="170" t="s">
        <v>112</v>
      </c>
      <c r="M1080" s="306"/>
      <c r="N1080" s="306"/>
      <c r="O1080" s="75"/>
    </row>
    <row r="1081" spans="1:15" ht="15.6" hidden="1">
      <c r="A1081" s="423">
        <v>46116</v>
      </c>
      <c r="B1081" s="361" t="s">
        <v>2226</v>
      </c>
      <c r="C1081" s="361" t="s">
        <v>522</v>
      </c>
      <c r="D1081" s="361" t="s">
        <v>256</v>
      </c>
      <c r="E1081" s="361">
        <v>3500</v>
      </c>
      <c r="F1081" s="367">
        <f t="shared" si="17"/>
        <v>6.5370463756747172</v>
      </c>
      <c r="G1081" s="239">
        <v>535.41</v>
      </c>
      <c r="H1081" s="242" t="s">
        <v>121</v>
      </c>
      <c r="I1081" s="361" t="s">
        <v>1128</v>
      </c>
      <c r="J1081" s="170" t="s">
        <v>95</v>
      </c>
      <c r="K1081" s="170" t="s">
        <v>342</v>
      </c>
      <c r="L1081" s="170" t="s">
        <v>112</v>
      </c>
      <c r="M1081" s="306"/>
      <c r="N1081" s="306"/>
      <c r="O1081" s="75"/>
    </row>
    <row r="1082" spans="1:15" ht="15.6" hidden="1">
      <c r="A1082" s="381">
        <v>46116</v>
      </c>
      <c r="B1082" s="170" t="s">
        <v>1193</v>
      </c>
      <c r="C1082" s="369" t="s">
        <v>334</v>
      </c>
      <c r="D1082" s="369" t="s">
        <v>96</v>
      </c>
      <c r="E1082" s="309">
        <v>500</v>
      </c>
      <c r="F1082" s="367">
        <f t="shared" si="17"/>
        <v>0.93386376795353099</v>
      </c>
      <c r="G1082" s="239">
        <v>535.41</v>
      </c>
      <c r="H1082" s="369" t="s">
        <v>126</v>
      </c>
      <c r="I1082" s="170" t="s">
        <v>1244</v>
      </c>
      <c r="J1082" s="170" t="s">
        <v>95</v>
      </c>
      <c r="K1082" s="170" t="s">
        <v>342</v>
      </c>
      <c r="L1082" s="170" t="s">
        <v>112</v>
      </c>
      <c r="M1082" s="75"/>
      <c r="N1082" s="75"/>
      <c r="O1082" s="75"/>
    </row>
    <row r="1083" spans="1:15" ht="15.6" hidden="1">
      <c r="A1083" s="381">
        <v>46116</v>
      </c>
      <c r="B1083" s="170" t="s">
        <v>1192</v>
      </c>
      <c r="C1083" s="369" t="s">
        <v>334</v>
      </c>
      <c r="D1083" s="369" t="s">
        <v>96</v>
      </c>
      <c r="E1083" s="309">
        <v>500</v>
      </c>
      <c r="F1083" s="367">
        <f t="shared" si="17"/>
        <v>0.93386376795353099</v>
      </c>
      <c r="G1083" s="239">
        <v>535.41</v>
      </c>
      <c r="H1083" s="369" t="s">
        <v>126</v>
      </c>
      <c r="I1083" s="170" t="s">
        <v>1244</v>
      </c>
      <c r="J1083" s="170" t="s">
        <v>95</v>
      </c>
      <c r="K1083" s="170" t="s">
        <v>342</v>
      </c>
      <c r="L1083" s="170" t="s">
        <v>112</v>
      </c>
      <c r="M1083" s="75"/>
      <c r="N1083" s="75"/>
      <c r="O1083" s="75"/>
    </row>
    <row r="1084" spans="1:15" ht="15.6" hidden="1">
      <c r="A1084" s="423">
        <v>46116</v>
      </c>
      <c r="B1084" s="361" t="s">
        <v>1324</v>
      </c>
      <c r="C1084" s="361" t="s">
        <v>334</v>
      </c>
      <c r="D1084" s="361" t="s">
        <v>96</v>
      </c>
      <c r="E1084" s="361">
        <v>500</v>
      </c>
      <c r="F1084" s="367">
        <f t="shared" si="17"/>
        <v>0.93386376795353099</v>
      </c>
      <c r="G1084" s="239">
        <v>535.41</v>
      </c>
      <c r="H1084" s="361" t="s">
        <v>123</v>
      </c>
      <c r="I1084" s="361" t="s">
        <v>1368</v>
      </c>
      <c r="J1084" s="170" t="s">
        <v>95</v>
      </c>
      <c r="K1084" s="170" t="s">
        <v>342</v>
      </c>
      <c r="L1084" s="170" t="s">
        <v>112</v>
      </c>
      <c r="M1084" s="75"/>
      <c r="N1084" s="75"/>
      <c r="O1084" s="75"/>
    </row>
    <row r="1085" spans="1:15" ht="15.6" hidden="1">
      <c r="A1085" s="423">
        <v>46116</v>
      </c>
      <c r="B1085" s="361" t="s">
        <v>1325</v>
      </c>
      <c r="C1085" s="361" t="s">
        <v>334</v>
      </c>
      <c r="D1085" s="361" t="s">
        <v>96</v>
      </c>
      <c r="E1085" s="361">
        <v>500</v>
      </c>
      <c r="F1085" s="367">
        <f t="shared" si="17"/>
        <v>0.93386376795353099</v>
      </c>
      <c r="G1085" s="239">
        <v>535.41</v>
      </c>
      <c r="H1085" s="361" t="s">
        <v>123</v>
      </c>
      <c r="I1085" s="361" t="s">
        <v>1368</v>
      </c>
      <c r="J1085" s="170" t="s">
        <v>95</v>
      </c>
      <c r="K1085" s="170" t="s">
        <v>342</v>
      </c>
      <c r="L1085" s="170" t="s">
        <v>112</v>
      </c>
      <c r="M1085" s="75"/>
      <c r="N1085" s="75"/>
      <c r="O1085" s="75"/>
    </row>
    <row r="1086" spans="1:15" ht="15.6" hidden="1">
      <c r="A1086" s="379">
        <v>46117</v>
      </c>
      <c r="B1086" s="377" t="s">
        <v>929</v>
      </c>
      <c r="C1086" s="377" t="s">
        <v>395</v>
      </c>
      <c r="D1086" s="376" t="s">
        <v>96</v>
      </c>
      <c r="E1086" s="377">
        <v>10000</v>
      </c>
      <c r="F1086" s="367">
        <f t="shared" si="17"/>
        <v>18.67727535907062</v>
      </c>
      <c r="G1086" s="239">
        <v>535.41</v>
      </c>
      <c r="H1086" s="165" t="s">
        <v>127</v>
      </c>
      <c r="I1086" s="377" t="s">
        <v>981</v>
      </c>
      <c r="J1086" s="170" t="s">
        <v>95</v>
      </c>
      <c r="K1086" s="170" t="s">
        <v>342</v>
      </c>
      <c r="L1086" s="170" t="s">
        <v>112</v>
      </c>
      <c r="M1086" s="75"/>
      <c r="N1086" s="75"/>
      <c r="O1086" s="75"/>
    </row>
    <row r="1087" spans="1:15" ht="15.6" hidden="1">
      <c r="A1087" s="380">
        <v>46117</v>
      </c>
      <c r="B1087" s="361" t="s">
        <v>1012</v>
      </c>
      <c r="C1087" s="430" t="s">
        <v>334</v>
      </c>
      <c r="D1087" s="361" t="s">
        <v>97</v>
      </c>
      <c r="E1087" s="431">
        <v>1000</v>
      </c>
      <c r="F1087" s="367">
        <f t="shared" si="17"/>
        <v>1.867727535907062</v>
      </c>
      <c r="G1087" s="239">
        <v>535.41</v>
      </c>
      <c r="H1087" s="361" t="s">
        <v>167</v>
      </c>
      <c r="I1087" s="361" t="s">
        <v>1057</v>
      </c>
      <c r="J1087" s="170" t="s">
        <v>95</v>
      </c>
      <c r="K1087" s="170" t="s">
        <v>342</v>
      </c>
      <c r="L1087" s="170" t="s">
        <v>112</v>
      </c>
      <c r="M1087" s="75"/>
      <c r="N1087" s="75"/>
      <c r="O1087" s="75"/>
    </row>
    <row r="1088" spans="1:15" ht="15.6" hidden="1">
      <c r="A1088" s="380">
        <v>46117</v>
      </c>
      <c r="B1088" s="361" t="s">
        <v>1010</v>
      </c>
      <c r="C1088" s="430" t="s">
        <v>334</v>
      </c>
      <c r="D1088" s="361" t="s">
        <v>97</v>
      </c>
      <c r="E1088" s="431">
        <v>1000</v>
      </c>
      <c r="F1088" s="367">
        <f t="shared" si="17"/>
        <v>1.867727535907062</v>
      </c>
      <c r="G1088" s="239">
        <v>535.41</v>
      </c>
      <c r="H1088" s="361" t="s">
        <v>167</v>
      </c>
      <c r="I1088" s="361" t="s">
        <v>1057</v>
      </c>
      <c r="J1088" s="170" t="s">
        <v>95</v>
      </c>
      <c r="K1088" s="170" t="s">
        <v>342</v>
      </c>
      <c r="L1088" s="170" t="s">
        <v>112</v>
      </c>
      <c r="M1088" s="303"/>
      <c r="N1088" s="303"/>
      <c r="O1088" s="269"/>
    </row>
    <row r="1089" spans="1:15" ht="15.6" hidden="1">
      <c r="A1089" s="432">
        <v>46117</v>
      </c>
      <c r="B1089" s="425" t="s">
        <v>1013</v>
      </c>
      <c r="C1089" s="425" t="s">
        <v>448</v>
      </c>
      <c r="D1089" s="425" t="s">
        <v>97</v>
      </c>
      <c r="E1089" s="433">
        <v>14875</v>
      </c>
      <c r="F1089" s="367">
        <f t="shared" si="17"/>
        <v>27.782447096617545</v>
      </c>
      <c r="G1089" s="239">
        <v>535.41</v>
      </c>
      <c r="H1089" s="425" t="s">
        <v>167</v>
      </c>
      <c r="I1089" s="425" t="s">
        <v>1060</v>
      </c>
      <c r="J1089" s="170" t="s">
        <v>95</v>
      </c>
      <c r="K1089" s="170" t="s">
        <v>342</v>
      </c>
      <c r="L1089" s="170" t="s">
        <v>112</v>
      </c>
      <c r="M1089" s="303"/>
      <c r="N1089" s="303"/>
      <c r="O1089" s="269"/>
    </row>
    <row r="1090" spans="1:15" ht="15.6" hidden="1">
      <c r="A1090" s="346">
        <v>46117</v>
      </c>
      <c r="B1090" s="347" t="s">
        <v>2158</v>
      </c>
      <c r="C1090" s="347" t="s">
        <v>523</v>
      </c>
      <c r="D1090" s="347" t="s">
        <v>256</v>
      </c>
      <c r="E1090" s="347">
        <v>10000</v>
      </c>
      <c r="F1090" s="367">
        <f t="shared" si="17"/>
        <v>18.67727535907062</v>
      </c>
      <c r="G1090" s="239">
        <v>535.41</v>
      </c>
      <c r="H1090" s="347" t="s">
        <v>122</v>
      </c>
      <c r="I1090" s="347" t="s">
        <v>1093</v>
      </c>
      <c r="J1090" s="170" t="s">
        <v>95</v>
      </c>
      <c r="K1090" s="170" t="s">
        <v>342</v>
      </c>
      <c r="L1090" s="170" t="s">
        <v>112</v>
      </c>
      <c r="M1090" s="75"/>
      <c r="N1090" s="75"/>
      <c r="O1090" s="75"/>
    </row>
    <row r="1091" spans="1:15" ht="15.6" hidden="1">
      <c r="A1091" s="423">
        <v>46117</v>
      </c>
      <c r="B1091" s="242" t="s">
        <v>2163</v>
      </c>
      <c r="C1091" s="361" t="s">
        <v>395</v>
      </c>
      <c r="D1091" s="361" t="s">
        <v>256</v>
      </c>
      <c r="E1091" s="361">
        <v>10000</v>
      </c>
      <c r="F1091" s="367">
        <f t="shared" si="17"/>
        <v>18.67727535907062</v>
      </c>
      <c r="G1091" s="239">
        <v>535.41</v>
      </c>
      <c r="H1091" s="242" t="s">
        <v>121</v>
      </c>
      <c r="I1091" s="361" t="s">
        <v>1129</v>
      </c>
      <c r="J1091" s="170" t="s">
        <v>95</v>
      </c>
      <c r="K1091" s="170" t="s">
        <v>342</v>
      </c>
      <c r="L1091" s="170" t="s">
        <v>112</v>
      </c>
      <c r="M1091" s="75"/>
      <c r="N1091" s="75"/>
      <c r="O1091" s="75"/>
    </row>
    <row r="1092" spans="1:15" ht="15.6" hidden="1">
      <c r="A1092" s="423">
        <v>46117</v>
      </c>
      <c r="B1092" s="361" t="s">
        <v>2198</v>
      </c>
      <c r="C1092" s="361" t="s">
        <v>520</v>
      </c>
      <c r="D1092" s="361" t="s">
        <v>256</v>
      </c>
      <c r="E1092" s="361">
        <v>500</v>
      </c>
      <c r="F1092" s="367">
        <f t="shared" si="17"/>
        <v>0.93386376795353099</v>
      </c>
      <c r="G1092" s="239">
        <v>535.41</v>
      </c>
      <c r="H1092" s="242" t="s">
        <v>121</v>
      </c>
      <c r="I1092" s="361" t="s">
        <v>1124</v>
      </c>
      <c r="J1092" s="170" t="s">
        <v>95</v>
      </c>
      <c r="K1092" s="170" t="s">
        <v>342</v>
      </c>
      <c r="L1092" s="170" t="s">
        <v>112</v>
      </c>
      <c r="M1092" s="75"/>
      <c r="N1092" s="75"/>
      <c r="O1092" s="75"/>
    </row>
    <row r="1093" spans="1:15" ht="15.6" hidden="1">
      <c r="A1093" s="423">
        <v>46117</v>
      </c>
      <c r="B1093" s="361" t="s">
        <v>2198</v>
      </c>
      <c r="C1093" s="361" t="s">
        <v>520</v>
      </c>
      <c r="D1093" s="361" t="s">
        <v>256</v>
      </c>
      <c r="E1093" s="361">
        <v>500</v>
      </c>
      <c r="F1093" s="367">
        <f t="shared" si="17"/>
        <v>0.93386376795353099</v>
      </c>
      <c r="G1093" s="239">
        <v>535.41</v>
      </c>
      <c r="H1093" s="242" t="s">
        <v>121</v>
      </c>
      <c r="I1093" s="361" t="s">
        <v>1124</v>
      </c>
      <c r="J1093" s="170" t="s">
        <v>95</v>
      </c>
      <c r="K1093" s="170" t="s">
        <v>342</v>
      </c>
      <c r="L1093" s="170" t="s">
        <v>112</v>
      </c>
      <c r="M1093" s="75"/>
      <c r="N1093" s="75"/>
      <c r="O1093" s="75"/>
    </row>
    <row r="1094" spans="1:15" ht="15.6" hidden="1">
      <c r="A1094" s="423">
        <v>46117</v>
      </c>
      <c r="B1094" s="361" t="s">
        <v>2198</v>
      </c>
      <c r="C1094" s="361" t="s">
        <v>520</v>
      </c>
      <c r="D1094" s="361" t="s">
        <v>256</v>
      </c>
      <c r="E1094" s="361">
        <v>500</v>
      </c>
      <c r="F1094" s="367">
        <f t="shared" si="17"/>
        <v>0.93386376795353099</v>
      </c>
      <c r="G1094" s="239">
        <v>535.41</v>
      </c>
      <c r="H1094" s="242" t="s">
        <v>121</v>
      </c>
      <c r="I1094" s="361" t="s">
        <v>1124</v>
      </c>
      <c r="J1094" s="170" t="s">
        <v>95</v>
      </c>
      <c r="K1094" s="170" t="s">
        <v>342</v>
      </c>
      <c r="L1094" s="170" t="s">
        <v>112</v>
      </c>
      <c r="M1094" s="75"/>
      <c r="N1094" s="75"/>
      <c r="O1094" s="75"/>
    </row>
    <row r="1095" spans="1:15" ht="15.6" hidden="1">
      <c r="A1095" s="381">
        <v>46117</v>
      </c>
      <c r="B1095" s="364" t="s">
        <v>1194</v>
      </c>
      <c r="C1095" s="170" t="s">
        <v>523</v>
      </c>
      <c r="D1095" s="170" t="s">
        <v>96</v>
      </c>
      <c r="E1095" s="309">
        <v>10000</v>
      </c>
      <c r="F1095" s="367">
        <f t="shared" si="17"/>
        <v>18.67727535907062</v>
      </c>
      <c r="G1095" s="239">
        <v>535.41</v>
      </c>
      <c r="H1095" s="369" t="s">
        <v>126</v>
      </c>
      <c r="I1095" s="170" t="s">
        <v>1248</v>
      </c>
      <c r="J1095" s="170" t="s">
        <v>95</v>
      </c>
      <c r="K1095" s="170" t="s">
        <v>342</v>
      </c>
      <c r="L1095" s="170" t="s">
        <v>112</v>
      </c>
      <c r="M1095" s="75"/>
      <c r="N1095" s="75"/>
      <c r="O1095" s="75"/>
    </row>
    <row r="1096" spans="1:15" ht="15.6" hidden="1">
      <c r="A1096" s="438">
        <v>46117</v>
      </c>
      <c r="B1096" s="440" t="s">
        <v>1267</v>
      </c>
      <c r="C1096" s="382" t="s">
        <v>523</v>
      </c>
      <c r="D1096" s="440" t="s">
        <v>99</v>
      </c>
      <c r="E1096" s="439">
        <v>10000</v>
      </c>
      <c r="F1096" s="367">
        <f t="shared" si="17"/>
        <v>18.67727535907062</v>
      </c>
      <c r="G1096" s="239">
        <v>535.41</v>
      </c>
      <c r="H1096" s="440" t="s">
        <v>128</v>
      </c>
      <c r="I1096" s="440" t="s">
        <v>1303</v>
      </c>
      <c r="J1096" s="170" t="s">
        <v>95</v>
      </c>
      <c r="K1096" s="170" t="s">
        <v>342</v>
      </c>
      <c r="L1096" s="170" t="s">
        <v>112</v>
      </c>
      <c r="M1096" s="75"/>
      <c r="N1096" s="75"/>
      <c r="O1096" s="75"/>
    </row>
    <row r="1097" spans="1:15" ht="15.6" hidden="1">
      <c r="A1097" s="423">
        <v>46117</v>
      </c>
      <c r="B1097" s="361" t="s">
        <v>1326</v>
      </c>
      <c r="C1097" s="361" t="s">
        <v>523</v>
      </c>
      <c r="D1097" s="361" t="s">
        <v>96</v>
      </c>
      <c r="E1097" s="361">
        <v>10000</v>
      </c>
      <c r="F1097" s="367">
        <f t="shared" si="17"/>
        <v>18.67727535907062</v>
      </c>
      <c r="G1097" s="239">
        <v>535.41</v>
      </c>
      <c r="H1097" s="361" t="s">
        <v>123</v>
      </c>
      <c r="I1097" s="361" t="s">
        <v>1372</v>
      </c>
      <c r="J1097" s="170" t="s">
        <v>95</v>
      </c>
      <c r="K1097" s="170" t="s">
        <v>342</v>
      </c>
      <c r="L1097" s="170" t="s">
        <v>112</v>
      </c>
      <c r="M1097" s="75"/>
      <c r="N1097" s="75"/>
      <c r="O1097" s="75"/>
    </row>
    <row r="1098" spans="1:15" ht="15.6" hidden="1">
      <c r="A1098" s="379">
        <v>46118</v>
      </c>
      <c r="B1098" s="377" t="s">
        <v>930</v>
      </c>
      <c r="C1098" s="377" t="s">
        <v>395</v>
      </c>
      <c r="D1098" s="376" t="s">
        <v>96</v>
      </c>
      <c r="E1098" s="377">
        <v>10000</v>
      </c>
      <c r="F1098" s="367">
        <f t="shared" si="17"/>
        <v>18.67727535907062</v>
      </c>
      <c r="G1098" s="239">
        <v>535.41</v>
      </c>
      <c r="H1098" s="165" t="s">
        <v>127</v>
      </c>
      <c r="I1098" s="377" t="s">
        <v>981</v>
      </c>
      <c r="J1098" s="170" t="s">
        <v>95</v>
      </c>
      <c r="K1098" s="170" t="s">
        <v>342</v>
      </c>
      <c r="L1098" s="170" t="s">
        <v>112</v>
      </c>
      <c r="M1098" s="75"/>
      <c r="N1098" s="75"/>
      <c r="O1098" s="75"/>
    </row>
    <row r="1099" spans="1:15" ht="15.6" hidden="1">
      <c r="A1099" s="346">
        <v>46118</v>
      </c>
      <c r="B1099" s="347" t="s">
        <v>2158</v>
      </c>
      <c r="C1099" s="347" t="s">
        <v>523</v>
      </c>
      <c r="D1099" s="347" t="s">
        <v>256</v>
      </c>
      <c r="E1099" s="347">
        <v>10000</v>
      </c>
      <c r="F1099" s="367">
        <f t="shared" si="17"/>
        <v>18.67727535907062</v>
      </c>
      <c r="G1099" s="239">
        <v>535.41</v>
      </c>
      <c r="H1099" s="347" t="s">
        <v>122</v>
      </c>
      <c r="I1099" s="347" t="s">
        <v>1093</v>
      </c>
      <c r="J1099" s="170" t="s">
        <v>95</v>
      </c>
      <c r="K1099" s="170" t="s">
        <v>342</v>
      </c>
      <c r="L1099" s="170" t="s">
        <v>112</v>
      </c>
      <c r="M1099" s="75"/>
      <c r="N1099" s="75"/>
      <c r="O1099" s="75"/>
    </row>
    <row r="1100" spans="1:15" ht="15.6" hidden="1">
      <c r="A1100" s="423">
        <v>46118</v>
      </c>
      <c r="B1100" s="242" t="s">
        <v>2163</v>
      </c>
      <c r="C1100" s="361" t="s">
        <v>395</v>
      </c>
      <c r="D1100" s="361" t="s">
        <v>256</v>
      </c>
      <c r="E1100" s="361">
        <v>10000</v>
      </c>
      <c r="F1100" s="367">
        <f t="shared" si="17"/>
        <v>18.67727535907062</v>
      </c>
      <c r="G1100" s="239">
        <v>535.41</v>
      </c>
      <c r="H1100" s="242" t="s">
        <v>121</v>
      </c>
      <c r="I1100" s="361" t="s">
        <v>1129</v>
      </c>
      <c r="J1100" s="170" t="s">
        <v>95</v>
      </c>
      <c r="K1100" s="170" t="s">
        <v>342</v>
      </c>
      <c r="L1100" s="170" t="s">
        <v>112</v>
      </c>
      <c r="M1100" s="75"/>
      <c r="N1100" s="75"/>
      <c r="O1100" s="75"/>
    </row>
    <row r="1101" spans="1:15" ht="15.6" hidden="1">
      <c r="A1101" s="381">
        <v>46118</v>
      </c>
      <c r="B1101" s="170" t="s">
        <v>1195</v>
      </c>
      <c r="C1101" s="170" t="s">
        <v>523</v>
      </c>
      <c r="D1101" s="170" t="s">
        <v>96</v>
      </c>
      <c r="E1101" s="309">
        <v>10000</v>
      </c>
      <c r="F1101" s="367">
        <f t="shared" si="17"/>
        <v>18.67727535907062</v>
      </c>
      <c r="G1101" s="239">
        <v>535.41</v>
      </c>
      <c r="H1101" s="369" t="s">
        <v>126</v>
      </c>
      <c r="I1101" s="170" t="s">
        <v>1248</v>
      </c>
      <c r="J1101" s="170" t="s">
        <v>95</v>
      </c>
      <c r="K1101" s="170" t="s">
        <v>342</v>
      </c>
      <c r="L1101" s="170" t="s">
        <v>112</v>
      </c>
      <c r="M1101" s="75"/>
      <c r="N1101" s="75"/>
      <c r="O1101" s="75"/>
    </row>
    <row r="1102" spans="1:15" ht="15.6" hidden="1">
      <c r="A1102" s="438">
        <v>46118</v>
      </c>
      <c r="B1102" s="440" t="s">
        <v>1268</v>
      </c>
      <c r="C1102" s="382" t="s">
        <v>523</v>
      </c>
      <c r="D1102" s="440" t="s">
        <v>99</v>
      </c>
      <c r="E1102" s="439">
        <v>10000</v>
      </c>
      <c r="F1102" s="367">
        <f t="shared" si="17"/>
        <v>18.67727535907062</v>
      </c>
      <c r="G1102" s="239">
        <v>535.41</v>
      </c>
      <c r="H1102" s="440" t="s">
        <v>128</v>
      </c>
      <c r="I1102" s="440" t="s">
        <v>1303</v>
      </c>
      <c r="J1102" s="170" t="s">
        <v>95</v>
      </c>
      <c r="K1102" s="170" t="s">
        <v>342</v>
      </c>
      <c r="L1102" s="170" t="s">
        <v>112</v>
      </c>
      <c r="M1102" s="75"/>
      <c r="N1102" s="75"/>
      <c r="O1102" s="75"/>
    </row>
    <row r="1103" spans="1:15" ht="15.6" hidden="1">
      <c r="A1103" s="423">
        <v>46118</v>
      </c>
      <c r="B1103" s="361" t="s">
        <v>1327</v>
      </c>
      <c r="C1103" s="361" t="s">
        <v>523</v>
      </c>
      <c r="D1103" s="361" t="s">
        <v>96</v>
      </c>
      <c r="E1103" s="361">
        <v>10000</v>
      </c>
      <c r="F1103" s="367">
        <f t="shared" si="17"/>
        <v>18.67727535907062</v>
      </c>
      <c r="G1103" s="239">
        <v>535.41</v>
      </c>
      <c r="H1103" s="361" t="s">
        <v>123</v>
      </c>
      <c r="I1103" s="361" t="s">
        <v>1372</v>
      </c>
      <c r="J1103" s="170" t="s">
        <v>95</v>
      </c>
      <c r="K1103" s="170" t="s">
        <v>342</v>
      </c>
      <c r="L1103" s="170" t="s">
        <v>112</v>
      </c>
      <c r="M1103" s="75"/>
      <c r="N1103" s="75"/>
      <c r="O1103" s="75"/>
    </row>
    <row r="1104" spans="1:15" ht="15.6" hidden="1">
      <c r="A1104" s="423">
        <v>46119</v>
      </c>
      <c r="B1104" s="361" t="s">
        <v>185</v>
      </c>
      <c r="C1104" s="361" t="s">
        <v>334</v>
      </c>
      <c r="D1104" s="371" t="s">
        <v>98</v>
      </c>
      <c r="E1104" s="361">
        <v>1000</v>
      </c>
      <c r="F1104" s="367">
        <f t="shared" si="17"/>
        <v>1.867727535907062</v>
      </c>
      <c r="G1104" s="239">
        <v>535.41</v>
      </c>
      <c r="H1104" s="372" t="s">
        <v>110</v>
      </c>
      <c r="I1104" s="424" t="s">
        <v>905</v>
      </c>
      <c r="J1104" s="170" t="s">
        <v>95</v>
      </c>
      <c r="K1104" s="170" t="s">
        <v>342</v>
      </c>
      <c r="L1104" s="170" t="s">
        <v>112</v>
      </c>
      <c r="M1104" s="75"/>
      <c r="N1104" s="75"/>
      <c r="O1104" s="75"/>
    </row>
    <row r="1105" spans="1:15" ht="15.6" hidden="1">
      <c r="A1105" s="423">
        <v>46119</v>
      </c>
      <c r="B1105" s="361" t="s">
        <v>186</v>
      </c>
      <c r="C1105" s="361" t="s">
        <v>334</v>
      </c>
      <c r="D1105" s="371" t="s">
        <v>98</v>
      </c>
      <c r="E1105" s="361">
        <v>1000</v>
      </c>
      <c r="F1105" s="367">
        <f t="shared" si="17"/>
        <v>1.867727535907062</v>
      </c>
      <c r="G1105" s="239">
        <v>535.41</v>
      </c>
      <c r="H1105" s="372" t="s">
        <v>110</v>
      </c>
      <c r="I1105" s="424" t="s">
        <v>905</v>
      </c>
      <c r="J1105" s="170" t="s">
        <v>95</v>
      </c>
      <c r="K1105" s="170" t="s">
        <v>342</v>
      </c>
      <c r="L1105" s="170" t="s">
        <v>112</v>
      </c>
      <c r="M1105" s="75"/>
      <c r="N1105" s="75"/>
      <c r="O1105" s="75"/>
    </row>
    <row r="1106" spans="1:15" ht="15.6" hidden="1">
      <c r="A1106" s="379">
        <v>46119</v>
      </c>
      <c r="B1106" s="377" t="s">
        <v>931</v>
      </c>
      <c r="C1106" s="377" t="s">
        <v>395</v>
      </c>
      <c r="D1106" s="376" t="s">
        <v>96</v>
      </c>
      <c r="E1106" s="377">
        <v>10000</v>
      </c>
      <c r="F1106" s="367">
        <f t="shared" si="17"/>
        <v>18.67727535907062</v>
      </c>
      <c r="G1106" s="239">
        <v>535.41</v>
      </c>
      <c r="H1106" s="165" t="s">
        <v>127</v>
      </c>
      <c r="I1106" s="377" t="s">
        <v>981</v>
      </c>
      <c r="J1106" s="170" t="s">
        <v>95</v>
      </c>
      <c r="K1106" s="170" t="s">
        <v>342</v>
      </c>
      <c r="L1106" s="170" t="s">
        <v>112</v>
      </c>
      <c r="M1106" s="75"/>
      <c r="N1106" s="75"/>
      <c r="O1106" s="75"/>
    </row>
    <row r="1107" spans="1:15" ht="15.6" hidden="1">
      <c r="A1107" s="346">
        <v>46119</v>
      </c>
      <c r="B1107" s="347" t="s">
        <v>2158</v>
      </c>
      <c r="C1107" s="347" t="s">
        <v>523</v>
      </c>
      <c r="D1107" s="347" t="s">
        <v>256</v>
      </c>
      <c r="E1107" s="347">
        <v>10000</v>
      </c>
      <c r="F1107" s="367">
        <f t="shared" si="17"/>
        <v>18.67727535907062</v>
      </c>
      <c r="G1107" s="239">
        <v>535.41</v>
      </c>
      <c r="H1107" s="347" t="s">
        <v>122</v>
      </c>
      <c r="I1107" s="347" t="s">
        <v>1093</v>
      </c>
      <c r="J1107" s="170" t="s">
        <v>95</v>
      </c>
      <c r="K1107" s="170" t="s">
        <v>342</v>
      </c>
      <c r="L1107" s="170" t="s">
        <v>112</v>
      </c>
      <c r="M1107" s="75"/>
      <c r="N1107" s="75"/>
      <c r="O1107" s="75"/>
    </row>
    <row r="1108" spans="1:15" ht="15.6" hidden="1">
      <c r="A1108" s="423">
        <v>46119</v>
      </c>
      <c r="B1108" s="242" t="s">
        <v>2214</v>
      </c>
      <c r="C1108" s="361" t="s">
        <v>395</v>
      </c>
      <c r="D1108" s="361" t="s">
        <v>256</v>
      </c>
      <c r="E1108" s="361">
        <v>10000</v>
      </c>
      <c r="F1108" s="367">
        <f t="shared" si="17"/>
        <v>18.67727535907062</v>
      </c>
      <c r="G1108" s="239">
        <v>535.41</v>
      </c>
      <c r="H1108" s="242" t="s">
        <v>121</v>
      </c>
      <c r="I1108" s="361" t="s">
        <v>1129</v>
      </c>
      <c r="J1108" s="170" t="s">
        <v>95</v>
      </c>
      <c r="K1108" s="170" t="s">
        <v>342</v>
      </c>
      <c r="L1108" s="170" t="s">
        <v>112</v>
      </c>
      <c r="M1108" s="75"/>
      <c r="N1108" s="75"/>
      <c r="O1108" s="75"/>
    </row>
    <row r="1109" spans="1:15" ht="15.6" hidden="1">
      <c r="A1109" s="423">
        <v>46119</v>
      </c>
      <c r="B1109" s="361" t="s">
        <v>2198</v>
      </c>
      <c r="C1109" s="361" t="s">
        <v>520</v>
      </c>
      <c r="D1109" s="361" t="s">
        <v>256</v>
      </c>
      <c r="E1109" s="361">
        <v>500</v>
      </c>
      <c r="F1109" s="367">
        <f t="shared" si="17"/>
        <v>0.93386376795353099</v>
      </c>
      <c r="G1109" s="239">
        <v>535.41</v>
      </c>
      <c r="H1109" s="242" t="s">
        <v>121</v>
      </c>
      <c r="I1109" s="361" t="s">
        <v>1124</v>
      </c>
      <c r="J1109" s="170" t="s">
        <v>95</v>
      </c>
      <c r="K1109" s="170" t="s">
        <v>342</v>
      </c>
      <c r="L1109" s="170" t="s">
        <v>112</v>
      </c>
      <c r="M1109" s="75"/>
      <c r="N1109" s="75"/>
      <c r="O1109" s="75"/>
    </row>
    <row r="1110" spans="1:15" ht="15.6" hidden="1">
      <c r="A1110" s="423">
        <v>46119</v>
      </c>
      <c r="B1110" s="361" t="s">
        <v>2198</v>
      </c>
      <c r="C1110" s="361" t="s">
        <v>520</v>
      </c>
      <c r="D1110" s="361" t="s">
        <v>256</v>
      </c>
      <c r="E1110" s="361">
        <v>500</v>
      </c>
      <c r="F1110" s="367">
        <f t="shared" si="17"/>
        <v>0.93386376795353099</v>
      </c>
      <c r="G1110" s="239">
        <v>535.41</v>
      </c>
      <c r="H1110" s="242" t="s">
        <v>121</v>
      </c>
      <c r="I1110" s="361" t="s">
        <v>1124</v>
      </c>
      <c r="J1110" s="170" t="s">
        <v>95</v>
      </c>
      <c r="K1110" s="170" t="s">
        <v>342</v>
      </c>
      <c r="L1110" s="170" t="s">
        <v>112</v>
      </c>
      <c r="M1110" s="75"/>
      <c r="N1110" s="75"/>
      <c r="O1110" s="75"/>
    </row>
    <row r="1111" spans="1:15" ht="15.6" hidden="1">
      <c r="A1111" s="423">
        <v>46119</v>
      </c>
      <c r="B1111" s="361" t="s">
        <v>2198</v>
      </c>
      <c r="C1111" s="361" t="s">
        <v>520</v>
      </c>
      <c r="D1111" s="361" t="s">
        <v>256</v>
      </c>
      <c r="E1111" s="361">
        <v>500</v>
      </c>
      <c r="F1111" s="367">
        <f t="shared" si="17"/>
        <v>0.93386376795353099</v>
      </c>
      <c r="G1111" s="239">
        <v>535.41</v>
      </c>
      <c r="H1111" s="242" t="s">
        <v>121</v>
      </c>
      <c r="I1111" s="361" t="s">
        <v>1124</v>
      </c>
      <c r="J1111" s="170" t="s">
        <v>95</v>
      </c>
      <c r="K1111" s="170" t="s">
        <v>342</v>
      </c>
      <c r="L1111" s="170" t="s">
        <v>112</v>
      </c>
      <c r="M1111" s="75"/>
      <c r="N1111" s="75"/>
      <c r="O1111" s="75"/>
    </row>
    <row r="1112" spans="1:15" ht="15.6" hidden="1">
      <c r="A1112" s="423">
        <v>46119</v>
      </c>
      <c r="B1112" s="361" t="s">
        <v>2198</v>
      </c>
      <c r="C1112" s="361" t="s">
        <v>520</v>
      </c>
      <c r="D1112" s="361" t="s">
        <v>256</v>
      </c>
      <c r="E1112" s="361">
        <v>500</v>
      </c>
      <c r="F1112" s="367">
        <f t="shared" si="17"/>
        <v>0.93386376795353099</v>
      </c>
      <c r="G1112" s="239">
        <v>535.41</v>
      </c>
      <c r="H1112" s="242" t="s">
        <v>121</v>
      </c>
      <c r="I1112" s="361" t="s">
        <v>1124</v>
      </c>
      <c r="J1112" s="170" t="s">
        <v>95</v>
      </c>
      <c r="K1112" s="170" t="s">
        <v>342</v>
      </c>
      <c r="L1112" s="170" t="s">
        <v>112</v>
      </c>
      <c r="M1112" s="75"/>
      <c r="N1112" s="75"/>
      <c r="O1112" s="75"/>
    </row>
    <row r="1113" spans="1:15" ht="15.6" hidden="1">
      <c r="A1113" s="423">
        <v>46119</v>
      </c>
      <c r="B1113" s="361" t="s">
        <v>2161</v>
      </c>
      <c r="C1113" s="361" t="s">
        <v>520</v>
      </c>
      <c r="D1113" s="361" t="s">
        <v>256</v>
      </c>
      <c r="E1113" s="361">
        <v>1000</v>
      </c>
      <c r="F1113" s="367">
        <f t="shared" si="17"/>
        <v>1.867727535907062</v>
      </c>
      <c r="G1113" s="239">
        <v>535.41</v>
      </c>
      <c r="H1113" s="361" t="s">
        <v>130</v>
      </c>
      <c r="I1113" s="361" t="s">
        <v>1157</v>
      </c>
      <c r="J1113" s="170" t="s">
        <v>95</v>
      </c>
      <c r="K1113" s="170" t="s">
        <v>342</v>
      </c>
      <c r="L1113" s="170" t="s">
        <v>112</v>
      </c>
      <c r="M1113" s="75"/>
      <c r="N1113" s="75"/>
      <c r="O1113" s="75"/>
    </row>
    <row r="1114" spans="1:15" ht="15.6" hidden="1">
      <c r="A1114" s="423">
        <v>46119</v>
      </c>
      <c r="B1114" s="361" t="s">
        <v>2175</v>
      </c>
      <c r="C1114" s="361" t="s">
        <v>391</v>
      </c>
      <c r="D1114" s="361" t="s">
        <v>256</v>
      </c>
      <c r="E1114" s="361">
        <v>7000</v>
      </c>
      <c r="F1114" s="367">
        <f t="shared" si="17"/>
        <v>13.074092751349434</v>
      </c>
      <c r="G1114" s="239">
        <v>535.41</v>
      </c>
      <c r="H1114" s="361" t="s">
        <v>130</v>
      </c>
      <c r="I1114" s="361" t="s">
        <v>1158</v>
      </c>
      <c r="J1114" s="170" t="s">
        <v>95</v>
      </c>
      <c r="K1114" s="170" t="s">
        <v>342</v>
      </c>
      <c r="L1114" s="170" t="s">
        <v>112</v>
      </c>
      <c r="M1114" s="303"/>
      <c r="N1114" s="303"/>
      <c r="O1114" s="269"/>
    </row>
    <row r="1115" spans="1:15" ht="15.6" hidden="1">
      <c r="A1115" s="423">
        <v>46119</v>
      </c>
      <c r="B1115" s="361" t="s">
        <v>2161</v>
      </c>
      <c r="C1115" s="361" t="s">
        <v>520</v>
      </c>
      <c r="D1115" s="361" t="s">
        <v>256</v>
      </c>
      <c r="E1115" s="361">
        <v>2000</v>
      </c>
      <c r="F1115" s="367">
        <f t="shared" si="17"/>
        <v>3.735455071814124</v>
      </c>
      <c r="G1115" s="239">
        <v>535.41</v>
      </c>
      <c r="H1115" s="361" t="s">
        <v>130</v>
      </c>
      <c r="I1115" s="361" t="s">
        <v>1157</v>
      </c>
      <c r="J1115" s="170" t="s">
        <v>95</v>
      </c>
      <c r="K1115" s="170" t="s">
        <v>342</v>
      </c>
      <c r="L1115" s="170" t="s">
        <v>112</v>
      </c>
      <c r="M1115" s="303"/>
      <c r="N1115" s="303"/>
      <c r="O1115" s="269"/>
    </row>
    <row r="1116" spans="1:15" ht="15.6" hidden="1">
      <c r="A1116" s="381">
        <v>46119</v>
      </c>
      <c r="B1116" s="170" t="s">
        <v>1196</v>
      </c>
      <c r="C1116" s="170" t="s">
        <v>523</v>
      </c>
      <c r="D1116" s="170" t="s">
        <v>96</v>
      </c>
      <c r="E1116" s="309">
        <v>10000</v>
      </c>
      <c r="F1116" s="367">
        <f t="shared" si="17"/>
        <v>18.67727535907062</v>
      </c>
      <c r="G1116" s="239">
        <v>535.41</v>
      </c>
      <c r="H1116" s="369" t="s">
        <v>126</v>
      </c>
      <c r="I1116" s="170" t="s">
        <v>1248</v>
      </c>
      <c r="J1116" s="170" t="s">
        <v>95</v>
      </c>
      <c r="K1116" s="170" t="s">
        <v>342</v>
      </c>
      <c r="L1116" s="170" t="s">
        <v>112</v>
      </c>
      <c r="M1116" s="75"/>
      <c r="N1116" s="75"/>
      <c r="O1116" s="75"/>
    </row>
    <row r="1117" spans="1:15" ht="15.6" hidden="1">
      <c r="A1117" s="438">
        <v>46119</v>
      </c>
      <c r="B1117" s="442" t="s">
        <v>1269</v>
      </c>
      <c r="C1117" s="382" t="s">
        <v>523</v>
      </c>
      <c r="D1117" s="440" t="s">
        <v>99</v>
      </c>
      <c r="E1117" s="439">
        <v>10000</v>
      </c>
      <c r="F1117" s="367">
        <f t="shared" si="17"/>
        <v>18.67727535907062</v>
      </c>
      <c r="G1117" s="239">
        <v>535.41</v>
      </c>
      <c r="H1117" s="440" t="s">
        <v>128</v>
      </c>
      <c r="I1117" s="440" t="s">
        <v>1303</v>
      </c>
      <c r="J1117" s="170" t="s">
        <v>95</v>
      </c>
      <c r="K1117" s="170" t="s">
        <v>342</v>
      </c>
      <c r="L1117" s="170" t="s">
        <v>112</v>
      </c>
      <c r="M1117" s="75"/>
      <c r="N1117" s="75"/>
      <c r="O1117" s="75"/>
    </row>
    <row r="1118" spans="1:15" ht="15.6" hidden="1">
      <c r="A1118" s="423">
        <v>46119</v>
      </c>
      <c r="B1118" s="361" t="s">
        <v>1328</v>
      </c>
      <c r="C1118" s="361" t="s">
        <v>523</v>
      </c>
      <c r="D1118" s="361" t="s">
        <v>96</v>
      </c>
      <c r="E1118" s="361">
        <v>10000</v>
      </c>
      <c r="F1118" s="367">
        <f t="shared" si="17"/>
        <v>18.67727535907062</v>
      </c>
      <c r="G1118" s="239">
        <v>535.41</v>
      </c>
      <c r="H1118" s="361" t="s">
        <v>123</v>
      </c>
      <c r="I1118" s="361" t="s">
        <v>1372</v>
      </c>
      <c r="J1118" s="170" t="s">
        <v>95</v>
      </c>
      <c r="K1118" s="170" t="s">
        <v>342</v>
      </c>
      <c r="L1118" s="170" t="s">
        <v>112</v>
      </c>
      <c r="M1118" s="75"/>
      <c r="N1118" s="75"/>
      <c r="O1118" s="75"/>
    </row>
    <row r="1119" spans="1:15" ht="15.6" hidden="1">
      <c r="A1119" s="300">
        <v>46119</v>
      </c>
      <c r="B1119" s="297" t="s">
        <v>1387</v>
      </c>
      <c r="C1119" s="297" t="s">
        <v>102</v>
      </c>
      <c r="D1119" s="297" t="s">
        <v>97</v>
      </c>
      <c r="E1119" s="120">
        <v>500000</v>
      </c>
      <c r="F1119" s="367">
        <f t="shared" si="17"/>
        <v>933.86376795353101</v>
      </c>
      <c r="G1119" s="239">
        <v>535.41</v>
      </c>
      <c r="H1119" s="361" t="s">
        <v>106</v>
      </c>
      <c r="I1119" s="361" t="s">
        <v>1408</v>
      </c>
      <c r="J1119" s="170" t="s">
        <v>95</v>
      </c>
      <c r="K1119" s="170" t="s">
        <v>342</v>
      </c>
      <c r="L1119" s="170" t="s">
        <v>112</v>
      </c>
      <c r="M1119" s="75"/>
      <c r="N1119" s="75"/>
      <c r="O1119" s="75"/>
    </row>
    <row r="1120" spans="1:15" ht="15.6" hidden="1">
      <c r="A1120" s="423">
        <v>46120</v>
      </c>
      <c r="B1120" s="361" t="s">
        <v>185</v>
      </c>
      <c r="C1120" s="361" t="s">
        <v>334</v>
      </c>
      <c r="D1120" s="371" t="s">
        <v>98</v>
      </c>
      <c r="E1120" s="361">
        <v>1000</v>
      </c>
      <c r="F1120" s="367">
        <f t="shared" si="17"/>
        <v>1.867727535907062</v>
      </c>
      <c r="G1120" s="239">
        <v>535.41</v>
      </c>
      <c r="H1120" s="372" t="s">
        <v>110</v>
      </c>
      <c r="I1120" s="424" t="s">
        <v>905</v>
      </c>
      <c r="J1120" s="170" t="s">
        <v>95</v>
      </c>
      <c r="K1120" s="170" t="s">
        <v>342</v>
      </c>
      <c r="L1120" s="170" t="s">
        <v>112</v>
      </c>
      <c r="M1120" s="75"/>
      <c r="N1120" s="75"/>
      <c r="O1120" s="75"/>
    </row>
    <row r="1121" spans="1:15" ht="15.6" hidden="1">
      <c r="A1121" s="423">
        <v>46120</v>
      </c>
      <c r="B1121" s="361" t="s">
        <v>191</v>
      </c>
      <c r="C1121" s="361" t="s">
        <v>334</v>
      </c>
      <c r="D1121" s="371" t="s">
        <v>98</v>
      </c>
      <c r="E1121" s="361">
        <v>1000</v>
      </c>
      <c r="F1121" s="367">
        <f t="shared" si="17"/>
        <v>1.867727535907062</v>
      </c>
      <c r="G1121" s="239">
        <v>535.41</v>
      </c>
      <c r="H1121" s="372" t="s">
        <v>110</v>
      </c>
      <c r="I1121" s="424" t="s">
        <v>905</v>
      </c>
      <c r="J1121" s="170" t="s">
        <v>95</v>
      </c>
      <c r="K1121" s="170" t="s">
        <v>342</v>
      </c>
      <c r="L1121" s="170" t="s">
        <v>112</v>
      </c>
      <c r="M1121" s="75"/>
      <c r="N1121" s="75"/>
      <c r="O1121" s="75"/>
    </row>
    <row r="1122" spans="1:15" ht="15.6" hidden="1">
      <c r="A1122" s="423">
        <v>46120</v>
      </c>
      <c r="B1122" s="369" t="s">
        <v>893</v>
      </c>
      <c r="C1122" s="425" t="s">
        <v>109</v>
      </c>
      <c r="D1122" s="232" t="s">
        <v>98</v>
      </c>
      <c r="E1122" s="361">
        <v>10000</v>
      </c>
      <c r="F1122" s="367">
        <f t="shared" si="17"/>
        <v>18.67727535907062</v>
      </c>
      <c r="G1122" s="239">
        <v>535.41</v>
      </c>
      <c r="H1122" s="372" t="s">
        <v>110</v>
      </c>
      <c r="I1122" s="424" t="s">
        <v>907</v>
      </c>
      <c r="J1122" s="170" t="s">
        <v>95</v>
      </c>
      <c r="K1122" s="170" t="s">
        <v>342</v>
      </c>
      <c r="L1122" s="170" t="s">
        <v>112</v>
      </c>
      <c r="M1122" s="75"/>
      <c r="N1122" s="75"/>
      <c r="O1122" s="75"/>
    </row>
    <row r="1123" spans="1:15" ht="15.6" hidden="1">
      <c r="A1123" s="379">
        <v>46120</v>
      </c>
      <c r="B1123" s="377" t="s">
        <v>932</v>
      </c>
      <c r="C1123" s="377" t="s">
        <v>395</v>
      </c>
      <c r="D1123" s="376" t="s">
        <v>96</v>
      </c>
      <c r="E1123" s="377">
        <v>10000</v>
      </c>
      <c r="F1123" s="367">
        <f t="shared" si="17"/>
        <v>18.67727535907062</v>
      </c>
      <c r="G1123" s="239">
        <v>535.41</v>
      </c>
      <c r="H1123" s="165" t="s">
        <v>127</v>
      </c>
      <c r="I1123" s="377" t="s">
        <v>981</v>
      </c>
      <c r="J1123" s="170" t="s">
        <v>95</v>
      </c>
      <c r="K1123" s="170" t="s">
        <v>342</v>
      </c>
      <c r="L1123" s="170" t="s">
        <v>112</v>
      </c>
      <c r="M1123" s="75"/>
      <c r="N1123" s="75"/>
      <c r="O1123" s="75"/>
    </row>
    <row r="1124" spans="1:15" ht="15.6" hidden="1">
      <c r="A1124" s="379">
        <v>46120</v>
      </c>
      <c r="B1124" s="377" t="s">
        <v>913</v>
      </c>
      <c r="C1124" s="377" t="s">
        <v>520</v>
      </c>
      <c r="D1124" s="376" t="s">
        <v>96</v>
      </c>
      <c r="E1124" s="377">
        <v>500</v>
      </c>
      <c r="F1124" s="367">
        <f t="shared" si="17"/>
        <v>0.93386376795353099</v>
      </c>
      <c r="G1124" s="239">
        <v>535.41</v>
      </c>
      <c r="H1124" s="165" t="s">
        <v>127</v>
      </c>
      <c r="I1124" s="377" t="s">
        <v>980</v>
      </c>
      <c r="J1124" s="170" t="s">
        <v>95</v>
      </c>
      <c r="K1124" s="170" t="s">
        <v>342</v>
      </c>
      <c r="L1124" s="170" t="s">
        <v>112</v>
      </c>
      <c r="M1124" s="75"/>
      <c r="N1124" s="75"/>
      <c r="O1124" s="75"/>
    </row>
    <row r="1125" spans="1:15" ht="15.6" hidden="1">
      <c r="A1125" s="379">
        <v>46120</v>
      </c>
      <c r="B1125" s="377" t="s">
        <v>933</v>
      </c>
      <c r="C1125" s="377" t="s">
        <v>520</v>
      </c>
      <c r="D1125" s="376" t="s">
        <v>96</v>
      </c>
      <c r="E1125" s="377">
        <v>500</v>
      </c>
      <c r="F1125" s="367">
        <f t="shared" si="17"/>
        <v>0.93386376795353099</v>
      </c>
      <c r="G1125" s="239">
        <v>535.41</v>
      </c>
      <c r="H1125" s="165" t="s">
        <v>127</v>
      </c>
      <c r="I1125" s="377" t="s">
        <v>980</v>
      </c>
      <c r="J1125" s="170" t="s">
        <v>95</v>
      </c>
      <c r="K1125" s="170" t="s">
        <v>342</v>
      </c>
      <c r="L1125" s="170" t="s">
        <v>112</v>
      </c>
      <c r="M1125" s="75"/>
      <c r="N1125" s="75"/>
      <c r="O1125" s="75"/>
    </row>
    <row r="1126" spans="1:15" ht="15.6" hidden="1">
      <c r="A1126" s="379">
        <v>46120</v>
      </c>
      <c r="B1126" s="377" t="s">
        <v>934</v>
      </c>
      <c r="C1126" s="377" t="s">
        <v>520</v>
      </c>
      <c r="D1126" s="376" t="s">
        <v>96</v>
      </c>
      <c r="E1126" s="377">
        <v>500</v>
      </c>
      <c r="F1126" s="367">
        <f t="shared" si="17"/>
        <v>0.93386376795353099</v>
      </c>
      <c r="G1126" s="239">
        <v>535.41</v>
      </c>
      <c r="H1126" s="165" t="s">
        <v>127</v>
      </c>
      <c r="I1126" s="377" t="s">
        <v>980</v>
      </c>
      <c r="J1126" s="170" t="s">
        <v>95</v>
      </c>
      <c r="K1126" s="170" t="s">
        <v>342</v>
      </c>
      <c r="L1126" s="170" t="s">
        <v>112</v>
      </c>
      <c r="M1126" s="75"/>
      <c r="N1126" s="75"/>
      <c r="O1126" s="75"/>
    </row>
    <row r="1127" spans="1:15" ht="15.6" hidden="1">
      <c r="A1127" s="379">
        <v>46120</v>
      </c>
      <c r="B1127" s="377" t="s">
        <v>935</v>
      </c>
      <c r="C1127" s="377" t="s">
        <v>391</v>
      </c>
      <c r="D1127" s="376" t="s">
        <v>96</v>
      </c>
      <c r="E1127" s="377">
        <v>12000</v>
      </c>
      <c r="F1127" s="367">
        <f t="shared" si="17"/>
        <v>22.412730430884743</v>
      </c>
      <c r="G1127" s="239">
        <v>535.41</v>
      </c>
      <c r="H1127" s="165" t="s">
        <v>127</v>
      </c>
      <c r="I1127" s="377" t="s">
        <v>985</v>
      </c>
      <c r="J1127" s="170" t="s">
        <v>95</v>
      </c>
      <c r="K1127" s="170" t="s">
        <v>342</v>
      </c>
      <c r="L1127" s="170" t="s">
        <v>112</v>
      </c>
      <c r="M1127" s="75"/>
      <c r="N1127" s="75"/>
      <c r="O1127" s="75"/>
    </row>
    <row r="1128" spans="1:15" ht="15.6" hidden="1">
      <c r="A1128" s="379">
        <v>46120</v>
      </c>
      <c r="B1128" s="375" t="s">
        <v>936</v>
      </c>
      <c r="C1128" s="375" t="s">
        <v>109</v>
      </c>
      <c r="D1128" s="376" t="s">
        <v>96</v>
      </c>
      <c r="E1128" s="377">
        <v>7500</v>
      </c>
      <c r="F1128" s="367">
        <f t="shared" si="17"/>
        <v>14.007956519302965</v>
      </c>
      <c r="G1128" s="239">
        <v>535.41</v>
      </c>
      <c r="H1128" s="165" t="s">
        <v>127</v>
      </c>
      <c r="I1128" s="377" t="s">
        <v>986</v>
      </c>
      <c r="J1128" s="170" t="s">
        <v>95</v>
      </c>
      <c r="K1128" s="170" t="s">
        <v>342</v>
      </c>
      <c r="L1128" s="170" t="s">
        <v>112</v>
      </c>
      <c r="M1128" s="303"/>
      <c r="N1128" s="303"/>
      <c r="O1128" s="247"/>
    </row>
    <row r="1129" spans="1:15" ht="15.6" hidden="1">
      <c r="A1129" s="380">
        <v>46120</v>
      </c>
      <c r="B1129" s="361" t="s">
        <v>1014</v>
      </c>
      <c r="C1129" s="430" t="s">
        <v>334</v>
      </c>
      <c r="D1129" s="361" t="s">
        <v>97</v>
      </c>
      <c r="E1129" s="431">
        <v>1000</v>
      </c>
      <c r="F1129" s="367">
        <f t="shared" si="17"/>
        <v>1.867727535907062</v>
      </c>
      <c r="G1129" s="239">
        <v>535.41</v>
      </c>
      <c r="H1129" s="361" t="s">
        <v>167</v>
      </c>
      <c r="I1129" s="361" t="s">
        <v>1057</v>
      </c>
      <c r="J1129" s="170" t="s">
        <v>95</v>
      </c>
      <c r="K1129" s="170" t="s">
        <v>342</v>
      </c>
      <c r="L1129" s="170" t="s">
        <v>112</v>
      </c>
      <c r="M1129" s="306"/>
      <c r="N1129" s="306"/>
      <c r="O1129" s="75"/>
    </row>
    <row r="1130" spans="1:15" ht="15.6" hidden="1">
      <c r="A1130" s="380">
        <v>46120</v>
      </c>
      <c r="B1130" s="361" t="s">
        <v>1015</v>
      </c>
      <c r="C1130" s="430" t="s">
        <v>334</v>
      </c>
      <c r="D1130" s="361" t="s">
        <v>97</v>
      </c>
      <c r="E1130" s="431">
        <v>1000</v>
      </c>
      <c r="F1130" s="367">
        <f t="shared" si="17"/>
        <v>1.867727535907062</v>
      </c>
      <c r="G1130" s="239">
        <v>535.41</v>
      </c>
      <c r="H1130" s="361" t="s">
        <v>167</v>
      </c>
      <c r="I1130" s="361" t="s">
        <v>1057</v>
      </c>
      <c r="J1130" s="170" t="s">
        <v>95</v>
      </c>
      <c r="K1130" s="170" t="s">
        <v>342</v>
      </c>
      <c r="L1130" s="170" t="s">
        <v>112</v>
      </c>
      <c r="M1130" s="124"/>
      <c r="N1130" s="124"/>
      <c r="O1130" s="124"/>
    </row>
    <row r="1131" spans="1:15" ht="15.6" hidden="1">
      <c r="A1131" s="380">
        <v>46120</v>
      </c>
      <c r="B1131" s="242" t="s">
        <v>1016</v>
      </c>
      <c r="C1131" s="430" t="s">
        <v>334</v>
      </c>
      <c r="D1131" s="361" t="s">
        <v>97</v>
      </c>
      <c r="E1131" s="431">
        <v>1000</v>
      </c>
      <c r="F1131" s="367">
        <f t="shared" si="17"/>
        <v>1.867727535907062</v>
      </c>
      <c r="G1131" s="239">
        <v>535.41</v>
      </c>
      <c r="H1131" s="361" t="s">
        <v>167</v>
      </c>
      <c r="I1131" s="361" t="s">
        <v>1057</v>
      </c>
      <c r="J1131" s="170" t="s">
        <v>95</v>
      </c>
      <c r="K1131" s="170" t="s">
        <v>342</v>
      </c>
      <c r="L1131" s="170" t="s">
        <v>112</v>
      </c>
      <c r="M1131" s="124"/>
      <c r="N1131" s="124"/>
      <c r="O1131" s="124"/>
    </row>
    <row r="1132" spans="1:15" ht="15.6" hidden="1">
      <c r="A1132" s="432">
        <v>46120</v>
      </c>
      <c r="B1132" s="425" t="s">
        <v>1017</v>
      </c>
      <c r="C1132" s="425" t="s">
        <v>448</v>
      </c>
      <c r="D1132" s="425" t="s">
        <v>97</v>
      </c>
      <c r="E1132" s="433">
        <v>6230</v>
      </c>
      <c r="F1132" s="367">
        <f t="shared" si="17"/>
        <v>11.635942548700996</v>
      </c>
      <c r="G1132" s="239">
        <v>535.41</v>
      </c>
      <c r="H1132" s="425" t="s">
        <v>167</v>
      </c>
      <c r="I1132" s="425" t="s">
        <v>1061</v>
      </c>
      <c r="J1132" s="170" t="s">
        <v>95</v>
      </c>
      <c r="K1132" s="170" t="s">
        <v>342</v>
      </c>
      <c r="L1132" s="170" t="s">
        <v>112</v>
      </c>
      <c r="M1132" s="124"/>
      <c r="N1132" s="124"/>
      <c r="O1132" s="124"/>
    </row>
    <row r="1133" spans="1:15" ht="15.6" hidden="1">
      <c r="A1133" s="380">
        <v>46120</v>
      </c>
      <c r="B1133" s="242" t="s">
        <v>324</v>
      </c>
      <c r="C1133" s="430" t="s">
        <v>334</v>
      </c>
      <c r="D1133" s="361" t="s">
        <v>97</v>
      </c>
      <c r="E1133" s="431">
        <v>1000</v>
      </c>
      <c r="F1133" s="367">
        <f t="shared" si="17"/>
        <v>1.867727535907062</v>
      </c>
      <c r="G1133" s="239">
        <v>535.41</v>
      </c>
      <c r="H1133" s="361" t="s">
        <v>167</v>
      </c>
      <c r="I1133" s="361" t="s">
        <v>1057</v>
      </c>
      <c r="J1133" s="170" t="s">
        <v>95</v>
      </c>
      <c r="K1133" s="170" t="s">
        <v>342</v>
      </c>
      <c r="L1133" s="170" t="s">
        <v>112</v>
      </c>
      <c r="M1133" s="124"/>
      <c r="N1133" s="124"/>
      <c r="O1133" s="124"/>
    </row>
    <row r="1134" spans="1:15" ht="15.6" hidden="1">
      <c r="A1134" s="380">
        <v>46120</v>
      </c>
      <c r="B1134" s="361" t="s">
        <v>1009</v>
      </c>
      <c r="C1134" s="430" t="s">
        <v>334</v>
      </c>
      <c r="D1134" s="361" t="s">
        <v>97</v>
      </c>
      <c r="E1134" s="431">
        <v>1000</v>
      </c>
      <c r="F1134" s="367">
        <f t="shared" ref="F1134:F1197" si="18">E1134/G1134</f>
        <v>1.867727535907062</v>
      </c>
      <c r="G1134" s="239">
        <v>535.41</v>
      </c>
      <c r="H1134" s="361" t="s">
        <v>167</v>
      </c>
      <c r="I1134" s="361" t="s">
        <v>1057</v>
      </c>
      <c r="J1134" s="170" t="s">
        <v>95</v>
      </c>
      <c r="K1134" s="170" t="s">
        <v>342</v>
      </c>
      <c r="L1134" s="170" t="s">
        <v>112</v>
      </c>
      <c r="M1134" s="124"/>
      <c r="N1134" s="124"/>
      <c r="O1134" s="124"/>
    </row>
    <row r="1135" spans="1:15" ht="15.6" hidden="1">
      <c r="A1135" s="380">
        <v>46120</v>
      </c>
      <c r="B1135" s="361" t="s">
        <v>1018</v>
      </c>
      <c r="C1135" s="430" t="s">
        <v>334</v>
      </c>
      <c r="D1135" s="361" t="s">
        <v>97</v>
      </c>
      <c r="E1135" s="431">
        <v>1000</v>
      </c>
      <c r="F1135" s="367">
        <f t="shared" si="18"/>
        <v>1.867727535907062</v>
      </c>
      <c r="G1135" s="239">
        <v>535.41</v>
      </c>
      <c r="H1135" s="361" t="s">
        <v>167</v>
      </c>
      <c r="I1135" s="361" t="s">
        <v>1057</v>
      </c>
      <c r="J1135" s="170" t="s">
        <v>95</v>
      </c>
      <c r="K1135" s="170" t="s">
        <v>342</v>
      </c>
      <c r="L1135" s="170" t="s">
        <v>112</v>
      </c>
      <c r="M1135" s="124"/>
      <c r="N1135" s="124"/>
      <c r="O1135" s="124"/>
    </row>
    <row r="1136" spans="1:15" ht="15.6" hidden="1">
      <c r="A1136" s="380">
        <v>46120</v>
      </c>
      <c r="B1136" s="361" t="s">
        <v>1019</v>
      </c>
      <c r="C1136" s="430" t="s">
        <v>334</v>
      </c>
      <c r="D1136" s="361" t="s">
        <v>97</v>
      </c>
      <c r="E1136" s="431">
        <v>1000</v>
      </c>
      <c r="F1136" s="367">
        <f t="shared" si="18"/>
        <v>1.867727535907062</v>
      </c>
      <c r="G1136" s="239">
        <v>535.41</v>
      </c>
      <c r="H1136" s="361" t="s">
        <v>167</v>
      </c>
      <c r="I1136" s="361" t="s">
        <v>1057</v>
      </c>
      <c r="J1136" s="170" t="s">
        <v>95</v>
      </c>
      <c r="K1136" s="170" t="s">
        <v>342</v>
      </c>
      <c r="L1136" s="170" t="s">
        <v>112</v>
      </c>
      <c r="M1136" s="75"/>
      <c r="N1136" s="75"/>
      <c r="O1136" s="75"/>
    </row>
    <row r="1137" spans="1:15" ht="15.6" hidden="1">
      <c r="A1137" s="380">
        <v>46120</v>
      </c>
      <c r="B1137" s="361" t="s">
        <v>445</v>
      </c>
      <c r="C1137" s="430" t="s">
        <v>334</v>
      </c>
      <c r="D1137" s="361" t="s">
        <v>97</v>
      </c>
      <c r="E1137" s="431">
        <v>1000</v>
      </c>
      <c r="F1137" s="367">
        <f t="shared" si="18"/>
        <v>1.867727535907062</v>
      </c>
      <c r="G1137" s="239">
        <v>535.41</v>
      </c>
      <c r="H1137" s="361" t="s">
        <v>167</v>
      </c>
      <c r="I1137" s="361" t="s">
        <v>1057</v>
      </c>
      <c r="J1137" s="170" t="s">
        <v>95</v>
      </c>
      <c r="K1137" s="170" t="s">
        <v>342</v>
      </c>
      <c r="L1137" s="170" t="s">
        <v>112</v>
      </c>
      <c r="M1137" s="75"/>
      <c r="N1137" s="75"/>
      <c r="O1137" s="75"/>
    </row>
    <row r="1138" spans="1:15" ht="15.6" hidden="1">
      <c r="A1138" s="380">
        <v>46120</v>
      </c>
      <c r="B1138" s="242" t="s">
        <v>1020</v>
      </c>
      <c r="C1138" s="361" t="s">
        <v>109</v>
      </c>
      <c r="D1138" s="242" t="s">
        <v>98</v>
      </c>
      <c r="E1138" s="431">
        <v>5000</v>
      </c>
      <c r="F1138" s="367">
        <f t="shared" si="18"/>
        <v>9.3386376795353101</v>
      </c>
      <c r="G1138" s="239">
        <v>535.41</v>
      </c>
      <c r="H1138" s="361" t="s">
        <v>167</v>
      </c>
      <c r="I1138" s="361" t="s">
        <v>1062</v>
      </c>
      <c r="J1138" s="170" t="s">
        <v>95</v>
      </c>
      <c r="K1138" s="170" t="s">
        <v>342</v>
      </c>
      <c r="L1138" s="170" t="s">
        <v>112</v>
      </c>
      <c r="M1138" s="75"/>
      <c r="N1138" s="75"/>
      <c r="O1138" s="75"/>
    </row>
    <row r="1139" spans="1:15" ht="15.6" hidden="1">
      <c r="A1139" s="346">
        <v>46120</v>
      </c>
      <c r="B1139" s="347" t="s">
        <v>2158</v>
      </c>
      <c r="C1139" s="347" t="s">
        <v>523</v>
      </c>
      <c r="D1139" s="347" t="s">
        <v>256</v>
      </c>
      <c r="E1139" s="347">
        <v>10000</v>
      </c>
      <c r="F1139" s="367">
        <f t="shared" si="18"/>
        <v>18.67727535907062</v>
      </c>
      <c r="G1139" s="239">
        <v>535.41</v>
      </c>
      <c r="H1139" s="347" t="s">
        <v>122</v>
      </c>
      <c r="I1139" s="347" t="s">
        <v>1093</v>
      </c>
      <c r="J1139" s="170" t="s">
        <v>95</v>
      </c>
      <c r="K1139" s="170" t="s">
        <v>342</v>
      </c>
      <c r="L1139" s="170" t="s">
        <v>112</v>
      </c>
      <c r="M1139" s="75"/>
      <c r="N1139" s="75"/>
      <c r="O1139" s="75"/>
    </row>
    <row r="1140" spans="1:15" ht="15.6" hidden="1">
      <c r="A1140" s="346">
        <v>46120</v>
      </c>
      <c r="B1140" s="347" t="s">
        <v>2170</v>
      </c>
      <c r="C1140" s="347" t="s">
        <v>523</v>
      </c>
      <c r="D1140" s="347" t="s">
        <v>256</v>
      </c>
      <c r="E1140" s="347">
        <v>50000</v>
      </c>
      <c r="F1140" s="367">
        <f t="shared" si="18"/>
        <v>93.386376795353101</v>
      </c>
      <c r="G1140" s="239">
        <v>535.41</v>
      </c>
      <c r="H1140" s="347" t="s">
        <v>122</v>
      </c>
      <c r="I1140" s="347" t="s">
        <v>1094</v>
      </c>
      <c r="J1140" s="170" t="s">
        <v>95</v>
      </c>
      <c r="K1140" s="170" t="s">
        <v>342</v>
      </c>
      <c r="L1140" s="170" t="s">
        <v>112</v>
      </c>
      <c r="M1140" s="75"/>
      <c r="N1140" s="75"/>
      <c r="O1140" s="75"/>
    </row>
    <row r="1141" spans="1:15" ht="15.6" hidden="1">
      <c r="A1141" s="346">
        <v>46120</v>
      </c>
      <c r="B1141" s="347" t="s">
        <v>2175</v>
      </c>
      <c r="C1141" s="347" t="s">
        <v>391</v>
      </c>
      <c r="D1141" s="347" t="s">
        <v>256</v>
      </c>
      <c r="E1141" s="347">
        <v>2000</v>
      </c>
      <c r="F1141" s="367">
        <f t="shared" si="18"/>
        <v>3.735455071814124</v>
      </c>
      <c r="G1141" s="239">
        <v>535.41</v>
      </c>
      <c r="H1141" s="347" t="s">
        <v>122</v>
      </c>
      <c r="I1141" s="347" t="s">
        <v>1095</v>
      </c>
      <c r="J1141" s="170" t="s">
        <v>95</v>
      </c>
      <c r="K1141" s="170" t="s">
        <v>342</v>
      </c>
      <c r="L1141" s="170" t="s">
        <v>112</v>
      </c>
      <c r="M1141" s="75"/>
      <c r="N1141" s="75"/>
      <c r="O1141" s="75"/>
    </row>
    <row r="1142" spans="1:15" ht="15.6" hidden="1">
      <c r="A1142" s="346">
        <v>46120</v>
      </c>
      <c r="B1142" s="347" t="s">
        <v>2227</v>
      </c>
      <c r="C1142" s="347" t="s">
        <v>520</v>
      </c>
      <c r="D1142" s="347" t="s">
        <v>256</v>
      </c>
      <c r="E1142" s="347">
        <v>1000</v>
      </c>
      <c r="F1142" s="367">
        <f t="shared" si="18"/>
        <v>1.867727535907062</v>
      </c>
      <c r="G1142" s="239">
        <v>535.41</v>
      </c>
      <c r="H1142" s="347" t="s">
        <v>122</v>
      </c>
      <c r="I1142" s="347" t="s">
        <v>1092</v>
      </c>
      <c r="J1142" s="170" t="s">
        <v>95</v>
      </c>
      <c r="K1142" s="170" t="s">
        <v>342</v>
      </c>
      <c r="L1142" s="170" t="s">
        <v>112</v>
      </c>
      <c r="M1142" s="75"/>
      <c r="N1142" s="75"/>
      <c r="O1142" s="75"/>
    </row>
    <row r="1143" spans="1:15" ht="15.6" hidden="1">
      <c r="A1143" s="346">
        <v>46120</v>
      </c>
      <c r="B1143" s="165" t="s">
        <v>1085</v>
      </c>
      <c r="C1143" s="165" t="s">
        <v>109</v>
      </c>
      <c r="D1143" s="165" t="s">
        <v>525</v>
      </c>
      <c r="E1143" s="347">
        <v>7500</v>
      </c>
      <c r="F1143" s="367">
        <f t="shared" si="18"/>
        <v>14.007956519302965</v>
      </c>
      <c r="G1143" s="239">
        <v>535.41</v>
      </c>
      <c r="H1143" s="347" t="s">
        <v>122</v>
      </c>
      <c r="I1143" s="347" t="s">
        <v>1096</v>
      </c>
      <c r="J1143" s="170" t="s">
        <v>95</v>
      </c>
      <c r="K1143" s="170" t="s">
        <v>342</v>
      </c>
      <c r="L1143" s="170" t="s">
        <v>112</v>
      </c>
      <c r="M1143" s="75"/>
      <c r="N1143" s="75"/>
      <c r="O1143" s="75"/>
    </row>
    <row r="1144" spans="1:15" ht="15.6" hidden="1">
      <c r="A1144" s="423">
        <v>46120</v>
      </c>
      <c r="B1144" s="242" t="s">
        <v>2163</v>
      </c>
      <c r="C1144" s="361" t="s">
        <v>395</v>
      </c>
      <c r="D1144" s="361" t="s">
        <v>256</v>
      </c>
      <c r="E1144" s="361">
        <v>10000</v>
      </c>
      <c r="F1144" s="367">
        <f t="shared" si="18"/>
        <v>18.67727535907062</v>
      </c>
      <c r="G1144" s="239">
        <v>535.41</v>
      </c>
      <c r="H1144" s="242" t="s">
        <v>121</v>
      </c>
      <c r="I1144" s="361" t="s">
        <v>1129</v>
      </c>
      <c r="J1144" s="170" t="s">
        <v>95</v>
      </c>
      <c r="K1144" s="170" t="s">
        <v>342</v>
      </c>
      <c r="L1144" s="170" t="s">
        <v>112</v>
      </c>
      <c r="M1144" s="75"/>
      <c r="N1144" s="75"/>
      <c r="O1144" s="75"/>
    </row>
    <row r="1145" spans="1:15" ht="15.6" hidden="1">
      <c r="A1145" s="423">
        <v>46120</v>
      </c>
      <c r="B1145" s="361" t="s">
        <v>2166</v>
      </c>
      <c r="C1145" s="361" t="s">
        <v>520</v>
      </c>
      <c r="D1145" s="361" t="s">
        <v>256</v>
      </c>
      <c r="E1145" s="361">
        <v>500</v>
      </c>
      <c r="F1145" s="367">
        <f t="shared" si="18"/>
        <v>0.93386376795353099</v>
      </c>
      <c r="G1145" s="239">
        <v>535.41</v>
      </c>
      <c r="H1145" s="242" t="s">
        <v>121</v>
      </c>
      <c r="I1145" s="361" t="s">
        <v>1124</v>
      </c>
      <c r="J1145" s="170" t="s">
        <v>95</v>
      </c>
      <c r="K1145" s="170" t="s">
        <v>342</v>
      </c>
      <c r="L1145" s="170" t="s">
        <v>112</v>
      </c>
      <c r="M1145" s="75"/>
      <c r="N1145" s="75"/>
      <c r="O1145" s="75"/>
    </row>
    <row r="1146" spans="1:15" ht="15.6" hidden="1">
      <c r="A1146" s="432">
        <v>46120</v>
      </c>
      <c r="B1146" s="425" t="s">
        <v>2228</v>
      </c>
      <c r="C1146" s="361" t="s">
        <v>391</v>
      </c>
      <c r="D1146" s="425" t="s">
        <v>256</v>
      </c>
      <c r="E1146" s="425">
        <v>2000</v>
      </c>
      <c r="F1146" s="367">
        <f t="shared" si="18"/>
        <v>3.735455071814124</v>
      </c>
      <c r="G1146" s="239">
        <v>535.41</v>
      </c>
      <c r="H1146" s="242" t="s">
        <v>121</v>
      </c>
      <c r="I1146" s="361" t="s">
        <v>1435</v>
      </c>
      <c r="J1146" s="170" t="s">
        <v>95</v>
      </c>
      <c r="K1146" s="170" t="s">
        <v>342</v>
      </c>
      <c r="L1146" s="170" t="s">
        <v>112</v>
      </c>
      <c r="M1146" s="75"/>
      <c r="N1146" s="75"/>
      <c r="O1146" s="75"/>
    </row>
    <row r="1147" spans="1:15" ht="15.6" hidden="1">
      <c r="A1147" s="423">
        <v>46120</v>
      </c>
      <c r="B1147" s="361" t="s">
        <v>2229</v>
      </c>
      <c r="C1147" s="361" t="s">
        <v>520</v>
      </c>
      <c r="D1147" s="361" t="s">
        <v>256</v>
      </c>
      <c r="E1147" s="361">
        <v>1000</v>
      </c>
      <c r="F1147" s="367">
        <f t="shared" si="18"/>
        <v>1.867727535907062</v>
      </c>
      <c r="G1147" s="239">
        <v>535.41</v>
      </c>
      <c r="H1147" s="242" t="s">
        <v>121</v>
      </c>
      <c r="I1147" s="361" t="s">
        <v>1124</v>
      </c>
      <c r="J1147" s="170" t="s">
        <v>95</v>
      </c>
      <c r="K1147" s="170" t="s">
        <v>342</v>
      </c>
      <c r="L1147" s="170" t="s">
        <v>112</v>
      </c>
      <c r="M1147" s="75"/>
      <c r="N1147" s="75"/>
      <c r="O1147" s="75"/>
    </row>
    <row r="1148" spans="1:15" ht="15.6" hidden="1">
      <c r="A1148" s="423">
        <v>46120</v>
      </c>
      <c r="B1148" s="361" t="s">
        <v>2230</v>
      </c>
      <c r="C1148" s="361" t="s">
        <v>520</v>
      </c>
      <c r="D1148" s="361" t="s">
        <v>256</v>
      </c>
      <c r="E1148" s="361">
        <v>500</v>
      </c>
      <c r="F1148" s="367">
        <f t="shared" si="18"/>
        <v>0.93386376795353099</v>
      </c>
      <c r="G1148" s="239">
        <v>535.41</v>
      </c>
      <c r="H1148" s="242" t="s">
        <v>121</v>
      </c>
      <c r="I1148" s="361" t="s">
        <v>1124</v>
      </c>
      <c r="J1148" s="170" t="s">
        <v>95</v>
      </c>
      <c r="K1148" s="170" t="s">
        <v>342</v>
      </c>
      <c r="L1148" s="170" t="s">
        <v>112</v>
      </c>
      <c r="M1148" s="75"/>
      <c r="N1148" s="75"/>
      <c r="O1148" s="75"/>
    </row>
    <row r="1149" spans="1:15" ht="15.6" hidden="1">
      <c r="A1149" s="423">
        <v>46120</v>
      </c>
      <c r="B1149" s="165" t="s">
        <v>1120</v>
      </c>
      <c r="C1149" s="165" t="s">
        <v>109</v>
      </c>
      <c r="D1149" s="242" t="s">
        <v>256</v>
      </c>
      <c r="E1149" s="361">
        <v>7500</v>
      </c>
      <c r="F1149" s="367">
        <f t="shared" si="18"/>
        <v>14.007956519302965</v>
      </c>
      <c r="G1149" s="239">
        <v>535.41</v>
      </c>
      <c r="H1149" s="242" t="s">
        <v>121</v>
      </c>
      <c r="I1149" s="361" t="s">
        <v>1130</v>
      </c>
      <c r="J1149" s="170" t="s">
        <v>95</v>
      </c>
      <c r="K1149" s="170" t="s">
        <v>342</v>
      </c>
      <c r="L1149" s="170" t="s">
        <v>112</v>
      </c>
      <c r="M1149" s="75"/>
      <c r="N1149" s="75"/>
      <c r="O1149" s="75"/>
    </row>
    <row r="1150" spans="1:15" ht="15.6" hidden="1">
      <c r="A1150" s="423">
        <v>46120</v>
      </c>
      <c r="B1150" s="361" t="s">
        <v>2167</v>
      </c>
      <c r="C1150" s="361" t="s">
        <v>523</v>
      </c>
      <c r="D1150" s="361" t="s">
        <v>256</v>
      </c>
      <c r="E1150" s="361">
        <v>10000</v>
      </c>
      <c r="F1150" s="367">
        <f t="shared" si="18"/>
        <v>18.67727535907062</v>
      </c>
      <c r="G1150" s="239">
        <v>535.41</v>
      </c>
      <c r="H1150" s="361" t="s">
        <v>130</v>
      </c>
      <c r="I1150" s="361" t="s">
        <v>1159</v>
      </c>
      <c r="J1150" s="170" t="s">
        <v>95</v>
      </c>
      <c r="K1150" s="170" t="s">
        <v>342</v>
      </c>
      <c r="L1150" s="170" t="s">
        <v>112</v>
      </c>
      <c r="M1150" s="303"/>
      <c r="N1150" s="303"/>
      <c r="O1150" s="269"/>
    </row>
    <row r="1151" spans="1:15" ht="15.6" hidden="1">
      <c r="A1151" s="423">
        <v>46120</v>
      </c>
      <c r="B1151" s="361" t="s">
        <v>2161</v>
      </c>
      <c r="C1151" s="361" t="s">
        <v>520</v>
      </c>
      <c r="D1151" s="361" t="s">
        <v>256</v>
      </c>
      <c r="E1151" s="361">
        <v>2000</v>
      </c>
      <c r="F1151" s="367">
        <f t="shared" si="18"/>
        <v>3.735455071814124</v>
      </c>
      <c r="G1151" s="239">
        <v>535.41</v>
      </c>
      <c r="H1151" s="361" t="s">
        <v>130</v>
      </c>
      <c r="I1151" s="361" t="s">
        <v>1157</v>
      </c>
      <c r="J1151" s="170" t="s">
        <v>95</v>
      </c>
      <c r="K1151" s="170" t="s">
        <v>342</v>
      </c>
      <c r="L1151" s="170" t="s">
        <v>112</v>
      </c>
      <c r="M1151" s="303"/>
      <c r="N1151" s="303"/>
      <c r="O1151" s="269"/>
    </row>
    <row r="1152" spans="1:15" ht="15.6" hidden="1">
      <c r="A1152" s="423">
        <v>46120</v>
      </c>
      <c r="B1152" s="361" t="s">
        <v>2185</v>
      </c>
      <c r="C1152" s="361" t="s">
        <v>520</v>
      </c>
      <c r="D1152" s="361" t="s">
        <v>256</v>
      </c>
      <c r="E1152" s="361">
        <v>700</v>
      </c>
      <c r="F1152" s="367">
        <f t="shared" si="18"/>
        <v>1.3074092751349433</v>
      </c>
      <c r="G1152" s="239">
        <v>535.41</v>
      </c>
      <c r="H1152" s="361" t="s">
        <v>130</v>
      </c>
      <c r="I1152" s="361" t="s">
        <v>1157</v>
      </c>
      <c r="J1152" s="170" t="s">
        <v>95</v>
      </c>
      <c r="K1152" s="170" t="s">
        <v>342</v>
      </c>
      <c r="L1152" s="170" t="s">
        <v>112</v>
      </c>
      <c r="M1152" s="306"/>
      <c r="N1152" s="306"/>
      <c r="O1152" s="75"/>
    </row>
    <row r="1153" spans="1:15" ht="15.6" hidden="1">
      <c r="A1153" s="423">
        <v>46120</v>
      </c>
      <c r="B1153" s="170" t="s">
        <v>1152</v>
      </c>
      <c r="C1153" s="170" t="s">
        <v>109</v>
      </c>
      <c r="D1153" s="170" t="s">
        <v>256</v>
      </c>
      <c r="E1153" s="361">
        <v>7500</v>
      </c>
      <c r="F1153" s="367">
        <f t="shared" si="18"/>
        <v>14.007956519302965</v>
      </c>
      <c r="G1153" s="239">
        <v>535.41</v>
      </c>
      <c r="H1153" s="361" t="s">
        <v>130</v>
      </c>
      <c r="I1153" s="361" t="s">
        <v>1160</v>
      </c>
      <c r="J1153" s="170" t="s">
        <v>95</v>
      </c>
      <c r="K1153" s="170" t="s">
        <v>342</v>
      </c>
      <c r="L1153" s="170" t="s">
        <v>112</v>
      </c>
      <c r="M1153" s="75"/>
      <c r="N1153" s="75"/>
      <c r="O1153" s="75"/>
    </row>
    <row r="1154" spans="1:15" ht="15.6" hidden="1">
      <c r="A1154" s="381">
        <v>46120</v>
      </c>
      <c r="B1154" s="170" t="s">
        <v>1197</v>
      </c>
      <c r="C1154" s="170" t="s">
        <v>523</v>
      </c>
      <c r="D1154" s="170" t="s">
        <v>96</v>
      </c>
      <c r="E1154" s="309">
        <v>10000</v>
      </c>
      <c r="F1154" s="367">
        <f t="shared" si="18"/>
        <v>18.67727535907062</v>
      </c>
      <c r="G1154" s="239">
        <v>535.41</v>
      </c>
      <c r="H1154" s="369" t="s">
        <v>126</v>
      </c>
      <c r="I1154" s="170" t="s">
        <v>1248</v>
      </c>
      <c r="J1154" s="170" t="s">
        <v>95</v>
      </c>
      <c r="K1154" s="170" t="s">
        <v>342</v>
      </c>
      <c r="L1154" s="170" t="s">
        <v>112</v>
      </c>
      <c r="M1154" s="75"/>
      <c r="N1154" s="75"/>
      <c r="O1154" s="75"/>
    </row>
    <row r="1155" spans="1:15" ht="15.6" hidden="1">
      <c r="A1155" s="381">
        <v>46120</v>
      </c>
      <c r="B1155" s="425" t="s">
        <v>1179</v>
      </c>
      <c r="C1155" s="369" t="s">
        <v>334</v>
      </c>
      <c r="D1155" s="369" t="s">
        <v>96</v>
      </c>
      <c r="E1155" s="437">
        <v>500</v>
      </c>
      <c r="F1155" s="367">
        <f t="shared" si="18"/>
        <v>0.93386376795353099</v>
      </c>
      <c r="G1155" s="239">
        <v>535.41</v>
      </c>
      <c r="H1155" s="369" t="s">
        <v>126</v>
      </c>
      <c r="I1155" s="170" t="s">
        <v>1244</v>
      </c>
      <c r="J1155" s="170" t="s">
        <v>95</v>
      </c>
      <c r="K1155" s="170" t="s">
        <v>342</v>
      </c>
      <c r="L1155" s="170" t="s">
        <v>112</v>
      </c>
      <c r="M1155" s="75"/>
      <c r="N1155" s="75"/>
      <c r="O1155" s="75"/>
    </row>
    <row r="1156" spans="1:15" ht="15.6" hidden="1">
      <c r="A1156" s="381">
        <v>46120</v>
      </c>
      <c r="B1156" s="425" t="s">
        <v>1180</v>
      </c>
      <c r="C1156" s="369" t="s">
        <v>334</v>
      </c>
      <c r="D1156" s="369" t="s">
        <v>96</v>
      </c>
      <c r="E1156" s="437">
        <v>500</v>
      </c>
      <c r="F1156" s="367">
        <f t="shared" si="18"/>
        <v>0.93386376795353099</v>
      </c>
      <c r="G1156" s="239">
        <v>535.41</v>
      </c>
      <c r="H1156" s="369" t="s">
        <v>126</v>
      </c>
      <c r="I1156" s="170" t="s">
        <v>1244</v>
      </c>
      <c r="J1156" s="170" t="s">
        <v>95</v>
      </c>
      <c r="K1156" s="170" t="s">
        <v>342</v>
      </c>
      <c r="L1156" s="170" t="s">
        <v>112</v>
      </c>
      <c r="M1156" s="75"/>
      <c r="N1156" s="75"/>
      <c r="O1156" s="75"/>
    </row>
    <row r="1157" spans="1:15" ht="15.6" hidden="1">
      <c r="A1157" s="381">
        <v>46120</v>
      </c>
      <c r="B1157" s="170" t="s">
        <v>1199</v>
      </c>
      <c r="C1157" s="369" t="s">
        <v>334</v>
      </c>
      <c r="D1157" s="369" t="s">
        <v>96</v>
      </c>
      <c r="E1157" s="309">
        <v>500</v>
      </c>
      <c r="F1157" s="367">
        <f t="shared" si="18"/>
        <v>0.93386376795353099</v>
      </c>
      <c r="G1157" s="239">
        <v>535.41</v>
      </c>
      <c r="H1157" s="369" t="s">
        <v>126</v>
      </c>
      <c r="I1157" s="170" t="s">
        <v>1244</v>
      </c>
      <c r="J1157" s="170" t="s">
        <v>95</v>
      </c>
      <c r="K1157" s="170" t="s">
        <v>342</v>
      </c>
      <c r="L1157" s="170" t="s">
        <v>112</v>
      </c>
      <c r="M1157" s="75"/>
      <c r="N1157" s="75"/>
      <c r="O1157" s="75"/>
    </row>
    <row r="1158" spans="1:15" ht="15.6" hidden="1">
      <c r="A1158" s="381">
        <v>46120</v>
      </c>
      <c r="B1158" s="170" t="s">
        <v>1200</v>
      </c>
      <c r="C1158" s="369" t="s">
        <v>391</v>
      </c>
      <c r="D1158" s="369" t="s">
        <v>96</v>
      </c>
      <c r="E1158" s="309">
        <v>12000</v>
      </c>
      <c r="F1158" s="367">
        <f t="shared" si="18"/>
        <v>22.412730430884743</v>
      </c>
      <c r="G1158" s="239">
        <v>535.41</v>
      </c>
      <c r="H1158" s="369" t="s">
        <v>126</v>
      </c>
      <c r="I1158" s="425" t="s">
        <v>1249</v>
      </c>
      <c r="J1158" s="170" t="s">
        <v>95</v>
      </c>
      <c r="K1158" s="170" t="s">
        <v>342</v>
      </c>
      <c r="L1158" s="170" t="s">
        <v>112</v>
      </c>
      <c r="M1158" s="75"/>
      <c r="N1158" s="75"/>
      <c r="O1158" s="75"/>
    </row>
    <row r="1159" spans="1:15" ht="15.6" hidden="1">
      <c r="A1159" s="381">
        <v>46120</v>
      </c>
      <c r="B1159" s="170" t="s">
        <v>1201</v>
      </c>
      <c r="C1159" s="369" t="s">
        <v>109</v>
      </c>
      <c r="D1159" s="369" t="s">
        <v>96</v>
      </c>
      <c r="E1159" s="309">
        <v>7500</v>
      </c>
      <c r="F1159" s="367">
        <f t="shared" si="18"/>
        <v>14.007956519302965</v>
      </c>
      <c r="G1159" s="239">
        <v>535.41</v>
      </c>
      <c r="H1159" s="369" t="s">
        <v>126</v>
      </c>
      <c r="I1159" s="425" t="s">
        <v>1250</v>
      </c>
      <c r="J1159" s="170" t="s">
        <v>95</v>
      </c>
      <c r="K1159" s="170" t="s">
        <v>342</v>
      </c>
      <c r="L1159" s="170" t="s">
        <v>112</v>
      </c>
      <c r="M1159" s="75"/>
      <c r="N1159" s="75"/>
      <c r="O1159" s="75"/>
    </row>
    <row r="1160" spans="1:15" ht="15.6" hidden="1">
      <c r="A1160" s="438">
        <v>46120</v>
      </c>
      <c r="B1160" s="440" t="s">
        <v>1270</v>
      </c>
      <c r="C1160" s="382" t="s">
        <v>523</v>
      </c>
      <c r="D1160" s="440" t="s">
        <v>99</v>
      </c>
      <c r="E1160" s="439">
        <v>10000</v>
      </c>
      <c r="F1160" s="367">
        <f t="shared" si="18"/>
        <v>18.67727535907062</v>
      </c>
      <c r="G1160" s="239">
        <v>535.41</v>
      </c>
      <c r="H1160" s="440" t="s">
        <v>128</v>
      </c>
      <c r="I1160" s="440" t="s">
        <v>1303</v>
      </c>
      <c r="J1160" s="170" t="s">
        <v>95</v>
      </c>
      <c r="K1160" s="170" t="s">
        <v>342</v>
      </c>
      <c r="L1160" s="170" t="s">
        <v>112</v>
      </c>
      <c r="M1160" s="75"/>
      <c r="N1160" s="75"/>
      <c r="O1160" s="75"/>
    </row>
    <row r="1161" spans="1:15" ht="15.6" hidden="1">
      <c r="A1161" s="438">
        <v>46120</v>
      </c>
      <c r="B1161" s="440" t="s">
        <v>1271</v>
      </c>
      <c r="C1161" s="382" t="s">
        <v>334</v>
      </c>
      <c r="D1161" s="440" t="s">
        <v>99</v>
      </c>
      <c r="E1161" s="439">
        <v>500</v>
      </c>
      <c r="F1161" s="367">
        <f t="shared" si="18"/>
        <v>0.93386376795353099</v>
      </c>
      <c r="G1161" s="239">
        <v>535.41</v>
      </c>
      <c r="H1161" s="440" t="s">
        <v>128</v>
      </c>
      <c r="I1161" s="440" t="s">
        <v>1300</v>
      </c>
      <c r="J1161" s="170" t="s">
        <v>95</v>
      </c>
      <c r="K1161" s="170" t="s">
        <v>342</v>
      </c>
      <c r="L1161" s="170" t="s">
        <v>112</v>
      </c>
      <c r="M1161" s="75"/>
      <c r="N1161" s="75"/>
      <c r="O1161" s="75"/>
    </row>
    <row r="1162" spans="1:15" ht="15.6" hidden="1">
      <c r="A1162" s="438">
        <v>46120</v>
      </c>
      <c r="B1162" s="440" t="s">
        <v>1272</v>
      </c>
      <c r="C1162" s="382" t="s">
        <v>391</v>
      </c>
      <c r="D1162" s="440" t="s">
        <v>99</v>
      </c>
      <c r="E1162" s="439">
        <v>12000</v>
      </c>
      <c r="F1162" s="367">
        <f t="shared" si="18"/>
        <v>22.412730430884743</v>
      </c>
      <c r="G1162" s="239">
        <v>535.41</v>
      </c>
      <c r="H1162" s="440" t="s">
        <v>128</v>
      </c>
      <c r="I1162" s="440" t="s">
        <v>1304</v>
      </c>
      <c r="J1162" s="170" t="s">
        <v>95</v>
      </c>
      <c r="K1162" s="170" t="s">
        <v>342</v>
      </c>
      <c r="L1162" s="170" t="s">
        <v>112</v>
      </c>
      <c r="M1162" s="75"/>
      <c r="N1162" s="75"/>
      <c r="O1162" s="75"/>
    </row>
    <row r="1163" spans="1:15" ht="15.6" hidden="1">
      <c r="A1163" s="438">
        <v>46120</v>
      </c>
      <c r="B1163" s="440" t="s">
        <v>1273</v>
      </c>
      <c r="C1163" s="382" t="s">
        <v>334</v>
      </c>
      <c r="D1163" s="440" t="s">
        <v>99</v>
      </c>
      <c r="E1163" s="439">
        <v>500</v>
      </c>
      <c r="F1163" s="367">
        <f t="shared" si="18"/>
        <v>0.93386376795353099</v>
      </c>
      <c r="G1163" s="239">
        <v>535.41</v>
      </c>
      <c r="H1163" s="440" t="s">
        <v>128</v>
      </c>
      <c r="I1163" s="440" t="s">
        <v>1300</v>
      </c>
      <c r="J1163" s="170" t="s">
        <v>95</v>
      </c>
      <c r="K1163" s="170" t="s">
        <v>342</v>
      </c>
      <c r="L1163" s="170" t="s">
        <v>112</v>
      </c>
      <c r="M1163" s="75"/>
      <c r="N1163" s="75"/>
      <c r="O1163" s="75"/>
    </row>
    <row r="1164" spans="1:15" ht="15.6" hidden="1">
      <c r="A1164" s="438">
        <v>46120</v>
      </c>
      <c r="B1164" s="375" t="s">
        <v>1274</v>
      </c>
      <c r="C1164" s="375" t="s">
        <v>109</v>
      </c>
      <c r="D1164" s="382" t="s">
        <v>99</v>
      </c>
      <c r="E1164" s="439">
        <v>7500</v>
      </c>
      <c r="F1164" s="367">
        <f t="shared" si="18"/>
        <v>14.007956519302965</v>
      </c>
      <c r="G1164" s="239">
        <v>535.41</v>
      </c>
      <c r="H1164" s="440" t="s">
        <v>128</v>
      </c>
      <c r="I1164" s="440" t="s">
        <v>1305</v>
      </c>
      <c r="J1164" s="170" t="s">
        <v>95</v>
      </c>
      <c r="K1164" s="170" t="s">
        <v>342</v>
      </c>
      <c r="L1164" s="170" t="s">
        <v>112</v>
      </c>
      <c r="M1164" s="75"/>
      <c r="N1164" s="75"/>
      <c r="O1164" s="75"/>
    </row>
    <row r="1165" spans="1:15" ht="15.6" hidden="1">
      <c r="A1165" s="423">
        <v>46120</v>
      </c>
      <c r="B1165" s="361" t="s">
        <v>1329</v>
      </c>
      <c r="C1165" s="361" t="s">
        <v>523</v>
      </c>
      <c r="D1165" s="361" t="s">
        <v>96</v>
      </c>
      <c r="E1165" s="361">
        <v>10000</v>
      </c>
      <c r="F1165" s="367">
        <f t="shared" si="18"/>
        <v>18.67727535907062</v>
      </c>
      <c r="G1165" s="239">
        <v>535.41</v>
      </c>
      <c r="H1165" s="361" t="s">
        <v>123</v>
      </c>
      <c r="I1165" s="361" t="s">
        <v>1372</v>
      </c>
      <c r="J1165" s="170" t="s">
        <v>95</v>
      </c>
      <c r="K1165" s="170" t="s">
        <v>342</v>
      </c>
      <c r="L1165" s="170" t="s">
        <v>112</v>
      </c>
      <c r="M1165" s="75"/>
      <c r="N1165" s="75"/>
      <c r="O1165" s="75"/>
    </row>
    <row r="1166" spans="1:15" ht="15.6" hidden="1">
      <c r="A1166" s="423">
        <v>46120</v>
      </c>
      <c r="B1166" s="361" t="s">
        <v>1330</v>
      </c>
      <c r="C1166" s="361" t="s">
        <v>334</v>
      </c>
      <c r="D1166" s="361" t="s">
        <v>96</v>
      </c>
      <c r="E1166" s="361">
        <v>500</v>
      </c>
      <c r="F1166" s="367">
        <f t="shared" si="18"/>
        <v>0.93386376795353099</v>
      </c>
      <c r="G1166" s="239">
        <v>535.41</v>
      </c>
      <c r="H1166" s="361" t="s">
        <v>123</v>
      </c>
      <c r="I1166" s="361" t="s">
        <v>1368</v>
      </c>
      <c r="J1166" s="170" t="s">
        <v>95</v>
      </c>
      <c r="K1166" s="170" t="s">
        <v>342</v>
      </c>
      <c r="L1166" s="170" t="s">
        <v>112</v>
      </c>
      <c r="M1166" s="75"/>
      <c r="N1166" s="75"/>
      <c r="O1166" s="75"/>
    </row>
    <row r="1167" spans="1:15" ht="15.6" hidden="1">
      <c r="A1167" s="423">
        <v>46120</v>
      </c>
      <c r="B1167" s="361" t="s">
        <v>1331</v>
      </c>
      <c r="C1167" s="361" t="s">
        <v>334</v>
      </c>
      <c r="D1167" s="361" t="s">
        <v>96</v>
      </c>
      <c r="E1167" s="361">
        <v>500</v>
      </c>
      <c r="F1167" s="367">
        <f t="shared" si="18"/>
        <v>0.93386376795353099</v>
      </c>
      <c r="G1167" s="239">
        <v>535.41</v>
      </c>
      <c r="H1167" s="361" t="s">
        <v>123</v>
      </c>
      <c r="I1167" s="361" t="s">
        <v>1368</v>
      </c>
      <c r="J1167" s="170" t="s">
        <v>95</v>
      </c>
      <c r="K1167" s="170" t="s">
        <v>342</v>
      </c>
      <c r="L1167" s="170" t="s">
        <v>112</v>
      </c>
      <c r="M1167" s="75"/>
      <c r="N1167" s="75"/>
      <c r="O1167" s="75"/>
    </row>
    <row r="1168" spans="1:15" ht="15.6" hidden="1">
      <c r="A1168" s="423">
        <v>46120</v>
      </c>
      <c r="B1168" s="361" t="s">
        <v>1332</v>
      </c>
      <c r="C1168" s="361" t="s">
        <v>334</v>
      </c>
      <c r="D1168" s="361" t="s">
        <v>96</v>
      </c>
      <c r="E1168" s="361">
        <v>500</v>
      </c>
      <c r="F1168" s="367">
        <f t="shared" si="18"/>
        <v>0.93386376795353099</v>
      </c>
      <c r="G1168" s="239">
        <v>535.41</v>
      </c>
      <c r="H1168" s="361" t="s">
        <v>123</v>
      </c>
      <c r="I1168" s="361" t="s">
        <v>1368</v>
      </c>
      <c r="J1168" s="170" t="s">
        <v>95</v>
      </c>
      <c r="K1168" s="170" t="s">
        <v>342</v>
      </c>
      <c r="L1168" s="170" t="s">
        <v>112</v>
      </c>
      <c r="M1168" s="75"/>
      <c r="N1168" s="75"/>
      <c r="O1168" s="75"/>
    </row>
    <row r="1169" spans="1:15" ht="15.6" hidden="1">
      <c r="A1169" s="423">
        <v>46120</v>
      </c>
      <c r="B1169" s="361" t="s">
        <v>1333</v>
      </c>
      <c r="C1169" s="361" t="s">
        <v>334</v>
      </c>
      <c r="D1169" s="361" t="s">
        <v>96</v>
      </c>
      <c r="E1169" s="361">
        <v>500</v>
      </c>
      <c r="F1169" s="367">
        <f t="shared" si="18"/>
        <v>0.93386376795353099</v>
      </c>
      <c r="G1169" s="239">
        <v>535.41</v>
      </c>
      <c r="H1169" s="361" t="s">
        <v>123</v>
      </c>
      <c r="I1169" s="361" t="s">
        <v>1368</v>
      </c>
      <c r="J1169" s="170" t="s">
        <v>95</v>
      </c>
      <c r="K1169" s="170" t="s">
        <v>342</v>
      </c>
      <c r="L1169" s="170" t="s">
        <v>112</v>
      </c>
      <c r="M1169" s="75"/>
      <c r="N1169" s="75"/>
      <c r="O1169" s="75"/>
    </row>
    <row r="1170" spans="1:15" ht="15.6" hidden="1">
      <c r="A1170" s="423">
        <v>46120</v>
      </c>
      <c r="B1170" s="242" t="s">
        <v>1334</v>
      </c>
      <c r="C1170" s="361" t="s">
        <v>765</v>
      </c>
      <c r="D1170" s="361" t="s">
        <v>96</v>
      </c>
      <c r="E1170" s="361">
        <v>12000</v>
      </c>
      <c r="F1170" s="367">
        <f t="shared" si="18"/>
        <v>22.412730430884743</v>
      </c>
      <c r="G1170" s="239">
        <v>535.41</v>
      </c>
      <c r="H1170" s="361" t="s">
        <v>123</v>
      </c>
      <c r="I1170" s="361" t="s">
        <v>1373</v>
      </c>
      <c r="J1170" s="170" t="s">
        <v>95</v>
      </c>
      <c r="K1170" s="170" t="s">
        <v>342</v>
      </c>
      <c r="L1170" s="170" t="s">
        <v>112</v>
      </c>
      <c r="M1170" s="75"/>
      <c r="N1170" s="75"/>
      <c r="O1170" s="75"/>
    </row>
    <row r="1171" spans="1:15" ht="15.6" hidden="1">
      <c r="A1171" s="423">
        <v>46120</v>
      </c>
      <c r="B1171" s="242" t="s">
        <v>1335</v>
      </c>
      <c r="C1171" s="242" t="s">
        <v>109</v>
      </c>
      <c r="D1171" s="361" t="s">
        <v>96</v>
      </c>
      <c r="E1171" s="361">
        <v>5000</v>
      </c>
      <c r="F1171" s="367">
        <f t="shared" si="18"/>
        <v>9.3386376795353101</v>
      </c>
      <c r="G1171" s="239">
        <v>535.41</v>
      </c>
      <c r="H1171" s="361" t="s">
        <v>123</v>
      </c>
      <c r="I1171" s="361" t="s">
        <v>1374</v>
      </c>
      <c r="J1171" s="170" t="s">
        <v>95</v>
      </c>
      <c r="K1171" s="170" t="s">
        <v>342</v>
      </c>
      <c r="L1171" s="170" t="s">
        <v>112</v>
      </c>
      <c r="M1171" s="75"/>
      <c r="N1171" s="75"/>
      <c r="O1171" s="75"/>
    </row>
    <row r="1172" spans="1:15" ht="15.6" hidden="1">
      <c r="A1172" s="300">
        <v>46120</v>
      </c>
      <c r="B1172" s="297" t="s">
        <v>1388</v>
      </c>
      <c r="C1172" s="297" t="s">
        <v>129</v>
      </c>
      <c r="D1172" s="297" t="s">
        <v>97</v>
      </c>
      <c r="E1172" s="443">
        <v>260000</v>
      </c>
      <c r="F1172" s="367">
        <f t="shared" si="18"/>
        <v>485.60915933583613</v>
      </c>
      <c r="G1172" s="239">
        <v>535.41</v>
      </c>
      <c r="H1172" s="361" t="s">
        <v>106</v>
      </c>
      <c r="I1172" s="361" t="s">
        <v>1409</v>
      </c>
      <c r="J1172" s="170" t="s">
        <v>95</v>
      </c>
      <c r="K1172" s="170" t="s">
        <v>342</v>
      </c>
      <c r="L1172" s="170" t="s">
        <v>112</v>
      </c>
      <c r="M1172" s="75"/>
      <c r="N1172" s="75"/>
      <c r="O1172" s="75"/>
    </row>
    <row r="1173" spans="1:15" ht="15.6" hidden="1">
      <c r="A1173" s="423">
        <v>46121</v>
      </c>
      <c r="B1173" s="361" t="s">
        <v>185</v>
      </c>
      <c r="C1173" s="361" t="s">
        <v>334</v>
      </c>
      <c r="D1173" s="371" t="s">
        <v>98</v>
      </c>
      <c r="E1173" s="361">
        <v>1000</v>
      </c>
      <c r="F1173" s="367">
        <f t="shared" si="18"/>
        <v>1.867727535907062</v>
      </c>
      <c r="G1173" s="239">
        <v>535.41</v>
      </c>
      <c r="H1173" s="372" t="s">
        <v>110</v>
      </c>
      <c r="I1173" s="424" t="s">
        <v>905</v>
      </c>
      <c r="J1173" s="170" t="s">
        <v>95</v>
      </c>
      <c r="K1173" s="170" t="s">
        <v>342</v>
      </c>
      <c r="L1173" s="170" t="s">
        <v>112</v>
      </c>
      <c r="M1173" s="75"/>
      <c r="N1173" s="75"/>
      <c r="O1173" s="75"/>
    </row>
    <row r="1174" spans="1:15" ht="15.6" hidden="1">
      <c r="A1174" s="423">
        <v>46121</v>
      </c>
      <c r="B1174" s="361" t="s">
        <v>894</v>
      </c>
      <c r="C1174" s="361" t="s">
        <v>334</v>
      </c>
      <c r="D1174" s="371" t="s">
        <v>98</v>
      </c>
      <c r="E1174" s="361">
        <v>1000</v>
      </c>
      <c r="F1174" s="367">
        <f t="shared" si="18"/>
        <v>1.867727535907062</v>
      </c>
      <c r="G1174" s="239">
        <v>535.41</v>
      </c>
      <c r="H1174" s="372" t="s">
        <v>110</v>
      </c>
      <c r="I1174" s="424" t="s">
        <v>905</v>
      </c>
      <c r="J1174" s="170" t="s">
        <v>95</v>
      </c>
      <c r="K1174" s="170" t="s">
        <v>342</v>
      </c>
      <c r="L1174" s="170" t="s">
        <v>112</v>
      </c>
      <c r="M1174" s="75"/>
      <c r="N1174" s="75"/>
      <c r="O1174" s="75"/>
    </row>
    <row r="1175" spans="1:15" ht="15.6" hidden="1">
      <c r="A1175" s="423">
        <v>46121</v>
      </c>
      <c r="B1175" s="361" t="s">
        <v>895</v>
      </c>
      <c r="C1175" s="361" t="s">
        <v>334</v>
      </c>
      <c r="D1175" s="371" t="s">
        <v>98</v>
      </c>
      <c r="E1175" s="361">
        <v>1000</v>
      </c>
      <c r="F1175" s="367">
        <f t="shared" si="18"/>
        <v>1.867727535907062</v>
      </c>
      <c r="G1175" s="239">
        <v>535.41</v>
      </c>
      <c r="H1175" s="372" t="s">
        <v>110</v>
      </c>
      <c r="I1175" s="424" t="s">
        <v>905</v>
      </c>
      <c r="J1175" s="170" t="s">
        <v>95</v>
      </c>
      <c r="K1175" s="170" t="s">
        <v>342</v>
      </c>
      <c r="L1175" s="170" t="s">
        <v>112</v>
      </c>
      <c r="M1175" s="75"/>
      <c r="N1175" s="75"/>
      <c r="O1175" s="75"/>
    </row>
    <row r="1176" spans="1:15" ht="15.6" hidden="1">
      <c r="A1176" s="423">
        <v>46121</v>
      </c>
      <c r="B1176" s="361" t="s">
        <v>305</v>
      </c>
      <c r="C1176" s="361" t="s">
        <v>334</v>
      </c>
      <c r="D1176" s="371" t="s">
        <v>98</v>
      </c>
      <c r="E1176" s="361">
        <v>1000</v>
      </c>
      <c r="F1176" s="367">
        <f t="shared" si="18"/>
        <v>1.867727535907062</v>
      </c>
      <c r="G1176" s="239">
        <v>535.41</v>
      </c>
      <c r="H1176" s="372" t="s">
        <v>110</v>
      </c>
      <c r="I1176" s="424" t="s">
        <v>905</v>
      </c>
      <c r="J1176" s="170" t="s">
        <v>95</v>
      </c>
      <c r="K1176" s="170" t="s">
        <v>342</v>
      </c>
      <c r="L1176" s="170" t="s">
        <v>112</v>
      </c>
      <c r="M1176" s="75"/>
      <c r="N1176" s="75"/>
      <c r="O1176" s="75"/>
    </row>
    <row r="1177" spans="1:15" ht="15.6" hidden="1">
      <c r="A1177" s="423">
        <v>46121</v>
      </c>
      <c r="B1177" s="369" t="s">
        <v>896</v>
      </c>
      <c r="C1177" s="425" t="s">
        <v>103</v>
      </c>
      <c r="D1177" s="371" t="s">
        <v>98</v>
      </c>
      <c r="E1177" s="361">
        <v>250000</v>
      </c>
      <c r="F1177" s="367">
        <f t="shared" si="18"/>
        <v>481.37011026648838</v>
      </c>
      <c r="G1177" s="239">
        <v>519.35090000000002</v>
      </c>
      <c r="H1177" s="372" t="s">
        <v>110</v>
      </c>
      <c r="I1177" s="424" t="s">
        <v>908</v>
      </c>
      <c r="J1177" s="170" t="s">
        <v>95</v>
      </c>
      <c r="K1177" s="170" t="s">
        <v>337</v>
      </c>
      <c r="L1177" s="170" t="s">
        <v>112</v>
      </c>
      <c r="M1177" s="75"/>
      <c r="N1177" s="75"/>
      <c r="O1177" s="75"/>
    </row>
    <row r="1178" spans="1:15" ht="15.6" hidden="1">
      <c r="A1178" s="423">
        <v>46121</v>
      </c>
      <c r="B1178" s="361" t="s">
        <v>186</v>
      </c>
      <c r="C1178" s="361" t="s">
        <v>334</v>
      </c>
      <c r="D1178" s="371" t="s">
        <v>98</v>
      </c>
      <c r="E1178" s="361">
        <v>1000</v>
      </c>
      <c r="F1178" s="367">
        <f t="shared" si="18"/>
        <v>1.867727535907062</v>
      </c>
      <c r="G1178" s="239">
        <v>535.41</v>
      </c>
      <c r="H1178" s="372" t="s">
        <v>110</v>
      </c>
      <c r="I1178" s="424" t="s">
        <v>905</v>
      </c>
      <c r="J1178" s="170" t="s">
        <v>95</v>
      </c>
      <c r="K1178" s="170" t="s">
        <v>342</v>
      </c>
      <c r="L1178" s="170" t="s">
        <v>112</v>
      </c>
      <c r="M1178" s="75"/>
      <c r="N1178" s="75"/>
      <c r="O1178" s="75"/>
    </row>
    <row r="1179" spans="1:15" ht="15.6" hidden="1">
      <c r="A1179" s="379">
        <v>46121</v>
      </c>
      <c r="B1179" s="377" t="s">
        <v>937</v>
      </c>
      <c r="C1179" s="377" t="s">
        <v>395</v>
      </c>
      <c r="D1179" s="376" t="s">
        <v>96</v>
      </c>
      <c r="E1179" s="377">
        <v>10000</v>
      </c>
      <c r="F1179" s="367">
        <f t="shared" si="18"/>
        <v>18.67727535907062</v>
      </c>
      <c r="G1179" s="239">
        <v>535.41</v>
      </c>
      <c r="H1179" s="165" t="s">
        <v>127</v>
      </c>
      <c r="I1179" s="377" t="s">
        <v>981</v>
      </c>
      <c r="J1179" s="170" t="s">
        <v>95</v>
      </c>
      <c r="K1179" s="170" t="s">
        <v>342</v>
      </c>
      <c r="L1179" s="170" t="s">
        <v>112</v>
      </c>
      <c r="M1179" s="303"/>
      <c r="N1179" s="303"/>
      <c r="O1179" s="247"/>
    </row>
    <row r="1180" spans="1:15" ht="15.6" hidden="1">
      <c r="A1180" s="379">
        <v>46121</v>
      </c>
      <c r="B1180" s="377" t="s">
        <v>938</v>
      </c>
      <c r="C1180" s="377" t="s">
        <v>520</v>
      </c>
      <c r="D1180" s="376" t="s">
        <v>96</v>
      </c>
      <c r="E1180" s="377">
        <v>500</v>
      </c>
      <c r="F1180" s="367">
        <f t="shared" si="18"/>
        <v>0.93386376795353099</v>
      </c>
      <c r="G1180" s="239">
        <v>535.41</v>
      </c>
      <c r="H1180" s="165" t="s">
        <v>127</v>
      </c>
      <c r="I1180" s="377" t="s">
        <v>980</v>
      </c>
      <c r="J1180" s="170" t="s">
        <v>95</v>
      </c>
      <c r="K1180" s="170" t="s">
        <v>342</v>
      </c>
      <c r="L1180" s="170" t="s">
        <v>112</v>
      </c>
      <c r="M1180" s="303"/>
      <c r="N1180" s="303"/>
      <c r="O1180" s="247"/>
    </row>
    <row r="1181" spans="1:15" ht="15.6" hidden="1">
      <c r="A1181" s="379">
        <v>46121</v>
      </c>
      <c r="B1181" s="377" t="s">
        <v>939</v>
      </c>
      <c r="C1181" s="377" t="s">
        <v>520</v>
      </c>
      <c r="D1181" s="376" t="s">
        <v>96</v>
      </c>
      <c r="E1181" s="377">
        <v>500</v>
      </c>
      <c r="F1181" s="367">
        <f t="shared" si="18"/>
        <v>0.93386376795353099</v>
      </c>
      <c r="G1181" s="239">
        <v>535.41</v>
      </c>
      <c r="H1181" s="165" t="s">
        <v>127</v>
      </c>
      <c r="I1181" s="377" t="s">
        <v>980</v>
      </c>
      <c r="J1181" s="170" t="s">
        <v>95</v>
      </c>
      <c r="K1181" s="170" t="s">
        <v>342</v>
      </c>
      <c r="L1181" s="170" t="s">
        <v>112</v>
      </c>
      <c r="M1181" s="303"/>
      <c r="N1181" s="303"/>
      <c r="O1181" s="269"/>
    </row>
    <row r="1182" spans="1:15" ht="15.6" hidden="1">
      <c r="A1182" s="379">
        <v>46121</v>
      </c>
      <c r="B1182" s="377" t="s">
        <v>940</v>
      </c>
      <c r="C1182" s="377" t="s">
        <v>520</v>
      </c>
      <c r="D1182" s="376" t="s">
        <v>96</v>
      </c>
      <c r="E1182" s="377">
        <v>500</v>
      </c>
      <c r="F1182" s="367">
        <f t="shared" si="18"/>
        <v>0.93386376795353099</v>
      </c>
      <c r="G1182" s="239">
        <v>535.41</v>
      </c>
      <c r="H1182" s="165" t="s">
        <v>127</v>
      </c>
      <c r="I1182" s="377" t="s">
        <v>980</v>
      </c>
      <c r="J1182" s="170" t="s">
        <v>95</v>
      </c>
      <c r="K1182" s="170" t="s">
        <v>342</v>
      </c>
      <c r="L1182" s="170" t="s">
        <v>112</v>
      </c>
      <c r="M1182" s="75"/>
      <c r="N1182" s="75"/>
      <c r="O1182" s="75"/>
    </row>
    <row r="1183" spans="1:15" ht="15.6" hidden="1">
      <c r="A1183" s="379">
        <v>46121</v>
      </c>
      <c r="B1183" s="377" t="s">
        <v>941</v>
      </c>
      <c r="C1183" s="377" t="s">
        <v>520</v>
      </c>
      <c r="D1183" s="376" t="s">
        <v>96</v>
      </c>
      <c r="E1183" s="377">
        <v>500</v>
      </c>
      <c r="F1183" s="367">
        <f t="shared" si="18"/>
        <v>0.93386376795353099</v>
      </c>
      <c r="G1183" s="239">
        <v>535.41</v>
      </c>
      <c r="H1183" s="165" t="s">
        <v>127</v>
      </c>
      <c r="I1183" s="377" t="s">
        <v>980</v>
      </c>
      <c r="J1183" s="170" t="s">
        <v>95</v>
      </c>
      <c r="K1183" s="170" t="s">
        <v>342</v>
      </c>
      <c r="L1183" s="170" t="s">
        <v>112</v>
      </c>
      <c r="M1183" s="75"/>
      <c r="N1183" s="75"/>
      <c r="O1183" s="75"/>
    </row>
    <row r="1184" spans="1:15" ht="15.6" hidden="1">
      <c r="A1184" s="432">
        <v>46121</v>
      </c>
      <c r="B1184" s="425" t="s">
        <v>1021</v>
      </c>
      <c r="C1184" s="425" t="s">
        <v>448</v>
      </c>
      <c r="D1184" s="425" t="s">
        <v>97</v>
      </c>
      <c r="E1184" s="433">
        <v>4760</v>
      </c>
      <c r="F1184" s="367">
        <f t="shared" si="18"/>
        <v>8.8903830709176148</v>
      </c>
      <c r="G1184" s="239">
        <v>535.41</v>
      </c>
      <c r="H1184" s="425" t="s">
        <v>167</v>
      </c>
      <c r="I1184" s="425" t="s">
        <v>1063</v>
      </c>
      <c r="J1184" s="170" t="s">
        <v>95</v>
      </c>
      <c r="K1184" s="170" t="s">
        <v>342</v>
      </c>
      <c r="L1184" s="170" t="s">
        <v>112</v>
      </c>
      <c r="M1184" s="75"/>
      <c r="N1184" s="75"/>
      <c r="O1184" s="75"/>
    </row>
    <row r="1185" spans="1:15" ht="15.6" hidden="1">
      <c r="A1185" s="432">
        <v>46121</v>
      </c>
      <c r="B1185" s="361" t="s">
        <v>1022</v>
      </c>
      <c r="C1185" s="361" t="s">
        <v>119</v>
      </c>
      <c r="D1185" s="361" t="s">
        <v>97</v>
      </c>
      <c r="E1185" s="434">
        <v>62500</v>
      </c>
      <c r="F1185" s="367">
        <f t="shared" si="18"/>
        <v>116.73297099419138</v>
      </c>
      <c r="G1185" s="239">
        <v>535.41</v>
      </c>
      <c r="H1185" s="361" t="s">
        <v>167</v>
      </c>
      <c r="I1185" s="425" t="s">
        <v>1064</v>
      </c>
      <c r="J1185" s="170" t="s">
        <v>95</v>
      </c>
      <c r="K1185" s="170" t="s">
        <v>342</v>
      </c>
      <c r="L1185" s="170" t="s">
        <v>112</v>
      </c>
      <c r="M1185" s="75"/>
      <c r="N1185" s="75"/>
      <c r="O1185" s="75"/>
    </row>
    <row r="1186" spans="1:15" ht="15.6" hidden="1">
      <c r="A1186" s="380">
        <v>46121</v>
      </c>
      <c r="B1186" s="361" t="s">
        <v>1023</v>
      </c>
      <c r="C1186" s="430" t="s">
        <v>334</v>
      </c>
      <c r="D1186" s="361" t="s">
        <v>97</v>
      </c>
      <c r="E1186" s="431">
        <v>1000</v>
      </c>
      <c r="F1186" s="367">
        <f t="shared" si="18"/>
        <v>1.867727535907062</v>
      </c>
      <c r="G1186" s="239">
        <v>535.41</v>
      </c>
      <c r="H1186" s="361" t="s">
        <v>167</v>
      </c>
      <c r="I1186" s="361" t="s">
        <v>1057</v>
      </c>
      <c r="J1186" s="170" t="s">
        <v>95</v>
      </c>
      <c r="K1186" s="170" t="s">
        <v>342</v>
      </c>
      <c r="L1186" s="170" t="s">
        <v>112</v>
      </c>
      <c r="M1186" s="75"/>
      <c r="N1186" s="75"/>
      <c r="O1186" s="75"/>
    </row>
    <row r="1187" spans="1:15" ht="15.6" hidden="1">
      <c r="A1187" s="380">
        <v>46121</v>
      </c>
      <c r="B1187" s="242" t="s">
        <v>1024</v>
      </c>
      <c r="C1187" s="430" t="s">
        <v>334</v>
      </c>
      <c r="D1187" s="361" t="s">
        <v>97</v>
      </c>
      <c r="E1187" s="431">
        <v>1000</v>
      </c>
      <c r="F1187" s="367">
        <f t="shared" si="18"/>
        <v>1.867727535907062</v>
      </c>
      <c r="G1187" s="239">
        <v>535.41</v>
      </c>
      <c r="H1187" s="361" t="s">
        <v>167</v>
      </c>
      <c r="I1187" s="361" t="s">
        <v>1057</v>
      </c>
      <c r="J1187" s="170" t="s">
        <v>95</v>
      </c>
      <c r="K1187" s="170" t="s">
        <v>342</v>
      </c>
      <c r="L1187" s="170" t="s">
        <v>112</v>
      </c>
      <c r="M1187" s="75"/>
      <c r="N1187" s="75"/>
      <c r="O1187" s="75"/>
    </row>
    <row r="1188" spans="1:15" ht="15.6" hidden="1">
      <c r="A1188" s="380">
        <v>46121</v>
      </c>
      <c r="B1188" s="242" t="s">
        <v>443</v>
      </c>
      <c r="C1188" s="430" t="s">
        <v>334</v>
      </c>
      <c r="D1188" s="361" t="s">
        <v>97</v>
      </c>
      <c r="E1188" s="431">
        <v>1000</v>
      </c>
      <c r="F1188" s="367">
        <f t="shared" si="18"/>
        <v>1.867727535907062</v>
      </c>
      <c r="G1188" s="239">
        <v>535.41</v>
      </c>
      <c r="H1188" s="361" t="s">
        <v>167</v>
      </c>
      <c r="I1188" s="361" t="s">
        <v>1057</v>
      </c>
      <c r="J1188" s="170" t="s">
        <v>95</v>
      </c>
      <c r="K1188" s="170" t="s">
        <v>342</v>
      </c>
      <c r="L1188" s="170" t="s">
        <v>112</v>
      </c>
      <c r="M1188" s="124"/>
      <c r="N1188" s="124"/>
      <c r="O1188" s="124"/>
    </row>
    <row r="1189" spans="1:15" ht="15.6" hidden="1">
      <c r="A1189" s="346">
        <v>46121</v>
      </c>
      <c r="B1189" s="347" t="s">
        <v>2158</v>
      </c>
      <c r="C1189" s="347" t="s">
        <v>523</v>
      </c>
      <c r="D1189" s="347" t="s">
        <v>256</v>
      </c>
      <c r="E1189" s="347">
        <v>10000</v>
      </c>
      <c r="F1189" s="367">
        <f t="shared" si="18"/>
        <v>18.67727535907062</v>
      </c>
      <c r="G1189" s="239">
        <v>535.41</v>
      </c>
      <c r="H1189" s="347" t="s">
        <v>122</v>
      </c>
      <c r="I1189" s="347" t="s">
        <v>1093</v>
      </c>
      <c r="J1189" s="170" t="s">
        <v>95</v>
      </c>
      <c r="K1189" s="170" t="s">
        <v>342</v>
      </c>
      <c r="L1189" s="170" t="s">
        <v>112</v>
      </c>
      <c r="M1189" s="75"/>
      <c r="N1189" s="75"/>
      <c r="O1189" s="75"/>
    </row>
    <row r="1190" spans="1:15" ht="15.6" hidden="1">
      <c r="A1190" s="346">
        <v>46121</v>
      </c>
      <c r="B1190" s="347" t="s">
        <v>2170</v>
      </c>
      <c r="C1190" s="347" t="s">
        <v>523</v>
      </c>
      <c r="D1190" s="347" t="s">
        <v>256</v>
      </c>
      <c r="E1190" s="347">
        <v>90000</v>
      </c>
      <c r="F1190" s="367">
        <f t="shared" si="18"/>
        <v>168.09547823163558</v>
      </c>
      <c r="G1190" s="239">
        <v>535.41</v>
      </c>
      <c r="H1190" s="347" t="s">
        <v>122</v>
      </c>
      <c r="I1190" s="347" t="s">
        <v>1097</v>
      </c>
      <c r="J1190" s="170" t="s">
        <v>95</v>
      </c>
      <c r="K1190" s="170" t="s">
        <v>342</v>
      </c>
      <c r="L1190" s="170" t="s">
        <v>112</v>
      </c>
      <c r="M1190" s="75"/>
      <c r="N1190" s="75"/>
      <c r="O1190" s="75"/>
    </row>
    <row r="1191" spans="1:15" ht="15.6" hidden="1">
      <c r="A1191" s="346">
        <v>46121</v>
      </c>
      <c r="B1191" s="347" t="s">
        <v>2170</v>
      </c>
      <c r="C1191" s="347" t="s">
        <v>523</v>
      </c>
      <c r="D1191" s="347" t="s">
        <v>256</v>
      </c>
      <c r="E1191" s="347">
        <v>90000</v>
      </c>
      <c r="F1191" s="367">
        <f t="shared" si="18"/>
        <v>168.09547823163558</v>
      </c>
      <c r="G1191" s="239">
        <v>535.41</v>
      </c>
      <c r="H1191" s="347" t="s">
        <v>122</v>
      </c>
      <c r="I1191" s="347" t="s">
        <v>1098</v>
      </c>
      <c r="J1191" s="170" t="s">
        <v>95</v>
      </c>
      <c r="K1191" s="170" t="s">
        <v>342</v>
      </c>
      <c r="L1191" s="170" t="s">
        <v>112</v>
      </c>
      <c r="M1191" s="75"/>
      <c r="N1191" s="75"/>
      <c r="O1191" s="75"/>
    </row>
    <row r="1192" spans="1:15" ht="15.6" hidden="1">
      <c r="A1192" s="346">
        <v>46121</v>
      </c>
      <c r="B1192" s="347" t="s">
        <v>2231</v>
      </c>
      <c r="C1192" s="347" t="s">
        <v>520</v>
      </c>
      <c r="D1192" s="347" t="s">
        <v>256</v>
      </c>
      <c r="E1192" s="347">
        <v>500</v>
      </c>
      <c r="F1192" s="367">
        <f t="shared" si="18"/>
        <v>0.93386376795353099</v>
      </c>
      <c r="G1192" s="239">
        <v>535.41</v>
      </c>
      <c r="H1192" s="347" t="s">
        <v>122</v>
      </c>
      <c r="I1192" s="347" t="s">
        <v>1092</v>
      </c>
      <c r="J1192" s="170" t="s">
        <v>95</v>
      </c>
      <c r="K1192" s="170" t="s">
        <v>342</v>
      </c>
      <c r="L1192" s="170" t="s">
        <v>112</v>
      </c>
      <c r="M1192" s="75"/>
      <c r="N1192" s="75"/>
      <c r="O1192" s="75"/>
    </row>
    <row r="1193" spans="1:15" ht="15.6" hidden="1">
      <c r="A1193" s="432">
        <v>46121</v>
      </c>
      <c r="B1193" s="170" t="s">
        <v>2180</v>
      </c>
      <c r="C1193" s="425" t="s">
        <v>395</v>
      </c>
      <c r="D1193" s="425" t="s">
        <v>256</v>
      </c>
      <c r="E1193" s="425">
        <v>10000</v>
      </c>
      <c r="F1193" s="367">
        <f t="shared" si="18"/>
        <v>18.67727535907062</v>
      </c>
      <c r="G1193" s="239">
        <v>535.41</v>
      </c>
      <c r="H1193" s="170" t="s">
        <v>121</v>
      </c>
      <c r="I1193" s="425" t="s">
        <v>1131</v>
      </c>
      <c r="J1193" s="170" t="s">
        <v>95</v>
      </c>
      <c r="K1193" s="170" t="s">
        <v>342</v>
      </c>
      <c r="L1193" s="170" t="s">
        <v>112</v>
      </c>
      <c r="M1193" s="75"/>
      <c r="N1193" s="75"/>
      <c r="O1193" s="75"/>
    </row>
    <row r="1194" spans="1:15" ht="15.6" hidden="1">
      <c r="A1194" s="423">
        <v>46121</v>
      </c>
      <c r="B1194" s="361" t="s">
        <v>2161</v>
      </c>
      <c r="C1194" s="361" t="s">
        <v>520</v>
      </c>
      <c r="D1194" s="361" t="s">
        <v>256</v>
      </c>
      <c r="E1194" s="361">
        <v>500</v>
      </c>
      <c r="F1194" s="367">
        <f t="shared" si="18"/>
        <v>0.93386376795353099</v>
      </c>
      <c r="G1194" s="239">
        <v>535.41</v>
      </c>
      <c r="H1194" s="242" t="s">
        <v>121</v>
      </c>
      <c r="I1194" s="361" t="s">
        <v>1124</v>
      </c>
      <c r="J1194" s="170" t="s">
        <v>95</v>
      </c>
      <c r="K1194" s="170" t="s">
        <v>342</v>
      </c>
      <c r="L1194" s="170" t="s">
        <v>112</v>
      </c>
      <c r="M1194" s="75"/>
      <c r="N1194" s="75"/>
      <c r="O1194" s="75"/>
    </row>
    <row r="1195" spans="1:15" ht="15.6" hidden="1">
      <c r="A1195" s="432">
        <v>46121</v>
      </c>
      <c r="B1195" s="425" t="s">
        <v>2232</v>
      </c>
      <c r="C1195" s="361" t="s">
        <v>391</v>
      </c>
      <c r="D1195" s="425" t="s">
        <v>256</v>
      </c>
      <c r="E1195" s="425">
        <v>12000</v>
      </c>
      <c r="F1195" s="367">
        <f t="shared" si="18"/>
        <v>22.412730430884743</v>
      </c>
      <c r="G1195" s="239">
        <v>535.41</v>
      </c>
      <c r="H1195" s="170" t="s">
        <v>121</v>
      </c>
      <c r="I1195" s="361" t="s">
        <v>1132</v>
      </c>
      <c r="J1195" s="170" t="s">
        <v>95</v>
      </c>
      <c r="K1195" s="170" t="s">
        <v>342</v>
      </c>
      <c r="L1195" s="170" t="s">
        <v>112</v>
      </c>
      <c r="M1195" s="75"/>
      <c r="N1195" s="75"/>
      <c r="O1195" s="75"/>
    </row>
    <row r="1196" spans="1:15" ht="15.6" hidden="1">
      <c r="A1196" s="423">
        <v>46121</v>
      </c>
      <c r="B1196" s="361" t="s">
        <v>2161</v>
      </c>
      <c r="C1196" s="361" t="s">
        <v>520</v>
      </c>
      <c r="D1196" s="361" t="s">
        <v>256</v>
      </c>
      <c r="E1196" s="361">
        <v>2000</v>
      </c>
      <c r="F1196" s="367">
        <f t="shared" si="18"/>
        <v>3.735455071814124</v>
      </c>
      <c r="G1196" s="239">
        <v>535.41</v>
      </c>
      <c r="H1196" s="242" t="s">
        <v>121</v>
      </c>
      <c r="I1196" s="361" t="s">
        <v>1124</v>
      </c>
      <c r="J1196" s="170" t="s">
        <v>95</v>
      </c>
      <c r="K1196" s="170" t="s">
        <v>342</v>
      </c>
      <c r="L1196" s="170" t="s">
        <v>112</v>
      </c>
      <c r="M1196" s="75"/>
      <c r="N1196" s="75"/>
      <c r="O1196" s="75"/>
    </row>
    <row r="1197" spans="1:15" ht="15.6" hidden="1">
      <c r="A1197" s="423">
        <v>46121</v>
      </c>
      <c r="B1197" s="361" t="s">
        <v>2167</v>
      </c>
      <c r="C1197" s="361" t="s">
        <v>523</v>
      </c>
      <c r="D1197" s="361" t="s">
        <v>256</v>
      </c>
      <c r="E1197" s="361">
        <v>10000</v>
      </c>
      <c r="F1197" s="367">
        <f t="shared" si="18"/>
        <v>18.67727535907062</v>
      </c>
      <c r="G1197" s="239">
        <v>535.41</v>
      </c>
      <c r="H1197" s="361" t="s">
        <v>130</v>
      </c>
      <c r="I1197" s="361" t="s">
        <v>1159</v>
      </c>
      <c r="J1197" s="170" t="s">
        <v>95</v>
      </c>
      <c r="K1197" s="170" t="s">
        <v>342</v>
      </c>
      <c r="L1197" s="170" t="s">
        <v>112</v>
      </c>
      <c r="M1197" s="75"/>
      <c r="N1197" s="75"/>
      <c r="O1197" s="75"/>
    </row>
    <row r="1198" spans="1:15" ht="15.6" hidden="1">
      <c r="A1198" s="423">
        <v>46121</v>
      </c>
      <c r="B1198" s="361" t="s">
        <v>2185</v>
      </c>
      <c r="C1198" s="361" t="s">
        <v>520</v>
      </c>
      <c r="D1198" s="361" t="s">
        <v>256</v>
      </c>
      <c r="E1198" s="361">
        <v>700</v>
      </c>
      <c r="F1198" s="367">
        <f t="shared" ref="F1198:F1261" si="19">E1198/G1198</f>
        <v>1.3074092751349433</v>
      </c>
      <c r="G1198" s="239">
        <v>535.41</v>
      </c>
      <c r="H1198" s="361" t="s">
        <v>130</v>
      </c>
      <c r="I1198" s="361" t="s">
        <v>1157</v>
      </c>
      <c r="J1198" s="170" t="s">
        <v>95</v>
      </c>
      <c r="K1198" s="170" t="s">
        <v>342</v>
      </c>
      <c r="L1198" s="170" t="s">
        <v>112</v>
      </c>
      <c r="M1198" s="75"/>
      <c r="N1198" s="75"/>
      <c r="O1198" s="75"/>
    </row>
    <row r="1199" spans="1:15" ht="15.6" hidden="1">
      <c r="A1199" s="423">
        <v>46121</v>
      </c>
      <c r="B1199" s="361" t="s">
        <v>2162</v>
      </c>
      <c r="C1199" s="361" t="s">
        <v>616</v>
      </c>
      <c r="D1199" s="361" t="s">
        <v>256</v>
      </c>
      <c r="E1199" s="361">
        <v>2000</v>
      </c>
      <c r="F1199" s="367">
        <f t="shared" si="19"/>
        <v>3.735455071814124</v>
      </c>
      <c r="G1199" s="239">
        <v>535.41</v>
      </c>
      <c r="H1199" s="361" t="s">
        <v>130</v>
      </c>
      <c r="I1199" s="361" t="s">
        <v>1161</v>
      </c>
      <c r="J1199" s="170" t="s">
        <v>95</v>
      </c>
      <c r="K1199" s="170" t="s">
        <v>342</v>
      </c>
      <c r="L1199" s="170" t="s">
        <v>112</v>
      </c>
      <c r="M1199" s="75"/>
      <c r="N1199" s="75"/>
      <c r="O1199" s="75"/>
    </row>
    <row r="1200" spans="1:15" ht="15.6" hidden="1">
      <c r="A1200" s="423">
        <v>46121</v>
      </c>
      <c r="B1200" s="361" t="s">
        <v>2185</v>
      </c>
      <c r="C1200" s="361" t="s">
        <v>520</v>
      </c>
      <c r="D1200" s="361" t="s">
        <v>256</v>
      </c>
      <c r="E1200" s="361">
        <v>700</v>
      </c>
      <c r="F1200" s="367">
        <f t="shared" si="19"/>
        <v>1.3074092751349433</v>
      </c>
      <c r="G1200" s="239">
        <v>535.41</v>
      </c>
      <c r="H1200" s="361" t="s">
        <v>130</v>
      </c>
      <c r="I1200" s="361" t="s">
        <v>1157</v>
      </c>
      <c r="J1200" s="170" t="s">
        <v>95</v>
      </c>
      <c r="K1200" s="170" t="s">
        <v>342</v>
      </c>
      <c r="L1200" s="170" t="s">
        <v>112</v>
      </c>
      <c r="M1200" s="75"/>
      <c r="N1200" s="75"/>
      <c r="O1200" s="75"/>
    </row>
    <row r="1201" spans="1:15" ht="15.6" hidden="1">
      <c r="A1201" s="423">
        <v>46121</v>
      </c>
      <c r="B1201" s="361" t="s">
        <v>2185</v>
      </c>
      <c r="C1201" s="361" t="s">
        <v>520</v>
      </c>
      <c r="D1201" s="361" t="s">
        <v>256</v>
      </c>
      <c r="E1201" s="361">
        <v>700</v>
      </c>
      <c r="F1201" s="367">
        <f t="shared" si="19"/>
        <v>1.3074092751349433</v>
      </c>
      <c r="G1201" s="239">
        <v>535.41</v>
      </c>
      <c r="H1201" s="361" t="s">
        <v>130</v>
      </c>
      <c r="I1201" s="361" t="s">
        <v>1157</v>
      </c>
      <c r="J1201" s="170" t="s">
        <v>95</v>
      </c>
      <c r="K1201" s="170" t="s">
        <v>342</v>
      </c>
      <c r="L1201" s="170" t="s">
        <v>112</v>
      </c>
      <c r="M1201" s="75"/>
      <c r="N1201" s="75"/>
      <c r="O1201" s="75"/>
    </row>
    <row r="1202" spans="1:15" ht="15.6" hidden="1">
      <c r="A1202" s="423">
        <v>46121</v>
      </c>
      <c r="B1202" s="361" t="s">
        <v>2185</v>
      </c>
      <c r="C1202" s="361" t="s">
        <v>520</v>
      </c>
      <c r="D1202" s="361" t="s">
        <v>256</v>
      </c>
      <c r="E1202" s="361">
        <v>700</v>
      </c>
      <c r="F1202" s="367">
        <f t="shared" si="19"/>
        <v>1.3074092751349433</v>
      </c>
      <c r="G1202" s="239">
        <v>535.41</v>
      </c>
      <c r="H1202" s="361" t="s">
        <v>130</v>
      </c>
      <c r="I1202" s="361" t="s">
        <v>1157</v>
      </c>
      <c r="J1202" s="170" t="s">
        <v>95</v>
      </c>
      <c r="K1202" s="170" t="s">
        <v>342</v>
      </c>
      <c r="L1202" s="170" t="s">
        <v>112</v>
      </c>
      <c r="M1202" s="75"/>
      <c r="N1202" s="75"/>
      <c r="O1202" s="75"/>
    </row>
    <row r="1203" spans="1:15" ht="15.6" hidden="1">
      <c r="A1203" s="423">
        <v>46121</v>
      </c>
      <c r="B1203" s="361" t="s">
        <v>2185</v>
      </c>
      <c r="C1203" s="361" t="s">
        <v>520</v>
      </c>
      <c r="D1203" s="361" t="s">
        <v>256</v>
      </c>
      <c r="E1203" s="361">
        <v>700</v>
      </c>
      <c r="F1203" s="367">
        <f t="shared" si="19"/>
        <v>1.3074092751349433</v>
      </c>
      <c r="G1203" s="239">
        <v>535.41</v>
      </c>
      <c r="H1203" s="361" t="s">
        <v>130</v>
      </c>
      <c r="I1203" s="361" t="s">
        <v>1157</v>
      </c>
      <c r="J1203" s="170" t="s">
        <v>95</v>
      </c>
      <c r="K1203" s="170" t="s">
        <v>342</v>
      </c>
      <c r="L1203" s="170" t="s">
        <v>112</v>
      </c>
      <c r="M1203" s="75"/>
      <c r="N1203" s="75"/>
      <c r="O1203" s="75"/>
    </row>
    <row r="1204" spans="1:15" ht="15.6" hidden="1">
      <c r="A1204" s="381">
        <v>46121</v>
      </c>
      <c r="B1204" s="170" t="s">
        <v>1198</v>
      </c>
      <c r="C1204" s="170" t="s">
        <v>523</v>
      </c>
      <c r="D1204" s="170" t="s">
        <v>96</v>
      </c>
      <c r="E1204" s="309">
        <v>10000</v>
      </c>
      <c r="F1204" s="367">
        <f t="shared" si="19"/>
        <v>18.67727535907062</v>
      </c>
      <c r="G1204" s="239">
        <v>535.41</v>
      </c>
      <c r="H1204" s="369" t="s">
        <v>126</v>
      </c>
      <c r="I1204" s="170" t="s">
        <v>1248</v>
      </c>
      <c r="J1204" s="170" t="s">
        <v>95</v>
      </c>
      <c r="K1204" s="170" t="s">
        <v>342</v>
      </c>
      <c r="L1204" s="170" t="s">
        <v>112</v>
      </c>
      <c r="M1204" s="75"/>
      <c r="N1204" s="75"/>
      <c r="O1204" s="75"/>
    </row>
    <row r="1205" spans="1:15" ht="15.6" hidden="1">
      <c r="A1205" s="381">
        <v>46121</v>
      </c>
      <c r="B1205" s="425" t="s">
        <v>1202</v>
      </c>
      <c r="C1205" s="369" t="s">
        <v>334</v>
      </c>
      <c r="D1205" s="369" t="s">
        <v>96</v>
      </c>
      <c r="E1205" s="437">
        <v>500</v>
      </c>
      <c r="F1205" s="367">
        <f t="shared" si="19"/>
        <v>0.93386376795353099</v>
      </c>
      <c r="G1205" s="239">
        <v>535.41</v>
      </c>
      <c r="H1205" s="369" t="s">
        <v>126</v>
      </c>
      <c r="I1205" s="170" t="s">
        <v>1244</v>
      </c>
      <c r="J1205" s="170" t="s">
        <v>95</v>
      </c>
      <c r="K1205" s="170" t="s">
        <v>342</v>
      </c>
      <c r="L1205" s="170" t="s">
        <v>112</v>
      </c>
      <c r="M1205" s="75"/>
      <c r="N1205" s="75"/>
      <c r="O1205" s="75"/>
    </row>
    <row r="1206" spans="1:15" ht="15.6" hidden="1">
      <c r="A1206" s="381">
        <v>46121</v>
      </c>
      <c r="B1206" s="170" t="s">
        <v>1199</v>
      </c>
      <c r="C1206" s="369" t="s">
        <v>334</v>
      </c>
      <c r="D1206" s="369" t="s">
        <v>96</v>
      </c>
      <c r="E1206" s="309">
        <v>500</v>
      </c>
      <c r="F1206" s="367">
        <f t="shared" si="19"/>
        <v>0.93386376795353099</v>
      </c>
      <c r="G1206" s="239">
        <v>535.41</v>
      </c>
      <c r="H1206" s="369" t="s">
        <v>126</v>
      </c>
      <c r="I1206" s="170" t="s">
        <v>1244</v>
      </c>
      <c r="J1206" s="170" t="s">
        <v>95</v>
      </c>
      <c r="K1206" s="170" t="s">
        <v>342</v>
      </c>
      <c r="L1206" s="170" t="s">
        <v>112</v>
      </c>
      <c r="M1206" s="75"/>
      <c r="N1206" s="75"/>
      <c r="O1206" s="75"/>
    </row>
    <row r="1207" spans="1:15" ht="15.6" hidden="1">
      <c r="A1207" s="438">
        <v>46121</v>
      </c>
      <c r="B1207" s="440" t="s">
        <v>1275</v>
      </c>
      <c r="C1207" s="382" t="s">
        <v>523</v>
      </c>
      <c r="D1207" s="440" t="s">
        <v>99</v>
      </c>
      <c r="E1207" s="439">
        <v>90000</v>
      </c>
      <c r="F1207" s="367">
        <f t="shared" si="19"/>
        <v>168.09547823163558</v>
      </c>
      <c r="G1207" s="239">
        <v>535.41</v>
      </c>
      <c r="H1207" s="440" t="s">
        <v>128</v>
      </c>
      <c r="I1207" s="440" t="s">
        <v>1306</v>
      </c>
      <c r="J1207" s="170" t="s">
        <v>95</v>
      </c>
      <c r="K1207" s="170" t="s">
        <v>342</v>
      </c>
      <c r="L1207" s="170" t="s">
        <v>112</v>
      </c>
      <c r="M1207" s="75"/>
      <c r="N1207" s="75"/>
      <c r="O1207" s="75"/>
    </row>
    <row r="1208" spans="1:15" ht="15.6" hidden="1">
      <c r="A1208" s="438">
        <v>46121</v>
      </c>
      <c r="B1208" s="440" t="s">
        <v>1276</v>
      </c>
      <c r="C1208" s="382" t="s">
        <v>334</v>
      </c>
      <c r="D1208" s="440" t="s">
        <v>99</v>
      </c>
      <c r="E1208" s="439">
        <v>500</v>
      </c>
      <c r="F1208" s="367">
        <f t="shared" si="19"/>
        <v>0.93386376795353099</v>
      </c>
      <c r="G1208" s="239">
        <v>535.41</v>
      </c>
      <c r="H1208" s="440" t="s">
        <v>128</v>
      </c>
      <c r="I1208" s="440" t="s">
        <v>1300</v>
      </c>
      <c r="J1208" s="170" t="s">
        <v>95</v>
      </c>
      <c r="K1208" s="170" t="s">
        <v>342</v>
      </c>
      <c r="L1208" s="170" t="s">
        <v>112</v>
      </c>
      <c r="M1208" s="75"/>
      <c r="N1208" s="75"/>
      <c r="O1208" s="75"/>
    </row>
    <row r="1209" spans="1:15" ht="15.6" hidden="1">
      <c r="A1209" s="423">
        <v>46121</v>
      </c>
      <c r="B1209" s="361" t="s">
        <v>1336</v>
      </c>
      <c r="C1209" s="361" t="s">
        <v>523</v>
      </c>
      <c r="D1209" s="361" t="s">
        <v>96</v>
      </c>
      <c r="E1209" s="361">
        <v>90000</v>
      </c>
      <c r="F1209" s="367">
        <f t="shared" si="19"/>
        <v>168.09547823163558</v>
      </c>
      <c r="G1209" s="239">
        <v>535.41</v>
      </c>
      <c r="H1209" s="361" t="s">
        <v>123</v>
      </c>
      <c r="I1209" s="361" t="s">
        <v>1375</v>
      </c>
      <c r="J1209" s="170" t="s">
        <v>95</v>
      </c>
      <c r="K1209" s="170" t="s">
        <v>342</v>
      </c>
      <c r="L1209" s="170" t="s">
        <v>112</v>
      </c>
      <c r="M1209" s="75"/>
      <c r="N1209" s="75"/>
      <c r="O1209" s="75"/>
    </row>
    <row r="1210" spans="1:15" ht="15.6" hidden="1">
      <c r="A1210" s="423">
        <v>46121</v>
      </c>
      <c r="B1210" s="361" t="s">
        <v>1337</v>
      </c>
      <c r="C1210" s="361" t="s">
        <v>334</v>
      </c>
      <c r="D1210" s="361" t="s">
        <v>96</v>
      </c>
      <c r="E1210" s="361">
        <v>500</v>
      </c>
      <c r="F1210" s="367">
        <f t="shared" si="19"/>
        <v>0.93386376795353099</v>
      </c>
      <c r="G1210" s="239">
        <v>535.41</v>
      </c>
      <c r="H1210" s="361" t="s">
        <v>123</v>
      </c>
      <c r="I1210" s="361" t="s">
        <v>1368</v>
      </c>
      <c r="J1210" s="170" t="s">
        <v>95</v>
      </c>
      <c r="K1210" s="170" t="s">
        <v>342</v>
      </c>
      <c r="L1210" s="170" t="s">
        <v>112</v>
      </c>
      <c r="M1210" s="75"/>
      <c r="N1210" s="75"/>
      <c r="O1210" s="75"/>
    </row>
    <row r="1211" spans="1:15" ht="15.6" hidden="1">
      <c r="A1211" s="441">
        <v>46121</v>
      </c>
      <c r="B1211" s="361" t="s">
        <v>1338</v>
      </c>
      <c r="C1211" s="361" t="s">
        <v>334</v>
      </c>
      <c r="D1211" s="361" t="s">
        <v>96</v>
      </c>
      <c r="E1211" s="436">
        <v>4000</v>
      </c>
      <c r="F1211" s="367">
        <f t="shared" si="19"/>
        <v>7.4709101436282479</v>
      </c>
      <c r="G1211" s="239">
        <v>535.41</v>
      </c>
      <c r="H1211" s="436" t="s">
        <v>123</v>
      </c>
      <c r="I1211" s="436" t="s">
        <v>1368</v>
      </c>
      <c r="J1211" s="170" t="s">
        <v>95</v>
      </c>
      <c r="K1211" s="170" t="s">
        <v>342</v>
      </c>
      <c r="L1211" s="170" t="s">
        <v>112</v>
      </c>
      <c r="M1211" s="75"/>
      <c r="N1211" s="75"/>
      <c r="O1211" s="75"/>
    </row>
    <row r="1212" spans="1:15" ht="15.6" hidden="1">
      <c r="A1212" s="423">
        <v>46122</v>
      </c>
      <c r="B1212" s="361" t="s">
        <v>185</v>
      </c>
      <c r="C1212" s="361" t="s">
        <v>334</v>
      </c>
      <c r="D1212" s="371" t="s">
        <v>98</v>
      </c>
      <c r="E1212" s="361">
        <v>1000</v>
      </c>
      <c r="F1212" s="367">
        <f t="shared" si="19"/>
        <v>1.867727535907062</v>
      </c>
      <c r="G1212" s="239">
        <v>535.41</v>
      </c>
      <c r="H1212" s="372" t="s">
        <v>110</v>
      </c>
      <c r="I1212" s="424" t="s">
        <v>905</v>
      </c>
      <c r="J1212" s="170" t="s">
        <v>95</v>
      </c>
      <c r="K1212" s="170" t="s">
        <v>342</v>
      </c>
      <c r="L1212" s="170" t="s">
        <v>112</v>
      </c>
      <c r="M1212" s="75"/>
      <c r="N1212" s="75"/>
      <c r="O1212" s="75"/>
    </row>
    <row r="1213" spans="1:15" ht="15.6" hidden="1">
      <c r="A1213" s="423">
        <v>46122</v>
      </c>
      <c r="B1213" s="361" t="s">
        <v>186</v>
      </c>
      <c r="C1213" s="361" t="s">
        <v>334</v>
      </c>
      <c r="D1213" s="371" t="s">
        <v>98</v>
      </c>
      <c r="E1213" s="361">
        <v>1000</v>
      </c>
      <c r="F1213" s="367">
        <f t="shared" si="19"/>
        <v>1.867727535907062</v>
      </c>
      <c r="G1213" s="239">
        <v>535.41</v>
      </c>
      <c r="H1213" s="372" t="s">
        <v>110</v>
      </c>
      <c r="I1213" s="424" t="s">
        <v>905</v>
      </c>
      <c r="J1213" s="170" t="s">
        <v>95</v>
      </c>
      <c r="K1213" s="170" t="s">
        <v>342</v>
      </c>
      <c r="L1213" s="170" t="s">
        <v>112</v>
      </c>
      <c r="M1213" s="75"/>
      <c r="N1213" s="75"/>
      <c r="O1213" s="75"/>
    </row>
    <row r="1214" spans="1:15" ht="15.6" hidden="1">
      <c r="A1214" s="423">
        <v>46122</v>
      </c>
      <c r="B1214" s="361" t="s">
        <v>185</v>
      </c>
      <c r="C1214" s="361" t="s">
        <v>334</v>
      </c>
      <c r="D1214" s="371" t="s">
        <v>98</v>
      </c>
      <c r="E1214" s="361">
        <v>1000</v>
      </c>
      <c r="F1214" s="367">
        <f t="shared" si="19"/>
        <v>1.867727535907062</v>
      </c>
      <c r="G1214" s="239">
        <v>535.41</v>
      </c>
      <c r="H1214" s="372" t="s">
        <v>110</v>
      </c>
      <c r="I1214" s="424" t="s">
        <v>905</v>
      </c>
      <c r="J1214" s="170" t="s">
        <v>95</v>
      </c>
      <c r="K1214" s="170" t="s">
        <v>342</v>
      </c>
      <c r="L1214" s="170" t="s">
        <v>112</v>
      </c>
      <c r="M1214" s="75"/>
      <c r="N1214" s="75"/>
      <c r="O1214" s="75"/>
    </row>
    <row r="1215" spans="1:15" ht="15.6" hidden="1">
      <c r="A1215" s="423">
        <v>46122</v>
      </c>
      <c r="B1215" s="361" t="s">
        <v>186</v>
      </c>
      <c r="C1215" s="361" t="s">
        <v>334</v>
      </c>
      <c r="D1215" s="371" t="s">
        <v>98</v>
      </c>
      <c r="E1215" s="361">
        <v>1000</v>
      </c>
      <c r="F1215" s="367">
        <f t="shared" si="19"/>
        <v>1.867727535907062</v>
      </c>
      <c r="G1215" s="239">
        <v>535.41</v>
      </c>
      <c r="H1215" s="372" t="s">
        <v>110</v>
      </c>
      <c r="I1215" s="424" t="s">
        <v>905</v>
      </c>
      <c r="J1215" s="170" t="s">
        <v>95</v>
      </c>
      <c r="K1215" s="170" t="s">
        <v>342</v>
      </c>
      <c r="L1215" s="170" t="s">
        <v>112</v>
      </c>
      <c r="M1215" s="75"/>
      <c r="N1215" s="75"/>
      <c r="O1215" s="75"/>
    </row>
    <row r="1216" spans="1:15" ht="15.6" hidden="1">
      <c r="A1216" s="379">
        <v>46122</v>
      </c>
      <c r="B1216" s="377" t="s">
        <v>942</v>
      </c>
      <c r="C1216" s="377" t="s">
        <v>395</v>
      </c>
      <c r="D1216" s="376" t="s">
        <v>96</v>
      </c>
      <c r="E1216" s="377">
        <v>10000</v>
      </c>
      <c r="F1216" s="367">
        <f t="shared" si="19"/>
        <v>18.67727535907062</v>
      </c>
      <c r="G1216" s="239">
        <v>535.41</v>
      </c>
      <c r="H1216" s="165" t="s">
        <v>127</v>
      </c>
      <c r="I1216" s="377" t="s">
        <v>981</v>
      </c>
      <c r="J1216" s="170" t="s">
        <v>95</v>
      </c>
      <c r="K1216" s="170" t="s">
        <v>342</v>
      </c>
      <c r="L1216" s="170" t="s">
        <v>112</v>
      </c>
      <c r="M1216" s="75"/>
      <c r="N1216" s="75"/>
      <c r="O1216" s="75"/>
    </row>
    <row r="1217" spans="1:15" ht="15.6" hidden="1">
      <c r="A1217" s="379">
        <v>46122</v>
      </c>
      <c r="B1217" s="377" t="s">
        <v>943</v>
      </c>
      <c r="C1217" s="377" t="s">
        <v>395</v>
      </c>
      <c r="D1217" s="376" t="s">
        <v>96</v>
      </c>
      <c r="E1217" s="377">
        <v>100000</v>
      </c>
      <c r="F1217" s="367">
        <f t="shared" si="19"/>
        <v>186.7727535907062</v>
      </c>
      <c r="G1217" s="239">
        <v>535.41</v>
      </c>
      <c r="H1217" s="165" t="s">
        <v>127</v>
      </c>
      <c r="I1217" s="377" t="s">
        <v>987</v>
      </c>
      <c r="J1217" s="170" t="s">
        <v>95</v>
      </c>
      <c r="K1217" s="170" t="s">
        <v>342</v>
      </c>
      <c r="L1217" s="170" t="s">
        <v>112</v>
      </c>
      <c r="M1217" s="75"/>
      <c r="N1217" s="75"/>
      <c r="O1217" s="75"/>
    </row>
    <row r="1218" spans="1:15" ht="15.6" hidden="1">
      <c r="A1218" s="379">
        <v>46122</v>
      </c>
      <c r="B1218" s="377" t="s">
        <v>938</v>
      </c>
      <c r="C1218" s="377" t="s">
        <v>520</v>
      </c>
      <c r="D1218" s="376" t="s">
        <v>96</v>
      </c>
      <c r="E1218" s="377">
        <v>500</v>
      </c>
      <c r="F1218" s="367">
        <f t="shared" si="19"/>
        <v>0.93386376795353099</v>
      </c>
      <c r="G1218" s="239">
        <v>535.41</v>
      </c>
      <c r="H1218" s="165" t="s">
        <v>127</v>
      </c>
      <c r="I1218" s="377" t="s">
        <v>980</v>
      </c>
      <c r="J1218" s="170" t="s">
        <v>95</v>
      </c>
      <c r="K1218" s="170" t="s">
        <v>342</v>
      </c>
      <c r="L1218" s="170" t="s">
        <v>112</v>
      </c>
      <c r="M1218" s="75"/>
      <c r="N1218" s="75"/>
      <c r="O1218" s="75"/>
    </row>
    <row r="1219" spans="1:15" ht="15.6" hidden="1">
      <c r="A1219" s="379">
        <v>46122</v>
      </c>
      <c r="B1219" s="377" t="s">
        <v>944</v>
      </c>
      <c r="C1219" s="377" t="s">
        <v>520</v>
      </c>
      <c r="D1219" s="376" t="s">
        <v>96</v>
      </c>
      <c r="E1219" s="377">
        <v>1000</v>
      </c>
      <c r="F1219" s="367">
        <f t="shared" si="19"/>
        <v>1.867727535907062</v>
      </c>
      <c r="G1219" s="239">
        <v>535.41</v>
      </c>
      <c r="H1219" s="165" t="s">
        <v>127</v>
      </c>
      <c r="I1219" s="377" t="s">
        <v>980</v>
      </c>
      <c r="J1219" s="170" t="s">
        <v>95</v>
      </c>
      <c r="K1219" s="170" t="s">
        <v>342</v>
      </c>
      <c r="L1219" s="170" t="s">
        <v>112</v>
      </c>
      <c r="M1219" s="75"/>
      <c r="N1219" s="75"/>
      <c r="O1219" s="75"/>
    </row>
    <row r="1220" spans="1:15" ht="15.6" hidden="1">
      <c r="A1220" s="432">
        <v>46122</v>
      </c>
      <c r="B1220" s="361" t="s">
        <v>1025</v>
      </c>
      <c r="C1220" s="361" t="s">
        <v>448</v>
      </c>
      <c r="D1220" s="361" t="s">
        <v>97</v>
      </c>
      <c r="E1220" s="434">
        <v>2765</v>
      </c>
      <c r="F1220" s="367">
        <f t="shared" si="19"/>
        <v>5.1642666367830268</v>
      </c>
      <c r="G1220" s="239">
        <v>535.41</v>
      </c>
      <c r="H1220" s="361" t="s">
        <v>167</v>
      </c>
      <c r="I1220" s="425" t="s">
        <v>1065</v>
      </c>
      <c r="J1220" s="170" t="s">
        <v>95</v>
      </c>
      <c r="K1220" s="170" t="s">
        <v>342</v>
      </c>
      <c r="L1220" s="170" t="s">
        <v>112</v>
      </c>
      <c r="M1220" s="75"/>
      <c r="N1220" s="75"/>
      <c r="O1220" s="75"/>
    </row>
    <row r="1221" spans="1:15" ht="15.6" hidden="1">
      <c r="A1221" s="432">
        <v>46122</v>
      </c>
      <c r="B1221" s="425" t="s">
        <v>1026</v>
      </c>
      <c r="C1221" s="425" t="s">
        <v>119</v>
      </c>
      <c r="D1221" s="361" t="s">
        <v>97</v>
      </c>
      <c r="E1221" s="434">
        <v>25000</v>
      </c>
      <c r="F1221" s="367">
        <f t="shared" si="19"/>
        <v>46.69318839767655</v>
      </c>
      <c r="G1221" s="239">
        <v>535.41</v>
      </c>
      <c r="H1221" s="361" t="s">
        <v>167</v>
      </c>
      <c r="I1221" s="425" t="s">
        <v>1066</v>
      </c>
      <c r="J1221" s="170" t="s">
        <v>95</v>
      </c>
      <c r="K1221" s="170" t="s">
        <v>342</v>
      </c>
      <c r="L1221" s="170" t="s">
        <v>112</v>
      </c>
      <c r="M1221" s="75"/>
      <c r="N1221" s="75"/>
      <c r="O1221" s="75"/>
    </row>
    <row r="1222" spans="1:15" ht="15.6" hidden="1">
      <c r="A1222" s="432">
        <v>46122</v>
      </c>
      <c r="B1222" s="425" t="s">
        <v>1027</v>
      </c>
      <c r="C1222" s="425" t="s">
        <v>119</v>
      </c>
      <c r="D1222" s="361" t="s">
        <v>97</v>
      </c>
      <c r="E1222" s="434">
        <v>34000</v>
      </c>
      <c r="F1222" s="367">
        <f t="shared" si="19"/>
        <v>63.502736220840106</v>
      </c>
      <c r="G1222" s="239">
        <v>535.41</v>
      </c>
      <c r="H1222" s="361" t="s">
        <v>167</v>
      </c>
      <c r="I1222" s="425" t="s">
        <v>1066</v>
      </c>
      <c r="J1222" s="170" t="s">
        <v>95</v>
      </c>
      <c r="K1222" s="170" t="s">
        <v>342</v>
      </c>
      <c r="L1222" s="170" t="s">
        <v>112</v>
      </c>
      <c r="M1222" s="75"/>
      <c r="N1222" s="75"/>
      <c r="O1222" s="75"/>
    </row>
    <row r="1223" spans="1:15" ht="15.6" hidden="1">
      <c r="A1223" s="432">
        <v>46122</v>
      </c>
      <c r="B1223" s="425" t="s">
        <v>1028</v>
      </c>
      <c r="C1223" s="425" t="s">
        <v>119</v>
      </c>
      <c r="D1223" s="361" t="s">
        <v>97</v>
      </c>
      <c r="E1223" s="434">
        <v>5000</v>
      </c>
      <c r="F1223" s="367">
        <f t="shared" si="19"/>
        <v>9.3386376795353101</v>
      </c>
      <c r="G1223" s="239">
        <v>535.41</v>
      </c>
      <c r="H1223" s="361" t="s">
        <v>167</v>
      </c>
      <c r="I1223" s="425" t="s">
        <v>1066</v>
      </c>
      <c r="J1223" s="170" t="s">
        <v>95</v>
      </c>
      <c r="K1223" s="170" t="s">
        <v>342</v>
      </c>
      <c r="L1223" s="170" t="s">
        <v>112</v>
      </c>
      <c r="M1223" s="75"/>
      <c r="N1223" s="75"/>
      <c r="O1223" s="75"/>
    </row>
    <row r="1224" spans="1:15" ht="15.6" hidden="1">
      <c r="A1224" s="432">
        <v>46122</v>
      </c>
      <c r="B1224" s="425" t="s">
        <v>1029</v>
      </c>
      <c r="C1224" s="425" t="s">
        <v>119</v>
      </c>
      <c r="D1224" s="361" t="s">
        <v>97</v>
      </c>
      <c r="E1224" s="434">
        <v>2000</v>
      </c>
      <c r="F1224" s="367">
        <f t="shared" si="19"/>
        <v>3.735455071814124</v>
      </c>
      <c r="G1224" s="239">
        <v>535.41</v>
      </c>
      <c r="H1224" s="361" t="s">
        <v>167</v>
      </c>
      <c r="I1224" s="425" t="s">
        <v>1066</v>
      </c>
      <c r="J1224" s="170" t="s">
        <v>95</v>
      </c>
      <c r="K1224" s="170" t="s">
        <v>342</v>
      </c>
      <c r="L1224" s="170" t="s">
        <v>112</v>
      </c>
      <c r="M1224" s="75"/>
      <c r="N1224" s="75"/>
      <c r="O1224" s="75"/>
    </row>
    <row r="1225" spans="1:15" ht="15.6" hidden="1">
      <c r="A1225" s="432">
        <v>46122</v>
      </c>
      <c r="B1225" s="425" t="s">
        <v>1030</v>
      </c>
      <c r="C1225" s="425" t="s">
        <v>119</v>
      </c>
      <c r="D1225" s="361" t="s">
        <v>97</v>
      </c>
      <c r="E1225" s="434">
        <v>7500</v>
      </c>
      <c r="F1225" s="367">
        <f t="shared" si="19"/>
        <v>14.007956519302965</v>
      </c>
      <c r="G1225" s="239">
        <v>535.41</v>
      </c>
      <c r="H1225" s="361" t="s">
        <v>167</v>
      </c>
      <c r="I1225" s="425" t="s">
        <v>1066</v>
      </c>
      <c r="J1225" s="170" t="s">
        <v>95</v>
      </c>
      <c r="K1225" s="170" t="s">
        <v>342</v>
      </c>
      <c r="L1225" s="170" t="s">
        <v>112</v>
      </c>
      <c r="M1225" s="75"/>
      <c r="N1225" s="75"/>
      <c r="O1225" s="75"/>
    </row>
    <row r="1226" spans="1:15" ht="15.6" hidden="1">
      <c r="A1226" s="380">
        <v>46122</v>
      </c>
      <c r="B1226" s="242" t="s">
        <v>1031</v>
      </c>
      <c r="C1226" s="430" t="s">
        <v>334</v>
      </c>
      <c r="D1226" s="361" t="s">
        <v>97</v>
      </c>
      <c r="E1226" s="431">
        <v>1000</v>
      </c>
      <c r="F1226" s="367">
        <f t="shared" si="19"/>
        <v>1.867727535907062</v>
      </c>
      <c r="G1226" s="239">
        <v>535.41</v>
      </c>
      <c r="H1226" s="361" t="s">
        <v>167</v>
      </c>
      <c r="I1226" s="361" t="s">
        <v>1057</v>
      </c>
      <c r="J1226" s="170" t="s">
        <v>95</v>
      </c>
      <c r="K1226" s="170" t="s">
        <v>342</v>
      </c>
      <c r="L1226" s="170" t="s">
        <v>112</v>
      </c>
      <c r="M1226" s="75"/>
      <c r="N1226" s="75"/>
      <c r="O1226" s="75"/>
    </row>
    <row r="1227" spans="1:15" ht="15.6" hidden="1">
      <c r="A1227" s="380">
        <v>46122</v>
      </c>
      <c r="B1227" s="242" t="s">
        <v>328</v>
      </c>
      <c r="C1227" s="430" t="s">
        <v>334</v>
      </c>
      <c r="D1227" s="361" t="s">
        <v>97</v>
      </c>
      <c r="E1227" s="431">
        <v>1000</v>
      </c>
      <c r="F1227" s="367">
        <f t="shared" si="19"/>
        <v>1.867727535907062</v>
      </c>
      <c r="G1227" s="239">
        <v>535.41</v>
      </c>
      <c r="H1227" s="361" t="s">
        <v>167</v>
      </c>
      <c r="I1227" s="361" t="s">
        <v>1057</v>
      </c>
      <c r="J1227" s="170" t="s">
        <v>95</v>
      </c>
      <c r="K1227" s="170" t="s">
        <v>342</v>
      </c>
      <c r="L1227" s="170" t="s">
        <v>112</v>
      </c>
      <c r="M1227" s="75"/>
      <c r="N1227" s="75"/>
      <c r="O1227" s="75"/>
    </row>
    <row r="1228" spans="1:15" ht="15.6" hidden="1">
      <c r="A1228" s="380">
        <v>46122</v>
      </c>
      <c r="B1228" s="361" t="s">
        <v>1009</v>
      </c>
      <c r="C1228" s="430" t="s">
        <v>334</v>
      </c>
      <c r="D1228" s="361" t="s">
        <v>97</v>
      </c>
      <c r="E1228" s="431">
        <v>1000</v>
      </c>
      <c r="F1228" s="367">
        <f t="shared" si="19"/>
        <v>1.867727535907062</v>
      </c>
      <c r="G1228" s="239">
        <v>535.41</v>
      </c>
      <c r="H1228" s="361" t="s">
        <v>167</v>
      </c>
      <c r="I1228" s="361" t="s">
        <v>1057</v>
      </c>
      <c r="J1228" s="170" t="s">
        <v>95</v>
      </c>
      <c r="K1228" s="170" t="s">
        <v>342</v>
      </c>
      <c r="L1228" s="170" t="s">
        <v>112</v>
      </c>
      <c r="M1228" s="75"/>
      <c r="N1228" s="75"/>
      <c r="O1228" s="75"/>
    </row>
    <row r="1229" spans="1:15" ht="15.6" hidden="1">
      <c r="A1229" s="380">
        <v>46122</v>
      </c>
      <c r="B1229" s="361" t="s">
        <v>1010</v>
      </c>
      <c r="C1229" s="430" t="s">
        <v>334</v>
      </c>
      <c r="D1229" s="361" t="s">
        <v>97</v>
      </c>
      <c r="E1229" s="431">
        <v>1000</v>
      </c>
      <c r="F1229" s="367">
        <f t="shared" si="19"/>
        <v>1.867727535907062</v>
      </c>
      <c r="G1229" s="239">
        <v>535.41</v>
      </c>
      <c r="H1229" s="361" t="s">
        <v>167</v>
      </c>
      <c r="I1229" s="361" t="s">
        <v>1057</v>
      </c>
      <c r="J1229" s="170" t="s">
        <v>95</v>
      </c>
      <c r="K1229" s="170" t="s">
        <v>342</v>
      </c>
      <c r="L1229" s="170" t="s">
        <v>112</v>
      </c>
      <c r="M1229" s="75"/>
      <c r="N1229" s="75"/>
      <c r="O1229" s="75"/>
    </row>
    <row r="1230" spans="1:15" ht="15.6" hidden="1">
      <c r="A1230" s="346">
        <v>46122</v>
      </c>
      <c r="B1230" s="347" t="s">
        <v>2233</v>
      </c>
      <c r="C1230" s="347" t="s">
        <v>523</v>
      </c>
      <c r="D1230" s="347" t="s">
        <v>256</v>
      </c>
      <c r="E1230" s="347">
        <v>10000</v>
      </c>
      <c r="F1230" s="367">
        <f t="shared" si="19"/>
        <v>18.67727535907062</v>
      </c>
      <c r="G1230" s="239">
        <v>535.41</v>
      </c>
      <c r="H1230" s="347" t="s">
        <v>122</v>
      </c>
      <c r="I1230" s="347" t="s">
        <v>1093</v>
      </c>
      <c r="J1230" s="170" t="s">
        <v>95</v>
      </c>
      <c r="K1230" s="170" t="s">
        <v>342</v>
      </c>
      <c r="L1230" s="170" t="s">
        <v>112</v>
      </c>
      <c r="M1230" s="75"/>
      <c r="N1230" s="75"/>
      <c r="O1230" s="75"/>
    </row>
    <row r="1231" spans="1:15" ht="15.6" hidden="1">
      <c r="A1231" s="346">
        <v>46122</v>
      </c>
      <c r="B1231" s="347" t="s">
        <v>2174</v>
      </c>
      <c r="C1231" s="347" t="s">
        <v>520</v>
      </c>
      <c r="D1231" s="347" t="s">
        <v>256</v>
      </c>
      <c r="E1231" s="347">
        <v>500</v>
      </c>
      <c r="F1231" s="367">
        <f t="shared" si="19"/>
        <v>0.93386376795353099</v>
      </c>
      <c r="G1231" s="239">
        <v>535.41</v>
      </c>
      <c r="H1231" s="347" t="s">
        <v>122</v>
      </c>
      <c r="I1231" s="347" t="s">
        <v>1092</v>
      </c>
      <c r="J1231" s="170" t="s">
        <v>95</v>
      </c>
      <c r="K1231" s="170" t="s">
        <v>342</v>
      </c>
      <c r="L1231" s="170" t="s">
        <v>112</v>
      </c>
      <c r="M1231" s="306"/>
      <c r="N1231" s="306"/>
      <c r="O1231" s="75"/>
    </row>
    <row r="1232" spans="1:15" ht="15.6" hidden="1">
      <c r="A1232" s="346">
        <v>46122</v>
      </c>
      <c r="B1232" s="347" t="s">
        <v>2174</v>
      </c>
      <c r="C1232" s="347" t="s">
        <v>520</v>
      </c>
      <c r="D1232" s="347" t="s">
        <v>256</v>
      </c>
      <c r="E1232" s="347">
        <v>500</v>
      </c>
      <c r="F1232" s="367">
        <f t="shared" si="19"/>
        <v>0.93386376795353099</v>
      </c>
      <c r="G1232" s="239">
        <v>535.41</v>
      </c>
      <c r="H1232" s="347" t="s">
        <v>122</v>
      </c>
      <c r="I1232" s="347" t="s">
        <v>1092</v>
      </c>
      <c r="J1232" s="170" t="s">
        <v>95</v>
      </c>
      <c r="K1232" s="170" t="s">
        <v>342</v>
      </c>
      <c r="L1232" s="170" t="s">
        <v>112</v>
      </c>
      <c r="M1232" s="306"/>
      <c r="N1232" s="306"/>
      <c r="O1232" s="75"/>
    </row>
    <row r="1233" spans="1:15" ht="15.6" hidden="1">
      <c r="A1233" s="346">
        <v>46122</v>
      </c>
      <c r="B1233" s="347" t="s">
        <v>2174</v>
      </c>
      <c r="C1233" s="347" t="s">
        <v>520</v>
      </c>
      <c r="D1233" s="347" t="s">
        <v>256</v>
      </c>
      <c r="E1233" s="347">
        <v>500</v>
      </c>
      <c r="F1233" s="367">
        <f t="shared" si="19"/>
        <v>0.93386376795353099</v>
      </c>
      <c r="G1233" s="239">
        <v>535.41</v>
      </c>
      <c r="H1233" s="347" t="s">
        <v>122</v>
      </c>
      <c r="I1233" s="347" t="s">
        <v>1092</v>
      </c>
      <c r="J1233" s="170" t="s">
        <v>95</v>
      </c>
      <c r="K1233" s="170" t="s">
        <v>342</v>
      </c>
      <c r="L1233" s="170" t="s">
        <v>112</v>
      </c>
      <c r="M1233" s="75"/>
      <c r="N1233" s="75"/>
      <c r="O1233" s="75"/>
    </row>
    <row r="1234" spans="1:15" ht="15.6" hidden="1">
      <c r="A1234" s="346">
        <v>46122</v>
      </c>
      <c r="B1234" s="347" t="s">
        <v>2174</v>
      </c>
      <c r="C1234" s="347" t="s">
        <v>520</v>
      </c>
      <c r="D1234" s="347" t="s">
        <v>256</v>
      </c>
      <c r="E1234" s="347">
        <v>500</v>
      </c>
      <c r="F1234" s="367">
        <f t="shared" si="19"/>
        <v>0.93386376795353099</v>
      </c>
      <c r="G1234" s="239">
        <v>535.41</v>
      </c>
      <c r="H1234" s="347" t="s">
        <v>122</v>
      </c>
      <c r="I1234" s="347" t="s">
        <v>1092</v>
      </c>
      <c r="J1234" s="170" t="s">
        <v>95</v>
      </c>
      <c r="K1234" s="170" t="s">
        <v>342</v>
      </c>
      <c r="L1234" s="170" t="s">
        <v>112</v>
      </c>
      <c r="M1234" s="75"/>
      <c r="N1234" s="75"/>
      <c r="O1234" s="75"/>
    </row>
    <row r="1235" spans="1:15" ht="15.6" hidden="1">
      <c r="A1235" s="346">
        <v>46122</v>
      </c>
      <c r="B1235" s="347" t="s">
        <v>2174</v>
      </c>
      <c r="C1235" s="347" t="s">
        <v>520</v>
      </c>
      <c r="D1235" s="347" t="s">
        <v>256</v>
      </c>
      <c r="E1235" s="347">
        <v>500</v>
      </c>
      <c r="F1235" s="367">
        <f t="shared" si="19"/>
        <v>0.93386376795353099</v>
      </c>
      <c r="G1235" s="239">
        <v>535.41</v>
      </c>
      <c r="H1235" s="347" t="s">
        <v>122</v>
      </c>
      <c r="I1235" s="347" t="s">
        <v>1092</v>
      </c>
      <c r="J1235" s="170" t="s">
        <v>95</v>
      </c>
      <c r="K1235" s="170" t="s">
        <v>342</v>
      </c>
      <c r="L1235" s="170" t="s">
        <v>112</v>
      </c>
      <c r="M1235" s="75"/>
      <c r="N1235" s="75"/>
      <c r="O1235" s="75"/>
    </row>
    <row r="1236" spans="1:15" ht="15.6" hidden="1">
      <c r="A1236" s="346">
        <v>46122</v>
      </c>
      <c r="B1236" s="347" t="s">
        <v>2174</v>
      </c>
      <c r="C1236" s="347" t="s">
        <v>520</v>
      </c>
      <c r="D1236" s="347" t="s">
        <v>256</v>
      </c>
      <c r="E1236" s="347">
        <v>500</v>
      </c>
      <c r="F1236" s="367">
        <f t="shared" si="19"/>
        <v>0.93386376795353099</v>
      </c>
      <c r="G1236" s="239">
        <v>535.41</v>
      </c>
      <c r="H1236" s="347" t="s">
        <v>122</v>
      </c>
      <c r="I1236" s="347" t="s">
        <v>1092</v>
      </c>
      <c r="J1236" s="170" t="s">
        <v>95</v>
      </c>
      <c r="K1236" s="170" t="s">
        <v>342</v>
      </c>
      <c r="L1236" s="170" t="s">
        <v>112</v>
      </c>
      <c r="M1236" s="75"/>
      <c r="N1236" s="75"/>
      <c r="O1236" s="75"/>
    </row>
    <row r="1237" spans="1:15" ht="15.6" hidden="1">
      <c r="A1237" s="346">
        <v>46122</v>
      </c>
      <c r="B1237" s="347" t="s">
        <v>531</v>
      </c>
      <c r="C1237" s="347" t="s">
        <v>522</v>
      </c>
      <c r="D1237" s="347" t="s">
        <v>256</v>
      </c>
      <c r="E1237" s="347">
        <v>3500</v>
      </c>
      <c r="F1237" s="367">
        <f t="shared" si="19"/>
        <v>6.5370463756747172</v>
      </c>
      <c r="G1237" s="239">
        <v>535.41</v>
      </c>
      <c r="H1237" s="347" t="s">
        <v>122</v>
      </c>
      <c r="I1237" s="347" t="s">
        <v>1099</v>
      </c>
      <c r="J1237" s="170" t="s">
        <v>95</v>
      </c>
      <c r="K1237" s="170" t="s">
        <v>342</v>
      </c>
      <c r="L1237" s="170" t="s">
        <v>112</v>
      </c>
      <c r="M1237" s="75"/>
      <c r="N1237" s="75"/>
      <c r="O1237" s="75"/>
    </row>
    <row r="1238" spans="1:15" ht="15.6" hidden="1">
      <c r="A1238" s="423">
        <v>46122</v>
      </c>
      <c r="B1238" s="361" t="s">
        <v>2167</v>
      </c>
      <c r="C1238" s="361" t="s">
        <v>523</v>
      </c>
      <c r="D1238" s="361" t="s">
        <v>256</v>
      </c>
      <c r="E1238" s="361">
        <v>10000</v>
      </c>
      <c r="F1238" s="367">
        <f t="shared" si="19"/>
        <v>18.67727535907062</v>
      </c>
      <c r="G1238" s="239">
        <v>535.41</v>
      </c>
      <c r="H1238" s="361" t="s">
        <v>130</v>
      </c>
      <c r="I1238" s="361" t="s">
        <v>1159</v>
      </c>
      <c r="J1238" s="170" t="s">
        <v>95</v>
      </c>
      <c r="K1238" s="170" t="s">
        <v>342</v>
      </c>
      <c r="L1238" s="170" t="s">
        <v>112</v>
      </c>
      <c r="M1238" s="75"/>
      <c r="N1238" s="75"/>
      <c r="O1238" s="75"/>
    </row>
    <row r="1239" spans="1:15" ht="15.6" hidden="1">
      <c r="A1239" s="423">
        <v>46122</v>
      </c>
      <c r="B1239" s="361" t="s">
        <v>2193</v>
      </c>
      <c r="C1239" s="361" t="s">
        <v>520</v>
      </c>
      <c r="D1239" s="361" t="s">
        <v>256</v>
      </c>
      <c r="E1239" s="361">
        <v>700</v>
      </c>
      <c r="F1239" s="367">
        <f t="shared" si="19"/>
        <v>1.3074092751349433</v>
      </c>
      <c r="G1239" s="239">
        <v>535.41</v>
      </c>
      <c r="H1239" s="361" t="s">
        <v>130</v>
      </c>
      <c r="I1239" s="361" t="s">
        <v>1157</v>
      </c>
      <c r="J1239" s="170" t="s">
        <v>95</v>
      </c>
      <c r="K1239" s="170" t="s">
        <v>342</v>
      </c>
      <c r="L1239" s="170" t="s">
        <v>112</v>
      </c>
      <c r="M1239" s="75"/>
      <c r="N1239" s="75"/>
      <c r="O1239" s="75"/>
    </row>
    <row r="1240" spans="1:15" ht="15.6" hidden="1">
      <c r="A1240" s="423">
        <v>46122</v>
      </c>
      <c r="B1240" s="361" t="s">
        <v>2184</v>
      </c>
      <c r="C1240" s="361" t="s">
        <v>616</v>
      </c>
      <c r="D1240" s="361" t="s">
        <v>256</v>
      </c>
      <c r="E1240" s="361">
        <v>2300</v>
      </c>
      <c r="F1240" s="367">
        <f t="shared" si="19"/>
        <v>4.2957733325862426</v>
      </c>
      <c r="G1240" s="239">
        <v>535.41</v>
      </c>
      <c r="H1240" s="361" t="s">
        <v>130</v>
      </c>
      <c r="I1240" s="361" t="s">
        <v>1161</v>
      </c>
      <c r="J1240" s="170" t="s">
        <v>95</v>
      </c>
      <c r="K1240" s="170" t="s">
        <v>342</v>
      </c>
      <c r="L1240" s="170" t="s">
        <v>112</v>
      </c>
      <c r="M1240" s="75"/>
      <c r="N1240" s="75"/>
      <c r="O1240" s="75"/>
    </row>
    <row r="1241" spans="1:15" ht="15.6" hidden="1">
      <c r="A1241" s="423">
        <v>46122</v>
      </c>
      <c r="B1241" s="361" t="s">
        <v>2193</v>
      </c>
      <c r="C1241" s="361" t="s">
        <v>520</v>
      </c>
      <c r="D1241" s="361" t="s">
        <v>256</v>
      </c>
      <c r="E1241" s="361">
        <v>700</v>
      </c>
      <c r="F1241" s="367">
        <f t="shared" si="19"/>
        <v>1.3074092751349433</v>
      </c>
      <c r="G1241" s="239">
        <v>535.41</v>
      </c>
      <c r="H1241" s="361" t="s">
        <v>130</v>
      </c>
      <c r="I1241" s="361" t="s">
        <v>1157</v>
      </c>
      <c r="J1241" s="170" t="s">
        <v>95</v>
      </c>
      <c r="K1241" s="170" t="s">
        <v>342</v>
      </c>
      <c r="L1241" s="170" t="s">
        <v>112</v>
      </c>
      <c r="M1241" s="75"/>
      <c r="N1241" s="75"/>
      <c r="O1241" s="75"/>
    </row>
    <row r="1242" spans="1:15" ht="15.6" hidden="1">
      <c r="A1242" s="423">
        <v>46122</v>
      </c>
      <c r="B1242" s="361" t="s">
        <v>2185</v>
      </c>
      <c r="C1242" s="361" t="s">
        <v>520</v>
      </c>
      <c r="D1242" s="361" t="s">
        <v>256</v>
      </c>
      <c r="E1242" s="361">
        <v>700</v>
      </c>
      <c r="F1242" s="367">
        <f t="shared" si="19"/>
        <v>1.3074092751349433</v>
      </c>
      <c r="G1242" s="239">
        <v>535.41</v>
      </c>
      <c r="H1242" s="361" t="s">
        <v>130</v>
      </c>
      <c r="I1242" s="361" t="s">
        <v>1157</v>
      </c>
      <c r="J1242" s="170" t="s">
        <v>95</v>
      </c>
      <c r="K1242" s="170" t="s">
        <v>342</v>
      </c>
      <c r="L1242" s="170" t="s">
        <v>112</v>
      </c>
      <c r="M1242" s="75"/>
      <c r="N1242" s="75"/>
      <c r="O1242" s="75"/>
    </row>
    <row r="1243" spans="1:15" ht="15.6" hidden="1">
      <c r="A1243" s="423">
        <v>46122</v>
      </c>
      <c r="B1243" s="361" t="s">
        <v>2234</v>
      </c>
      <c r="C1243" s="361" t="s">
        <v>616</v>
      </c>
      <c r="D1243" s="361" t="s">
        <v>256</v>
      </c>
      <c r="E1243" s="361">
        <v>1900</v>
      </c>
      <c r="F1243" s="367">
        <f t="shared" si="19"/>
        <v>3.5486823182234177</v>
      </c>
      <c r="G1243" s="239">
        <v>535.41</v>
      </c>
      <c r="H1243" s="361" t="s">
        <v>130</v>
      </c>
      <c r="I1243" s="361" t="s">
        <v>1161</v>
      </c>
      <c r="J1243" s="170" t="s">
        <v>95</v>
      </c>
      <c r="K1243" s="170" t="s">
        <v>342</v>
      </c>
      <c r="L1243" s="170" t="s">
        <v>112</v>
      </c>
      <c r="M1243" s="303"/>
      <c r="N1243" s="303"/>
      <c r="O1243" s="247"/>
    </row>
    <row r="1244" spans="1:15" ht="15.6" hidden="1">
      <c r="A1244" s="423">
        <v>46122</v>
      </c>
      <c r="B1244" s="361" t="s">
        <v>2193</v>
      </c>
      <c r="C1244" s="361" t="s">
        <v>520</v>
      </c>
      <c r="D1244" s="361" t="s">
        <v>256</v>
      </c>
      <c r="E1244" s="361">
        <v>600</v>
      </c>
      <c r="F1244" s="367">
        <f t="shared" si="19"/>
        <v>1.1206365215442371</v>
      </c>
      <c r="G1244" s="239">
        <v>535.41</v>
      </c>
      <c r="H1244" s="361" t="s">
        <v>130</v>
      </c>
      <c r="I1244" s="361" t="s">
        <v>1157</v>
      </c>
      <c r="J1244" s="170" t="s">
        <v>95</v>
      </c>
      <c r="K1244" s="170" t="s">
        <v>342</v>
      </c>
      <c r="L1244" s="170" t="s">
        <v>112</v>
      </c>
      <c r="M1244" s="306"/>
      <c r="N1244" s="306"/>
      <c r="O1244" s="75"/>
    </row>
    <row r="1245" spans="1:15" ht="15.6" hidden="1">
      <c r="A1245" s="381">
        <v>46122</v>
      </c>
      <c r="B1245" s="170" t="s">
        <v>1203</v>
      </c>
      <c r="C1245" s="170" t="s">
        <v>523</v>
      </c>
      <c r="D1245" s="170" t="s">
        <v>96</v>
      </c>
      <c r="E1245" s="309">
        <v>100000</v>
      </c>
      <c r="F1245" s="367">
        <f t="shared" si="19"/>
        <v>186.7727535907062</v>
      </c>
      <c r="G1245" s="239">
        <v>535.41</v>
      </c>
      <c r="H1245" s="369" t="s">
        <v>126</v>
      </c>
      <c r="I1245" s="425" t="s">
        <v>1251</v>
      </c>
      <c r="J1245" s="170" t="s">
        <v>95</v>
      </c>
      <c r="K1245" s="170" t="s">
        <v>342</v>
      </c>
      <c r="L1245" s="170" t="s">
        <v>112</v>
      </c>
      <c r="M1245" s="75"/>
      <c r="N1245" s="75"/>
      <c r="O1245" s="75"/>
    </row>
    <row r="1246" spans="1:15" ht="15.6" hidden="1">
      <c r="A1246" s="381">
        <v>46122</v>
      </c>
      <c r="B1246" s="425" t="s">
        <v>1204</v>
      </c>
      <c r="C1246" s="369" t="s">
        <v>334</v>
      </c>
      <c r="D1246" s="369" t="s">
        <v>96</v>
      </c>
      <c r="E1246" s="437">
        <v>500</v>
      </c>
      <c r="F1246" s="367">
        <f t="shared" si="19"/>
        <v>0.93386376795353099</v>
      </c>
      <c r="G1246" s="239">
        <v>535.41</v>
      </c>
      <c r="H1246" s="369" t="s">
        <v>126</v>
      </c>
      <c r="I1246" s="170" t="s">
        <v>1244</v>
      </c>
      <c r="J1246" s="170" t="s">
        <v>95</v>
      </c>
      <c r="K1246" s="170" t="s">
        <v>342</v>
      </c>
      <c r="L1246" s="170" t="s">
        <v>112</v>
      </c>
      <c r="M1246" s="75"/>
      <c r="N1246" s="75"/>
      <c r="O1246" s="75"/>
    </row>
    <row r="1247" spans="1:15" ht="15.6" hidden="1">
      <c r="A1247" s="381">
        <v>46122</v>
      </c>
      <c r="B1247" s="425" t="s">
        <v>1205</v>
      </c>
      <c r="C1247" s="369" t="s">
        <v>334</v>
      </c>
      <c r="D1247" s="369" t="s">
        <v>96</v>
      </c>
      <c r="E1247" s="437">
        <v>1000</v>
      </c>
      <c r="F1247" s="367">
        <f t="shared" si="19"/>
        <v>1.867727535907062</v>
      </c>
      <c r="G1247" s="239">
        <v>535.41</v>
      </c>
      <c r="H1247" s="369" t="s">
        <v>126</v>
      </c>
      <c r="I1247" s="170" t="s">
        <v>1244</v>
      </c>
      <c r="J1247" s="170" t="s">
        <v>95</v>
      </c>
      <c r="K1247" s="170" t="s">
        <v>342</v>
      </c>
      <c r="L1247" s="170" t="s">
        <v>112</v>
      </c>
      <c r="M1247" s="75"/>
      <c r="N1247" s="75"/>
      <c r="O1247" s="75"/>
    </row>
    <row r="1248" spans="1:15" ht="15.6" hidden="1">
      <c r="A1248" s="346">
        <v>46123</v>
      </c>
      <c r="B1248" s="347" t="s">
        <v>2158</v>
      </c>
      <c r="C1248" s="347" t="s">
        <v>523</v>
      </c>
      <c r="D1248" s="347" t="s">
        <v>256</v>
      </c>
      <c r="E1248" s="347">
        <v>10000</v>
      </c>
      <c r="F1248" s="367">
        <f t="shared" si="19"/>
        <v>18.67727535907062</v>
      </c>
      <c r="G1248" s="239">
        <v>535.41</v>
      </c>
      <c r="H1248" s="347" t="s">
        <v>122</v>
      </c>
      <c r="I1248" s="347" t="s">
        <v>1093</v>
      </c>
      <c r="J1248" s="170" t="s">
        <v>95</v>
      </c>
      <c r="K1248" s="170" t="s">
        <v>342</v>
      </c>
      <c r="L1248" s="170" t="s">
        <v>112</v>
      </c>
      <c r="M1248" s="75"/>
      <c r="N1248" s="75"/>
      <c r="O1248" s="75"/>
    </row>
    <row r="1249" spans="1:15" ht="15.6" hidden="1">
      <c r="A1249" s="346">
        <v>46123</v>
      </c>
      <c r="B1249" s="347" t="s">
        <v>2174</v>
      </c>
      <c r="C1249" s="347" t="s">
        <v>520</v>
      </c>
      <c r="D1249" s="347" t="s">
        <v>256</v>
      </c>
      <c r="E1249" s="347">
        <v>500</v>
      </c>
      <c r="F1249" s="367">
        <f t="shared" si="19"/>
        <v>0.93386376795353099</v>
      </c>
      <c r="G1249" s="239">
        <v>535.41</v>
      </c>
      <c r="H1249" s="347" t="s">
        <v>122</v>
      </c>
      <c r="I1249" s="347" t="s">
        <v>1092</v>
      </c>
      <c r="J1249" s="170" t="s">
        <v>95</v>
      </c>
      <c r="K1249" s="170" t="s">
        <v>342</v>
      </c>
      <c r="L1249" s="170" t="s">
        <v>112</v>
      </c>
      <c r="M1249" s="75"/>
      <c r="N1249" s="75"/>
      <c r="O1249" s="75"/>
    </row>
    <row r="1250" spans="1:15" ht="15.6" hidden="1">
      <c r="A1250" s="346">
        <v>46123</v>
      </c>
      <c r="B1250" s="347" t="s">
        <v>2174</v>
      </c>
      <c r="C1250" s="347" t="s">
        <v>520</v>
      </c>
      <c r="D1250" s="347" t="s">
        <v>256</v>
      </c>
      <c r="E1250" s="347">
        <v>500</v>
      </c>
      <c r="F1250" s="367">
        <f t="shared" si="19"/>
        <v>0.93386376795353099</v>
      </c>
      <c r="G1250" s="239">
        <v>535.41</v>
      </c>
      <c r="H1250" s="347" t="s">
        <v>122</v>
      </c>
      <c r="I1250" s="347" t="s">
        <v>1092</v>
      </c>
      <c r="J1250" s="170" t="s">
        <v>95</v>
      </c>
      <c r="K1250" s="170" t="s">
        <v>342</v>
      </c>
      <c r="L1250" s="170" t="s">
        <v>112</v>
      </c>
      <c r="M1250" s="75"/>
      <c r="N1250" s="75"/>
      <c r="O1250" s="75"/>
    </row>
    <row r="1251" spans="1:15" ht="15.6" hidden="1">
      <c r="A1251" s="346">
        <v>46123</v>
      </c>
      <c r="B1251" s="347" t="s">
        <v>2174</v>
      </c>
      <c r="C1251" s="347" t="s">
        <v>520</v>
      </c>
      <c r="D1251" s="347" t="s">
        <v>256</v>
      </c>
      <c r="E1251" s="347">
        <v>500</v>
      </c>
      <c r="F1251" s="367">
        <f t="shared" si="19"/>
        <v>0.93386376795353099</v>
      </c>
      <c r="G1251" s="239">
        <v>535.41</v>
      </c>
      <c r="H1251" s="347" t="s">
        <v>122</v>
      </c>
      <c r="I1251" s="347" t="s">
        <v>1092</v>
      </c>
      <c r="J1251" s="170" t="s">
        <v>95</v>
      </c>
      <c r="K1251" s="170" t="s">
        <v>342</v>
      </c>
      <c r="L1251" s="170" t="s">
        <v>112</v>
      </c>
      <c r="M1251" s="75"/>
      <c r="N1251" s="75"/>
      <c r="O1251" s="75"/>
    </row>
    <row r="1252" spans="1:15" ht="15.6" hidden="1">
      <c r="A1252" s="346">
        <v>46123</v>
      </c>
      <c r="B1252" s="347" t="s">
        <v>2174</v>
      </c>
      <c r="C1252" s="347" t="s">
        <v>520</v>
      </c>
      <c r="D1252" s="347" t="s">
        <v>256</v>
      </c>
      <c r="E1252" s="347">
        <v>500</v>
      </c>
      <c r="F1252" s="367">
        <f t="shared" si="19"/>
        <v>0.93386376795353099</v>
      </c>
      <c r="G1252" s="239">
        <v>535.41</v>
      </c>
      <c r="H1252" s="347" t="s">
        <v>122</v>
      </c>
      <c r="I1252" s="347" t="s">
        <v>1092</v>
      </c>
      <c r="J1252" s="170" t="s">
        <v>95</v>
      </c>
      <c r="K1252" s="170" t="s">
        <v>342</v>
      </c>
      <c r="L1252" s="170" t="s">
        <v>112</v>
      </c>
      <c r="M1252" s="75"/>
      <c r="N1252" s="75"/>
      <c r="O1252" s="75"/>
    </row>
    <row r="1253" spans="1:15" ht="15.6" hidden="1">
      <c r="A1253" s="346">
        <v>46123</v>
      </c>
      <c r="B1253" s="347" t="s">
        <v>2174</v>
      </c>
      <c r="C1253" s="347" t="s">
        <v>520</v>
      </c>
      <c r="D1253" s="347" t="s">
        <v>256</v>
      </c>
      <c r="E1253" s="347">
        <v>500</v>
      </c>
      <c r="F1253" s="367">
        <f t="shared" si="19"/>
        <v>0.93386376795353099</v>
      </c>
      <c r="G1253" s="239">
        <v>535.41</v>
      </c>
      <c r="H1253" s="347" t="s">
        <v>122</v>
      </c>
      <c r="I1253" s="347" t="s">
        <v>1092</v>
      </c>
      <c r="J1253" s="170" t="s">
        <v>95</v>
      </c>
      <c r="K1253" s="170" t="s">
        <v>342</v>
      </c>
      <c r="L1253" s="170" t="s">
        <v>112</v>
      </c>
      <c r="M1253" s="75"/>
      <c r="N1253" s="75"/>
      <c r="O1253" s="75"/>
    </row>
    <row r="1254" spans="1:15" ht="15.6" hidden="1">
      <c r="A1254" s="346">
        <v>46123</v>
      </c>
      <c r="B1254" s="347" t="s">
        <v>521</v>
      </c>
      <c r="C1254" s="347" t="s">
        <v>522</v>
      </c>
      <c r="D1254" s="347" t="s">
        <v>256</v>
      </c>
      <c r="E1254" s="347">
        <v>7000</v>
      </c>
      <c r="F1254" s="367">
        <f t="shared" si="19"/>
        <v>13.074092751349434</v>
      </c>
      <c r="G1254" s="239">
        <v>535.41</v>
      </c>
      <c r="H1254" s="347" t="s">
        <v>122</v>
      </c>
      <c r="I1254" s="347" t="s">
        <v>1099</v>
      </c>
      <c r="J1254" s="170" t="s">
        <v>95</v>
      </c>
      <c r="K1254" s="170" t="s">
        <v>342</v>
      </c>
      <c r="L1254" s="170" t="s">
        <v>112</v>
      </c>
      <c r="M1254" s="75"/>
      <c r="N1254" s="75"/>
      <c r="O1254" s="75"/>
    </row>
    <row r="1255" spans="1:15" ht="15.6" hidden="1">
      <c r="A1255" s="423">
        <v>46123</v>
      </c>
      <c r="B1255" s="361" t="s">
        <v>2215</v>
      </c>
      <c r="C1255" s="361" t="s">
        <v>523</v>
      </c>
      <c r="D1255" s="361" t="s">
        <v>256</v>
      </c>
      <c r="E1255" s="361">
        <v>10000</v>
      </c>
      <c r="F1255" s="367">
        <f t="shared" si="19"/>
        <v>18.67727535907062</v>
      </c>
      <c r="G1255" s="239">
        <v>535.41</v>
      </c>
      <c r="H1255" s="361" t="s">
        <v>130</v>
      </c>
      <c r="I1255" s="361" t="s">
        <v>1159</v>
      </c>
      <c r="J1255" s="170" t="s">
        <v>95</v>
      </c>
      <c r="K1255" s="170" t="s">
        <v>342</v>
      </c>
      <c r="L1255" s="170" t="s">
        <v>112</v>
      </c>
      <c r="M1255" s="303"/>
      <c r="N1255" s="303"/>
      <c r="O1255" s="269"/>
    </row>
    <row r="1256" spans="1:15" ht="15.6" hidden="1">
      <c r="A1256" s="423">
        <v>46123</v>
      </c>
      <c r="B1256" s="361" t="s">
        <v>2194</v>
      </c>
      <c r="C1256" s="361" t="s">
        <v>523</v>
      </c>
      <c r="D1256" s="361" t="s">
        <v>256</v>
      </c>
      <c r="E1256" s="361">
        <v>30000</v>
      </c>
      <c r="F1256" s="367">
        <f t="shared" si="19"/>
        <v>56.031826077211861</v>
      </c>
      <c r="G1256" s="239">
        <v>535.41</v>
      </c>
      <c r="H1256" s="361" t="s">
        <v>130</v>
      </c>
      <c r="I1256" s="361" t="s">
        <v>1162</v>
      </c>
      <c r="J1256" s="170" t="s">
        <v>95</v>
      </c>
      <c r="K1256" s="170" t="s">
        <v>342</v>
      </c>
      <c r="L1256" s="170" t="s">
        <v>112</v>
      </c>
      <c r="M1256" s="303"/>
      <c r="N1256" s="303"/>
      <c r="O1256" s="269"/>
    </row>
    <row r="1257" spans="1:15" ht="15.6" hidden="1">
      <c r="A1257" s="423">
        <v>46123</v>
      </c>
      <c r="B1257" s="361" t="s">
        <v>2185</v>
      </c>
      <c r="C1257" s="361" t="s">
        <v>520</v>
      </c>
      <c r="D1257" s="361" t="s">
        <v>256</v>
      </c>
      <c r="E1257" s="361">
        <v>700</v>
      </c>
      <c r="F1257" s="367">
        <f t="shared" si="19"/>
        <v>1.3074092751349433</v>
      </c>
      <c r="G1257" s="239">
        <v>535.41</v>
      </c>
      <c r="H1257" s="361" t="s">
        <v>130</v>
      </c>
      <c r="I1257" s="361" t="s">
        <v>1157</v>
      </c>
      <c r="J1257" s="170" t="s">
        <v>95</v>
      </c>
      <c r="K1257" s="170" t="s">
        <v>342</v>
      </c>
      <c r="L1257" s="170" t="s">
        <v>112</v>
      </c>
      <c r="M1257" s="75"/>
      <c r="N1257" s="75"/>
      <c r="O1257" s="75"/>
    </row>
    <row r="1258" spans="1:15" ht="15.6" hidden="1">
      <c r="A1258" s="423">
        <v>46123</v>
      </c>
      <c r="B1258" s="361" t="s">
        <v>2175</v>
      </c>
      <c r="C1258" s="361" t="s">
        <v>391</v>
      </c>
      <c r="D1258" s="361" t="s">
        <v>256</v>
      </c>
      <c r="E1258" s="361">
        <v>5000</v>
      </c>
      <c r="F1258" s="367">
        <f t="shared" si="19"/>
        <v>9.3386376795353101</v>
      </c>
      <c r="G1258" s="239">
        <v>535.41</v>
      </c>
      <c r="H1258" s="361" t="s">
        <v>130</v>
      </c>
      <c r="I1258" s="361" t="s">
        <v>1163</v>
      </c>
      <c r="J1258" s="170" t="s">
        <v>95</v>
      </c>
      <c r="K1258" s="170" t="s">
        <v>342</v>
      </c>
      <c r="L1258" s="170" t="s">
        <v>112</v>
      </c>
      <c r="M1258" s="75"/>
      <c r="N1258" s="75"/>
      <c r="O1258" s="75"/>
    </row>
    <row r="1259" spans="1:15" ht="15.6" hidden="1">
      <c r="A1259" s="423">
        <v>46123</v>
      </c>
      <c r="B1259" s="361" t="s">
        <v>2169</v>
      </c>
      <c r="C1259" s="361" t="s">
        <v>520</v>
      </c>
      <c r="D1259" s="361" t="s">
        <v>256</v>
      </c>
      <c r="E1259" s="361">
        <v>500</v>
      </c>
      <c r="F1259" s="367">
        <f t="shared" si="19"/>
        <v>0.93386376795353099</v>
      </c>
      <c r="G1259" s="239">
        <v>535.41</v>
      </c>
      <c r="H1259" s="361" t="s">
        <v>130</v>
      </c>
      <c r="I1259" s="361" t="s">
        <v>1157</v>
      </c>
      <c r="J1259" s="170" t="s">
        <v>95</v>
      </c>
      <c r="K1259" s="170" t="s">
        <v>342</v>
      </c>
      <c r="L1259" s="170" t="s">
        <v>112</v>
      </c>
      <c r="M1259" s="75"/>
      <c r="N1259" s="75"/>
      <c r="O1259" s="75"/>
    </row>
    <row r="1260" spans="1:15" ht="15.6" hidden="1">
      <c r="A1260" s="423">
        <v>46123</v>
      </c>
      <c r="B1260" s="361" t="s">
        <v>2169</v>
      </c>
      <c r="C1260" s="361" t="s">
        <v>520</v>
      </c>
      <c r="D1260" s="361" t="s">
        <v>256</v>
      </c>
      <c r="E1260" s="361">
        <v>500</v>
      </c>
      <c r="F1260" s="367">
        <f t="shared" si="19"/>
        <v>0.93386376795353099</v>
      </c>
      <c r="G1260" s="239">
        <v>535.41</v>
      </c>
      <c r="H1260" s="361" t="s">
        <v>130</v>
      </c>
      <c r="I1260" s="361" t="s">
        <v>1157</v>
      </c>
      <c r="J1260" s="170" t="s">
        <v>95</v>
      </c>
      <c r="K1260" s="170" t="s">
        <v>342</v>
      </c>
      <c r="L1260" s="170" t="s">
        <v>112</v>
      </c>
      <c r="M1260" s="75"/>
      <c r="N1260" s="75"/>
      <c r="O1260" s="75"/>
    </row>
    <row r="1261" spans="1:15" ht="15.6" hidden="1">
      <c r="A1261" s="423">
        <v>46123</v>
      </c>
      <c r="B1261" s="361" t="s">
        <v>2169</v>
      </c>
      <c r="C1261" s="361" t="s">
        <v>520</v>
      </c>
      <c r="D1261" s="361" t="s">
        <v>256</v>
      </c>
      <c r="E1261" s="361">
        <v>500</v>
      </c>
      <c r="F1261" s="367">
        <f t="shared" si="19"/>
        <v>0.93386376795353099</v>
      </c>
      <c r="G1261" s="239">
        <v>535.41</v>
      </c>
      <c r="H1261" s="361" t="s">
        <v>130</v>
      </c>
      <c r="I1261" s="361" t="s">
        <v>1157</v>
      </c>
      <c r="J1261" s="170" t="s">
        <v>95</v>
      </c>
      <c r="K1261" s="170" t="s">
        <v>342</v>
      </c>
      <c r="L1261" s="170" t="s">
        <v>112</v>
      </c>
      <c r="M1261" s="75"/>
      <c r="N1261" s="75"/>
      <c r="O1261" s="75"/>
    </row>
    <row r="1262" spans="1:15" ht="15.6" hidden="1">
      <c r="A1262" s="423">
        <v>46123</v>
      </c>
      <c r="B1262" s="361" t="s">
        <v>2169</v>
      </c>
      <c r="C1262" s="361" t="s">
        <v>520</v>
      </c>
      <c r="D1262" s="361" t="s">
        <v>256</v>
      </c>
      <c r="E1262" s="361">
        <v>500</v>
      </c>
      <c r="F1262" s="367">
        <f t="shared" ref="F1262:F1325" si="20">E1262/G1262</f>
        <v>0.93386376795353099</v>
      </c>
      <c r="G1262" s="239">
        <v>535.41</v>
      </c>
      <c r="H1262" s="361" t="s">
        <v>130</v>
      </c>
      <c r="I1262" s="361" t="s">
        <v>1157</v>
      </c>
      <c r="J1262" s="170" t="s">
        <v>95</v>
      </c>
      <c r="K1262" s="170" t="s">
        <v>342</v>
      </c>
      <c r="L1262" s="170" t="s">
        <v>112</v>
      </c>
      <c r="M1262" s="75"/>
      <c r="N1262" s="75"/>
      <c r="O1262" s="75"/>
    </row>
    <row r="1263" spans="1:15" ht="15.6" hidden="1">
      <c r="A1263" s="346">
        <v>46124</v>
      </c>
      <c r="B1263" s="347" t="s">
        <v>2158</v>
      </c>
      <c r="C1263" s="347" t="s">
        <v>523</v>
      </c>
      <c r="D1263" s="347" t="s">
        <v>256</v>
      </c>
      <c r="E1263" s="347">
        <v>10000</v>
      </c>
      <c r="F1263" s="367">
        <f t="shared" si="20"/>
        <v>18.67727535907062</v>
      </c>
      <c r="G1263" s="239">
        <v>535.41</v>
      </c>
      <c r="H1263" s="347" t="s">
        <v>122</v>
      </c>
      <c r="I1263" s="347" t="s">
        <v>1093</v>
      </c>
      <c r="J1263" s="170" t="s">
        <v>95</v>
      </c>
      <c r="K1263" s="170" t="s">
        <v>342</v>
      </c>
      <c r="L1263" s="170" t="s">
        <v>112</v>
      </c>
      <c r="M1263" s="75"/>
      <c r="N1263" s="75"/>
      <c r="O1263" s="75"/>
    </row>
    <row r="1264" spans="1:15" ht="15.6" hidden="1">
      <c r="A1264" s="346">
        <v>46124</v>
      </c>
      <c r="B1264" s="347" t="s">
        <v>2170</v>
      </c>
      <c r="C1264" s="347" t="s">
        <v>523</v>
      </c>
      <c r="D1264" s="347" t="s">
        <v>256</v>
      </c>
      <c r="E1264" s="347">
        <v>40000</v>
      </c>
      <c r="F1264" s="367">
        <f t="shared" si="20"/>
        <v>74.709101436282481</v>
      </c>
      <c r="G1264" s="239">
        <v>535.41</v>
      </c>
      <c r="H1264" s="347" t="s">
        <v>122</v>
      </c>
      <c r="I1264" s="347" t="s">
        <v>1100</v>
      </c>
      <c r="J1264" s="170" t="s">
        <v>95</v>
      </c>
      <c r="K1264" s="170" t="s">
        <v>342</v>
      </c>
      <c r="L1264" s="170" t="s">
        <v>112</v>
      </c>
      <c r="M1264" s="75"/>
      <c r="N1264" s="75"/>
      <c r="O1264" s="75"/>
    </row>
    <row r="1265" spans="1:15" ht="15.6" hidden="1">
      <c r="A1265" s="346">
        <v>46124</v>
      </c>
      <c r="B1265" s="347" t="s">
        <v>2207</v>
      </c>
      <c r="C1265" s="347" t="s">
        <v>391</v>
      </c>
      <c r="D1265" s="347" t="s">
        <v>256</v>
      </c>
      <c r="E1265" s="347">
        <v>8000</v>
      </c>
      <c r="F1265" s="367">
        <f t="shared" si="20"/>
        <v>14.941820287256496</v>
      </c>
      <c r="G1265" s="239">
        <v>535.41</v>
      </c>
      <c r="H1265" s="347" t="s">
        <v>122</v>
      </c>
      <c r="I1265" s="347" t="s">
        <v>1101</v>
      </c>
      <c r="J1265" s="170" t="s">
        <v>95</v>
      </c>
      <c r="K1265" s="170" t="s">
        <v>342</v>
      </c>
      <c r="L1265" s="170" t="s">
        <v>112</v>
      </c>
      <c r="M1265" s="75"/>
      <c r="N1265" s="75"/>
      <c r="O1265" s="75"/>
    </row>
    <row r="1266" spans="1:15" ht="15.6" hidden="1">
      <c r="A1266" s="346">
        <v>46124</v>
      </c>
      <c r="B1266" s="347" t="s">
        <v>2174</v>
      </c>
      <c r="C1266" s="347" t="s">
        <v>520</v>
      </c>
      <c r="D1266" s="347" t="s">
        <v>256</v>
      </c>
      <c r="E1266" s="347">
        <v>500</v>
      </c>
      <c r="F1266" s="367">
        <f t="shared" si="20"/>
        <v>0.93386376795353099</v>
      </c>
      <c r="G1266" s="239">
        <v>535.41</v>
      </c>
      <c r="H1266" s="347" t="s">
        <v>122</v>
      </c>
      <c r="I1266" s="347" t="s">
        <v>1092</v>
      </c>
      <c r="J1266" s="170" t="s">
        <v>95</v>
      </c>
      <c r="K1266" s="170" t="s">
        <v>342</v>
      </c>
      <c r="L1266" s="170" t="s">
        <v>112</v>
      </c>
      <c r="M1266" s="75"/>
      <c r="N1266" s="75"/>
      <c r="O1266" s="75"/>
    </row>
    <row r="1267" spans="1:15" ht="15.6" hidden="1">
      <c r="A1267" s="346">
        <v>46124</v>
      </c>
      <c r="B1267" s="347" t="s">
        <v>2172</v>
      </c>
      <c r="C1267" s="347" t="s">
        <v>520</v>
      </c>
      <c r="D1267" s="347" t="s">
        <v>256</v>
      </c>
      <c r="E1267" s="347">
        <v>500</v>
      </c>
      <c r="F1267" s="367">
        <f t="shared" si="20"/>
        <v>0.93386376795353099</v>
      </c>
      <c r="G1267" s="239">
        <v>535.41</v>
      </c>
      <c r="H1267" s="347" t="s">
        <v>122</v>
      </c>
      <c r="I1267" s="347" t="s">
        <v>1092</v>
      </c>
      <c r="J1267" s="170" t="s">
        <v>95</v>
      </c>
      <c r="K1267" s="170" t="s">
        <v>342</v>
      </c>
      <c r="L1267" s="170" t="s">
        <v>112</v>
      </c>
      <c r="M1267" s="75"/>
      <c r="N1267" s="75"/>
      <c r="O1267" s="75"/>
    </row>
    <row r="1268" spans="1:15" ht="15.6" hidden="1">
      <c r="A1268" s="423">
        <v>46124</v>
      </c>
      <c r="B1268" s="361" t="s">
        <v>2167</v>
      </c>
      <c r="C1268" s="361" t="s">
        <v>523</v>
      </c>
      <c r="D1268" s="361" t="s">
        <v>256</v>
      </c>
      <c r="E1268" s="361">
        <v>10000</v>
      </c>
      <c r="F1268" s="367">
        <f t="shared" si="20"/>
        <v>18.67727535907062</v>
      </c>
      <c r="G1268" s="239">
        <v>535.41</v>
      </c>
      <c r="H1268" s="361" t="s">
        <v>130</v>
      </c>
      <c r="I1268" s="361" t="s">
        <v>1159</v>
      </c>
      <c r="J1268" s="170" t="s">
        <v>95</v>
      </c>
      <c r="K1268" s="170" t="s">
        <v>342</v>
      </c>
      <c r="L1268" s="170" t="s">
        <v>112</v>
      </c>
      <c r="M1268" s="75"/>
      <c r="N1268" s="75"/>
      <c r="O1268" s="75"/>
    </row>
    <row r="1269" spans="1:15" ht="15.6" hidden="1">
      <c r="A1269" s="423">
        <v>46124</v>
      </c>
      <c r="B1269" s="361" t="s">
        <v>2173</v>
      </c>
      <c r="C1269" s="361" t="s">
        <v>520</v>
      </c>
      <c r="D1269" s="361" t="s">
        <v>256</v>
      </c>
      <c r="E1269" s="361">
        <v>500</v>
      </c>
      <c r="F1269" s="367">
        <f t="shared" si="20"/>
        <v>0.93386376795353099</v>
      </c>
      <c r="G1269" s="239">
        <v>535.41</v>
      </c>
      <c r="H1269" s="361" t="s">
        <v>130</v>
      </c>
      <c r="I1269" s="361" t="s">
        <v>1157</v>
      </c>
      <c r="J1269" s="170" t="s">
        <v>95</v>
      </c>
      <c r="K1269" s="170" t="s">
        <v>342</v>
      </c>
      <c r="L1269" s="170" t="s">
        <v>112</v>
      </c>
      <c r="M1269" s="75"/>
      <c r="N1269" s="75"/>
      <c r="O1269" s="75"/>
    </row>
    <row r="1270" spans="1:15" ht="15.6" hidden="1">
      <c r="A1270" s="423">
        <v>46124</v>
      </c>
      <c r="B1270" s="361" t="s">
        <v>2173</v>
      </c>
      <c r="C1270" s="361" t="s">
        <v>520</v>
      </c>
      <c r="D1270" s="361" t="s">
        <v>256</v>
      </c>
      <c r="E1270" s="361">
        <v>500</v>
      </c>
      <c r="F1270" s="367">
        <f t="shared" si="20"/>
        <v>0.93386376795353099</v>
      </c>
      <c r="G1270" s="239">
        <v>535.41</v>
      </c>
      <c r="H1270" s="361" t="s">
        <v>130</v>
      </c>
      <c r="I1270" s="361" t="s">
        <v>1157</v>
      </c>
      <c r="J1270" s="170" t="s">
        <v>95</v>
      </c>
      <c r="K1270" s="170" t="s">
        <v>342</v>
      </c>
      <c r="L1270" s="170" t="s">
        <v>112</v>
      </c>
      <c r="M1270" s="75"/>
      <c r="N1270" s="75"/>
      <c r="O1270" s="75"/>
    </row>
    <row r="1271" spans="1:15" ht="15.6" hidden="1">
      <c r="A1271" s="423">
        <v>46124</v>
      </c>
      <c r="B1271" s="361" t="s">
        <v>2162</v>
      </c>
      <c r="C1271" s="361" t="s">
        <v>616</v>
      </c>
      <c r="D1271" s="361" t="s">
        <v>256</v>
      </c>
      <c r="E1271" s="361">
        <v>2000</v>
      </c>
      <c r="F1271" s="367">
        <f t="shared" si="20"/>
        <v>3.735455071814124</v>
      </c>
      <c r="G1271" s="239">
        <v>535.41</v>
      </c>
      <c r="H1271" s="361" t="s">
        <v>130</v>
      </c>
      <c r="I1271" s="361" t="s">
        <v>1161</v>
      </c>
      <c r="J1271" s="170" t="s">
        <v>95</v>
      </c>
      <c r="K1271" s="170" t="s">
        <v>342</v>
      </c>
      <c r="L1271" s="170" t="s">
        <v>112</v>
      </c>
      <c r="M1271" s="75"/>
      <c r="N1271" s="75"/>
      <c r="O1271" s="75"/>
    </row>
    <row r="1272" spans="1:15" ht="15.6" hidden="1">
      <c r="A1272" s="423">
        <v>46124</v>
      </c>
      <c r="B1272" s="361" t="s">
        <v>2169</v>
      </c>
      <c r="C1272" s="361" t="s">
        <v>520</v>
      </c>
      <c r="D1272" s="361" t="s">
        <v>256</v>
      </c>
      <c r="E1272" s="361">
        <v>500</v>
      </c>
      <c r="F1272" s="367">
        <f t="shared" si="20"/>
        <v>0.93386376795353099</v>
      </c>
      <c r="G1272" s="239">
        <v>535.41</v>
      </c>
      <c r="H1272" s="361" t="s">
        <v>130</v>
      </c>
      <c r="I1272" s="361" t="s">
        <v>1157</v>
      </c>
      <c r="J1272" s="170" t="s">
        <v>95</v>
      </c>
      <c r="K1272" s="170" t="s">
        <v>342</v>
      </c>
      <c r="L1272" s="170" t="s">
        <v>112</v>
      </c>
      <c r="M1272" s="75"/>
      <c r="N1272" s="75"/>
      <c r="O1272" s="75"/>
    </row>
    <row r="1273" spans="1:15" ht="15.6" hidden="1">
      <c r="A1273" s="423">
        <v>46124</v>
      </c>
      <c r="B1273" s="361" t="s">
        <v>2169</v>
      </c>
      <c r="C1273" s="361" t="s">
        <v>520</v>
      </c>
      <c r="D1273" s="361" t="s">
        <v>256</v>
      </c>
      <c r="E1273" s="361">
        <v>500</v>
      </c>
      <c r="F1273" s="367">
        <f t="shared" si="20"/>
        <v>0.93386376795353099</v>
      </c>
      <c r="G1273" s="239">
        <v>535.41</v>
      </c>
      <c r="H1273" s="361" t="s">
        <v>130</v>
      </c>
      <c r="I1273" s="361" t="s">
        <v>1157</v>
      </c>
      <c r="J1273" s="170" t="s">
        <v>95</v>
      </c>
      <c r="K1273" s="170" t="s">
        <v>342</v>
      </c>
      <c r="L1273" s="170" t="s">
        <v>112</v>
      </c>
      <c r="M1273" s="75"/>
      <c r="N1273" s="75"/>
      <c r="O1273" s="75"/>
    </row>
    <row r="1274" spans="1:15" ht="15.6" hidden="1">
      <c r="A1274" s="423">
        <v>46125</v>
      </c>
      <c r="B1274" s="361" t="s">
        <v>185</v>
      </c>
      <c r="C1274" s="361" t="s">
        <v>334</v>
      </c>
      <c r="D1274" s="371" t="s">
        <v>98</v>
      </c>
      <c r="E1274" s="361">
        <v>1000</v>
      </c>
      <c r="F1274" s="367">
        <f t="shared" si="20"/>
        <v>1.867727535907062</v>
      </c>
      <c r="G1274" s="239">
        <v>535.41</v>
      </c>
      <c r="H1274" s="372" t="s">
        <v>110</v>
      </c>
      <c r="I1274" s="424" t="s">
        <v>905</v>
      </c>
      <c r="J1274" s="170" t="s">
        <v>95</v>
      </c>
      <c r="K1274" s="170" t="s">
        <v>342</v>
      </c>
      <c r="L1274" s="170" t="s">
        <v>112</v>
      </c>
      <c r="M1274" s="75"/>
      <c r="N1274" s="75"/>
      <c r="O1274" s="75"/>
    </row>
    <row r="1275" spans="1:15" ht="15.6" hidden="1">
      <c r="A1275" s="423">
        <v>46125</v>
      </c>
      <c r="B1275" s="361" t="s">
        <v>186</v>
      </c>
      <c r="C1275" s="361" t="s">
        <v>334</v>
      </c>
      <c r="D1275" s="371" t="s">
        <v>98</v>
      </c>
      <c r="E1275" s="361">
        <v>1000</v>
      </c>
      <c r="F1275" s="367">
        <f t="shared" si="20"/>
        <v>1.867727535907062</v>
      </c>
      <c r="G1275" s="239">
        <v>535.41</v>
      </c>
      <c r="H1275" s="372" t="s">
        <v>110</v>
      </c>
      <c r="I1275" s="424" t="s">
        <v>905</v>
      </c>
      <c r="J1275" s="170" t="s">
        <v>95</v>
      </c>
      <c r="K1275" s="170" t="s">
        <v>342</v>
      </c>
      <c r="L1275" s="170" t="s">
        <v>112</v>
      </c>
      <c r="M1275" s="75"/>
      <c r="N1275" s="75"/>
      <c r="O1275" s="75"/>
    </row>
    <row r="1276" spans="1:15" ht="15.6" hidden="1">
      <c r="A1276" s="432">
        <v>46125</v>
      </c>
      <c r="B1276" s="361" t="s">
        <v>1032</v>
      </c>
      <c r="C1276" s="361" t="s">
        <v>129</v>
      </c>
      <c r="D1276" s="361" t="s">
        <v>97</v>
      </c>
      <c r="E1276" s="434">
        <v>44500</v>
      </c>
      <c r="F1276" s="367">
        <f t="shared" si="20"/>
        <v>83.113875347864266</v>
      </c>
      <c r="G1276" s="239">
        <v>535.41</v>
      </c>
      <c r="H1276" s="361" t="s">
        <v>167</v>
      </c>
      <c r="I1276" s="425" t="s">
        <v>1067</v>
      </c>
      <c r="J1276" s="170" t="s">
        <v>95</v>
      </c>
      <c r="K1276" s="170" t="s">
        <v>342</v>
      </c>
      <c r="L1276" s="170" t="s">
        <v>112</v>
      </c>
      <c r="M1276" s="75"/>
      <c r="N1276" s="75"/>
      <c r="O1276" s="75"/>
    </row>
    <row r="1277" spans="1:15" ht="15.6" hidden="1">
      <c r="A1277" s="432">
        <v>46125</v>
      </c>
      <c r="B1277" s="425" t="s">
        <v>1025</v>
      </c>
      <c r="C1277" s="425" t="s">
        <v>448</v>
      </c>
      <c r="D1277" s="425" t="s">
        <v>97</v>
      </c>
      <c r="E1277" s="433">
        <v>2170</v>
      </c>
      <c r="F1277" s="367">
        <f t="shared" si="20"/>
        <v>4.0529687529183249</v>
      </c>
      <c r="G1277" s="239">
        <v>535.41</v>
      </c>
      <c r="H1277" s="361" t="s">
        <v>167</v>
      </c>
      <c r="I1277" s="425" t="s">
        <v>1068</v>
      </c>
      <c r="J1277" s="170" t="s">
        <v>95</v>
      </c>
      <c r="K1277" s="170" t="s">
        <v>342</v>
      </c>
      <c r="L1277" s="170" t="s">
        <v>112</v>
      </c>
      <c r="M1277" s="75"/>
      <c r="N1277" s="75"/>
      <c r="O1277" s="75"/>
    </row>
    <row r="1278" spans="1:15" ht="15.6" hidden="1">
      <c r="A1278" s="380">
        <v>46125</v>
      </c>
      <c r="B1278" s="361" t="s">
        <v>1009</v>
      </c>
      <c r="C1278" s="430" t="s">
        <v>334</v>
      </c>
      <c r="D1278" s="361" t="s">
        <v>97</v>
      </c>
      <c r="E1278" s="431">
        <v>1000</v>
      </c>
      <c r="F1278" s="367">
        <f t="shared" si="20"/>
        <v>1.867727535907062</v>
      </c>
      <c r="G1278" s="239">
        <v>535.41</v>
      </c>
      <c r="H1278" s="361" t="s">
        <v>167</v>
      </c>
      <c r="I1278" s="361" t="s">
        <v>1057</v>
      </c>
      <c r="J1278" s="170" t="s">
        <v>95</v>
      </c>
      <c r="K1278" s="170" t="s">
        <v>342</v>
      </c>
      <c r="L1278" s="170" t="s">
        <v>112</v>
      </c>
      <c r="M1278" s="75"/>
      <c r="N1278" s="75"/>
      <c r="O1278" s="75"/>
    </row>
    <row r="1279" spans="1:15" ht="15.6" hidden="1">
      <c r="A1279" s="380">
        <v>46125</v>
      </c>
      <c r="B1279" s="361" t="s">
        <v>1010</v>
      </c>
      <c r="C1279" s="430" t="s">
        <v>334</v>
      </c>
      <c r="D1279" s="361" t="s">
        <v>97</v>
      </c>
      <c r="E1279" s="431">
        <v>1000</v>
      </c>
      <c r="F1279" s="367">
        <f t="shared" si="20"/>
        <v>1.867727535907062</v>
      </c>
      <c r="G1279" s="239">
        <v>535.41</v>
      </c>
      <c r="H1279" s="361" t="s">
        <v>167</v>
      </c>
      <c r="I1279" s="361" t="s">
        <v>1057</v>
      </c>
      <c r="J1279" s="170" t="s">
        <v>95</v>
      </c>
      <c r="K1279" s="170" t="s">
        <v>342</v>
      </c>
      <c r="L1279" s="170" t="s">
        <v>112</v>
      </c>
      <c r="M1279" s="75"/>
      <c r="N1279" s="75"/>
      <c r="O1279" s="75"/>
    </row>
    <row r="1280" spans="1:15" ht="15.6" hidden="1">
      <c r="A1280" s="346">
        <v>46125</v>
      </c>
      <c r="B1280" s="347" t="s">
        <v>2158</v>
      </c>
      <c r="C1280" s="347" t="s">
        <v>523</v>
      </c>
      <c r="D1280" s="347" t="s">
        <v>256</v>
      </c>
      <c r="E1280" s="347">
        <v>10000</v>
      </c>
      <c r="F1280" s="367">
        <f t="shared" si="20"/>
        <v>18.67727535907062</v>
      </c>
      <c r="G1280" s="239">
        <v>535.41</v>
      </c>
      <c r="H1280" s="347" t="s">
        <v>122</v>
      </c>
      <c r="I1280" s="347" t="s">
        <v>1093</v>
      </c>
      <c r="J1280" s="170" t="s">
        <v>95</v>
      </c>
      <c r="K1280" s="170" t="s">
        <v>342</v>
      </c>
      <c r="L1280" s="170" t="s">
        <v>112</v>
      </c>
      <c r="M1280" s="75"/>
      <c r="N1280" s="75"/>
      <c r="O1280" s="75"/>
    </row>
    <row r="1281" spans="1:15" ht="15.6" hidden="1">
      <c r="A1281" s="346">
        <v>46125</v>
      </c>
      <c r="B1281" s="347" t="s">
        <v>2174</v>
      </c>
      <c r="C1281" s="347" t="s">
        <v>520</v>
      </c>
      <c r="D1281" s="347" t="s">
        <v>256</v>
      </c>
      <c r="E1281" s="347">
        <v>500</v>
      </c>
      <c r="F1281" s="367">
        <f t="shared" si="20"/>
        <v>0.93386376795353099</v>
      </c>
      <c r="G1281" s="239">
        <v>535.41</v>
      </c>
      <c r="H1281" s="347" t="s">
        <v>122</v>
      </c>
      <c r="I1281" s="347" t="s">
        <v>1092</v>
      </c>
      <c r="J1281" s="170" t="s">
        <v>95</v>
      </c>
      <c r="K1281" s="170" t="s">
        <v>342</v>
      </c>
      <c r="L1281" s="170" t="s">
        <v>112</v>
      </c>
      <c r="M1281" s="75"/>
      <c r="N1281" s="75"/>
      <c r="O1281" s="75"/>
    </row>
    <row r="1282" spans="1:15" ht="15.6" hidden="1">
      <c r="A1282" s="346">
        <v>46125</v>
      </c>
      <c r="B1282" s="347" t="s">
        <v>2174</v>
      </c>
      <c r="C1282" s="347" t="s">
        <v>520</v>
      </c>
      <c r="D1282" s="347" t="s">
        <v>256</v>
      </c>
      <c r="E1282" s="347">
        <v>500</v>
      </c>
      <c r="F1282" s="367">
        <f t="shared" si="20"/>
        <v>0.93386376795353099</v>
      </c>
      <c r="G1282" s="239">
        <v>535.41</v>
      </c>
      <c r="H1282" s="347" t="s">
        <v>122</v>
      </c>
      <c r="I1282" s="347" t="s">
        <v>1092</v>
      </c>
      <c r="J1282" s="170" t="s">
        <v>95</v>
      </c>
      <c r="K1282" s="170" t="s">
        <v>342</v>
      </c>
      <c r="L1282" s="170" t="s">
        <v>112</v>
      </c>
      <c r="M1282" s="75"/>
      <c r="N1282" s="75"/>
      <c r="O1282" s="75"/>
    </row>
    <row r="1283" spans="1:15" ht="15.6" hidden="1">
      <c r="A1283" s="346">
        <v>46125</v>
      </c>
      <c r="B1283" s="347" t="s">
        <v>2174</v>
      </c>
      <c r="C1283" s="347" t="s">
        <v>520</v>
      </c>
      <c r="D1283" s="347" t="s">
        <v>256</v>
      </c>
      <c r="E1283" s="347">
        <v>500</v>
      </c>
      <c r="F1283" s="367">
        <f t="shared" si="20"/>
        <v>0.93386376795353099</v>
      </c>
      <c r="G1283" s="239">
        <v>535.41</v>
      </c>
      <c r="H1283" s="347" t="s">
        <v>122</v>
      </c>
      <c r="I1283" s="347" t="s">
        <v>1092</v>
      </c>
      <c r="J1283" s="170" t="s">
        <v>95</v>
      </c>
      <c r="K1283" s="170" t="s">
        <v>342</v>
      </c>
      <c r="L1283" s="170" t="s">
        <v>112</v>
      </c>
      <c r="M1283" s="75"/>
      <c r="N1283" s="75"/>
      <c r="O1283" s="75"/>
    </row>
    <row r="1284" spans="1:15" ht="15.6" hidden="1">
      <c r="A1284" s="346">
        <v>46125</v>
      </c>
      <c r="B1284" s="347" t="s">
        <v>2174</v>
      </c>
      <c r="C1284" s="347" t="s">
        <v>520</v>
      </c>
      <c r="D1284" s="347" t="s">
        <v>256</v>
      </c>
      <c r="E1284" s="347">
        <v>500</v>
      </c>
      <c r="F1284" s="367">
        <f t="shared" si="20"/>
        <v>0.93386376795353099</v>
      </c>
      <c r="G1284" s="239">
        <v>535.41</v>
      </c>
      <c r="H1284" s="347" t="s">
        <v>122</v>
      </c>
      <c r="I1284" s="347" t="s">
        <v>1092</v>
      </c>
      <c r="J1284" s="170" t="s">
        <v>95</v>
      </c>
      <c r="K1284" s="170" t="s">
        <v>342</v>
      </c>
      <c r="L1284" s="170" t="s">
        <v>112</v>
      </c>
      <c r="M1284" s="75"/>
      <c r="N1284" s="75"/>
      <c r="O1284" s="75"/>
    </row>
    <row r="1285" spans="1:15" ht="15.6" hidden="1">
      <c r="A1285" s="346">
        <v>46125</v>
      </c>
      <c r="B1285" s="347" t="s">
        <v>2235</v>
      </c>
      <c r="C1285" s="347" t="s">
        <v>522</v>
      </c>
      <c r="D1285" s="347" t="s">
        <v>256</v>
      </c>
      <c r="E1285" s="347">
        <v>2000</v>
      </c>
      <c r="F1285" s="367">
        <f t="shared" si="20"/>
        <v>3.735455071814124</v>
      </c>
      <c r="G1285" s="239">
        <v>535.41</v>
      </c>
      <c r="H1285" s="347" t="s">
        <v>122</v>
      </c>
      <c r="I1285" s="347" t="s">
        <v>1099</v>
      </c>
      <c r="J1285" s="170" t="s">
        <v>95</v>
      </c>
      <c r="K1285" s="170" t="s">
        <v>342</v>
      </c>
      <c r="L1285" s="170" t="s">
        <v>112</v>
      </c>
      <c r="M1285" s="75"/>
      <c r="N1285" s="75"/>
      <c r="O1285" s="75"/>
    </row>
    <row r="1286" spans="1:15" ht="15.6" hidden="1">
      <c r="A1286" s="423">
        <v>46125</v>
      </c>
      <c r="B1286" s="361" t="s">
        <v>2167</v>
      </c>
      <c r="C1286" s="361" t="s">
        <v>523</v>
      </c>
      <c r="D1286" s="361" t="s">
        <v>256</v>
      </c>
      <c r="E1286" s="361">
        <v>10000</v>
      </c>
      <c r="F1286" s="367">
        <f t="shared" si="20"/>
        <v>18.67727535907062</v>
      </c>
      <c r="G1286" s="239">
        <v>535.41</v>
      </c>
      <c r="H1286" s="361" t="s">
        <v>130</v>
      </c>
      <c r="I1286" s="361" t="s">
        <v>1159</v>
      </c>
      <c r="J1286" s="170" t="s">
        <v>95</v>
      </c>
      <c r="K1286" s="170" t="s">
        <v>342</v>
      </c>
      <c r="L1286" s="170" t="s">
        <v>112</v>
      </c>
      <c r="M1286" s="75"/>
      <c r="N1286" s="75"/>
      <c r="O1286" s="75"/>
    </row>
    <row r="1287" spans="1:15" ht="15.6" hidden="1">
      <c r="A1287" s="423">
        <v>46125</v>
      </c>
      <c r="B1287" s="361" t="s">
        <v>2177</v>
      </c>
      <c r="C1287" s="361" t="s">
        <v>523</v>
      </c>
      <c r="D1287" s="361" t="s">
        <v>256</v>
      </c>
      <c r="E1287" s="361">
        <v>20000</v>
      </c>
      <c r="F1287" s="367">
        <f t="shared" si="20"/>
        <v>37.35455071814124</v>
      </c>
      <c r="G1287" s="239">
        <v>535.41</v>
      </c>
      <c r="H1287" s="361" t="s">
        <v>130</v>
      </c>
      <c r="I1287" s="361" t="s">
        <v>1164</v>
      </c>
      <c r="J1287" s="170" t="s">
        <v>95</v>
      </c>
      <c r="K1287" s="170" t="s">
        <v>342</v>
      </c>
      <c r="L1287" s="170" t="s">
        <v>112</v>
      </c>
      <c r="M1287" s="75"/>
      <c r="N1287" s="75"/>
      <c r="O1287" s="75"/>
    </row>
    <row r="1288" spans="1:15" ht="15.6" hidden="1">
      <c r="A1288" s="423">
        <v>46125</v>
      </c>
      <c r="B1288" s="361" t="s">
        <v>2173</v>
      </c>
      <c r="C1288" s="361" t="s">
        <v>520</v>
      </c>
      <c r="D1288" s="361" t="s">
        <v>256</v>
      </c>
      <c r="E1288" s="361">
        <v>500</v>
      </c>
      <c r="F1288" s="367">
        <f t="shared" si="20"/>
        <v>0.93386376795353099</v>
      </c>
      <c r="G1288" s="239">
        <v>535.41</v>
      </c>
      <c r="H1288" s="361" t="s">
        <v>130</v>
      </c>
      <c r="I1288" s="361" t="s">
        <v>1157</v>
      </c>
      <c r="J1288" s="170" t="s">
        <v>95</v>
      </c>
      <c r="K1288" s="170" t="s">
        <v>342</v>
      </c>
      <c r="L1288" s="170" t="s">
        <v>112</v>
      </c>
      <c r="M1288" s="124"/>
      <c r="N1288" s="124"/>
      <c r="O1288" s="124"/>
    </row>
    <row r="1289" spans="1:15" ht="15.6" hidden="1">
      <c r="A1289" s="423">
        <v>46125</v>
      </c>
      <c r="B1289" s="361" t="s">
        <v>2175</v>
      </c>
      <c r="C1289" s="361" t="s">
        <v>391</v>
      </c>
      <c r="D1289" s="361" t="s">
        <v>256</v>
      </c>
      <c r="E1289" s="361">
        <v>3000</v>
      </c>
      <c r="F1289" s="367">
        <f t="shared" si="20"/>
        <v>5.6031826077211857</v>
      </c>
      <c r="G1289" s="239">
        <v>535.41</v>
      </c>
      <c r="H1289" s="361" t="s">
        <v>130</v>
      </c>
      <c r="I1289" s="361" t="s">
        <v>1165</v>
      </c>
      <c r="J1289" s="170" t="s">
        <v>95</v>
      </c>
      <c r="K1289" s="170" t="s">
        <v>342</v>
      </c>
      <c r="L1289" s="170" t="s">
        <v>112</v>
      </c>
      <c r="M1289" s="75"/>
      <c r="N1289" s="75"/>
      <c r="O1289" s="75"/>
    </row>
    <row r="1290" spans="1:15" ht="15.6" hidden="1">
      <c r="A1290" s="423">
        <v>46125</v>
      </c>
      <c r="B1290" s="361" t="s">
        <v>2169</v>
      </c>
      <c r="C1290" s="361" t="s">
        <v>520</v>
      </c>
      <c r="D1290" s="361" t="s">
        <v>256</v>
      </c>
      <c r="E1290" s="361">
        <v>500</v>
      </c>
      <c r="F1290" s="367">
        <f t="shared" si="20"/>
        <v>0.93386376795353099</v>
      </c>
      <c r="G1290" s="239">
        <v>535.41</v>
      </c>
      <c r="H1290" s="361" t="s">
        <v>130</v>
      </c>
      <c r="I1290" s="361" t="s">
        <v>1157</v>
      </c>
      <c r="J1290" s="170" t="s">
        <v>95</v>
      </c>
      <c r="K1290" s="170" t="s">
        <v>342</v>
      </c>
      <c r="L1290" s="170" t="s">
        <v>112</v>
      </c>
      <c r="M1290" s="75"/>
      <c r="N1290" s="75"/>
      <c r="O1290" s="75"/>
    </row>
    <row r="1291" spans="1:15" ht="15.6" hidden="1">
      <c r="A1291" s="423">
        <v>46125</v>
      </c>
      <c r="B1291" s="361" t="s">
        <v>2169</v>
      </c>
      <c r="C1291" s="361" t="s">
        <v>520</v>
      </c>
      <c r="D1291" s="361" t="s">
        <v>256</v>
      </c>
      <c r="E1291" s="361">
        <v>500</v>
      </c>
      <c r="F1291" s="367">
        <f t="shared" si="20"/>
        <v>0.93386376795353099</v>
      </c>
      <c r="G1291" s="239">
        <v>535.41</v>
      </c>
      <c r="H1291" s="361" t="s">
        <v>130</v>
      </c>
      <c r="I1291" s="361" t="s">
        <v>1157</v>
      </c>
      <c r="J1291" s="170" t="s">
        <v>95</v>
      </c>
      <c r="K1291" s="170" t="s">
        <v>342</v>
      </c>
      <c r="L1291" s="170" t="s">
        <v>112</v>
      </c>
      <c r="M1291" s="75"/>
      <c r="N1291" s="75"/>
      <c r="O1291" s="75"/>
    </row>
    <row r="1292" spans="1:15" ht="15.6" hidden="1">
      <c r="A1292" s="423">
        <v>46125</v>
      </c>
      <c r="B1292" s="361" t="s">
        <v>2162</v>
      </c>
      <c r="C1292" s="361" t="s">
        <v>616</v>
      </c>
      <c r="D1292" s="361" t="s">
        <v>256</v>
      </c>
      <c r="E1292" s="361">
        <v>1800</v>
      </c>
      <c r="F1292" s="367">
        <f t="shared" si="20"/>
        <v>3.3619095646327115</v>
      </c>
      <c r="G1292" s="239">
        <v>535.41</v>
      </c>
      <c r="H1292" s="361" t="s">
        <v>130</v>
      </c>
      <c r="I1292" s="361" t="s">
        <v>1161</v>
      </c>
      <c r="J1292" s="170" t="s">
        <v>95</v>
      </c>
      <c r="K1292" s="170" t="s">
        <v>342</v>
      </c>
      <c r="L1292" s="170" t="s">
        <v>112</v>
      </c>
      <c r="M1292" s="75"/>
      <c r="N1292" s="75"/>
      <c r="O1292" s="75"/>
    </row>
    <row r="1293" spans="1:15" ht="15.6" hidden="1">
      <c r="A1293" s="423">
        <v>46125</v>
      </c>
      <c r="B1293" s="361" t="s">
        <v>2169</v>
      </c>
      <c r="C1293" s="361" t="s">
        <v>520</v>
      </c>
      <c r="D1293" s="361" t="s">
        <v>256</v>
      </c>
      <c r="E1293" s="361">
        <v>500</v>
      </c>
      <c r="F1293" s="367">
        <f t="shared" si="20"/>
        <v>0.93386376795353099</v>
      </c>
      <c r="G1293" s="239">
        <v>535.41</v>
      </c>
      <c r="H1293" s="361" t="s">
        <v>130</v>
      </c>
      <c r="I1293" s="361" t="s">
        <v>1157</v>
      </c>
      <c r="J1293" s="170" t="s">
        <v>95</v>
      </c>
      <c r="K1293" s="170" t="s">
        <v>342</v>
      </c>
      <c r="L1293" s="170" t="s">
        <v>112</v>
      </c>
      <c r="M1293" s="75"/>
      <c r="N1293" s="75"/>
      <c r="O1293" s="75"/>
    </row>
    <row r="1294" spans="1:15" ht="15.6" hidden="1">
      <c r="A1294" s="423">
        <v>46125</v>
      </c>
      <c r="B1294" s="361" t="s">
        <v>2169</v>
      </c>
      <c r="C1294" s="361" t="s">
        <v>520</v>
      </c>
      <c r="D1294" s="361" t="s">
        <v>256</v>
      </c>
      <c r="E1294" s="361">
        <v>500</v>
      </c>
      <c r="F1294" s="367">
        <f t="shared" si="20"/>
        <v>0.93386376795353099</v>
      </c>
      <c r="G1294" s="239">
        <v>535.41</v>
      </c>
      <c r="H1294" s="361" t="s">
        <v>130</v>
      </c>
      <c r="I1294" s="361" t="s">
        <v>1157</v>
      </c>
      <c r="J1294" s="170" t="s">
        <v>95</v>
      </c>
      <c r="K1294" s="170" t="s">
        <v>342</v>
      </c>
      <c r="L1294" s="170" t="s">
        <v>112</v>
      </c>
      <c r="M1294" s="75"/>
      <c r="N1294" s="75"/>
      <c r="O1294" s="75"/>
    </row>
    <row r="1295" spans="1:15" ht="15.6" hidden="1">
      <c r="A1295" s="300">
        <v>46125</v>
      </c>
      <c r="B1295" s="297" t="s">
        <v>1389</v>
      </c>
      <c r="C1295" s="117" t="s">
        <v>103</v>
      </c>
      <c r="D1295" s="117" t="s">
        <v>256</v>
      </c>
      <c r="E1295" s="443">
        <v>225000</v>
      </c>
      <c r="F1295" s="367">
        <f t="shared" si="20"/>
        <v>433.23309923983953</v>
      </c>
      <c r="G1295" s="239">
        <v>519.35090000000002</v>
      </c>
      <c r="H1295" s="361" t="s">
        <v>106</v>
      </c>
      <c r="I1295" s="361" t="s">
        <v>1410</v>
      </c>
      <c r="J1295" s="170" t="s">
        <v>95</v>
      </c>
      <c r="K1295" s="170" t="s">
        <v>337</v>
      </c>
      <c r="L1295" s="170" t="s">
        <v>112</v>
      </c>
      <c r="M1295" s="75"/>
      <c r="N1295" s="75"/>
      <c r="O1295" s="75"/>
    </row>
    <row r="1296" spans="1:15" ht="15.6" hidden="1">
      <c r="A1296" s="423">
        <v>46126</v>
      </c>
      <c r="B1296" s="361" t="s">
        <v>303</v>
      </c>
      <c r="C1296" s="361" t="s">
        <v>334</v>
      </c>
      <c r="D1296" s="371" t="s">
        <v>98</v>
      </c>
      <c r="E1296" s="361">
        <v>1000</v>
      </c>
      <c r="F1296" s="367">
        <f t="shared" si="20"/>
        <v>1.867727535907062</v>
      </c>
      <c r="G1296" s="239">
        <v>535.41</v>
      </c>
      <c r="H1296" s="372" t="s">
        <v>110</v>
      </c>
      <c r="I1296" s="424" t="s">
        <v>905</v>
      </c>
      <c r="J1296" s="170" t="s">
        <v>95</v>
      </c>
      <c r="K1296" s="170" t="s">
        <v>342</v>
      </c>
      <c r="L1296" s="170" t="s">
        <v>112</v>
      </c>
      <c r="M1296" s="75"/>
      <c r="N1296" s="75"/>
      <c r="O1296" s="75"/>
    </row>
    <row r="1297" spans="1:15" ht="15.6" hidden="1">
      <c r="A1297" s="423">
        <v>46126</v>
      </c>
      <c r="B1297" s="361" t="s">
        <v>191</v>
      </c>
      <c r="C1297" s="361" t="s">
        <v>334</v>
      </c>
      <c r="D1297" s="371" t="s">
        <v>98</v>
      </c>
      <c r="E1297" s="361">
        <v>1000</v>
      </c>
      <c r="F1297" s="367">
        <f t="shared" si="20"/>
        <v>1.867727535907062</v>
      </c>
      <c r="G1297" s="239">
        <v>535.41</v>
      </c>
      <c r="H1297" s="372" t="s">
        <v>110</v>
      </c>
      <c r="I1297" s="424" t="s">
        <v>905</v>
      </c>
      <c r="J1297" s="170" t="s">
        <v>95</v>
      </c>
      <c r="K1297" s="170" t="s">
        <v>342</v>
      </c>
      <c r="L1297" s="170" t="s">
        <v>112</v>
      </c>
      <c r="M1297" s="303"/>
      <c r="N1297" s="303"/>
      <c r="O1297" s="247"/>
    </row>
    <row r="1298" spans="1:15" ht="15.6" hidden="1">
      <c r="A1298" s="346">
        <v>46126</v>
      </c>
      <c r="B1298" s="347" t="s">
        <v>2158</v>
      </c>
      <c r="C1298" s="347" t="s">
        <v>523</v>
      </c>
      <c r="D1298" s="347" t="s">
        <v>256</v>
      </c>
      <c r="E1298" s="347">
        <v>10000</v>
      </c>
      <c r="F1298" s="367">
        <f t="shared" si="20"/>
        <v>18.67727535907062</v>
      </c>
      <c r="G1298" s="239">
        <v>535.41</v>
      </c>
      <c r="H1298" s="347" t="s">
        <v>122</v>
      </c>
      <c r="I1298" s="347" t="s">
        <v>1093</v>
      </c>
      <c r="J1298" s="170" t="s">
        <v>95</v>
      </c>
      <c r="K1298" s="170" t="s">
        <v>342</v>
      </c>
      <c r="L1298" s="170" t="s">
        <v>112</v>
      </c>
      <c r="M1298" s="75"/>
      <c r="N1298" s="75"/>
      <c r="O1298" s="75"/>
    </row>
    <row r="1299" spans="1:15" ht="15.6" hidden="1">
      <c r="A1299" s="346">
        <v>46126</v>
      </c>
      <c r="B1299" s="347" t="s">
        <v>2175</v>
      </c>
      <c r="C1299" s="347" t="s">
        <v>391</v>
      </c>
      <c r="D1299" s="347" t="s">
        <v>256</v>
      </c>
      <c r="E1299" s="347">
        <v>8000</v>
      </c>
      <c r="F1299" s="367">
        <f t="shared" si="20"/>
        <v>14.941820287256496</v>
      </c>
      <c r="G1299" s="239">
        <v>535.41</v>
      </c>
      <c r="H1299" s="347" t="s">
        <v>122</v>
      </c>
      <c r="I1299" s="347" t="s">
        <v>1102</v>
      </c>
      <c r="J1299" s="170" t="s">
        <v>95</v>
      </c>
      <c r="K1299" s="170" t="s">
        <v>342</v>
      </c>
      <c r="L1299" s="170" t="s">
        <v>112</v>
      </c>
      <c r="M1299" s="75"/>
      <c r="N1299" s="75"/>
      <c r="O1299" s="75"/>
    </row>
    <row r="1300" spans="1:15" ht="15.6" hidden="1">
      <c r="A1300" s="346">
        <v>46126</v>
      </c>
      <c r="B1300" s="347" t="s">
        <v>2170</v>
      </c>
      <c r="C1300" s="347" t="s">
        <v>523</v>
      </c>
      <c r="D1300" s="347" t="s">
        <v>256</v>
      </c>
      <c r="E1300" s="347">
        <v>20000</v>
      </c>
      <c r="F1300" s="367">
        <f t="shared" si="20"/>
        <v>37.35455071814124</v>
      </c>
      <c r="G1300" s="239">
        <v>535.41</v>
      </c>
      <c r="H1300" s="347" t="s">
        <v>122</v>
      </c>
      <c r="I1300" s="347" t="s">
        <v>1103</v>
      </c>
      <c r="J1300" s="170" t="s">
        <v>95</v>
      </c>
      <c r="K1300" s="170" t="s">
        <v>342</v>
      </c>
      <c r="L1300" s="170" t="s">
        <v>112</v>
      </c>
      <c r="M1300" s="75"/>
      <c r="N1300" s="75"/>
      <c r="O1300" s="75"/>
    </row>
    <row r="1301" spans="1:15" ht="15.6" hidden="1">
      <c r="A1301" s="346">
        <v>46126</v>
      </c>
      <c r="B1301" s="347" t="s">
        <v>2174</v>
      </c>
      <c r="C1301" s="347" t="s">
        <v>520</v>
      </c>
      <c r="D1301" s="347" t="s">
        <v>256</v>
      </c>
      <c r="E1301" s="347">
        <v>500</v>
      </c>
      <c r="F1301" s="367">
        <f t="shared" si="20"/>
        <v>0.93386376795353099</v>
      </c>
      <c r="G1301" s="239">
        <v>535.41</v>
      </c>
      <c r="H1301" s="347" t="s">
        <v>122</v>
      </c>
      <c r="I1301" s="347" t="s">
        <v>1092</v>
      </c>
      <c r="J1301" s="170" t="s">
        <v>95</v>
      </c>
      <c r="K1301" s="170" t="s">
        <v>342</v>
      </c>
      <c r="L1301" s="170" t="s">
        <v>112</v>
      </c>
      <c r="M1301" s="75"/>
      <c r="N1301" s="75"/>
      <c r="O1301" s="75"/>
    </row>
    <row r="1302" spans="1:15" ht="15.6" hidden="1">
      <c r="A1302" s="346">
        <v>46126</v>
      </c>
      <c r="B1302" s="347" t="s">
        <v>2174</v>
      </c>
      <c r="C1302" s="347" t="s">
        <v>520</v>
      </c>
      <c r="D1302" s="347" t="s">
        <v>256</v>
      </c>
      <c r="E1302" s="347">
        <v>500</v>
      </c>
      <c r="F1302" s="367">
        <f t="shared" si="20"/>
        <v>0.93386376795353099</v>
      </c>
      <c r="G1302" s="239">
        <v>535.41</v>
      </c>
      <c r="H1302" s="347" t="s">
        <v>122</v>
      </c>
      <c r="I1302" s="347" t="s">
        <v>1092</v>
      </c>
      <c r="J1302" s="170" t="s">
        <v>95</v>
      </c>
      <c r="K1302" s="170" t="s">
        <v>342</v>
      </c>
      <c r="L1302" s="170" t="s">
        <v>112</v>
      </c>
      <c r="M1302" s="75"/>
      <c r="N1302" s="75"/>
      <c r="O1302" s="75"/>
    </row>
    <row r="1303" spans="1:15" ht="15.6" hidden="1">
      <c r="A1303" s="423">
        <v>46126</v>
      </c>
      <c r="B1303" s="361" t="s">
        <v>2167</v>
      </c>
      <c r="C1303" s="361" t="s">
        <v>523</v>
      </c>
      <c r="D1303" s="361" t="s">
        <v>256</v>
      </c>
      <c r="E1303" s="361">
        <v>10000</v>
      </c>
      <c r="F1303" s="367">
        <f t="shared" si="20"/>
        <v>18.67727535907062</v>
      </c>
      <c r="G1303" s="239">
        <v>535.41</v>
      </c>
      <c r="H1303" s="361" t="s">
        <v>130</v>
      </c>
      <c r="I1303" s="361" t="s">
        <v>1159</v>
      </c>
      <c r="J1303" s="170" t="s">
        <v>95</v>
      </c>
      <c r="K1303" s="170" t="s">
        <v>342</v>
      </c>
      <c r="L1303" s="170" t="s">
        <v>112</v>
      </c>
      <c r="M1303" s="75"/>
      <c r="N1303" s="75"/>
      <c r="O1303" s="75"/>
    </row>
    <row r="1304" spans="1:15" ht="15.6" hidden="1">
      <c r="A1304" s="423">
        <v>46126</v>
      </c>
      <c r="B1304" s="361" t="s">
        <v>2169</v>
      </c>
      <c r="C1304" s="361" t="s">
        <v>520</v>
      </c>
      <c r="D1304" s="361" t="s">
        <v>256</v>
      </c>
      <c r="E1304" s="361">
        <v>500</v>
      </c>
      <c r="F1304" s="367">
        <f t="shared" si="20"/>
        <v>0.93386376795353099</v>
      </c>
      <c r="G1304" s="239">
        <v>535.41</v>
      </c>
      <c r="H1304" s="361" t="s">
        <v>130</v>
      </c>
      <c r="I1304" s="361" t="s">
        <v>1157</v>
      </c>
      <c r="J1304" s="170" t="s">
        <v>95</v>
      </c>
      <c r="K1304" s="170" t="s">
        <v>342</v>
      </c>
      <c r="L1304" s="170" t="s">
        <v>112</v>
      </c>
      <c r="M1304" s="75"/>
      <c r="N1304" s="75"/>
      <c r="O1304" s="75"/>
    </row>
    <row r="1305" spans="1:15" ht="15.6" hidden="1">
      <c r="A1305" s="423">
        <v>46126</v>
      </c>
      <c r="B1305" s="361" t="s">
        <v>2162</v>
      </c>
      <c r="C1305" s="361" t="s">
        <v>616</v>
      </c>
      <c r="D1305" s="361" t="s">
        <v>256</v>
      </c>
      <c r="E1305" s="361">
        <v>3000</v>
      </c>
      <c r="F1305" s="367">
        <f t="shared" si="20"/>
        <v>5.6031826077211857</v>
      </c>
      <c r="G1305" s="239">
        <v>535.41</v>
      </c>
      <c r="H1305" s="361" t="s">
        <v>130</v>
      </c>
      <c r="I1305" s="361" t="s">
        <v>1161</v>
      </c>
      <c r="J1305" s="170" t="s">
        <v>95</v>
      </c>
      <c r="K1305" s="170" t="s">
        <v>342</v>
      </c>
      <c r="L1305" s="170" t="s">
        <v>112</v>
      </c>
      <c r="M1305" s="75"/>
      <c r="N1305" s="75"/>
      <c r="O1305" s="75"/>
    </row>
    <row r="1306" spans="1:15" ht="15.6" hidden="1">
      <c r="A1306" s="423">
        <v>46126</v>
      </c>
      <c r="B1306" s="361" t="s">
        <v>2169</v>
      </c>
      <c r="C1306" s="361" t="s">
        <v>520</v>
      </c>
      <c r="D1306" s="361" t="s">
        <v>256</v>
      </c>
      <c r="E1306" s="361">
        <v>500</v>
      </c>
      <c r="F1306" s="367">
        <f t="shared" si="20"/>
        <v>0.93386376795353099</v>
      </c>
      <c r="G1306" s="239">
        <v>535.41</v>
      </c>
      <c r="H1306" s="361" t="s">
        <v>130</v>
      </c>
      <c r="I1306" s="361" t="s">
        <v>1157</v>
      </c>
      <c r="J1306" s="170" t="s">
        <v>95</v>
      </c>
      <c r="K1306" s="170" t="s">
        <v>342</v>
      </c>
      <c r="L1306" s="170" t="s">
        <v>112</v>
      </c>
      <c r="M1306" s="75"/>
      <c r="N1306" s="75"/>
      <c r="O1306" s="75"/>
    </row>
    <row r="1307" spans="1:15" ht="15.6" hidden="1">
      <c r="A1307" s="423">
        <v>46126</v>
      </c>
      <c r="B1307" s="361" t="s">
        <v>2184</v>
      </c>
      <c r="C1307" s="361" t="s">
        <v>616</v>
      </c>
      <c r="D1307" s="361" t="s">
        <v>256</v>
      </c>
      <c r="E1307" s="361">
        <v>1200</v>
      </c>
      <c r="F1307" s="367">
        <f t="shared" si="20"/>
        <v>2.2412730430884742</v>
      </c>
      <c r="G1307" s="239">
        <v>535.41</v>
      </c>
      <c r="H1307" s="361" t="s">
        <v>130</v>
      </c>
      <c r="I1307" s="361" t="s">
        <v>1161</v>
      </c>
      <c r="J1307" s="170" t="s">
        <v>95</v>
      </c>
      <c r="K1307" s="170" t="s">
        <v>342</v>
      </c>
      <c r="L1307" s="170" t="s">
        <v>112</v>
      </c>
      <c r="M1307" s="75"/>
      <c r="N1307" s="75"/>
      <c r="O1307" s="75"/>
    </row>
    <row r="1308" spans="1:15" ht="15.6" hidden="1">
      <c r="A1308" s="423">
        <v>46126</v>
      </c>
      <c r="B1308" s="361" t="s">
        <v>2173</v>
      </c>
      <c r="C1308" s="361" t="s">
        <v>520</v>
      </c>
      <c r="D1308" s="361" t="s">
        <v>256</v>
      </c>
      <c r="E1308" s="361">
        <v>500</v>
      </c>
      <c r="F1308" s="367">
        <f t="shared" si="20"/>
        <v>0.93386376795353099</v>
      </c>
      <c r="G1308" s="239">
        <v>535.41</v>
      </c>
      <c r="H1308" s="361" t="s">
        <v>130</v>
      </c>
      <c r="I1308" s="361" t="s">
        <v>1157</v>
      </c>
      <c r="J1308" s="170" t="s">
        <v>95</v>
      </c>
      <c r="K1308" s="170" t="s">
        <v>342</v>
      </c>
      <c r="L1308" s="170" t="s">
        <v>112</v>
      </c>
      <c r="M1308" s="306"/>
      <c r="N1308" s="306"/>
      <c r="O1308" s="75"/>
    </row>
    <row r="1309" spans="1:15" ht="15.6" hidden="1">
      <c r="A1309" s="423">
        <v>46126</v>
      </c>
      <c r="B1309" s="361" t="s">
        <v>2169</v>
      </c>
      <c r="C1309" s="361" t="s">
        <v>520</v>
      </c>
      <c r="D1309" s="361" t="s">
        <v>256</v>
      </c>
      <c r="E1309" s="361">
        <v>500</v>
      </c>
      <c r="F1309" s="367">
        <f t="shared" si="20"/>
        <v>0.93386376795353099</v>
      </c>
      <c r="G1309" s="239">
        <v>535.41</v>
      </c>
      <c r="H1309" s="361" t="s">
        <v>130</v>
      </c>
      <c r="I1309" s="361" t="s">
        <v>1157</v>
      </c>
      <c r="J1309" s="170" t="s">
        <v>95</v>
      </c>
      <c r="K1309" s="170" t="s">
        <v>342</v>
      </c>
      <c r="L1309" s="170" t="s">
        <v>112</v>
      </c>
      <c r="M1309" s="306"/>
      <c r="N1309" s="306"/>
      <c r="O1309" s="75"/>
    </row>
    <row r="1310" spans="1:15" ht="15.6" hidden="1">
      <c r="A1310" s="423">
        <v>46127</v>
      </c>
      <c r="B1310" s="361" t="s">
        <v>187</v>
      </c>
      <c r="C1310" s="361" t="s">
        <v>334</v>
      </c>
      <c r="D1310" s="371" t="s">
        <v>98</v>
      </c>
      <c r="E1310" s="361">
        <v>1000</v>
      </c>
      <c r="F1310" s="367">
        <f t="shared" si="20"/>
        <v>1.867727535907062</v>
      </c>
      <c r="G1310" s="239">
        <v>535.41</v>
      </c>
      <c r="H1310" s="372" t="s">
        <v>110</v>
      </c>
      <c r="I1310" s="424" t="s">
        <v>905</v>
      </c>
      <c r="J1310" s="170" t="s">
        <v>95</v>
      </c>
      <c r="K1310" s="170" t="s">
        <v>342</v>
      </c>
      <c r="L1310" s="170" t="s">
        <v>112</v>
      </c>
      <c r="M1310" s="303"/>
      <c r="N1310" s="303"/>
      <c r="O1310" s="124"/>
    </row>
    <row r="1311" spans="1:15" ht="15.6" hidden="1">
      <c r="A1311" s="423">
        <v>46127</v>
      </c>
      <c r="B1311" s="361" t="s">
        <v>191</v>
      </c>
      <c r="C1311" s="361" t="s">
        <v>334</v>
      </c>
      <c r="D1311" s="371" t="s">
        <v>98</v>
      </c>
      <c r="E1311" s="361">
        <v>1000</v>
      </c>
      <c r="F1311" s="367">
        <f t="shared" si="20"/>
        <v>1.867727535907062</v>
      </c>
      <c r="G1311" s="239">
        <v>535.41</v>
      </c>
      <c r="H1311" s="372" t="s">
        <v>110</v>
      </c>
      <c r="I1311" s="424" t="s">
        <v>905</v>
      </c>
      <c r="J1311" s="170" t="s">
        <v>95</v>
      </c>
      <c r="K1311" s="170" t="s">
        <v>342</v>
      </c>
      <c r="L1311" s="170" t="s">
        <v>112</v>
      </c>
      <c r="M1311" s="303"/>
      <c r="N1311" s="303"/>
      <c r="O1311" s="124"/>
    </row>
    <row r="1312" spans="1:15" ht="15.6" hidden="1">
      <c r="A1312" s="423">
        <v>46127</v>
      </c>
      <c r="B1312" s="369" t="s">
        <v>897</v>
      </c>
      <c r="C1312" s="425" t="s">
        <v>109</v>
      </c>
      <c r="D1312" s="232" t="s">
        <v>98</v>
      </c>
      <c r="E1312" s="361">
        <v>10000</v>
      </c>
      <c r="F1312" s="367">
        <f t="shared" si="20"/>
        <v>18.67727535907062</v>
      </c>
      <c r="G1312" s="239">
        <v>535.41</v>
      </c>
      <c r="H1312" s="372" t="s">
        <v>110</v>
      </c>
      <c r="I1312" s="424" t="s">
        <v>909</v>
      </c>
      <c r="J1312" s="170" t="s">
        <v>95</v>
      </c>
      <c r="K1312" s="170" t="s">
        <v>342</v>
      </c>
      <c r="L1312" s="170" t="s">
        <v>112</v>
      </c>
      <c r="M1312" s="75"/>
      <c r="N1312" s="75"/>
      <c r="O1312" s="75"/>
    </row>
    <row r="1313" spans="1:15" ht="15.6" hidden="1">
      <c r="A1313" s="379">
        <v>46127</v>
      </c>
      <c r="B1313" s="377" t="s">
        <v>945</v>
      </c>
      <c r="C1313" s="377" t="s">
        <v>520</v>
      </c>
      <c r="D1313" s="376" t="s">
        <v>96</v>
      </c>
      <c r="E1313" s="377">
        <v>1000</v>
      </c>
      <c r="F1313" s="367">
        <f t="shared" si="20"/>
        <v>1.867727535907062</v>
      </c>
      <c r="G1313" s="239">
        <v>535.41</v>
      </c>
      <c r="H1313" s="165" t="s">
        <v>127</v>
      </c>
      <c r="I1313" s="377" t="s">
        <v>980</v>
      </c>
      <c r="J1313" s="170" t="s">
        <v>95</v>
      </c>
      <c r="K1313" s="170" t="s">
        <v>342</v>
      </c>
      <c r="L1313" s="170" t="s">
        <v>112</v>
      </c>
      <c r="M1313" s="75"/>
      <c r="N1313" s="75"/>
      <c r="O1313" s="75"/>
    </row>
    <row r="1314" spans="1:15" ht="15.6" hidden="1">
      <c r="A1314" s="379">
        <v>46127</v>
      </c>
      <c r="B1314" s="377" t="s">
        <v>946</v>
      </c>
      <c r="C1314" s="377" t="s">
        <v>520</v>
      </c>
      <c r="D1314" s="376" t="s">
        <v>96</v>
      </c>
      <c r="E1314" s="377">
        <v>1000</v>
      </c>
      <c r="F1314" s="367">
        <f t="shared" si="20"/>
        <v>1.867727535907062</v>
      </c>
      <c r="G1314" s="239">
        <v>535.41</v>
      </c>
      <c r="H1314" s="165" t="s">
        <v>127</v>
      </c>
      <c r="I1314" s="377" t="s">
        <v>980</v>
      </c>
      <c r="J1314" s="170" t="s">
        <v>95</v>
      </c>
      <c r="K1314" s="170" t="s">
        <v>342</v>
      </c>
      <c r="L1314" s="170" t="s">
        <v>112</v>
      </c>
      <c r="M1314" s="75"/>
      <c r="N1314" s="75"/>
      <c r="O1314" s="75"/>
    </row>
    <row r="1315" spans="1:15" ht="15.6" hidden="1">
      <c r="A1315" s="379">
        <v>46127</v>
      </c>
      <c r="B1315" s="375" t="s">
        <v>947</v>
      </c>
      <c r="C1315" s="375" t="s">
        <v>109</v>
      </c>
      <c r="D1315" s="376" t="s">
        <v>96</v>
      </c>
      <c r="E1315" s="377">
        <v>7500</v>
      </c>
      <c r="F1315" s="367">
        <f t="shared" si="20"/>
        <v>14.007956519302965</v>
      </c>
      <c r="G1315" s="239">
        <v>535.41</v>
      </c>
      <c r="H1315" s="165" t="s">
        <v>127</v>
      </c>
      <c r="I1315" s="377" t="s">
        <v>988</v>
      </c>
      <c r="J1315" s="170" t="s">
        <v>95</v>
      </c>
      <c r="K1315" s="170" t="s">
        <v>342</v>
      </c>
      <c r="L1315" s="170" t="s">
        <v>112</v>
      </c>
      <c r="M1315" s="75"/>
      <c r="N1315" s="75"/>
      <c r="O1315" s="75"/>
    </row>
    <row r="1316" spans="1:15" ht="15.6" hidden="1">
      <c r="A1316" s="432">
        <v>46127</v>
      </c>
      <c r="B1316" s="215" t="s">
        <v>1033</v>
      </c>
      <c r="C1316" s="215" t="s">
        <v>103</v>
      </c>
      <c r="D1316" s="215" t="s">
        <v>97</v>
      </c>
      <c r="E1316" s="434">
        <v>16</v>
      </c>
      <c r="F1316" s="367">
        <f t="shared" si="20"/>
        <v>2.9883640574512992E-2</v>
      </c>
      <c r="G1316" s="239">
        <v>535.41</v>
      </c>
      <c r="H1316" s="361" t="s">
        <v>167</v>
      </c>
      <c r="I1316" s="425" t="s">
        <v>1069</v>
      </c>
      <c r="J1316" s="170" t="s">
        <v>95</v>
      </c>
      <c r="K1316" s="170" t="s">
        <v>342</v>
      </c>
      <c r="L1316" s="170" t="s">
        <v>112</v>
      </c>
      <c r="M1316" s="75"/>
      <c r="N1316" s="75"/>
      <c r="O1316" s="75"/>
    </row>
    <row r="1317" spans="1:15" ht="15.6" hidden="1">
      <c r="A1317" s="432">
        <v>46127</v>
      </c>
      <c r="B1317" s="425" t="s">
        <v>1025</v>
      </c>
      <c r="C1317" s="425" t="s">
        <v>448</v>
      </c>
      <c r="D1317" s="425" t="s">
        <v>97</v>
      </c>
      <c r="E1317" s="433">
        <v>700</v>
      </c>
      <c r="F1317" s="367">
        <f t="shared" si="20"/>
        <v>1.3074092751349433</v>
      </c>
      <c r="G1317" s="239">
        <v>535.41</v>
      </c>
      <c r="H1317" s="361" t="s">
        <v>167</v>
      </c>
      <c r="I1317" s="425" t="s">
        <v>1070</v>
      </c>
      <c r="J1317" s="170" t="s">
        <v>95</v>
      </c>
      <c r="K1317" s="170" t="s">
        <v>342</v>
      </c>
      <c r="L1317" s="170" t="s">
        <v>112</v>
      </c>
      <c r="M1317" s="75"/>
      <c r="N1317" s="75"/>
      <c r="O1317" s="75"/>
    </row>
    <row r="1318" spans="1:15" ht="15.6" hidden="1">
      <c r="A1318" s="380">
        <v>46127</v>
      </c>
      <c r="B1318" s="242" t="s">
        <v>319</v>
      </c>
      <c r="C1318" s="430" t="s">
        <v>334</v>
      </c>
      <c r="D1318" s="361" t="s">
        <v>97</v>
      </c>
      <c r="E1318" s="431">
        <v>1000</v>
      </c>
      <c r="F1318" s="367">
        <f t="shared" si="20"/>
        <v>1.867727535907062</v>
      </c>
      <c r="G1318" s="239">
        <v>535.41</v>
      </c>
      <c r="H1318" s="361" t="s">
        <v>167</v>
      </c>
      <c r="I1318" s="361" t="s">
        <v>1057</v>
      </c>
      <c r="J1318" s="170" t="s">
        <v>95</v>
      </c>
      <c r="K1318" s="170" t="s">
        <v>342</v>
      </c>
      <c r="L1318" s="170" t="s">
        <v>112</v>
      </c>
      <c r="M1318" s="75"/>
      <c r="N1318" s="75"/>
      <c r="O1318" s="75"/>
    </row>
    <row r="1319" spans="1:15" ht="15.6" hidden="1">
      <c r="A1319" s="380">
        <v>46127</v>
      </c>
      <c r="B1319" s="242" t="s">
        <v>1034</v>
      </c>
      <c r="C1319" s="430" t="s">
        <v>334</v>
      </c>
      <c r="D1319" s="361" t="s">
        <v>97</v>
      </c>
      <c r="E1319" s="431">
        <v>1000</v>
      </c>
      <c r="F1319" s="367">
        <f t="shared" si="20"/>
        <v>1.867727535907062</v>
      </c>
      <c r="G1319" s="239">
        <v>535.41</v>
      </c>
      <c r="H1319" s="361" t="s">
        <v>167</v>
      </c>
      <c r="I1319" s="361" t="s">
        <v>1057</v>
      </c>
      <c r="J1319" s="170" t="s">
        <v>95</v>
      </c>
      <c r="K1319" s="170" t="s">
        <v>342</v>
      </c>
      <c r="L1319" s="170" t="s">
        <v>112</v>
      </c>
      <c r="M1319" s="75"/>
      <c r="N1319" s="75"/>
      <c r="O1319" s="75"/>
    </row>
    <row r="1320" spans="1:15" ht="15.6" hidden="1">
      <c r="A1320" s="380">
        <v>46127</v>
      </c>
      <c r="B1320" s="242" t="s">
        <v>1035</v>
      </c>
      <c r="C1320" s="430" t="s">
        <v>334</v>
      </c>
      <c r="D1320" s="361" t="s">
        <v>97</v>
      </c>
      <c r="E1320" s="431">
        <v>1000</v>
      </c>
      <c r="F1320" s="367">
        <f t="shared" si="20"/>
        <v>1.867727535907062</v>
      </c>
      <c r="G1320" s="239">
        <v>535.41</v>
      </c>
      <c r="H1320" s="361" t="s">
        <v>167</v>
      </c>
      <c r="I1320" s="361" t="s">
        <v>1057</v>
      </c>
      <c r="J1320" s="170" t="s">
        <v>95</v>
      </c>
      <c r="K1320" s="170" t="s">
        <v>342</v>
      </c>
      <c r="L1320" s="170" t="s">
        <v>112</v>
      </c>
      <c r="M1320" s="75"/>
      <c r="N1320" s="75"/>
      <c r="O1320" s="75"/>
    </row>
    <row r="1321" spans="1:15" ht="15.6" hidden="1">
      <c r="A1321" s="380">
        <v>46127</v>
      </c>
      <c r="B1321" s="242" t="s">
        <v>1036</v>
      </c>
      <c r="C1321" s="430" t="s">
        <v>334</v>
      </c>
      <c r="D1321" s="361" t="s">
        <v>97</v>
      </c>
      <c r="E1321" s="431">
        <v>1000</v>
      </c>
      <c r="F1321" s="367">
        <f t="shared" si="20"/>
        <v>1.867727535907062</v>
      </c>
      <c r="G1321" s="239">
        <v>535.41</v>
      </c>
      <c r="H1321" s="361" t="s">
        <v>167</v>
      </c>
      <c r="I1321" s="361" t="s">
        <v>1057</v>
      </c>
      <c r="J1321" s="170" t="s">
        <v>95</v>
      </c>
      <c r="K1321" s="170" t="s">
        <v>342</v>
      </c>
      <c r="L1321" s="170" t="s">
        <v>112</v>
      </c>
      <c r="M1321" s="75"/>
      <c r="N1321" s="75"/>
      <c r="O1321" s="75"/>
    </row>
    <row r="1322" spans="1:15" ht="15.6" hidden="1">
      <c r="A1322" s="380">
        <v>46127</v>
      </c>
      <c r="B1322" s="361" t="s">
        <v>1009</v>
      </c>
      <c r="C1322" s="430" t="s">
        <v>334</v>
      </c>
      <c r="D1322" s="361" t="s">
        <v>97</v>
      </c>
      <c r="E1322" s="431">
        <v>1000</v>
      </c>
      <c r="F1322" s="367">
        <f t="shared" si="20"/>
        <v>1.867727535907062</v>
      </c>
      <c r="G1322" s="239">
        <v>535.41</v>
      </c>
      <c r="H1322" s="361" t="s">
        <v>167</v>
      </c>
      <c r="I1322" s="361" t="s">
        <v>1057</v>
      </c>
      <c r="J1322" s="170" t="s">
        <v>95</v>
      </c>
      <c r="K1322" s="170" t="s">
        <v>342</v>
      </c>
      <c r="L1322" s="170" t="s">
        <v>112</v>
      </c>
      <c r="M1322" s="303"/>
      <c r="N1322" s="303"/>
      <c r="O1322" s="269"/>
    </row>
    <row r="1323" spans="1:15" ht="15.6" hidden="1">
      <c r="A1323" s="380">
        <v>46127</v>
      </c>
      <c r="B1323" s="361" t="s">
        <v>1010</v>
      </c>
      <c r="C1323" s="430" t="s">
        <v>334</v>
      </c>
      <c r="D1323" s="361" t="s">
        <v>97</v>
      </c>
      <c r="E1323" s="431">
        <v>1000</v>
      </c>
      <c r="F1323" s="367">
        <f t="shared" si="20"/>
        <v>1.867727535907062</v>
      </c>
      <c r="G1323" s="239">
        <v>535.41</v>
      </c>
      <c r="H1323" s="361" t="s">
        <v>167</v>
      </c>
      <c r="I1323" s="361" t="s">
        <v>1057</v>
      </c>
      <c r="J1323" s="170" t="s">
        <v>95</v>
      </c>
      <c r="K1323" s="170" t="s">
        <v>342</v>
      </c>
      <c r="L1323" s="170" t="s">
        <v>112</v>
      </c>
      <c r="M1323" s="303"/>
      <c r="N1323" s="303"/>
      <c r="O1323" s="269"/>
    </row>
    <row r="1324" spans="1:15" ht="15.6" hidden="1">
      <c r="A1324" s="380">
        <v>46127</v>
      </c>
      <c r="B1324" s="242" t="s">
        <v>1037</v>
      </c>
      <c r="C1324" s="361" t="s">
        <v>109</v>
      </c>
      <c r="D1324" s="242" t="s">
        <v>98</v>
      </c>
      <c r="E1324" s="431">
        <v>5000</v>
      </c>
      <c r="F1324" s="367">
        <f t="shared" si="20"/>
        <v>9.3386376795353101</v>
      </c>
      <c r="G1324" s="239">
        <v>535.41</v>
      </c>
      <c r="H1324" s="361" t="s">
        <v>167</v>
      </c>
      <c r="I1324" s="361" t="s">
        <v>1071</v>
      </c>
      <c r="J1324" s="170" t="s">
        <v>95</v>
      </c>
      <c r="K1324" s="170" t="s">
        <v>342</v>
      </c>
      <c r="L1324" s="170" t="s">
        <v>112</v>
      </c>
      <c r="M1324" s="306"/>
      <c r="N1324" s="306"/>
      <c r="O1324" s="75"/>
    </row>
    <row r="1325" spans="1:15" ht="15.6" hidden="1">
      <c r="A1325" s="346">
        <v>46127</v>
      </c>
      <c r="B1325" s="347" t="s">
        <v>2174</v>
      </c>
      <c r="C1325" s="347" t="s">
        <v>520</v>
      </c>
      <c r="D1325" s="347" t="s">
        <v>256</v>
      </c>
      <c r="E1325" s="347">
        <v>500</v>
      </c>
      <c r="F1325" s="367">
        <f t="shared" si="20"/>
        <v>0.93386376795353099</v>
      </c>
      <c r="G1325" s="239">
        <v>535.41</v>
      </c>
      <c r="H1325" s="347" t="s">
        <v>122</v>
      </c>
      <c r="I1325" s="347" t="s">
        <v>1092</v>
      </c>
      <c r="J1325" s="170" t="s">
        <v>95</v>
      </c>
      <c r="K1325" s="170" t="s">
        <v>342</v>
      </c>
      <c r="L1325" s="170" t="s">
        <v>112</v>
      </c>
      <c r="M1325" s="75"/>
      <c r="N1325" s="75"/>
      <c r="O1325" s="75"/>
    </row>
    <row r="1326" spans="1:15" ht="15.6" hidden="1">
      <c r="A1326" s="346">
        <v>46127</v>
      </c>
      <c r="B1326" s="347" t="s">
        <v>2174</v>
      </c>
      <c r="C1326" s="347" t="s">
        <v>520</v>
      </c>
      <c r="D1326" s="347" t="s">
        <v>256</v>
      </c>
      <c r="E1326" s="347">
        <v>500</v>
      </c>
      <c r="F1326" s="367">
        <f t="shared" ref="F1326:F1389" si="21">E1326/G1326</f>
        <v>0.93386376795353099</v>
      </c>
      <c r="G1326" s="239">
        <v>535.41</v>
      </c>
      <c r="H1326" s="347" t="s">
        <v>122</v>
      </c>
      <c r="I1326" s="347" t="s">
        <v>1092</v>
      </c>
      <c r="J1326" s="170" t="s">
        <v>95</v>
      </c>
      <c r="K1326" s="170" t="s">
        <v>342</v>
      </c>
      <c r="L1326" s="170" t="s">
        <v>112</v>
      </c>
      <c r="M1326" s="75"/>
      <c r="N1326" s="75"/>
      <c r="O1326" s="75"/>
    </row>
    <row r="1327" spans="1:15" ht="15.6" hidden="1">
      <c r="A1327" s="346">
        <v>46127</v>
      </c>
      <c r="B1327" s="347" t="s">
        <v>2174</v>
      </c>
      <c r="C1327" s="347" t="s">
        <v>520</v>
      </c>
      <c r="D1327" s="347" t="s">
        <v>256</v>
      </c>
      <c r="E1327" s="347">
        <v>500</v>
      </c>
      <c r="F1327" s="367">
        <f t="shared" si="21"/>
        <v>0.93386376795353099</v>
      </c>
      <c r="G1327" s="239">
        <v>535.41</v>
      </c>
      <c r="H1327" s="347" t="s">
        <v>122</v>
      </c>
      <c r="I1327" s="347" t="s">
        <v>1092</v>
      </c>
      <c r="J1327" s="170" t="s">
        <v>95</v>
      </c>
      <c r="K1327" s="170" t="s">
        <v>342</v>
      </c>
      <c r="L1327" s="170" t="s">
        <v>112</v>
      </c>
      <c r="M1327" s="75"/>
      <c r="N1327" s="75"/>
      <c r="O1327" s="75"/>
    </row>
    <row r="1328" spans="1:15" ht="15.6" hidden="1">
      <c r="A1328" s="346">
        <v>46127</v>
      </c>
      <c r="B1328" s="347" t="s">
        <v>2174</v>
      </c>
      <c r="C1328" s="347" t="s">
        <v>520</v>
      </c>
      <c r="D1328" s="347" t="s">
        <v>256</v>
      </c>
      <c r="E1328" s="347">
        <v>500</v>
      </c>
      <c r="F1328" s="367">
        <f t="shared" si="21"/>
        <v>0.93386376795353099</v>
      </c>
      <c r="G1328" s="239">
        <v>535.41</v>
      </c>
      <c r="H1328" s="347" t="s">
        <v>122</v>
      </c>
      <c r="I1328" s="347" t="s">
        <v>1092</v>
      </c>
      <c r="J1328" s="170" t="s">
        <v>95</v>
      </c>
      <c r="K1328" s="170" t="s">
        <v>342</v>
      </c>
      <c r="L1328" s="170" t="s">
        <v>112</v>
      </c>
      <c r="M1328" s="75"/>
      <c r="N1328" s="75"/>
      <c r="O1328" s="75"/>
    </row>
    <row r="1329" spans="1:15" ht="15.6" hidden="1">
      <c r="A1329" s="346">
        <v>46127</v>
      </c>
      <c r="B1329" s="347" t="s">
        <v>2174</v>
      </c>
      <c r="C1329" s="347" t="s">
        <v>520</v>
      </c>
      <c r="D1329" s="347" t="s">
        <v>256</v>
      </c>
      <c r="E1329" s="347">
        <v>500</v>
      </c>
      <c r="F1329" s="367">
        <f t="shared" si="21"/>
        <v>0.93386376795353099</v>
      </c>
      <c r="G1329" s="239">
        <v>535.41</v>
      </c>
      <c r="H1329" s="347" t="s">
        <v>122</v>
      </c>
      <c r="I1329" s="347" t="s">
        <v>1092</v>
      </c>
      <c r="J1329" s="170" t="s">
        <v>95</v>
      </c>
      <c r="K1329" s="170" t="s">
        <v>342</v>
      </c>
      <c r="L1329" s="170" t="s">
        <v>112</v>
      </c>
      <c r="M1329" s="75"/>
      <c r="N1329" s="75"/>
      <c r="O1329" s="75"/>
    </row>
    <row r="1330" spans="1:15" ht="15.6" hidden="1">
      <c r="A1330" s="346">
        <v>46127</v>
      </c>
      <c r="B1330" s="347" t="s">
        <v>2174</v>
      </c>
      <c r="C1330" s="347" t="s">
        <v>520</v>
      </c>
      <c r="D1330" s="347" t="s">
        <v>256</v>
      </c>
      <c r="E1330" s="347">
        <v>500</v>
      </c>
      <c r="F1330" s="367">
        <f t="shared" si="21"/>
        <v>0.93386376795353099</v>
      </c>
      <c r="G1330" s="239">
        <v>535.41</v>
      </c>
      <c r="H1330" s="347" t="s">
        <v>122</v>
      </c>
      <c r="I1330" s="347" t="s">
        <v>1092</v>
      </c>
      <c r="J1330" s="170" t="s">
        <v>95</v>
      </c>
      <c r="K1330" s="170" t="s">
        <v>342</v>
      </c>
      <c r="L1330" s="170" t="s">
        <v>112</v>
      </c>
      <c r="M1330" s="75"/>
      <c r="N1330" s="75"/>
      <c r="O1330" s="75"/>
    </row>
    <row r="1331" spans="1:15" ht="15.6" hidden="1">
      <c r="A1331" s="346">
        <v>46127</v>
      </c>
      <c r="B1331" s="347" t="s">
        <v>2205</v>
      </c>
      <c r="C1331" s="347" t="s">
        <v>522</v>
      </c>
      <c r="D1331" s="347" t="s">
        <v>256</v>
      </c>
      <c r="E1331" s="347">
        <v>2000</v>
      </c>
      <c r="F1331" s="367">
        <f t="shared" si="21"/>
        <v>3.735455071814124</v>
      </c>
      <c r="G1331" s="239">
        <v>535.41</v>
      </c>
      <c r="H1331" s="347" t="s">
        <v>122</v>
      </c>
      <c r="I1331" s="347" t="s">
        <v>1099</v>
      </c>
      <c r="J1331" s="170" t="s">
        <v>95</v>
      </c>
      <c r="K1331" s="170" t="s">
        <v>342</v>
      </c>
      <c r="L1331" s="170" t="s">
        <v>112</v>
      </c>
      <c r="M1331" s="75"/>
      <c r="N1331" s="75"/>
      <c r="O1331" s="75"/>
    </row>
    <row r="1332" spans="1:15" ht="15.6" hidden="1">
      <c r="A1332" s="346">
        <v>46127</v>
      </c>
      <c r="B1332" s="165" t="s">
        <v>1086</v>
      </c>
      <c r="C1332" s="165" t="s">
        <v>109</v>
      </c>
      <c r="D1332" s="165" t="s">
        <v>525</v>
      </c>
      <c r="E1332" s="347">
        <v>7500</v>
      </c>
      <c r="F1332" s="367">
        <f t="shared" si="21"/>
        <v>14.007956519302965</v>
      </c>
      <c r="G1332" s="239">
        <v>535.41</v>
      </c>
      <c r="H1332" s="347" t="s">
        <v>122</v>
      </c>
      <c r="I1332" s="347" t="s">
        <v>1104</v>
      </c>
      <c r="J1332" s="170" t="s">
        <v>95</v>
      </c>
      <c r="K1332" s="170" t="s">
        <v>342</v>
      </c>
      <c r="L1332" s="170" t="s">
        <v>112</v>
      </c>
      <c r="M1332" s="75"/>
      <c r="N1332" s="75"/>
      <c r="O1332" s="75"/>
    </row>
    <row r="1333" spans="1:15" ht="15.6" hidden="1">
      <c r="A1333" s="423">
        <v>46127</v>
      </c>
      <c r="B1333" s="165" t="s">
        <v>1121</v>
      </c>
      <c r="C1333" s="165" t="s">
        <v>109</v>
      </c>
      <c r="D1333" s="242" t="s">
        <v>256</v>
      </c>
      <c r="E1333" s="361">
        <v>7500</v>
      </c>
      <c r="F1333" s="367">
        <f t="shared" si="21"/>
        <v>14.007956519302965</v>
      </c>
      <c r="G1333" s="239">
        <v>535.41</v>
      </c>
      <c r="H1333" s="242" t="s">
        <v>121</v>
      </c>
      <c r="I1333" s="361" t="s">
        <v>1133</v>
      </c>
      <c r="J1333" s="170" t="s">
        <v>95</v>
      </c>
      <c r="K1333" s="170" t="s">
        <v>342</v>
      </c>
      <c r="L1333" s="170" t="s">
        <v>112</v>
      </c>
      <c r="M1333" s="75"/>
      <c r="N1333" s="75"/>
      <c r="O1333" s="75"/>
    </row>
    <row r="1334" spans="1:15" ht="15.6" hidden="1">
      <c r="A1334" s="423">
        <v>46127</v>
      </c>
      <c r="B1334" s="361" t="s">
        <v>2194</v>
      </c>
      <c r="C1334" s="361" t="s">
        <v>523</v>
      </c>
      <c r="D1334" s="361" t="s">
        <v>256</v>
      </c>
      <c r="E1334" s="361">
        <v>20000</v>
      </c>
      <c r="F1334" s="367">
        <f t="shared" si="21"/>
        <v>37.35455071814124</v>
      </c>
      <c r="G1334" s="239">
        <v>535.41</v>
      </c>
      <c r="H1334" s="361" t="s">
        <v>130</v>
      </c>
      <c r="I1334" s="361" t="s">
        <v>1166</v>
      </c>
      <c r="J1334" s="170" t="s">
        <v>95</v>
      </c>
      <c r="K1334" s="170" t="s">
        <v>342</v>
      </c>
      <c r="L1334" s="170" t="s">
        <v>112</v>
      </c>
      <c r="M1334" s="303"/>
      <c r="N1334" s="303"/>
      <c r="O1334" s="269"/>
    </row>
    <row r="1335" spans="1:15" ht="15.6" hidden="1">
      <c r="A1335" s="423">
        <v>46127</v>
      </c>
      <c r="B1335" s="361" t="s">
        <v>2161</v>
      </c>
      <c r="C1335" s="361" t="s">
        <v>520</v>
      </c>
      <c r="D1335" s="361" t="s">
        <v>256</v>
      </c>
      <c r="E1335" s="361">
        <v>1000</v>
      </c>
      <c r="F1335" s="367">
        <f t="shared" si="21"/>
        <v>1.867727535907062</v>
      </c>
      <c r="G1335" s="239">
        <v>535.41</v>
      </c>
      <c r="H1335" s="361" t="s">
        <v>130</v>
      </c>
      <c r="I1335" s="361" t="s">
        <v>1157</v>
      </c>
      <c r="J1335" s="170" t="s">
        <v>95</v>
      </c>
      <c r="K1335" s="170" t="s">
        <v>342</v>
      </c>
      <c r="L1335" s="170" t="s">
        <v>112</v>
      </c>
      <c r="M1335" s="304"/>
      <c r="N1335" s="303"/>
      <c r="O1335" s="269"/>
    </row>
    <row r="1336" spans="1:15" ht="15.6" hidden="1">
      <c r="A1336" s="423">
        <v>46127</v>
      </c>
      <c r="B1336" s="361" t="s">
        <v>2175</v>
      </c>
      <c r="C1336" s="361" t="s">
        <v>391</v>
      </c>
      <c r="D1336" s="361" t="s">
        <v>256</v>
      </c>
      <c r="E1336" s="361">
        <v>7000</v>
      </c>
      <c r="F1336" s="367">
        <f t="shared" si="21"/>
        <v>13.074092751349434</v>
      </c>
      <c r="G1336" s="239">
        <v>535.41</v>
      </c>
      <c r="H1336" s="361" t="s">
        <v>130</v>
      </c>
      <c r="I1336" s="361" t="s">
        <v>1167</v>
      </c>
      <c r="J1336" s="170" t="s">
        <v>95</v>
      </c>
      <c r="K1336" s="170" t="s">
        <v>342</v>
      </c>
      <c r="L1336" s="170" t="s">
        <v>112</v>
      </c>
      <c r="M1336" s="303"/>
      <c r="N1336" s="303"/>
      <c r="O1336" s="269"/>
    </row>
    <row r="1337" spans="1:15" ht="15.6" hidden="1">
      <c r="A1337" s="423">
        <v>46127</v>
      </c>
      <c r="B1337" s="361" t="s">
        <v>2161</v>
      </c>
      <c r="C1337" s="361" t="s">
        <v>520</v>
      </c>
      <c r="D1337" s="361" t="s">
        <v>256</v>
      </c>
      <c r="E1337" s="361">
        <v>2000</v>
      </c>
      <c r="F1337" s="367">
        <f t="shared" si="21"/>
        <v>3.735455071814124</v>
      </c>
      <c r="G1337" s="239">
        <v>535.41</v>
      </c>
      <c r="H1337" s="361" t="s">
        <v>130</v>
      </c>
      <c r="I1337" s="361" t="s">
        <v>1157</v>
      </c>
      <c r="J1337" s="170" t="s">
        <v>95</v>
      </c>
      <c r="K1337" s="170" t="s">
        <v>342</v>
      </c>
      <c r="L1337" s="170" t="s">
        <v>112</v>
      </c>
      <c r="M1337" s="303"/>
      <c r="N1337" s="303"/>
      <c r="O1337" s="269"/>
    </row>
    <row r="1338" spans="1:15" ht="15.6" hidden="1">
      <c r="A1338" s="423">
        <v>46127</v>
      </c>
      <c r="B1338" s="170" t="s">
        <v>1153</v>
      </c>
      <c r="C1338" s="170" t="s">
        <v>109</v>
      </c>
      <c r="D1338" s="170" t="s">
        <v>256</v>
      </c>
      <c r="E1338" s="361">
        <v>7500</v>
      </c>
      <c r="F1338" s="367">
        <f t="shared" si="21"/>
        <v>14.007956519302965</v>
      </c>
      <c r="G1338" s="239">
        <v>535.41</v>
      </c>
      <c r="H1338" s="361" t="s">
        <v>130</v>
      </c>
      <c r="I1338" s="361" t="s">
        <v>1168</v>
      </c>
      <c r="J1338" s="170" t="s">
        <v>95</v>
      </c>
      <c r="K1338" s="170" t="s">
        <v>342</v>
      </c>
      <c r="L1338" s="170" t="s">
        <v>112</v>
      </c>
      <c r="M1338" s="75"/>
      <c r="N1338" s="75"/>
      <c r="O1338" s="75"/>
    </row>
    <row r="1339" spans="1:15" ht="15.6" hidden="1">
      <c r="A1339" s="381">
        <v>46127</v>
      </c>
      <c r="B1339" s="170" t="s">
        <v>1206</v>
      </c>
      <c r="C1339" s="369" t="s">
        <v>109</v>
      </c>
      <c r="D1339" s="369" t="s">
        <v>96</v>
      </c>
      <c r="E1339" s="437">
        <v>7500</v>
      </c>
      <c r="F1339" s="367">
        <f t="shared" si="21"/>
        <v>14.007956519302965</v>
      </c>
      <c r="G1339" s="239">
        <v>535.41</v>
      </c>
      <c r="H1339" s="369" t="s">
        <v>126</v>
      </c>
      <c r="I1339" s="425" t="s">
        <v>1252</v>
      </c>
      <c r="J1339" s="170" t="s">
        <v>95</v>
      </c>
      <c r="K1339" s="170" t="s">
        <v>342</v>
      </c>
      <c r="L1339" s="170" t="s">
        <v>112</v>
      </c>
      <c r="M1339" s="75"/>
      <c r="N1339" s="75"/>
      <c r="O1339" s="75"/>
    </row>
    <row r="1340" spans="1:15" ht="15.6" hidden="1">
      <c r="A1340" s="438">
        <v>46127</v>
      </c>
      <c r="B1340" s="440" t="s">
        <v>1277</v>
      </c>
      <c r="C1340" s="382" t="s">
        <v>334</v>
      </c>
      <c r="D1340" s="440" t="s">
        <v>99</v>
      </c>
      <c r="E1340" s="439">
        <v>1000</v>
      </c>
      <c r="F1340" s="367">
        <f t="shared" si="21"/>
        <v>1.867727535907062</v>
      </c>
      <c r="G1340" s="239">
        <v>535.41</v>
      </c>
      <c r="H1340" s="440" t="s">
        <v>128</v>
      </c>
      <c r="I1340" s="440" t="s">
        <v>1300</v>
      </c>
      <c r="J1340" s="170" t="s">
        <v>95</v>
      </c>
      <c r="K1340" s="170" t="s">
        <v>342</v>
      </c>
      <c r="L1340" s="170" t="s">
        <v>112</v>
      </c>
      <c r="M1340" s="75"/>
      <c r="N1340" s="75"/>
      <c r="O1340" s="75"/>
    </row>
    <row r="1341" spans="1:15" ht="15.6" hidden="1">
      <c r="A1341" s="438">
        <v>46127</v>
      </c>
      <c r="B1341" s="375" t="s">
        <v>1278</v>
      </c>
      <c r="C1341" s="375" t="s">
        <v>109</v>
      </c>
      <c r="D1341" s="382" t="s">
        <v>99</v>
      </c>
      <c r="E1341" s="439">
        <v>7500</v>
      </c>
      <c r="F1341" s="367">
        <f t="shared" si="21"/>
        <v>14.007956519302965</v>
      </c>
      <c r="G1341" s="239">
        <v>535.41</v>
      </c>
      <c r="H1341" s="440" t="s">
        <v>128</v>
      </c>
      <c r="I1341" s="440" t="s">
        <v>1307</v>
      </c>
      <c r="J1341" s="170" t="s">
        <v>95</v>
      </c>
      <c r="K1341" s="170" t="s">
        <v>342</v>
      </c>
      <c r="L1341" s="170" t="s">
        <v>112</v>
      </c>
      <c r="M1341" s="75"/>
      <c r="N1341" s="75"/>
      <c r="O1341" s="75"/>
    </row>
    <row r="1342" spans="1:15" ht="15.6" hidden="1">
      <c r="A1342" s="423">
        <v>46127</v>
      </c>
      <c r="B1342" s="242" t="s">
        <v>1339</v>
      </c>
      <c r="C1342" s="242" t="s">
        <v>109</v>
      </c>
      <c r="D1342" s="361" t="s">
        <v>96</v>
      </c>
      <c r="E1342" s="361">
        <v>5000</v>
      </c>
      <c r="F1342" s="367">
        <f t="shared" si="21"/>
        <v>9.3386376795353101</v>
      </c>
      <c r="G1342" s="239">
        <v>535.41</v>
      </c>
      <c r="H1342" s="361" t="s">
        <v>123</v>
      </c>
      <c r="I1342" s="361" t="s">
        <v>1376</v>
      </c>
      <c r="J1342" s="170" t="s">
        <v>95</v>
      </c>
      <c r="K1342" s="170" t="s">
        <v>342</v>
      </c>
      <c r="L1342" s="170" t="s">
        <v>112</v>
      </c>
      <c r="M1342" s="75"/>
      <c r="N1342" s="75"/>
      <c r="O1342" s="75"/>
    </row>
    <row r="1343" spans="1:15" ht="15.6" hidden="1">
      <c r="A1343" s="300">
        <v>46127</v>
      </c>
      <c r="B1343" s="297" t="s">
        <v>1390</v>
      </c>
      <c r="C1343" s="297" t="s">
        <v>103</v>
      </c>
      <c r="D1343" s="297" t="s">
        <v>96</v>
      </c>
      <c r="E1343" s="443">
        <v>391674</v>
      </c>
      <c r="F1343" s="367">
        <f t="shared" si="21"/>
        <v>754.16062627406632</v>
      </c>
      <c r="G1343" s="239">
        <v>519.35090000000002</v>
      </c>
      <c r="H1343" s="361" t="s">
        <v>106</v>
      </c>
      <c r="I1343" s="361" t="s">
        <v>1411</v>
      </c>
      <c r="J1343" s="170" t="s">
        <v>95</v>
      </c>
      <c r="K1343" s="170" t="s">
        <v>337</v>
      </c>
      <c r="L1343" s="170" t="s">
        <v>112</v>
      </c>
      <c r="M1343" s="75"/>
      <c r="N1343" s="75"/>
      <c r="O1343" s="75"/>
    </row>
    <row r="1344" spans="1:15" ht="15.6" hidden="1">
      <c r="A1344" s="300">
        <v>46127</v>
      </c>
      <c r="B1344" s="215" t="s">
        <v>1391</v>
      </c>
      <c r="C1344" s="215" t="s">
        <v>103</v>
      </c>
      <c r="D1344" s="215" t="s">
        <v>96</v>
      </c>
      <c r="E1344" s="443">
        <v>258905</v>
      </c>
      <c r="F1344" s="367">
        <f t="shared" si="21"/>
        <v>498.51651359418071</v>
      </c>
      <c r="G1344" s="239">
        <v>519.35090000000002</v>
      </c>
      <c r="H1344" s="361" t="s">
        <v>106</v>
      </c>
      <c r="I1344" s="361" t="s">
        <v>1412</v>
      </c>
      <c r="J1344" s="170" t="s">
        <v>95</v>
      </c>
      <c r="K1344" s="170" t="s">
        <v>337</v>
      </c>
      <c r="L1344" s="170" t="s">
        <v>112</v>
      </c>
      <c r="M1344" s="75"/>
      <c r="N1344" s="75"/>
      <c r="O1344" s="75"/>
    </row>
    <row r="1345" spans="1:15" ht="15.6" hidden="1">
      <c r="A1345" s="300">
        <v>46127</v>
      </c>
      <c r="B1345" s="215" t="s">
        <v>1392</v>
      </c>
      <c r="C1345" s="215" t="s">
        <v>103</v>
      </c>
      <c r="D1345" s="215" t="s">
        <v>96</v>
      </c>
      <c r="E1345" s="443">
        <v>125346</v>
      </c>
      <c r="F1345" s="367">
        <f t="shared" si="21"/>
        <v>241.35127136585302</v>
      </c>
      <c r="G1345" s="239">
        <v>519.35090000000002</v>
      </c>
      <c r="H1345" s="361" t="s">
        <v>106</v>
      </c>
      <c r="I1345" s="361" t="s">
        <v>1413</v>
      </c>
      <c r="J1345" s="170" t="s">
        <v>95</v>
      </c>
      <c r="K1345" s="170" t="s">
        <v>337</v>
      </c>
      <c r="L1345" s="170" t="s">
        <v>112</v>
      </c>
      <c r="M1345" s="75"/>
      <c r="N1345" s="75"/>
      <c r="O1345" s="75"/>
    </row>
    <row r="1346" spans="1:15" ht="15.6" hidden="1">
      <c r="A1346" s="300">
        <v>46127</v>
      </c>
      <c r="B1346" s="215" t="s">
        <v>1393</v>
      </c>
      <c r="C1346" s="215" t="s">
        <v>103</v>
      </c>
      <c r="D1346" s="215" t="s">
        <v>97</v>
      </c>
      <c r="E1346" s="443">
        <v>215575</v>
      </c>
      <c r="F1346" s="367">
        <f t="shared" si="21"/>
        <v>415.08544608279294</v>
      </c>
      <c r="G1346" s="239">
        <v>519.35090000000002</v>
      </c>
      <c r="H1346" s="361" t="s">
        <v>106</v>
      </c>
      <c r="I1346" s="361" t="s">
        <v>1414</v>
      </c>
      <c r="J1346" s="170" t="s">
        <v>95</v>
      </c>
      <c r="K1346" s="170" t="s">
        <v>337</v>
      </c>
      <c r="L1346" s="170" t="s">
        <v>112</v>
      </c>
      <c r="M1346" s="75"/>
      <c r="N1346" s="75"/>
      <c r="O1346" s="75"/>
    </row>
    <row r="1347" spans="1:15" ht="15.6" hidden="1">
      <c r="A1347" s="300">
        <v>46127</v>
      </c>
      <c r="B1347" s="297" t="s">
        <v>1394</v>
      </c>
      <c r="C1347" s="297" t="s">
        <v>103</v>
      </c>
      <c r="D1347" s="297" t="s">
        <v>99</v>
      </c>
      <c r="E1347" s="443">
        <v>150375</v>
      </c>
      <c r="F1347" s="367">
        <f t="shared" si="21"/>
        <v>289.54412132529279</v>
      </c>
      <c r="G1347" s="239">
        <v>519.35090000000002</v>
      </c>
      <c r="H1347" s="361" t="s">
        <v>106</v>
      </c>
      <c r="I1347" s="361" t="s">
        <v>1415</v>
      </c>
      <c r="J1347" s="170" t="s">
        <v>95</v>
      </c>
      <c r="K1347" s="170" t="s">
        <v>337</v>
      </c>
      <c r="L1347" s="170" t="s">
        <v>112</v>
      </c>
      <c r="M1347" s="75"/>
      <c r="N1347" s="75"/>
      <c r="O1347" s="75"/>
    </row>
    <row r="1348" spans="1:15" ht="15.6" hidden="1">
      <c r="A1348" s="423">
        <v>46128</v>
      </c>
      <c r="B1348" s="361" t="s">
        <v>898</v>
      </c>
      <c r="C1348" s="361" t="s">
        <v>334</v>
      </c>
      <c r="D1348" s="371" t="s">
        <v>98</v>
      </c>
      <c r="E1348" s="361">
        <v>1000</v>
      </c>
      <c r="F1348" s="367">
        <f t="shared" si="21"/>
        <v>1.867727535907062</v>
      </c>
      <c r="G1348" s="239">
        <v>535.41</v>
      </c>
      <c r="H1348" s="372" t="s">
        <v>110</v>
      </c>
      <c r="I1348" s="424" t="s">
        <v>905</v>
      </c>
      <c r="J1348" s="170" t="s">
        <v>95</v>
      </c>
      <c r="K1348" s="170" t="s">
        <v>342</v>
      </c>
      <c r="L1348" s="170" t="s">
        <v>112</v>
      </c>
      <c r="M1348" s="75"/>
      <c r="N1348" s="75"/>
      <c r="O1348" s="75"/>
    </row>
    <row r="1349" spans="1:15" ht="15.6" hidden="1">
      <c r="A1349" s="423">
        <v>46128</v>
      </c>
      <c r="B1349" s="361" t="s">
        <v>191</v>
      </c>
      <c r="C1349" s="361" t="s">
        <v>334</v>
      </c>
      <c r="D1349" s="371" t="s">
        <v>98</v>
      </c>
      <c r="E1349" s="361">
        <v>1000</v>
      </c>
      <c r="F1349" s="367">
        <f t="shared" si="21"/>
        <v>1.867727535907062</v>
      </c>
      <c r="G1349" s="239">
        <v>535.41</v>
      </c>
      <c r="H1349" s="372" t="s">
        <v>110</v>
      </c>
      <c r="I1349" s="424" t="s">
        <v>905</v>
      </c>
      <c r="J1349" s="170" t="s">
        <v>95</v>
      </c>
      <c r="K1349" s="170" t="s">
        <v>342</v>
      </c>
      <c r="L1349" s="170" t="s">
        <v>112</v>
      </c>
      <c r="M1349" s="75"/>
      <c r="N1349" s="75"/>
      <c r="O1349" s="75"/>
    </row>
    <row r="1350" spans="1:15" ht="15.6" hidden="1">
      <c r="A1350" s="346">
        <v>46128</v>
      </c>
      <c r="B1350" s="347" t="s">
        <v>2233</v>
      </c>
      <c r="C1350" s="347" t="s">
        <v>523</v>
      </c>
      <c r="D1350" s="347" t="s">
        <v>256</v>
      </c>
      <c r="E1350" s="347">
        <v>10000</v>
      </c>
      <c r="F1350" s="367">
        <f t="shared" si="21"/>
        <v>18.67727535907062</v>
      </c>
      <c r="G1350" s="239">
        <v>535.41</v>
      </c>
      <c r="H1350" s="347" t="s">
        <v>122</v>
      </c>
      <c r="I1350" s="347" t="s">
        <v>1093</v>
      </c>
      <c r="J1350" s="170" t="s">
        <v>95</v>
      </c>
      <c r="K1350" s="170" t="s">
        <v>342</v>
      </c>
      <c r="L1350" s="170" t="s">
        <v>112</v>
      </c>
      <c r="M1350" s="306"/>
      <c r="N1350" s="306"/>
      <c r="O1350" s="75"/>
    </row>
    <row r="1351" spans="1:15" ht="15.6" hidden="1">
      <c r="A1351" s="423">
        <v>46128</v>
      </c>
      <c r="B1351" s="361" t="s">
        <v>2161</v>
      </c>
      <c r="C1351" s="361" t="s">
        <v>520</v>
      </c>
      <c r="D1351" s="361" t="s">
        <v>256</v>
      </c>
      <c r="E1351" s="361">
        <v>1000</v>
      </c>
      <c r="F1351" s="367">
        <f t="shared" si="21"/>
        <v>1.867727535907062</v>
      </c>
      <c r="G1351" s="239">
        <v>535.41</v>
      </c>
      <c r="H1351" s="242" t="s">
        <v>121</v>
      </c>
      <c r="I1351" s="361" t="s">
        <v>1124</v>
      </c>
      <c r="J1351" s="170" t="s">
        <v>95</v>
      </c>
      <c r="K1351" s="170" t="s">
        <v>342</v>
      </c>
      <c r="L1351" s="170" t="s">
        <v>112</v>
      </c>
      <c r="M1351" s="306"/>
      <c r="N1351" s="306"/>
      <c r="O1351" s="75"/>
    </row>
    <row r="1352" spans="1:15" ht="15.6" hidden="1">
      <c r="A1352" s="423">
        <v>46128</v>
      </c>
      <c r="B1352" s="361" t="s">
        <v>2161</v>
      </c>
      <c r="C1352" s="361" t="s">
        <v>520</v>
      </c>
      <c r="D1352" s="361" t="s">
        <v>256</v>
      </c>
      <c r="E1352" s="361">
        <v>1000</v>
      </c>
      <c r="F1352" s="367">
        <f t="shared" si="21"/>
        <v>1.867727535907062</v>
      </c>
      <c r="G1352" s="239">
        <v>535.41</v>
      </c>
      <c r="H1352" s="242" t="s">
        <v>121</v>
      </c>
      <c r="I1352" s="361" t="s">
        <v>1124</v>
      </c>
      <c r="J1352" s="170" t="s">
        <v>95</v>
      </c>
      <c r="K1352" s="170" t="s">
        <v>342</v>
      </c>
      <c r="L1352" s="170" t="s">
        <v>112</v>
      </c>
      <c r="M1352" s="306"/>
      <c r="N1352" s="306"/>
      <c r="O1352" s="75"/>
    </row>
    <row r="1353" spans="1:15" ht="15.6" hidden="1">
      <c r="A1353" s="423">
        <v>46128</v>
      </c>
      <c r="B1353" s="361" t="s">
        <v>2161</v>
      </c>
      <c r="C1353" s="361" t="s">
        <v>520</v>
      </c>
      <c r="D1353" s="361" t="s">
        <v>256</v>
      </c>
      <c r="E1353" s="361">
        <v>1000</v>
      </c>
      <c r="F1353" s="367">
        <f t="shared" si="21"/>
        <v>1.867727535907062</v>
      </c>
      <c r="G1353" s="239">
        <v>535.41</v>
      </c>
      <c r="H1353" s="242" t="s">
        <v>121</v>
      </c>
      <c r="I1353" s="361" t="s">
        <v>1124</v>
      </c>
      <c r="J1353" s="170" t="s">
        <v>95</v>
      </c>
      <c r="K1353" s="170" t="s">
        <v>342</v>
      </c>
      <c r="L1353" s="170" t="s">
        <v>112</v>
      </c>
      <c r="M1353" s="306"/>
      <c r="N1353" s="306"/>
      <c r="O1353" s="75"/>
    </row>
    <row r="1354" spans="1:15" ht="15.6" hidden="1">
      <c r="A1354" s="423">
        <v>46128</v>
      </c>
      <c r="B1354" s="361" t="s">
        <v>2236</v>
      </c>
      <c r="C1354" s="361" t="s">
        <v>520</v>
      </c>
      <c r="D1354" s="361" t="s">
        <v>256</v>
      </c>
      <c r="E1354" s="361">
        <v>1000</v>
      </c>
      <c r="F1354" s="367">
        <f t="shared" si="21"/>
        <v>1.867727535907062</v>
      </c>
      <c r="G1354" s="239">
        <v>535.41</v>
      </c>
      <c r="H1354" s="242" t="s">
        <v>121</v>
      </c>
      <c r="I1354" s="361" t="s">
        <v>1124</v>
      </c>
      <c r="J1354" s="170" t="s">
        <v>95</v>
      </c>
      <c r="K1354" s="170" t="s">
        <v>342</v>
      </c>
      <c r="L1354" s="170" t="s">
        <v>112</v>
      </c>
      <c r="M1354" s="303"/>
      <c r="N1354" s="303"/>
      <c r="O1354" s="269"/>
    </row>
    <row r="1355" spans="1:15" ht="15.6" hidden="1">
      <c r="A1355" s="423">
        <v>46128</v>
      </c>
      <c r="B1355" s="361" t="s">
        <v>2161</v>
      </c>
      <c r="C1355" s="361" t="s">
        <v>520</v>
      </c>
      <c r="D1355" s="361" t="s">
        <v>256</v>
      </c>
      <c r="E1355" s="361">
        <v>1000</v>
      </c>
      <c r="F1355" s="367">
        <f t="shared" si="21"/>
        <v>1.867727535907062</v>
      </c>
      <c r="G1355" s="239">
        <v>535.41</v>
      </c>
      <c r="H1355" s="242" t="s">
        <v>121</v>
      </c>
      <c r="I1355" s="361" t="s">
        <v>1124</v>
      </c>
      <c r="J1355" s="170" t="s">
        <v>95</v>
      </c>
      <c r="K1355" s="170" t="s">
        <v>342</v>
      </c>
      <c r="L1355" s="170" t="s">
        <v>112</v>
      </c>
      <c r="M1355" s="75"/>
      <c r="N1355" s="75"/>
      <c r="O1355" s="75"/>
    </row>
    <row r="1356" spans="1:15" ht="15.6" hidden="1">
      <c r="A1356" s="423">
        <v>46128</v>
      </c>
      <c r="B1356" s="361" t="s">
        <v>521</v>
      </c>
      <c r="C1356" s="361" t="s">
        <v>522</v>
      </c>
      <c r="D1356" s="361" t="s">
        <v>256</v>
      </c>
      <c r="E1356" s="361">
        <v>2000</v>
      </c>
      <c r="F1356" s="367">
        <f t="shared" si="21"/>
        <v>3.735455071814124</v>
      </c>
      <c r="G1356" s="239">
        <v>535.41</v>
      </c>
      <c r="H1356" s="242" t="s">
        <v>121</v>
      </c>
      <c r="I1356" s="361" t="s">
        <v>1128</v>
      </c>
      <c r="J1356" s="170" t="s">
        <v>95</v>
      </c>
      <c r="K1356" s="170" t="s">
        <v>342</v>
      </c>
      <c r="L1356" s="170" t="s">
        <v>112</v>
      </c>
      <c r="M1356" s="75"/>
      <c r="N1356" s="75"/>
      <c r="O1356" s="75"/>
    </row>
    <row r="1357" spans="1:15" ht="15.6" hidden="1">
      <c r="A1357" s="423">
        <v>46129</v>
      </c>
      <c r="B1357" s="361" t="s">
        <v>185</v>
      </c>
      <c r="C1357" s="361" t="s">
        <v>334</v>
      </c>
      <c r="D1357" s="371" t="s">
        <v>98</v>
      </c>
      <c r="E1357" s="361">
        <v>1000</v>
      </c>
      <c r="F1357" s="367">
        <f t="shared" si="21"/>
        <v>1.867727535907062</v>
      </c>
      <c r="G1357" s="239">
        <v>535.41</v>
      </c>
      <c r="H1357" s="372" t="s">
        <v>110</v>
      </c>
      <c r="I1357" s="424" t="s">
        <v>905</v>
      </c>
      <c r="J1357" s="170" t="s">
        <v>95</v>
      </c>
      <c r="K1357" s="170" t="s">
        <v>342</v>
      </c>
      <c r="L1357" s="170" t="s">
        <v>112</v>
      </c>
      <c r="M1357" s="75"/>
      <c r="N1357" s="75"/>
      <c r="O1357" s="75"/>
    </row>
    <row r="1358" spans="1:15" ht="15.6" hidden="1">
      <c r="A1358" s="423">
        <v>46129</v>
      </c>
      <c r="B1358" s="361" t="s">
        <v>191</v>
      </c>
      <c r="C1358" s="361" t="s">
        <v>334</v>
      </c>
      <c r="D1358" s="371" t="s">
        <v>98</v>
      </c>
      <c r="E1358" s="361">
        <v>1000</v>
      </c>
      <c r="F1358" s="367">
        <f t="shared" si="21"/>
        <v>1.867727535907062</v>
      </c>
      <c r="G1358" s="239">
        <v>535.41</v>
      </c>
      <c r="H1358" s="372" t="s">
        <v>110</v>
      </c>
      <c r="I1358" s="424" t="s">
        <v>905</v>
      </c>
      <c r="J1358" s="170" t="s">
        <v>95</v>
      </c>
      <c r="K1358" s="170" t="s">
        <v>342</v>
      </c>
      <c r="L1358" s="170" t="s">
        <v>112</v>
      </c>
      <c r="M1358" s="75"/>
      <c r="N1358" s="75"/>
      <c r="O1358" s="75"/>
    </row>
    <row r="1359" spans="1:15" ht="15.6" hidden="1">
      <c r="A1359" s="432">
        <v>46129</v>
      </c>
      <c r="B1359" s="425" t="s">
        <v>1038</v>
      </c>
      <c r="C1359" s="425" t="s">
        <v>239</v>
      </c>
      <c r="D1359" s="425" t="s">
        <v>97</v>
      </c>
      <c r="E1359" s="433">
        <v>45050</v>
      </c>
      <c r="F1359" s="367">
        <f t="shared" si="21"/>
        <v>84.141125492613142</v>
      </c>
      <c r="G1359" s="239">
        <v>535.41</v>
      </c>
      <c r="H1359" s="425" t="s">
        <v>167</v>
      </c>
      <c r="I1359" s="425" t="s">
        <v>1072</v>
      </c>
      <c r="J1359" s="170" t="s">
        <v>95</v>
      </c>
      <c r="K1359" s="170" t="s">
        <v>342</v>
      </c>
      <c r="L1359" s="170" t="s">
        <v>112</v>
      </c>
      <c r="M1359" s="75"/>
      <c r="N1359" s="75"/>
      <c r="O1359" s="75"/>
    </row>
    <row r="1360" spans="1:15" ht="15.6" hidden="1">
      <c r="A1360" s="380">
        <v>46129</v>
      </c>
      <c r="B1360" s="361" t="s">
        <v>1039</v>
      </c>
      <c r="C1360" s="430" t="s">
        <v>334</v>
      </c>
      <c r="D1360" s="361" t="s">
        <v>97</v>
      </c>
      <c r="E1360" s="431">
        <v>1000</v>
      </c>
      <c r="F1360" s="367">
        <f t="shared" si="21"/>
        <v>1.867727535907062</v>
      </c>
      <c r="G1360" s="239">
        <v>535.41</v>
      </c>
      <c r="H1360" s="361" t="s">
        <v>167</v>
      </c>
      <c r="I1360" s="361" t="s">
        <v>1057</v>
      </c>
      <c r="J1360" s="170" t="s">
        <v>95</v>
      </c>
      <c r="K1360" s="170" t="s">
        <v>342</v>
      </c>
      <c r="L1360" s="170" t="s">
        <v>112</v>
      </c>
      <c r="M1360" s="75"/>
      <c r="N1360" s="75"/>
      <c r="O1360" s="75"/>
    </row>
    <row r="1361" spans="1:15" ht="15.6" hidden="1">
      <c r="A1361" s="380">
        <v>46129</v>
      </c>
      <c r="B1361" s="361" t="s">
        <v>1040</v>
      </c>
      <c r="C1361" s="430" t="s">
        <v>334</v>
      </c>
      <c r="D1361" s="361" t="s">
        <v>97</v>
      </c>
      <c r="E1361" s="431">
        <v>1000</v>
      </c>
      <c r="F1361" s="367">
        <f t="shared" si="21"/>
        <v>1.867727535907062</v>
      </c>
      <c r="G1361" s="239">
        <v>535.41</v>
      </c>
      <c r="H1361" s="361" t="s">
        <v>167</v>
      </c>
      <c r="I1361" s="361" t="s">
        <v>1057</v>
      </c>
      <c r="J1361" s="170" t="s">
        <v>95</v>
      </c>
      <c r="K1361" s="170" t="s">
        <v>342</v>
      </c>
      <c r="L1361" s="170" t="s">
        <v>112</v>
      </c>
      <c r="M1361" s="75"/>
      <c r="N1361" s="75"/>
      <c r="O1361" s="75"/>
    </row>
    <row r="1362" spans="1:15" ht="15.6" hidden="1">
      <c r="A1362" s="346">
        <v>46129</v>
      </c>
      <c r="B1362" s="347" t="s">
        <v>2187</v>
      </c>
      <c r="C1362" s="347" t="s">
        <v>523</v>
      </c>
      <c r="D1362" s="347" t="s">
        <v>256</v>
      </c>
      <c r="E1362" s="347">
        <v>10000</v>
      </c>
      <c r="F1362" s="367">
        <f t="shared" si="21"/>
        <v>18.67727535907062</v>
      </c>
      <c r="G1362" s="239">
        <v>535.41</v>
      </c>
      <c r="H1362" s="347" t="s">
        <v>122</v>
      </c>
      <c r="I1362" s="347" t="s">
        <v>1093</v>
      </c>
      <c r="J1362" s="170" t="s">
        <v>95</v>
      </c>
      <c r="K1362" s="170" t="s">
        <v>342</v>
      </c>
      <c r="L1362" s="170" t="s">
        <v>112</v>
      </c>
      <c r="M1362" s="306"/>
      <c r="N1362" s="306"/>
      <c r="O1362" s="75"/>
    </row>
    <row r="1363" spans="1:15" ht="15.6" hidden="1">
      <c r="A1363" s="346">
        <v>46129</v>
      </c>
      <c r="B1363" s="347" t="s">
        <v>2175</v>
      </c>
      <c r="C1363" s="347" t="s">
        <v>391</v>
      </c>
      <c r="D1363" s="347" t="s">
        <v>256</v>
      </c>
      <c r="E1363" s="347">
        <v>12000</v>
      </c>
      <c r="F1363" s="367">
        <f t="shared" si="21"/>
        <v>22.412730430884743</v>
      </c>
      <c r="G1363" s="239">
        <v>535.41</v>
      </c>
      <c r="H1363" s="347" t="s">
        <v>122</v>
      </c>
      <c r="I1363" s="347" t="s">
        <v>1105</v>
      </c>
      <c r="J1363" s="170" t="s">
        <v>95</v>
      </c>
      <c r="K1363" s="170" t="s">
        <v>342</v>
      </c>
      <c r="L1363" s="170" t="s">
        <v>112</v>
      </c>
      <c r="M1363" s="75"/>
      <c r="N1363" s="75"/>
      <c r="O1363" s="75"/>
    </row>
    <row r="1364" spans="1:15" ht="15.6" hidden="1">
      <c r="A1364" s="346">
        <v>46129</v>
      </c>
      <c r="B1364" s="347" t="s">
        <v>2170</v>
      </c>
      <c r="C1364" s="347" t="s">
        <v>523</v>
      </c>
      <c r="D1364" s="347" t="s">
        <v>256</v>
      </c>
      <c r="E1364" s="347">
        <v>30000</v>
      </c>
      <c r="F1364" s="367">
        <f t="shared" si="21"/>
        <v>56.031826077211861</v>
      </c>
      <c r="G1364" s="239">
        <v>535.41</v>
      </c>
      <c r="H1364" s="347" t="s">
        <v>122</v>
      </c>
      <c r="I1364" s="347" t="s">
        <v>1106</v>
      </c>
      <c r="J1364" s="170" t="s">
        <v>95</v>
      </c>
      <c r="K1364" s="170" t="s">
        <v>342</v>
      </c>
      <c r="L1364" s="170" t="s">
        <v>112</v>
      </c>
      <c r="M1364" s="75"/>
      <c r="N1364" s="75"/>
      <c r="O1364" s="75"/>
    </row>
    <row r="1365" spans="1:15" ht="15.6" hidden="1">
      <c r="A1365" s="346">
        <v>46129</v>
      </c>
      <c r="B1365" s="347" t="s">
        <v>2172</v>
      </c>
      <c r="C1365" s="347" t="s">
        <v>520</v>
      </c>
      <c r="D1365" s="347" t="s">
        <v>256</v>
      </c>
      <c r="E1365" s="347">
        <v>500</v>
      </c>
      <c r="F1365" s="367">
        <f t="shared" si="21"/>
        <v>0.93386376795353099</v>
      </c>
      <c r="G1365" s="239">
        <v>535.41</v>
      </c>
      <c r="H1365" s="347" t="s">
        <v>122</v>
      </c>
      <c r="I1365" s="347" t="s">
        <v>1092</v>
      </c>
      <c r="J1365" s="170" t="s">
        <v>95</v>
      </c>
      <c r="K1365" s="170" t="s">
        <v>342</v>
      </c>
      <c r="L1365" s="170" t="s">
        <v>112</v>
      </c>
      <c r="M1365" s="75"/>
      <c r="N1365" s="75"/>
      <c r="O1365" s="75"/>
    </row>
    <row r="1366" spans="1:15" ht="15.6" hidden="1">
      <c r="A1366" s="346">
        <v>46129</v>
      </c>
      <c r="B1366" s="347" t="s">
        <v>2174</v>
      </c>
      <c r="C1366" s="347" t="s">
        <v>520</v>
      </c>
      <c r="D1366" s="347" t="s">
        <v>256</v>
      </c>
      <c r="E1366" s="347">
        <v>1500</v>
      </c>
      <c r="F1366" s="367">
        <f t="shared" si="21"/>
        <v>2.8015913038605929</v>
      </c>
      <c r="G1366" s="239">
        <v>535.41</v>
      </c>
      <c r="H1366" s="347" t="s">
        <v>122</v>
      </c>
      <c r="I1366" s="347" t="s">
        <v>1092</v>
      </c>
      <c r="J1366" s="170" t="s">
        <v>95</v>
      </c>
      <c r="K1366" s="170" t="s">
        <v>342</v>
      </c>
      <c r="L1366" s="170" t="s">
        <v>112</v>
      </c>
      <c r="M1366" s="75"/>
      <c r="N1366" s="75"/>
      <c r="O1366" s="75"/>
    </row>
    <row r="1367" spans="1:15" ht="15.6" hidden="1">
      <c r="A1367" s="423">
        <v>46129</v>
      </c>
      <c r="B1367" s="242" t="s">
        <v>2163</v>
      </c>
      <c r="C1367" s="361" t="s">
        <v>395</v>
      </c>
      <c r="D1367" s="361" t="s">
        <v>256</v>
      </c>
      <c r="E1367" s="361">
        <v>20000</v>
      </c>
      <c r="F1367" s="367">
        <f t="shared" si="21"/>
        <v>37.35455071814124</v>
      </c>
      <c r="G1367" s="239">
        <v>535.41</v>
      </c>
      <c r="H1367" s="242" t="s">
        <v>121</v>
      </c>
      <c r="I1367" s="361" t="s">
        <v>1135</v>
      </c>
      <c r="J1367" s="170" t="s">
        <v>95</v>
      </c>
      <c r="K1367" s="170" t="s">
        <v>342</v>
      </c>
      <c r="L1367" s="170" t="s">
        <v>112</v>
      </c>
      <c r="M1367" s="75"/>
      <c r="N1367" s="75"/>
      <c r="O1367" s="75"/>
    </row>
    <row r="1368" spans="1:15" ht="15.6" hidden="1">
      <c r="A1368" s="423">
        <v>46129</v>
      </c>
      <c r="B1368" s="361" t="s">
        <v>2161</v>
      </c>
      <c r="C1368" s="361" t="s">
        <v>520</v>
      </c>
      <c r="D1368" s="361" t="s">
        <v>256</v>
      </c>
      <c r="E1368" s="361">
        <v>1000</v>
      </c>
      <c r="F1368" s="367">
        <f t="shared" si="21"/>
        <v>1.867727535907062</v>
      </c>
      <c r="G1368" s="239">
        <v>535.41</v>
      </c>
      <c r="H1368" s="242" t="s">
        <v>121</v>
      </c>
      <c r="I1368" s="361" t="s">
        <v>1124</v>
      </c>
      <c r="J1368" s="170" t="s">
        <v>95</v>
      </c>
      <c r="K1368" s="170" t="s">
        <v>342</v>
      </c>
      <c r="L1368" s="170" t="s">
        <v>112</v>
      </c>
      <c r="M1368" s="75"/>
      <c r="N1368" s="75"/>
      <c r="O1368" s="75"/>
    </row>
    <row r="1369" spans="1:15" ht="15.6" hidden="1">
      <c r="A1369" s="423">
        <v>46129</v>
      </c>
      <c r="B1369" s="361" t="s">
        <v>2161</v>
      </c>
      <c r="C1369" s="361" t="s">
        <v>520</v>
      </c>
      <c r="D1369" s="361" t="s">
        <v>256</v>
      </c>
      <c r="E1369" s="361">
        <v>1000</v>
      </c>
      <c r="F1369" s="367">
        <f t="shared" si="21"/>
        <v>1.867727535907062</v>
      </c>
      <c r="G1369" s="239">
        <v>535.41</v>
      </c>
      <c r="H1369" s="242" t="s">
        <v>121</v>
      </c>
      <c r="I1369" s="361" t="s">
        <v>1124</v>
      </c>
      <c r="J1369" s="170" t="s">
        <v>95</v>
      </c>
      <c r="K1369" s="170" t="s">
        <v>342</v>
      </c>
      <c r="L1369" s="170" t="s">
        <v>112</v>
      </c>
      <c r="M1369" s="75"/>
      <c r="N1369" s="75"/>
      <c r="O1369" s="75"/>
    </row>
    <row r="1370" spans="1:15" ht="15.6" hidden="1">
      <c r="A1370" s="432">
        <v>46129</v>
      </c>
      <c r="B1370" s="425" t="s">
        <v>2204</v>
      </c>
      <c r="C1370" s="361" t="s">
        <v>391</v>
      </c>
      <c r="D1370" s="425" t="s">
        <v>256</v>
      </c>
      <c r="E1370" s="425">
        <v>3000</v>
      </c>
      <c r="F1370" s="367">
        <f t="shared" si="21"/>
        <v>5.6031826077211857</v>
      </c>
      <c r="G1370" s="239">
        <v>535.41</v>
      </c>
      <c r="H1370" s="170" t="s">
        <v>121</v>
      </c>
      <c r="I1370" s="361" t="s">
        <v>1134</v>
      </c>
      <c r="J1370" s="170" t="s">
        <v>95</v>
      </c>
      <c r="K1370" s="170" t="s">
        <v>342</v>
      </c>
      <c r="L1370" s="170" t="s">
        <v>112</v>
      </c>
      <c r="M1370" s="75"/>
      <c r="N1370" s="75"/>
      <c r="O1370" s="75"/>
    </row>
    <row r="1371" spans="1:15" ht="15.6" hidden="1">
      <c r="A1371" s="423">
        <v>46129</v>
      </c>
      <c r="B1371" s="361" t="s">
        <v>2166</v>
      </c>
      <c r="C1371" s="361" t="s">
        <v>520</v>
      </c>
      <c r="D1371" s="361" t="s">
        <v>256</v>
      </c>
      <c r="E1371" s="361">
        <v>500</v>
      </c>
      <c r="F1371" s="367">
        <f t="shared" si="21"/>
        <v>0.93386376795353099</v>
      </c>
      <c r="G1371" s="239">
        <v>535.41</v>
      </c>
      <c r="H1371" s="242" t="s">
        <v>121</v>
      </c>
      <c r="I1371" s="361" t="s">
        <v>1124</v>
      </c>
      <c r="J1371" s="170" t="s">
        <v>95</v>
      </c>
      <c r="K1371" s="170" t="s">
        <v>342</v>
      </c>
      <c r="L1371" s="170" t="s">
        <v>112</v>
      </c>
      <c r="M1371" s="75"/>
      <c r="N1371" s="75"/>
      <c r="O1371" s="75"/>
    </row>
    <row r="1372" spans="1:15" ht="15.6" hidden="1">
      <c r="A1372" s="438">
        <v>46129</v>
      </c>
      <c r="B1372" s="440" t="s">
        <v>1279</v>
      </c>
      <c r="C1372" s="382" t="s">
        <v>334</v>
      </c>
      <c r="D1372" s="440" t="s">
        <v>99</v>
      </c>
      <c r="E1372" s="439">
        <v>1000</v>
      </c>
      <c r="F1372" s="367">
        <f t="shared" si="21"/>
        <v>1.867727535907062</v>
      </c>
      <c r="G1372" s="239">
        <v>535.41</v>
      </c>
      <c r="H1372" s="440" t="s">
        <v>128</v>
      </c>
      <c r="I1372" s="440" t="s">
        <v>1300</v>
      </c>
      <c r="J1372" s="170" t="s">
        <v>95</v>
      </c>
      <c r="K1372" s="170" t="s">
        <v>342</v>
      </c>
      <c r="L1372" s="170" t="s">
        <v>112</v>
      </c>
      <c r="M1372" s="75"/>
      <c r="N1372" s="75"/>
      <c r="O1372" s="75"/>
    </row>
    <row r="1373" spans="1:15" ht="15.6" hidden="1">
      <c r="A1373" s="438">
        <v>46129</v>
      </c>
      <c r="B1373" s="440" t="s">
        <v>1280</v>
      </c>
      <c r="C1373" s="382" t="s">
        <v>334</v>
      </c>
      <c r="D1373" s="440" t="s">
        <v>99</v>
      </c>
      <c r="E1373" s="439">
        <v>1000</v>
      </c>
      <c r="F1373" s="367">
        <f t="shared" si="21"/>
        <v>1.867727535907062</v>
      </c>
      <c r="G1373" s="239">
        <v>535.41</v>
      </c>
      <c r="H1373" s="440" t="s">
        <v>128</v>
      </c>
      <c r="I1373" s="440" t="s">
        <v>1300</v>
      </c>
      <c r="J1373" s="170" t="s">
        <v>95</v>
      </c>
      <c r="K1373" s="170" t="s">
        <v>342</v>
      </c>
      <c r="L1373" s="170" t="s">
        <v>112</v>
      </c>
      <c r="M1373" s="75"/>
      <c r="N1373" s="75"/>
      <c r="O1373" s="75"/>
    </row>
    <row r="1374" spans="1:15" ht="15.6" hidden="1">
      <c r="A1374" s="438">
        <v>46129</v>
      </c>
      <c r="B1374" s="440" t="s">
        <v>1281</v>
      </c>
      <c r="C1374" s="382" t="s">
        <v>334</v>
      </c>
      <c r="D1374" s="440" t="s">
        <v>99</v>
      </c>
      <c r="E1374" s="439">
        <v>1000</v>
      </c>
      <c r="F1374" s="367">
        <f t="shared" si="21"/>
        <v>1.867727535907062</v>
      </c>
      <c r="G1374" s="239">
        <v>535.41</v>
      </c>
      <c r="H1374" s="440" t="s">
        <v>128</v>
      </c>
      <c r="I1374" s="440" t="s">
        <v>1300</v>
      </c>
      <c r="J1374" s="170" t="s">
        <v>95</v>
      </c>
      <c r="K1374" s="170" t="s">
        <v>342</v>
      </c>
      <c r="L1374" s="170" t="s">
        <v>112</v>
      </c>
      <c r="M1374" s="75"/>
      <c r="N1374" s="75"/>
      <c r="O1374" s="75"/>
    </row>
    <row r="1375" spans="1:15" ht="15.6" hidden="1">
      <c r="A1375" s="423">
        <v>46130</v>
      </c>
      <c r="B1375" s="361" t="s">
        <v>2176</v>
      </c>
      <c r="C1375" s="361" t="s">
        <v>520</v>
      </c>
      <c r="D1375" s="361" t="s">
        <v>256</v>
      </c>
      <c r="E1375" s="361">
        <v>500</v>
      </c>
      <c r="F1375" s="367">
        <f t="shared" si="21"/>
        <v>0.93386376795353099</v>
      </c>
      <c r="G1375" s="239">
        <v>535.41</v>
      </c>
      <c r="H1375" s="242" t="s">
        <v>121</v>
      </c>
      <c r="I1375" s="361" t="s">
        <v>1124</v>
      </c>
      <c r="J1375" s="170" t="s">
        <v>95</v>
      </c>
      <c r="K1375" s="170" t="s">
        <v>342</v>
      </c>
      <c r="L1375" s="170" t="s">
        <v>112</v>
      </c>
      <c r="M1375" s="75"/>
      <c r="N1375" s="75"/>
      <c r="O1375" s="75"/>
    </row>
    <row r="1376" spans="1:15" ht="15.6" hidden="1">
      <c r="A1376" s="423">
        <v>46130</v>
      </c>
      <c r="B1376" s="361" t="s">
        <v>2166</v>
      </c>
      <c r="C1376" s="361" t="s">
        <v>520</v>
      </c>
      <c r="D1376" s="361" t="s">
        <v>256</v>
      </c>
      <c r="E1376" s="361">
        <v>500</v>
      </c>
      <c r="F1376" s="367">
        <f t="shared" si="21"/>
        <v>0.93386376795353099</v>
      </c>
      <c r="G1376" s="239">
        <v>535.41</v>
      </c>
      <c r="H1376" s="242" t="s">
        <v>121</v>
      </c>
      <c r="I1376" s="361" t="s">
        <v>1124</v>
      </c>
      <c r="J1376" s="170" t="s">
        <v>95</v>
      </c>
      <c r="K1376" s="170" t="s">
        <v>342</v>
      </c>
      <c r="L1376" s="170" t="s">
        <v>112</v>
      </c>
      <c r="M1376" s="75"/>
      <c r="N1376" s="75"/>
      <c r="O1376" s="75"/>
    </row>
    <row r="1377" spans="1:15" ht="15.6" hidden="1">
      <c r="A1377" s="423">
        <v>46130</v>
      </c>
      <c r="B1377" s="361" t="s">
        <v>2176</v>
      </c>
      <c r="C1377" s="361" t="s">
        <v>520</v>
      </c>
      <c r="D1377" s="361" t="s">
        <v>256</v>
      </c>
      <c r="E1377" s="361">
        <v>500</v>
      </c>
      <c r="F1377" s="367">
        <f t="shared" si="21"/>
        <v>0.93386376795353099</v>
      </c>
      <c r="G1377" s="239">
        <v>535.41</v>
      </c>
      <c r="H1377" s="242" t="s">
        <v>121</v>
      </c>
      <c r="I1377" s="361" t="s">
        <v>1124</v>
      </c>
      <c r="J1377" s="170" t="s">
        <v>95</v>
      </c>
      <c r="K1377" s="170" t="s">
        <v>342</v>
      </c>
      <c r="L1377" s="170" t="s">
        <v>112</v>
      </c>
      <c r="M1377" s="75"/>
      <c r="N1377" s="75"/>
      <c r="O1377" s="75"/>
    </row>
    <row r="1378" spans="1:15" ht="15.6" hidden="1">
      <c r="A1378" s="423">
        <v>46130</v>
      </c>
      <c r="B1378" s="361" t="s">
        <v>2166</v>
      </c>
      <c r="C1378" s="361" t="s">
        <v>520</v>
      </c>
      <c r="D1378" s="361" t="s">
        <v>256</v>
      </c>
      <c r="E1378" s="361">
        <v>500</v>
      </c>
      <c r="F1378" s="367">
        <f t="shared" si="21"/>
        <v>0.93386376795353099</v>
      </c>
      <c r="G1378" s="239">
        <v>535.41</v>
      </c>
      <c r="H1378" s="242" t="s">
        <v>121</v>
      </c>
      <c r="I1378" s="361" t="s">
        <v>1124</v>
      </c>
      <c r="J1378" s="170" t="s">
        <v>95</v>
      </c>
      <c r="K1378" s="170" t="s">
        <v>342</v>
      </c>
      <c r="L1378" s="170" t="s">
        <v>112</v>
      </c>
      <c r="M1378" s="75"/>
      <c r="N1378" s="75"/>
      <c r="O1378" s="75"/>
    </row>
    <row r="1379" spans="1:15" ht="15.6" hidden="1">
      <c r="A1379" s="423">
        <v>46130</v>
      </c>
      <c r="B1379" s="361" t="s">
        <v>2166</v>
      </c>
      <c r="C1379" s="361" t="s">
        <v>520</v>
      </c>
      <c r="D1379" s="361" t="s">
        <v>256</v>
      </c>
      <c r="E1379" s="361">
        <v>500</v>
      </c>
      <c r="F1379" s="367">
        <f t="shared" si="21"/>
        <v>0.93386376795353099</v>
      </c>
      <c r="G1379" s="239">
        <v>535.41</v>
      </c>
      <c r="H1379" s="242" t="s">
        <v>121</v>
      </c>
      <c r="I1379" s="361" t="s">
        <v>1124</v>
      </c>
      <c r="J1379" s="170" t="s">
        <v>95</v>
      </c>
      <c r="K1379" s="170" t="s">
        <v>342</v>
      </c>
      <c r="L1379" s="170" t="s">
        <v>112</v>
      </c>
      <c r="M1379" s="75"/>
      <c r="N1379" s="75"/>
      <c r="O1379" s="75"/>
    </row>
    <row r="1380" spans="1:15" ht="15.6" hidden="1">
      <c r="A1380" s="423">
        <v>46130</v>
      </c>
      <c r="B1380" s="361" t="s">
        <v>2166</v>
      </c>
      <c r="C1380" s="361" t="s">
        <v>520</v>
      </c>
      <c r="D1380" s="361" t="s">
        <v>256</v>
      </c>
      <c r="E1380" s="361">
        <v>500</v>
      </c>
      <c r="F1380" s="367">
        <f t="shared" si="21"/>
        <v>0.93386376795353099</v>
      </c>
      <c r="G1380" s="239">
        <v>535.41</v>
      </c>
      <c r="H1380" s="242" t="s">
        <v>121</v>
      </c>
      <c r="I1380" s="361" t="s">
        <v>1124</v>
      </c>
      <c r="J1380" s="170" t="s">
        <v>95</v>
      </c>
      <c r="K1380" s="170" t="s">
        <v>342</v>
      </c>
      <c r="L1380" s="170" t="s">
        <v>112</v>
      </c>
      <c r="M1380" s="75"/>
      <c r="N1380" s="75"/>
      <c r="O1380" s="75"/>
    </row>
    <row r="1381" spans="1:15" ht="15.6" hidden="1">
      <c r="A1381" s="423">
        <v>46130</v>
      </c>
      <c r="B1381" s="361" t="s">
        <v>2166</v>
      </c>
      <c r="C1381" s="361" t="s">
        <v>520</v>
      </c>
      <c r="D1381" s="361" t="s">
        <v>256</v>
      </c>
      <c r="E1381" s="361">
        <v>500</v>
      </c>
      <c r="F1381" s="367">
        <f t="shared" si="21"/>
        <v>0.93386376795353099</v>
      </c>
      <c r="G1381" s="239">
        <v>535.41</v>
      </c>
      <c r="H1381" s="242" t="s">
        <v>121</v>
      </c>
      <c r="I1381" s="361" t="s">
        <v>1124</v>
      </c>
      <c r="J1381" s="170" t="s">
        <v>95</v>
      </c>
      <c r="K1381" s="170" t="s">
        <v>342</v>
      </c>
      <c r="L1381" s="170" t="s">
        <v>112</v>
      </c>
      <c r="M1381" s="75"/>
      <c r="N1381" s="75"/>
      <c r="O1381" s="75"/>
    </row>
    <row r="1382" spans="1:15" ht="15.6" hidden="1">
      <c r="A1382" s="423">
        <v>46130</v>
      </c>
      <c r="B1382" s="361" t="s">
        <v>2237</v>
      </c>
      <c r="C1382" s="361" t="s">
        <v>522</v>
      </c>
      <c r="D1382" s="361" t="s">
        <v>256</v>
      </c>
      <c r="E1382" s="361">
        <v>4000</v>
      </c>
      <c r="F1382" s="367">
        <f t="shared" si="21"/>
        <v>7.4709101436282479</v>
      </c>
      <c r="G1382" s="239">
        <v>535.41</v>
      </c>
      <c r="H1382" s="242" t="s">
        <v>121</v>
      </c>
      <c r="I1382" s="361" t="s">
        <v>1128</v>
      </c>
      <c r="J1382" s="170" t="s">
        <v>95</v>
      </c>
      <c r="K1382" s="170" t="s">
        <v>342</v>
      </c>
      <c r="L1382" s="170" t="s">
        <v>112</v>
      </c>
      <c r="M1382" s="75"/>
      <c r="N1382" s="75"/>
      <c r="O1382" s="75"/>
    </row>
    <row r="1383" spans="1:15" ht="15.6" hidden="1">
      <c r="A1383" s="432">
        <v>46131</v>
      </c>
      <c r="B1383" s="170" t="s">
        <v>2180</v>
      </c>
      <c r="C1383" s="425" t="s">
        <v>395</v>
      </c>
      <c r="D1383" s="425" t="s">
        <v>256</v>
      </c>
      <c r="E1383" s="425">
        <v>20000</v>
      </c>
      <c r="F1383" s="367">
        <f t="shared" si="21"/>
        <v>37.35455071814124</v>
      </c>
      <c r="G1383" s="239">
        <v>535.41</v>
      </c>
      <c r="H1383" s="170" t="s">
        <v>121</v>
      </c>
      <c r="I1383" s="361" t="s">
        <v>1136</v>
      </c>
      <c r="J1383" s="170" t="s">
        <v>95</v>
      </c>
      <c r="K1383" s="170" t="s">
        <v>342</v>
      </c>
      <c r="L1383" s="170" t="s">
        <v>112</v>
      </c>
      <c r="M1383" s="75"/>
      <c r="N1383" s="75"/>
      <c r="O1383" s="75"/>
    </row>
    <row r="1384" spans="1:15" ht="15.6" hidden="1">
      <c r="A1384" s="423">
        <v>46131</v>
      </c>
      <c r="B1384" s="361" t="s">
        <v>2169</v>
      </c>
      <c r="C1384" s="361" t="s">
        <v>520</v>
      </c>
      <c r="D1384" s="361" t="s">
        <v>256</v>
      </c>
      <c r="E1384" s="361">
        <v>500</v>
      </c>
      <c r="F1384" s="367">
        <f t="shared" si="21"/>
        <v>0.93386376795353099</v>
      </c>
      <c r="G1384" s="239">
        <v>535.41</v>
      </c>
      <c r="H1384" s="242" t="s">
        <v>121</v>
      </c>
      <c r="I1384" s="361" t="s">
        <v>1124</v>
      </c>
      <c r="J1384" s="170" t="s">
        <v>95</v>
      </c>
      <c r="K1384" s="170" t="s">
        <v>342</v>
      </c>
      <c r="L1384" s="170" t="s">
        <v>112</v>
      </c>
      <c r="M1384" s="75"/>
      <c r="N1384" s="75"/>
      <c r="O1384" s="75"/>
    </row>
    <row r="1385" spans="1:15" ht="15.6" hidden="1">
      <c r="A1385" s="432">
        <v>46131</v>
      </c>
      <c r="B1385" s="425" t="s">
        <v>2225</v>
      </c>
      <c r="C1385" s="361" t="s">
        <v>391</v>
      </c>
      <c r="D1385" s="425" t="s">
        <v>256</v>
      </c>
      <c r="E1385" s="425">
        <v>3000</v>
      </c>
      <c r="F1385" s="367">
        <f t="shared" si="21"/>
        <v>5.6031826077211857</v>
      </c>
      <c r="G1385" s="239">
        <v>535.41</v>
      </c>
      <c r="H1385" s="170" t="s">
        <v>121</v>
      </c>
      <c r="I1385" s="361" t="s">
        <v>1137</v>
      </c>
      <c r="J1385" s="170" t="s">
        <v>95</v>
      </c>
      <c r="K1385" s="170" t="s">
        <v>342</v>
      </c>
      <c r="L1385" s="170" t="s">
        <v>112</v>
      </c>
      <c r="M1385" s="75"/>
      <c r="N1385" s="75"/>
      <c r="O1385" s="75"/>
    </row>
    <row r="1386" spans="1:15" ht="15.6" hidden="1">
      <c r="A1386" s="423">
        <v>46131</v>
      </c>
      <c r="B1386" s="361" t="s">
        <v>2161</v>
      </c>
      <c r="C1386" s="361" t="s">
        <v>520</v>
      </c>
      <c r="D1386" s="361" t="s">
        <v>256</v>
      </c>
      <c r="E1386" s="361">
        <v>1000</v>
      </c>
      <c r="F1386" s="367">
        <f t="shared" si="21"/>
        <v>1.867727535907062</v>
      </c>
      <c r="G1386" s="239">
        <v>535.41</v>
      </c>
      <c r="H1386" s="242" t="s">
        <v>121</v>
      </c>
      <c r="I1386" s="361" t="s">
        <v>1124</v>
      </c>
      <c r="J1386" s="170" t="s">
        <v>95</v>
      </c>
      <c r="K1386" s="170" t="s">
        <v>342</v>
      </c>
      <c r="L1386" s="170" t="s">
        <v>112</v>
      </c>
      <c r="M1386" s="75"/>
      <c r="N1386" s="75"/>
      <c r="O1386" s="75"/>
    </row>
    <row r="1387" spans="1:15" ht="15.6" hidden="1">
      <c r="A1387" s="423">
        <v>46132</v>
      </c>
      <c r="B1387" s="361" t="s">
        <v>185</v>
      </c>
      <c r="C1387" s="361" t="s">
        <v>334</v>
      </c>
      <c r="D1387" s="371" t="s">
        <v>98</v>
      </c>
      <c r="E1387" s="361">
        <v>1000</v>
      </c>
      <c r="F1387" s="367">
        <f t="shared" si="21"/>
        <v>1.867727535907062</v>
      </c>
      <c r="G1387" s="239">
        <v>535.41</v>
      </c>
      <c r="H1387" s="372" t="s">
        <v>110</v>
      </c>
      <c r="I1387" s="424" t="s">
        <v>905</v>
      </c>
      <c r="J1387" s="170" t="s">
        <v>95</v>
      </c>
      <c r="K1387" s="170" t="s">
        <v>342</v>
      </c>
      <c r="L1387" s="170" t="s">
        <v>112</v>
      </c>
      <c r="M1387" s="75"/>
      <c r="N1387" s="75"/>
      <c r="O1387" s="75"/>
    </row>
    <row r="1388" spans="1:15" ht="15.6" hidden="1">
      <c r="A1388" s="423">
        <v>46132</v>
      </c>
      <c r="B1388" s="361" t="s">
        <v>186</v>
      </c>
      <c r="C1388" s="361" t="s">
        <v>334</v>
      </c>
      <c r="D1388" s="371" t="s">
        <v>98</v>
      </c>
      <c r="E1388" s="361">
        <v>1000</v>
      </c>
      <c r="F1388" s="367">
        <f t="shared" si="21"/>
        <v>1.867727535907062</v>
      </c>
      <c r="G1388" s="239">
        <v>535.41</v>
      </c>
      <c r="H1388" s="372" t="s">
        <v>110</v>
      </c>
      <c r="I1388" s="424" t="s">
        <v>905</v>
      </c>
      <c r="J1388" s="170" t="s">
        <v>95</v>
      </c>
      <c r="K1388" s="170" t="s">
        <v>342</v>
      </c>
      <c r="L1388" s="170" t="s">
        <v>112</v>
      </c>
      <c r="M1388" s="75"/>
      <c r="N1388" s="75"/>
      <c r="O1388" s="75"/>
    </row>
    <row r="1389" spans="1:15" ht="15.6" hidden="1">
      <c r="A1389" s="374">
        <v>46132</v>
      </c>
      <c r="B1389" s="377" t="s">
        <v>948</v>
      </c>
      <c r="C1389" s="377" t="s">
        <v>391</v>
      </c>
      <c r="D1389" s="376" t="s">
        <v>96</v>
      </c>
      <c r="E1389" s="377">
        <v>7000</v>
      </c>
      <c r="F1389" s="367">
        <f t="shared" si="21"/>
        <v>13.074092751349434</v>
      </c>
      <c r="G1389" s="239">
        <v>535.41</v>
      </c>
      <c r="H1389" s="165" t="s">
        <v>127</v>
      </c>
      <c r="I1389" s="377" t="s">
        <v>989</v>
      </c>
      <c r="J1389" s="170" t="s">
        <v>95</v>
      </c>
      <c r="K1389" s="170" t="s">
        <v>342</v>
      </c>
      <c r="L1389" s="170" t="s">
        <v>112</v>
      </c>
      <c r="M1389" s="75"/>
      <c r="N1389" s="75"/>
      <c r="O1389" s="75"/>
    </row>
    <row r="1390" spans="1:15" ht="15.6" hidden="1">
      <c r="A1390" s="423">
        <v>46132</v>
      </c>
      <c r="B1390" s="361" t="s">
        <v>1340</v>
      </c>
      <c r="C1390" s="361" t="s">
        <v>334</v>
      </c>
      <c r="D1390" s="361" t="s">
        <v>96</v>
      </c>
      <c r="E1390" s="361">
        <v>1000</v>
      </c>
      <c r="F1390" s="367">
        <f t="shared" ref="F1390:F1453" si="22">E1390/G1390</f>
        <v>1.867727535907062</v>
      </c>
      <c r="G1390" s="239">
        <v>535.41</v>
      </c>
      <c r="H1390" s="361" t="s">
        <v>123</v>
      </c>
      <c r="I1390" s="361" t="s">
        <v>1368</v>
      </c>
      <c r="J1390" s="170" t="s">
        <v>95</v>
      </c>
      <c r="K1390" s="170" t="s">
        <v>342</v>
      </c>
      <c r="L1390" s="170" t="s">
        <v>112</v>
      </c>
      <c r="M1390" s="75"/>
      <c r="N1390" s="75"/>
      <c r="O1390" s="75"/>
    </row>
    <row r="1391" spans="1:15" ht="15.6" hidden="1">
      <c r="A1391" s="423">
        <v>46132</v>
      </c>
      <c r="B1391" s="242" t="s">
        <v>1341</v>
      </c>
      <c r="C1391" s="361" t="s">
        <v>765</v>
      </c>
      <c r="D1391" s="361" t="s">
        <v>96</v>
      </c>
      <c r="E1391" s="361">
        <v>8000</v>
      </c>
      <c r="F1391" s="367">
        <f t="shared" si="22"/>
        <v>14.941820287256496</v>
      </c>
      <c r="G1391" s="239">
        <v>535.41</v>
      </c>
      <c r="H1391" s="361" t="s">
        <v>123</v>
      </c>
      <c r="I1391" s="361" t="s">
        <v>1377</v>
      </c>
      <c r="J1391" s="170" t="s">
        <v>95</v>
      </c>
      <c r="K1391" s="170" t="s">
        <v>342</v>
      </c>
      <c r="L1391" s="170" t="s">
        <v>112</v>
      </c>
      <c r="M1391" s="75"/>
      <c r="N1391" s="75"/>
      <c r="O1391" s="75"/>
    </row>
    <row r="1392" spans="1:15" ht="15.6" hidden="1">
      <c r="A1392" s="423">
        <v>46132</v>
      </c>
      <c r="B1392" s="361" t="s">
        <v>1342</v>
      </c>
      <c r="C1392" s="361" t="s">
        <v>334</v>
      </c>
      <c r="D1392" s="361" t="s">
        <v>96</v>
      </c>
      <c r="E1392" s="361">
        <v>1000</v>
      </c>
      <c r="F1392" s="367">
        <f t="shared" si="22"/>
        <v>1.867727535907062</v>
      </c>
      <c r="G1392" s="239">
        <v>535.41</v>
      </c>
      <c r="H1392" s="361" t="s">
        <v>123</v>
      </c>
      <c r="I1392" s="361" t="s">
        <v>1368</v>
      </c>
      <c r="J1392" s="170" t="s">
        <v>95</v>
      </c>
      <c r="K1392" s="170" t="s">
        <v>342</v>
      </c>
      <c r="L1392" s="170" t="s">
        <v>112</v>
      </c>
      <c r="M1392" s="75"/>
      <c r="N1392" s="75"/>
      <c r="O1392" s="75"/>
    </row>
    <row r="1393" spans="1:15" ht="15.6" hidden="1">
      <c r="A1393" s="300">
        <v>46132</v>
      </c>
      <c r="B1393" s="289" t="s">
        <v>1395</v>
      </c>
      <c r="C1393" s="117" t="s">
        <v>103</v>
      </c>
      <c r="D1393" s="117" t="s">
        <v>256</v>
      </c>
      <c r="E1393" s="443">
        <v>370000</v>
      </c>
      <c r="F1393" s="367">
        <f t="shared" si="22"/>
        <v>712.42776319440281</v>
      </c>
      <c r="G1393" s="239">
        <v>519.35090000000002</v>
      </c>
      <c r="H1393" s="361" t="s">
        <v>106</v>
      </c>
      <c r="I1393" s="361" t="s">
        <v>1416</v>
      </c>
      <c r="J1393" s="170" t="s">
        <v>95</v>
      </c>
      <c r="K1393" s="170" t="s">
        <v>337</v>
      </c>
      <c r="L1393" s="170" t="s">
        <v>112</v>
      </c>
      <c r="M1393" s="75"/>
      <c r="N1393" s="75"/>
      <c r="O1393" s="75"/>
    </row>
    <row r="1394" spans="1:15" ht="15.6" hidden="1">
      <c r="A1394" s="420">
        <v>46132</v>
      </c>
      <c r="B1394" s="159" t="s">
        <v>1396</v>
      </c>
      <c r="C1394" s="123" t="s">
        <v>277</v>
      </c>
      <c r="D1394" s="296" t="s">
        <v>96</v>
      </c>
      <c r="E1394" s="443">
        <v>150000</v>
      </c>
      <c r="F1394" s="367">
        <f t="shared" si="22"/>
        <v>280.1591303860593</v>
      </c>
      <c r="G1394" s="239">
        <v>535.41</v>
      </c>
      <c r="H1394" s="425" t="s">
        <v>106</v>
      </c>
      <c r="I1394" s="425" t="s">
        <v>1417</v>
      </c>
      <c r="J1394" s="170" t="s">
        <v>95</v>
      </c>
      <c r="K1394" s="170" t="s">
        <v>342</v>
      </c>
      <c r="L1394" s="170" t="s">
        <v>112</v>
      </c>
      <c r="M1394" s="75"/>
      <c r="N1394" s="75"/>
      <c r="O1394" s="75"/>
    </row>
    <row r="1395" spans="1:15" ht="15.6" hidden="1">
      <c r="A1395" s="423">
        <v>46133</v>
      </c>
      <c r="B1395" s="361" t="s">
        <v>185</v>
      </c>
      <c r="C1395" s="361" t="s">
        <v>334</v>
      </c>
      <c r="D1395" s="371" t="s">
        <v>98</v>
      </c>
      <c r="E1395" s="361">
        <v>1000</v>
      </c>
      <c r="F1395" s="367">
        <f t="shared" si="22"/>
        <v>1.867727535907062</v>
      </c>
      <c r="G1395" s="239">
        <v>535.41</v>
      </c>
      <c r="H1395" s="372" t="s">
        <v>110</v>
      </c>
      <c r="I1395" s="424" t="s">
        <v>905</v>
      </c>
      <c r="J1395" s="170" t="s">
        <v>95</v>
      </c>
      <c r="K1395" s="170" t="s">
        <v>342</v>
      </c>
      <c r="L1395" s="170" t="s">
        <v>112</v>
      </c>
      <c r="M1395" s="303"/>
      <c r="N1395" s="303"/>
      <c r="O1395" s="247"/>
    </row>
    <row r="1396" spans="1:15" ht="15.6" hidden="1">
      <c r="A1396" s="423">
        <v>46133</v>
      </c>
      <c r="B1396" s="361" t="s">
        <v>203</v>
      </c>
      <c r="C1396" s="361" t="s">
        <v>334</v>
      </c>
      <c r="D1396" s="371" t="s">
        <v>98</v>
      </c>
      <c r="E1396" s="361">
        <v>1000</v>
      </c>
      <c r="F1396" s="367">
        <f t="shared" si="22"/>
        <v>1.867727535907062</v>
      </c>
      <c r="G1396" s="239">
        <v>535.41</v>
      </c>
      <c r="H1396" s="372" t="s">
        <v>110</v>
      </c>
      <c r="I1396" s="424" t="s">
        <v>905</v>
      </c>
      <c r="J1396" s="170" t="s">
        <v>95</v>
      </c>
      <c r="K1396" s="170" t="s">
        <v>342</v>
      </c>
      <c r="L1396" s="170" t="s">
        <v>112</v>
      </c>
      <c r="M1396" s="303"/>
      <c r="N1396" s="303"/>
      <c r="O1396" s="124"/>
    </row>
    <row r="1397" spans="1:15" ht="15.6" hidden="1">
      <c r="A1397" s="423">
        <v>46133</v>
      </c>
      <c r="B1397" s="361" t="s">
        <v>305</v>
      </c>
      <c r="C1397" s="361" t="s">
        <v>334</v>
      </c>
      <c r="D1397" s="371" t="s">
        <v>98</v>
      </c>
      <c r="E1397" s="361">
        <v>1000</v>
      </c>
      <c r="F1397" s="367">
        <f t="shared" si="22"/>
        <v>1.867727535907062</v>
      </c>
      <c r="G1397" s="239">
        <v>535.41</v>
      </c>
      <c r="H1397" s="372" t="s">
        <v>110</v>
      </c>
      <c r="I1397" s="424" t="s">
        <v>905</v>
      </c>
      <c r="J1397" s="170" t="s">
        <v>95</v>
      </c>
      <c r="K1397" s="170" t="s">
        <v>342</v>
      </c>
      <c r="L1397" s="170" t="s">
        <v>112</v>
      </c>
      <c r="M1397" s="303"/>
      <c r="N1397" s="303"/>
      <c r="O1397" s="124"/>
    </row>
    <row r="1398" spans="1:15" ht="15.6" hidden="1">
      <c r="A1398" s="423">
        <v>46133</v>
      </c>
      <c r="B1398" s="361" t="s">
        <v>186</v>
      </c>
      <c r="C1398" s="361" t="s">
        <v>334</v>
      </c>
      <c r="D1398" s="371" t="s">
        <v>98</v>
      </c>
      <c r="E1398" s="361">
        <v>1000</v>
      </c>
      <c r="F1398" s="367">
        <f t="shared" si="22"/>
        <v>1.867727535907062</v>
      </c>
      <c r="G1398" s="239">
        <v>535.41</v>
      </c>
      <c r="H1398" s="372" t="s">
        <v>110</v>
      </c>
      <c r="I1398" s="424" t="s">
        <v>905</v>
      </c>
      <c r="J1398" s="170" t="s">
        <v>95</v>
      </c>
      <c r="K1398" s="170" t="s">
        <v>342</v>
      </c>
      <c r="L1398" s="170" t="s">
        <v>112</v>
      </c>
      <c r="M1398" s="303"/>
      <c r="N1398" s="303"/>
      <c r="O1398" s="124"/>
    </row>
    <row r="1399" spans="1:15" ht="15.6" hidden="1">
      <c r="A1399" s="374">
        <v>46133</v>
      </c>
      <c r="B1399" s="377" t="s">
        <v>949</v>
      </c>
      <c r="C1399" s="377" t="s">
        <v>395</v>
      </c>
      <c r="D1399" s="376" t="s">
        <v>96</v>
      </c>
      <c r="E1399" s="377">
        <v>40000</v>
      </c>
      <c r="F1399" s="367">
        <f t="shared" si="22"/>
        <v>74.709101436282481</v>
      </c>
      <c r="G1399" s="239">
        <v>535.41</v>
      </c>
      <c r="H1399" s="165" t="s">
        <v>127</v>
      </c>
      <c r="I1399" s="377" t="s">
        <v>990</v>
      </c>
      <c r="J1399" s="170" t="s">
        <v>95</v>
      </c>
      <c r="K1399" s="170" t="s">
        <v>342</v>
      </c>
      <c r="L1399" s="170" t="s">
        <v>112</v>
      </c>
      <c r="M1399" s="75"/>
      <c r="N1399" s="75"/>
      <c r="O1399" s="75"/>
    </row>
    <row r="1400" spans="1:15" ht="15.6" hidden="1">
      <c r="A1400" s="374">
        <v>46133</v>
      </c>
      <c r="B1400" s="377" t="s">
        <v>950</v>
      </c>
      <c r="C1400" s="377" t="s">
        <v>520</v>
      </c>
      <c r="D1400" s="376" t="s">
        <v>96</v>
      </c>
      <c r="E1400" s="377">
        <v>1000</v>
      </c>
      <c r="F1400" s="367">
        <f t="shared" si="22"/>
        <v>1.867727535907062</v>
      </c>
      <c r="G1400" s="239">
        <v>535.41</v>
      </c>
      <c r="H1400" s="165" t="s">
        <v>127</v>
      </c>
      <c r="I1400" s="377" t="s">
        <v>980</v>
      </c>
      <c r="J1400" s="170" t="s">
        <v>95</v>
      </c>
      <c r="K1400" s="170" t="s">
        <v>342</v>
      </c>
      <c r="L1400" s="170" t="s">
        <v>112</v>
      </c>
      <c r="M1400" s="75"/>
      <c r="N1400" s="75"/>
      <c r="O1400" s="75"/>
    </row>
    <row r="1401" spans="1:15" ht="15.6" hidden="1">
      <c r="A1401" s="374">
        <v>46133</v>
      </c>
      <c r="B1401" s="377" t="s">
        <v>951</v>
      </c>
      <c r="C1401" s="377" t="s">
        <v>520</v>
      </c>
      <c r="D1401" s="376" t="s">
        <v>96</v>
      </c>
      <c r="E1401" s="377">
        <v>500</v>
      </c>
      <c r="F1401" s="367">
        <f t="shared" si="22"/>
        <v>0.93386376795353099</v>
      </c>
      <c r="G1401" s="239">
        <v>535.41</v>
      </c>
      <c r="H1401" s="165" t="s">
        <v>127</v>
      </c>
      <c r="I1401" s="377" t="s">
        <v>980</v>
      </c>
      <c r="J1401" s="170" t="s">
        <v>95</v>
      </c>
      <c r="K1401" s="170" t="s">
        <v>342</v>
      </c>
      <c r="L1401" s="170" t="s">
        <v>112</v>
      </c>
      <c r="M1401" s="75"/>
      <c r="N1401" s="75"/>
      <c r="O1401" s="75"/>
    </row>
    <row r="1402" spans="1:15" ht="15.6" hidden="1">
      <c r="A1402" s="374">
        <v>46133</v>
      </c>
      <c r="B1402" s="377" t="s">
        <v>952</v>
      </c>
      <c r="C1402" s="377" t="s">
        <v>953</v>
      </c>
      <c r="D1402" s="376" t="s">
        <v>96</v>
      </c>
      <c r="E1402" s="377">
        <v>1500</v>
      </c>
      <c r="F1402" s="367">
        <f t="shared" si="22"/>
        <v>2.8015913038605929</v>
      </c>
      <c r="G1402" s="239">
        <v>535.41</v>
      </c>
      <c r="H1402" s="165" t="s">
        <v>127</v>
      </c>
      <c r="I1402" s="377" t="s">
        <v>991</v>
      </c>
      <c r="J1402" s="170" t="s">
        <v>95</v>
      </c>
      <c r="K1402" s="170" t="s">
        <v>342</v>
      </c>
      <c r="L1402" s="170" t="s">
        <v>112</v>
      </c>
      <c r="M1402" s="75"/>
      <c r="N1402" s="75"/>
      <c r="O1402" s="75"/>
    </row>
    <row r="1403" spans="1:15" ht="15.6" hidden="1">
      <c r="A1403" s="374">
        <v>46133</v>
      </c>
      <c r="B1403" s="377" t="s">
        <v>954</v>
      </c>
      <c r="C1403" s="377" t="s">
        <v>520</v>
      </c>
      <c r="D1403" s="376" t="s">
        <v>96</v>
      </c>
      <c r="E1403" s="377">
        <v>500</v>
      </c>
      <c r="F1403" s="367">
        <f t="shared" si="22"/>
        <v>0.93386376795353099</v>
      </c>
      <c r="G1403" s="239">
        <v>535.41</v>
      </c>
      <c r="H1403" s="165" t="s">
        <v>127</v>
      </c>
      <c r="I1403" s="377" t="s">
        <v>980</v>
      </c>
      <c r="J1403" s="170" t="s">
        <v>95</v>
      </c>
      <c r="K1403" s="170" t="s">
        <v>342</v>
      </c>
      <c r="L1403" s="170" t="s">
        <v>112</v>
      </c>
      <c r="M1403" s="75"/>
      <c r="N1403" s="75"/>
      <c r="O1403" s="75"/>
    </row>
    <row r="1404" spans="1:15" ht="15.6" hidden="1">
      <c r="A1404" s="374">
        <v>46133</v>
      </c>
      <c r="B1404" s="377" t="s">
        <v>955</v>
      </c>
      <c r="C1404" s="377" t="s">
        <v>520</v>
      </c>
      <c r="D1404" s="376" t="s">
        <v>96</v>
      </c>
      <c r="E1404" s="377">
        <v>500</v>
      </c>
      <c r="F1404" s="367">
        <f t="shared" si="22"/>
        <v>0.93386376795353099</v>
      </c>
      <c r="G1404" s="239">
        <v>535.41</v>
      </c>
      <c r="H1404" s="165" t="s">
        <v>127</v>
      </c>
      <c r="I1404" s="377" t="s">
        <v>980</v>
      </c>
      <c r="J1404" s="170" t="s">
        <v>95</v>
      </c>
      <c r="K1404" s="170" t="s">
        <v>342</v>
      </c>
      <c r="L1404" s="170" t="s">
        <v>112</v>
      </c>
      <c r="M1404" s="75"/>
      <c r="N1404" s="75"/>
      <c r="O1404" s="75"/>
    </row>
    <row r="1405" spans="1:15" ht="15.6" hidden="1">
      <c r="A1405" s="346">
        <v>46133</v>
      </c>
      <c r="B1405" s="347" t="s">
        <v>2174</v>
      </c>
      <c r="C1405" s="347" t="s">
        <v>520</v>
      </c>
      <c r="D1405" s="347" t="s">
        <v>256</v>
      </c>
      <c r="E1405" s="347">
        <v>1000</v>
      </c>
      <c r="F1405" s="367">
        <f t="shared" si="22"/>
        <v>1.867727535907062</v>
      </c>
      <c r="G1405" s="239">
        <v>535.41</v>
      </c>
      <c r="H1405" s="347" t="s">
        <v>122</v>
      </c>
      <c r="I1405" s="347" t="s">
        <v>1092</v>
      </c>
      <c r="J1405" s="170" t="s">
        <v>95</v>
      </c>
      <c r="K1405" s="170" t="s">
        <v>342</v>
      </c>
      <c r="L1405" s="170" t="s">
        <v>112</v>
      </c>
      <c r="M1405" s="75"/>
      <c r="N1405" s="75"/>
      <c r="O1405" s="75"/>
    </row>
    <row r="1406" spans="1:15" ht="15.6" hidden="1">
      <c r="A1406" s="346">
        <v>46133</v>
      </c>
      <c r="B1406" s="347" t="s">
        <v>2172</v>
      </c>
      <c r="C1406" s="347" t="s">
        <v>520</v>
      </c>
      <c r="D1406" s="347" t="s">
        <v>256</v>
      </c>
      <c r="E1406" s="347">
        <v>1000</v>
      </c>
      <c r="F1406" s="367">
        <f t="shared" si="22"/>
        <v>1.867727535907062</v>
      </c>
      <c r="G1406" s="239">
        <v>535.41</v>
      </c>
      <c r="H1406" s="347" t="s">
        <v>122</v>
      </c>
      <c r="I1406" s="347" t="s">
        <v>1092</v>
      </c>
      <c r="J1406" s="170" t="s">
        <v>95</v>
      </c>
      <c r="K1406" s="170" t="s">
        <v>342</v>
      </c>
      <c r="L1406" s="170" t="s">
        <v>112</v>
      </c>
      <c r="M1406" s="75"/>
      <c r="N1406" s="75"/>
      <c r="O1406" s="75"/>
    </row>
    <row r="1407" spans="1:15" ht="15.6" hidden="1">
      <c r="A1407" s="346">
        <v>46133</v>
      </c>
      <c r="B1407" s="347" t="s">
        <v>2175</v>
      </c>
      <c r="C1407" s="347" t="s">
        <v>391</v>
      </c>
      <c r="D1407" s="347" t="s">
        <v>256</v>
      </c>
      <c r="E1407" s="347">
        <v>9000</v>
      </c>
      <c r="F1407" s="367">
        <f t="shared" si="22"/>
        <v>16.809547823163559</v>
      </c>
      <c r="G1407" s="239">
        <v>535.41</v>
      </c>
      <c r="H1407" s="347" t="s">
        <v>122</v>
      </c>
      <c r="I1407" s="347" t="s">
        <v>1107</v>
      </c>
      <c r="J1407" s="170" t="s">
        <v>95</v>
      </c>
      <c r="K1407" s="170" t="s">
        <v>342</v>
      </c>
      <c r="L1407" s="170" t="s">
        <v>112</v>
      </c>
      <c r="M1407" s="75"/>
      <c r="N1407" s="75"/>
      <c r="O1407" s="75"/>
    </row>
    <row r="1408" spans="1:15" ht="15.6" hidden="1">
      <c r="A1408" s="423">
        <v>46133</v>
      </c>
      <c r="B1408" s="361" t="s">
        <v>2161</v>
      </c>
      <c r="C1408" s="361" t="s">
        <v>520</v>
      </c>
      <c r="D1408" s="361" t="s">
        <v>256</v>
      </c>
      <c r="E1408" s="361">
        <v>1000</v>
      </c>
      <c r="F1408" s="367">
        <f t="shared" si="22"/>
        <v>1.867727535907062</v>
      </c>
      <c r="G1408" s="239">
        <v>535.41</v>
      </c>
      <c r="H1408" s="242" t="s">
        <v>121</v>
      </c>
      <c r="I1408" s="361" t="s">
        <v>1124</v>
      </c>
      <c r="J1408" s="170" t="s">
        <v>95</v>
      </c>
      <c r="K1408" s="170" t="s">
        <v>342</v>
      </c>
      <c r="L1408" s="170" t="s">
        <v>112</v>
      </c>
      <c r="M1408" s="75"/>
      <c r="N1408" s="75"/>
      <c r="O1408" s="75"/>
    </row>
    <row r="1409" spans="1:15" ht="15.6" hidden="1">
      <c r="A1409" s="423">
        <v>46133</v>
      </c>
      <c r="B1409" s="361" t="s">
        <v>2161</v>
      </c>
      <c r="C1409" s="361" t="s">
        <v>520</v>
      </c>
      <c r="D1409" s="361" t="s">
        <v>256</v>
      </c>
      <c r="E1409" s="361">
        <v>1000</v>
      </c>
      <c r="F1409" s="367">
        <f t="shared" si="22"/>
        <v>1.867727535907062</v>
      </c>
      <c r="G1409" s="239">
        <v>535.41</v>
      </c>
      <c r="H1409" s="242" t="s">
        <v>121</v>
      </c>
      <c r="I1409" s="361" t="s">
        <v>1124</v>
      </c>
      <c r="J1409" s="170" t="s">
        <v>95</v>
      </c>
      <c r="K1409" s="170" t="s">
        <v>342</v>
      </c>
      <c r="L1409" s="170" t="s">
        <v>112</v>
      </c>
      <c r="M1409" s="75"/>
      <c r="N1409" s="75"/>
      <c r="O1409" s="75"/>
    </row>
    <row r="1410" spans="1:15" ht="15.6" hidden="1">
      <c r="A1410" s="423">
        <v>46133</v>
      </c>
      <c r="B1410" s="361" t="s">
        <v>2161</v>
      </c>
      <c r="C1410" s="361" t="s">
        <v>520</v>
      </c>
      <c r="D1410" s="361" t="s">
        <v>256</v>
      </c>
      <c r="E1410" s="361">
        <v>1000</v>
      </c>
      <c r="F1410" s="367">
        <f t="shared" si="22"/>
        <v>1.867727535907062</v>
      </c>
      <c r="G1410" s="239">
        <v>535.41</v>
      </c>
      <c r="H1410" s="242" t="s">
        <v>121</v>
      </c>
      <c r="I1410" s="361" t="s">
        <v>1124</v>
      </c>
      <c r="J1410" s="170" t="s">
        <v>95</v>
      </c>
      <c r="K1410" s="170" t="s">
        <v>342</v>
      </c>
      <c r="L1410" s="170" t="s">
        <v>112</v>
      </c>
      <c r="M1410" s="75"/>
      <c r="N1410" s="75"/>
      <c r="O1410" s="75"/>
    </row>
    <row r="1411" spans="1:15" ht="15.6" hidden="1">
      <c r="A1411" s="423">
        <v>46133</v>
      </c>
      <c r="B1411" s="361" t="s">
        <v>2165</v>
      </c>
      <c r="C1411" s="361" t="s">
        <v>391</v>
      </c>
      <c r="D1411" s="361" t="s">
        <v>256</v>
      </c>
      <c r="E1411" s="361">
        <v>12000</v>
      </c>
      <c r="F1411" s="367">
        <f t="shared" si="22"/>
        <v>22.412730430884743</v>
      </c>
      <c r="G1411" s="239">
        <v>535.41</v>
      </c>
      <c r="H1411" s="242" t="s">
        <v>121</v>
      </c>
      <c r="I1411" s="361" t="s">
        <v>1138</v>
      </c>
      <c r="J1411" s="170" t="s">
        <v>95</v>
      </c>
      <c r="K1411" s="170" t="s">
        <v>342</v>
      </c>
      <c r="L1411" s="170" t="s">
        <v>112</v>
      </c>
      <c r="M1411" s="75"/>
      <c r="N1411" s="75"/>
      <c r="O1411" s="75"/>
    </row>
    <row r="1412" spans="1:15" ht="15.6" hidden="1">
      <c r="A1412" s="423">
        <v>46133</v>
      </c>
      <c r="B1412" s="361" t="s">
        <v>2161</v>
      </c>
      <c r="C1412" s="361" t="s">
        <v>520</v>
      </c>
      <c r="D1412" s="361" t="s">
        <v>256</v>
      </c>
      <c r="E1412" s="361">
        <v>1000</v>
      </c>
      <c r="F1412" s="367">
        <f t="shared" si="22"/>
        <v>1.867727535907062</v>
      </c>
      <c r="G1412" s="239">
        <v>535.41</v>
      </c>
      <c r="H1412" s="242" t="s">
        <v>121</v>
      </c>
      <c r="I1412" s="361" t="s">
        <v>1124</v>
      </c>
      <c r="J1412" s="170" t="s">
        <v>95</v>
      </c>
      <c r="K1412" s="170" t="s">
        <v>342</v>
      </c>
      <c r="L1412" s="170" t="s">
        <v>112</v>
      </c>
      <c r="M1412" s="75"/>
      <c r="N1412" s="75"/>
      <c r="O1412" s="75"/>
    </row>
    <row r="1413" spans="1:15" ht="15.6" hidden="1">
      <c r="A1413" s="423">
        <v>46133</v>
      </c>
      <c r="B1413" s="361" t="s">
        <v>2161</v>
      </c>
      <c r="C1413" s="361" t="s">
        <v>520</v>
      </c>
      <c r="D1413" s="361" t="s">
        <v>256</v>
      </c>
      <c r="E1413" s="361">
        <v>1000</v>
      </c>
      <c r="F1413" s="367">
        <f t="shared" si="22"/>
        <v>1.867727535907062</v>
      </c>
      <c r="G1413" s="239">
        <v>535.41</v>
      </c>
      <c r="H1413" s="361" t="s">
        <v>130</v>
      </c>
      <c r="I1413" s="361" t="s">
        <v>1157</v>
      </c>
      <c r="J1413" s="170" t="s">
        <v>95</v>
      </c>
      <c r="K1413" s="170" t="s">
        <v>342</v>
      </c>
      <c r="L1413" s="170" t="s">
        <v>112</v>
      </c>
      <c r="M1413" s="75"/>
      <c r="N1413" s="75"/>
      <c r="O1413" s="75"/>
    </row>
    <row r="1414" spans="1:15" ht="15.6" hidden="1">
      <c r="A1414" s="423">
        <v>46133</v>
      </c>
      <c r="B1414" s="361" t="s">
        <v>2175</v>
      </c>
      <c r="C1414" s="361" t="s">
        <v>391</v>
      </c>
      <c r="D1414" s="361" t="s">
        <v>256</v>
      </c>
      <c r="E1414" s="361">
        <v>12000</v>
      </c>
      <c r="F1414" s="367">
        <f t="shared" si="22"/>
        <v>22.412730430884743</v>
      </c>
      <c r="G1414" s="239">
        <v>535.41</v>
      </c>
      <c r="H1414" s="361" t="s">
        <v>130</v>
      </c>
      <c r="I1414" s="361" t="s">
        <v>1169</v>
      </c>
      <c r="J1414" s="170" t="s">
        <v>95</v>
      </c>
      <c r="K1414" s="170" t="s">
        <v>342</v>
      </c>
      <c r="L1414" s="170" t="s">
        <v>112</v>
      </c>
      <c r="M1414" s="75"/>
      <c r="N1414" s="75"/>
      <c r="O1414" s="75"/>
    </row>
    <row r="1415" spans="1:15" ht="15.6" hidden="1">
      <c r="A1415" s="423">
        <v>46133</v>
      </c>
      <c r="B1415" s="361" t="s">
        <v>2161</v>
      </c>
      <c r="C1415" s="361" t="s">
        <v>520</v>
      </c>
      <c r="D1415" s="361" t="s">
        <v>256</v>
      </c>
      <c r="E1415" s="361">
        <v>2000</v>
      </c>
      <c r="F1415" s="367">
        <f t="shared" si="22"/>
        <v>3.735455071814124</v>
      </c>
      <c r="G1415" s="239">
        <v>535.41</v>
      </c>
      <c r="H1415" s="361" t="s">
        <v>130</v>
      </c>
      <c r="I1415" s="361" t="s">
        <v>1157</v>
      </c>
      <c r="J1415" s="170" t="s">
        <v>95</v>
      </c>
      <c r="K1415" s="170" t="s">
        <v>342</v>
      </c>
      <c r="L1415" s="170" t="s">
        <v>112</v>
      </c>
      <c r="M1415" s="75"/>
      <c r="N1415" s="75"/>
      <c r="O1415" s="75"/>
    </row>
    <row r="1416" spans="1:15" ht="15.6" hidden="1">
      <c r="A1416" s="381">
        <v>46133</v>
      </c>
      <c r="B1416" s="425" t="s">
        <v>1207</v>
      </c>
      <c r="C1416" s="369" t="s">
        <v>334</v>
      </c>
      <c r="D1416" s="369" t="s">
        <v>96</v>
      </c>
      <c r="E1416" s="437">
        <v>1000</v>
      </c>
      <c r="F1416" s="367">
        <f t="shared" si="22"/>
        <v>1.867727535907062</v>
      </c>
      <c r="G1416" s="239">
        <v>535.41</v>
      </c>
      <c r="H1416" s="369" t="s">
        <v>126</v>
      </c>
      <c r="I1416" s="170" t="s">
        <v>1244</v>
      </c>
      <c r="J1416" s="170" t="s">
        <v>95</v>
      </c>
      <c r="K1416" s="170" t="s">
        <v>342</v>
      </c>
      <c r="L1416" s="170" t="s">
        <v>112</v>
      </c>
      <c r="M1416" s="75"/>
      <c r="N1416" s="75"/>
      <c r="O1416" s="75"/>
    </row>
    <row r="1417" spans="1:15" ht="15.6" hidden="1">
      <c r="A1417" s="381">
        <v>46133</v>
      </c>
      <c r="B1417" s="425" t="s">
        <v>1208</v>
      </c>
      <c r="C1417" s="369" t="s">
        <v>334</v>
      </c>
      <c r="D1417" s="369" t="s">
        <v>96</v>
      </c>
      <c r="E1417" s="437">
        <v>1000</v>
      </c>
      <c r="F1417" s="367">
        <f t="shared" si="22"/>
        <v>1.867727535907062</v>
      </c>
      <c r="G1417" s="239">
        <v>535.41</v>
      </c>
      <c r="H1417" s="369" t="s">
        <v>126</v>
      </c>
      <c r="I1417" s="170" t="s">
        <v>1244</v>
      </c>
      <c r="J1417" s="170" t="s">
        <v>95</v>
      </c>
      <c r="K1417" s="170" t="s">
        <v>342</v>
      </c>
      <c r="L1417" s="170" t="s">
        <v>112</v>
      </c>
      <c r="M1417" s="75"/>
      <c r="N1417" s="75"/>
      <c r="O1417" s="75"/>
    </row>
    <row r="1418" spans="1:15" ht="15.6" hidden="1">
      <c r="A1418" s="423">
        <v>46133</v>
      </c>
      <c r="B1418" s="361" t="s">
        <v>1343</v>
      </c>
      <c r="C1418" s="361" t="s">
        <v>334</v>
      </c>
      <c r="D1418" s="361" t="s">
        <v>96</v>
      </c>
      <c r="E1418" s="361">
        <v>2500</v>
      </c>
      <c r="F1418" s="367">
        <f t="shared" si="22"/>
        <v>4.669318839767655</v>
      </c>
      <c r="G1418" s="239">
        <v>535.41</v>
      </c>
      <c r="H1418" s="361" t="s">
        <v>123</v>
      </c>
      <c r="I1418" s="361" t="s">
        <v>1368</v>
      </c>
      <c r="J1418" s="170" t="s">
        <v>95</v>
      </c>
      <c r="K1418" s="170" t="s">
        <v>342</v>
      </c>
      <c r="L1418" s="170" t="s">
        <v>112</v>
      </c>
      <c r="M1418" s="75"/>
      <c r="N1418" s="75"/>
      <c r="O1418" s="75"/>
    </row>
    <row r="1419" spans="1:15" ht="15.6" hidden="1">
      <c r="A1419" s="423">
        <v>46133</v>
      </c>
      <c r="B1419" s="361" t="s">
        <v>1344</v>
      </c>
      <c r="C1419" s="361" t="s">
        <v>334</v>
      </c>
      <c r="D1419" s="361" t="s">
        <v>96</v>
      </c>
      <c r="E1419" s="361">
        <v>300</v>
      </c>
      <c r="F1419" s="367">
        <f t="shared" si="22"/>
        <v>0.56031826077211855</v>
      </c>
      <c r="G1419" s="239">
        <v>535.41</v>
      </c>
      <c r="H1419" s="361" t="s">
        <v>123</v>
      </c>
      <c r="I1419" s="361" t="s">
        <v>1368</v>
      </c>
      <c r="J1419" s="170" t="s">
        <v>95</v>
      </c>
      <c r="K1419" s="170" t="s">
        <v>342</v>
      </c>
      <c r="L1419" s="170" t="s">
        <v>112</v>
      </c>
      <c r="M1419" s="75"/>
      <c r="N1419" s="75"/>
      <c r="O1419" s="75"/>
    </row>
    <row r="1420" spans="1:15" ht="15.6" hidden="1">
      <c r="A1420" s="423">
        <v>46133</v>
      </c>
      <c r="B1420" s="361" t="s">
        <v>1345</v>
      </c>
      <c r="C1420" s="361" t="s">
        <v>334</v>
      </c>
      <c r="D1420" s="361" t="s">
        <v>96</v>
      </c>
      <c r="E1420" s="361">
        <v>300</v>
      </c>
      <c r="F1420" s="367">
        <f t="shared" si="22"/>
        <v>0.56031826077211855</v>
      </c>
      <c r="G1420" s="239">
        <v>535.41</v>
      </c>
      <c r="H1420" s="361" t="s">
        <v>123</v>
      </c>
      <c r="I1420" s="361" t="s">
        <v>1368</v>
      </c>
      <c r="J1420" s="170" t="s">
        <v>95</v>
      </c>
      <c r="K1420" s="170" t="s">
        <v>342</v>
      </c>
      <c r="L1420" s="170" t="s">
        <v>112</v>
      </c>
      <c r="M1420" s="75"/>
      <c r="N1420" s="75"/>
      <c r="O1420" s="75"/>
    </row>
    <row r="1421" spans="1:15" ht="15.6" hidden="1">
      <c r="A1421" s="423">
        <v>46133</v>
      </c>
      <c r="B1421" s="361" t="s">
        <v>1346</v>
      </c>
      <c r="C1421" s="361" t="s">
        <v>334</v>
      </c>
      <c r="D1421" s="361" t="s">
        <v>96</v>
      </c>
      <c r="E1421" s="361">
        <v>300</v>
      </c>
      <c r="F1421" s="367">
        <f t="shared" si="22"/>
        <v>0.56031826077211855</v>
      </c>
      <c r="G1421" s="239">
        <v>535.41</v>
      </c>
      <c r="H1421" s="361" t="s">
        <v>123</v>
      </c>
      <c r="I1421" s="361" t="s">
        <v>1368</v>
      </c>
      <c r="J1421" s="170" t="s">
        <v>95</v>
      </c>
      <c r="K1421" s="170" t="s">
        <v>342</v>
      </c>
      <c r="L1421" s="170" t="s">
        <v>112</v>
      </c>
      <c r="M1421" s="75"/>
      <c r="N1421" s="75"/>
      <c r="O1421" s="75"/>
    </row>
    <row r="1422" spans="1:15" ht="15.6" hidden="1">
      <c r="A1422" s="423">
        <v>46133</v>
      </c>
      <c r="B1422" s="361" t="s">
        <v>1347</v>
      </c>
      <c r="C1422" s="361" t="s">
        <v>771</v>
      </c>
      <c r="D1422" s="361" t="s">
        <v>96</v>
      </c>
      <c r="E1422" s="361">
        <v>3000</v>
      </c>
      <c r="F1422" s="367">
        <f t="shared" si="22"/>
        <v>5.6031826077211857</v>
      </c>
      <c r="G1422" s="239">
        <v>535.41</v>
      </c>
      <c r="H1422" s="361" t="s">
        <v>123</v>
      </c>
      <c r="I1422" s="361" t="s">
        <v>1378</v>
      </c>
      <c r="J1422" s="170" t="s">
        <v>95</v>
      </c>
      <c r="K1422" s="170" t="s">
        <v>342</v>
      </c>
      <c r="L1422" s="170" t="s">
        <v>112</v>
      </c>
      <c r="M1422" s="75"/>
      <c r="N1422" s="75"/>
      <c r="O1422" s="75"/>
    </row>
    <row r="1423" spans="1:15" ht="15.6" hidden="1">
      <c r="A1423" s="423">
        <v>46133</v>
      </c>
      <c r="B1423" s="361" t="s">
        <v>1348</v>
      </c>
      <c r="C1423" s="361" t="s">
        <v>334</v>
      </c>
      <c r="D1423" s="361" t="s">
        <v>96</v>
      </c>
      <c r="E1423" s="361">
        <v>300</v>
      </c>
      <c r="F1423" s="367">
        <f t="shared" si="22"/>
        <v>0.56031826077211855</v>
      </c>
      <c r="G1423" s="239">
        <v>535.41</v>
      </c>
      <c r="H1423" s="361" t="s">
        <v>123</v>
      </c>
      <c r="I1423" s="361" t="s">
        <v>1368</v>
      </c>
      <c r="J1423" s="170" t="s">
        <v>95</v>
      </c>
      <c r="K1423" s="170" t="s">
        <v>342</v>
      </c>
      <c r="L1423" s="170" t="s">
        <v>112</v>
      </c>
      <c r="M1423" s="75"/>
      <c r="N1423" s="75"/>
      <c r="O1423" s="75"/>
    </row>
    <row r="1424" spans="1:15" ht="15.6" hidden="1">
      <c r="A1424" s="423">
        <v>46133</v>
      </c>
      <c r="B1424" s="361" t="s">
        <v>1349</v>
      </c>
      <c r="C1424" s="361" t="s">
        <v>334</v>
      </c>
      <c r="D1424" s="361" t="s">
        <v>96</v>
      </c>
      <c r="E1424" s="361">
        <v>300</v>
      </c>
      <c r="F1424" s="367">
        <f t="shared" si="22"/>
        <v>0.56031826077211855</v>
      </c>
      <c r="G1424" s="239">
        <v>535.41</v>
      </c>
      <c r="H1424" s="361" t="s">
        <v>123</v>
      </c>
      <c r="I1424" s="361" t="s">
        <v>1368</v>
      </c>
      <c r="J1424" s="170" t="s">
        <v>95</v>
      </c>
      <c r="K1424" s="170" t="s">
        <v>342</v>
      </c>
      <c r="L1424" s="170" t="s">
        <v>112</v>
      </c>
      <c r="M1424" s="75"/>
      <c r="N1424" s="75"/>
      <c r="O1424" s="75"/>
    </row>
    <row r="1425" spans="1:15" ht="15.6" hidden="1">
      <c r="A1425" s="423">
        <v>46133</v>
      </c>
      <c r="B1425" s="361" t="s">
        <v>1350</v>
      </c>
      <c r="C1425" s="361" t="s">
        <v>523</v>
      </c>
      <c r="D1425" s="361" t="s">
        <v>96</v>
      </c>
      <c r="E1425" s="361">
        <v>20000</v>
      </c>
      <c r="F1425" s="367">
        <f t="shared" si="22"/>
        <v>37.35455071814124</v>
      </c>
      <c r="G1425" s="239">
        <v>535.41</v>
      </c>
      <c r="H1425" s="361" t="s">
        <v>123</v>
      </c>
      <c r="I1425" s="361" t="s">
        <v>1379</v>
      </c>
      <c r="J1425" s="170" t="s">
        <v>95</v>
      </c>
      <c r="K1425" s="170" t="s">
        <v>342</v>
      </c>
      <c r="L1425" s="170" t="s">
        <v>112</v>
      </c>
      <c r="M1425" s="75"/>
      <c r="N1425" s="75"/>
      <c r="O1425" s="75"/>
    </row>
    <row r="1426" spans="1:15" ht="15.6" hidden="1">
      <c r="A1426" s="423">
        <v>46134</v>
      </c>
      <c r="B1426" s="361" t="s">
        <v>185</v>
      </c>
      <c r="C1426" s="361" t="s">
        <v>334</v>
      </c>
      <c r="D1426" s="371" t="s">
        <v>98</v>
      </c>
      <c r="E1426" s="361">
        <v>1000</v>
      </c>
      <c r="F1426" s="367">
        <f t="shared" si="22"/>
        <v>1.867727535907062</v>
      </c>
      <c r="G1426" s="239">
        <v>535.41</v>
      </c>
      <c r="H1426" s="372" t="s">
        <v>110</v>
      </c>
      <c r="I1426" s="424" t="s">
        <v>905</v>
      </c>
      <c r="J1426" s="170" t="s">
        <v>95</v>
      </c>
      <c r="K1426" s="170" t="s">
        <v>342</v>
      </c>
      <c r="L1426" s="170" t="s">
        <v>112</v>
      </c>
      <c r="M1426" s="75"/>
      <c r="N1426" s="75"/>
      <c r="O1426" s="75"/>
    </row>
    <row r="1427" spans="1:15" ht="15.6" hidden="1">
      <c r="A1427" s="423">
        <v>46134</v>
      </c>
      <c r="B1427" s="361" t="s">
        <v>186</v>
      </c>
      <c r="C1427" s="361" t="s">
        <v>334</v>
      </c>
      <c r="D1427" s="371" t="s">
        <v>98</v>
      </c>
      <c r="E1427" s="361">
        <v>1000</v>
      </c>
      <c r="F1427" s="367">
        <f t="shared" si="22"/>
        <v>1.867727535907062</v>
      </c>
      <c r="G1427" s="239">
        <v>535.41</v>
      </c>
      <c r="H1427" s="372" t="s">
        <v>110</v>
      </c>
      <c r="I1427" s="424" t="s">
        <v>905</v>
      </c>
      <c r="J1427" s="170" t="s">
        <v>95</v>
      </c>
      <c r="K1427" s="170" t="s">
        <v>342</v>
      </c>
      <c r="L1427" s="170" t="s">
        <v>112</v>
      </c>
      <c r="M1427" s="75"/>
      <c r="N1427" s="75"/>
      <c r="O1427" s="75"/>
    </row>
    <row r="1428" spans="1:15" ht="15.6" hidden="1">
      <c r="A1428" s="423">
        <v>46134</v>
      </c>
      <c r="B1428" s="369" t="s">
        <v>899</v>
      </c>
      <c r="C1428" s="425" t="s">
        <v>109</v>
      </c>
      <c r="D1428" s="232" t="s">
        <v>98</v>
      </c>
      <c r="E1428" s="361">
        <v>10000</v>
      </c>
      <c r="F1428" s="367">
        <f t="shared" si="22"/>
        <v>18.67727535907062</v>
      </c>
      <c r="G1428" s="239">
        <v>535.41</v>
      </c>
      <c r="H1428" s="372" t="s">
        <v>110</v>
      </c>
      <c r="I1428" s="424" t="s">
        <v>910</v>
      </c>
      <c r="J1428" s="170" t="s">
        <v>95</v>
      </c>
      <c r="K1428" s="170" t="s">
        <v>342</v>
      </c>
      <c r="L1428" s="170" t="s">
        <v>112</v>
      </c>
      <c r="M1428" s="75"/>
      <c r="N1428" s="75"/>
      <c r="O1428" s="75"/>
    </row>
    <row r="1429" spans="1:15" ht="15.6" hidden="1">
      <c r="A1429" s="374">
        <v>46134</v>
      </c>
      <c r="B1429" s="377" t="s">
        <v>956</v>
      </c>
      <c r="C1429" s="377" t="s">
        <v>953</v>
      </c>
      <c r="D1429" s="376" t="s">
        <v>96</v>
      </c>
      <c r="E1429" s="377">
        <v>1500</v>
      </c>
      <c r="F1429" s="367">
        <f t="shared" si="22"/>
        <v>2.8015913038605929</v>
      </c>
      <c r="G1429" s="239">
        <v>535.41</v>
      </c>
      <c r="H1429" s="165" t="s">
        <v>127</v>
      </c>
      <c r="I1429" s="377" t="s">
        <v>991</v>
      </c>
      <c r="J1429" s="170" t="s">
        <v>95</v>
      </c>
      <c r="K1429" s="170" t="s">
        <v>342</v>
      </c>
      <c r="L1429" s="170" t="s">
        <v>112</v>
      </c>
      <c r="M1429" s="75"/>
      <c r="N1429" s="75"/>
      <c r="O1429" s="75"/>
    </row>
    <row r="1430" spans="1:15" ht="15.6" hidden="1">
      <c r="A1430" s="374">
        <v>46134</v>
      </c>
      <c r="B1430" s="377" t="s">
        <v>954</v>
      </c>
      <c r="C1430" s="377" t="s">
        <v>520</v>
      </c>
      <c r="D1430" s="376" t="s">
        <v>96</v>
      </c>
      <c r="E1430" s="377">
        <v>500</v>
      </c>
      <c r="F1430" s="367">
        <f t="shared" si="22"/>
        <v>0.93386376795353099</v>
      </c>
      <c r="G1430" s="239">
        <v>535.41</v>
      </c>
      <c r="H1430" s="165" t="s">
        <v>127</v>
      </c>
      <c r="I1430" s="377" t="s">
        <v>980</v>
      </c>
      <c r="J1430" s="170" t="s">
        <v>95</v>
      </c>
      <c r="K1430" s="170" t="s">
        <v>342</v>
      </c>
      <c r="L1430" s="170" t="s">
        <v>112</v>
      </c>
      <c r="M1430" s="75"/>
      <c r="N1430" s="75"/>
      <c r="O1430" s="75"/>
    </row>
    <row r="1431" spans="1:15" ht="15.6" hidden="1">
      <c r="A1431" s="374">
        <v>46134</v>
      </c>
      <c r="B1431" s="377" t="s">
        <v>957</v>
      </c>
      <c r="C1431" s="377" t="s">
        <v>520</v>
      </c>
      <c r="D1431" s="376" t="s">
        <v>96</v>
      </c>
      <c r="E1431" s="377">
        <v>500</v>
      </c>
      <c r="F1431" s="367">
        <f t="shared" si="22"/>
        <v>0.93386376795353099</v>
      </c>
      <c r="G1431" s="239">
        <v>535.41</v>
      </c>
      <c r="H1431" s="165" t="s">
        <v>127</v>
      </c>
      <c r="I1431" s="377" t="s">
        <v>980</v>
      </c>
      <c r="J1431" s="170" t="s">
        <v>95</v>
      </c>
      <c r="K1431" s="170" t="s">
        <v>342</v>
      </c>
      <c r="L1431" s="170" t="s">
        <v>112</v>
      </c>
      <c r="M1431" s="75"/>
      <c r="N1431" s="75"/>
      <c r="O1431" s="75"/>
    </row>
    <row r="1432" spans="1:15" ht="15.6" hidden="1">
      <c r="A1432" s="374">
        <v>46134</v>
      </c>
      <c r="B1432" s="377" t="s">
        <v>958</v>
      </c>
      <c r="C1432" s="377" t="s">
        <v>520</v>
      </c>
      <c r="D1432" s="376" t="s">
        <v>96</v>
      </c>
      <c r="E1432" s="377">
        <v>500</v>
      </c>
      <c r="F1432" s="367">
        <f t="shared" si="22"/>
        <v>0.93386376795353099</v>
      </c>
      <c r="G1432" s="239">
        <v>535.41</v>
      </c>
      <c r="H1432" s="165" t="s">
        <v>127</v>
      </c>
      <c r="I1432" s="377" t="s">
        <v>980</v>
      </c>
      <c r="J1432" s="170" t="s">
        <v>95</v>
      </c>
      <c r="K1432" s="170" t="s">
        <v>342</v>
      </c>
      <c r="L1432" s="170" t="s">
        <v>112</v>
      </c>
      <c r="M1432" s="75"/>
      <c r="N1432" s="75"/>
      <c r="O1432" s="75"/>
    </row>
    <row r="1433" spans="1:15" ht="15.6" hidden="1">
      <c r="A1433" s="374">
        <v>46134</v>
      </c>
      <c r="B1433" s="377" t="s">
        <v>959</v>
      </c>
      <c r="C1433" s="377" t="s">
        <v>520</v>
      </c>
      <c r="D1433" s="376" t="s">
        <v>96</v>
      </c>
      <c r="E1433" s="377">
        <v>500</v>
      </c>
      <c r="F1433" s="367">
        <f t="shared" si="22"/>
        <v>0.93386376795353099</v>
      </c>
      <c r="G1433" s="239">
        <v>535.41</v>
      </c>
      <c r="H1433" s="165" t="s">
        <v>127</v>
      </c>
      <c r="I1433" s="377" t="s">
        <v>980</v>
      </c>
      <c r="J1433" s="170" t="s">
        <v>95</v>
      </c>
      <c r="K1433" s="170" t="s">
        <v>342</v>
      </c>
      <c r="L1433" s="170" t="s">
        <v>112</v>
      </c>
      <c r="M1433" s="75"/>
      <c r="N1433" s="75"/>
      <c r="O1433" s="75"/>
    </row>
    <row r="1434" spans="1:15" ht="15.6" hidden="1">
      <c r="A1434" s="374">
        <v>46134</v>
      </c>
      <c r="B1434" s="377" t="s">
        <v>960</v>
      </c>
      <c r="C1434" s="377" t="s">
        <v>953</v>
      </c>
      <c r="D1434" s="376" t="s">
        <v>96</v>
      </c>
      <c r="E1434" s="377">
        <v>1500</v>
      </c>
      <c r="F1434" s="367">
        <f t="shared" si="22"/>
        <v>2.8015913038605929</v>
      </c>
      <c r="G1434" s="239">
        <v>535.41</v>
      </c>
      <c r="H1434" s="165" t="s">
        <v>127</v>
      </c>
      <c r="I1434" s="377" t="s">
        <v>991</v>
      </c>
      <c r="J1434" s="170" t="s">
        <v>95</v>
      </c>
      <c r="K1434" s="170" t="s">
        <v>342</v>
      </c>
      <c r="L1434" s="170" t="s">
        <v>112</v>
      </c>
      <c r="M1434" s="75"/>
      <c r="N1434" s="75"/>
      <c r="O1434" s="75"/>
    </row>
    <row r="1435" spans="1:15" ht="15.6" hidden="1">
      <c r="A1435" s="374">
        <v>46134</v>
      </c>
      <c r="B1435" s="377" t="s">
        <v>954</v>
      </c>
      <c r="C1435" s="377" t="s">
        <v>520</v>
      </c>
      <c r="D1435" s="376" t="s">
        <v>96</v>
      </c>
      <c r="E1435" s="377">
        <v>500</v>
      </c>
      <c r="F1435" s="367">
        <f t="shared" si="22"/>
        <v>0.93386376795353099</v>
      </c>
      <c r="G1435" s="239">
        <v>535.41</v>
      </c>
      <c r="H1435" s="165" t="s">
        <v>127</v>
      </c>
      <c r="I1435" s="377" t="s">
        <v>980</v>
      </c>
      <c r="J1435" s="170" t="s">
        <v>95</v>
      </c>
      <c r="K1435" s="170" t="s">
        <v>342</v>
      </c>
      <c r="L1435" s="170" t="s">
        <v>112</v>
      </c>
      <c r="M1435" s="75"/>
      <c r="N1435" s="75"/>
      <c r="O1435" s="75"/>
    </row>
    <row r="1436" spans="1:15" ht="15.6" hidden="1">
      <c r="A1436" s="374">
        <v>46134</v>
      </c>
      <c r="B1436" s="377" t="s">
        <v>955</v>
      </c>
      <c r="C1436" s="377" t="s">
        <v>520</v>
      </c>
      <c r="D1436" s="376" t="s">
        <v>96</v>
      </c>
      <c r="E1436" s="377">
        <v>500</v>
      </c>
      <c r="F1436" s="367">
        <f t="shared" si="22"/>
        <v>0.93386376795353099</v>
      </c>
      <c r="G1436" s="239">
        <v>535.41</v>
      </c>
      <c r="H1436" s="165" t="s">
        <v>127</v>
      </c>
      <c r="I1436" s="377" t="s">
        <v>980</v>
      </c>
      <c r="J1436" s="170" t="s">
        <v>95</v>
      </c>
      <c r="K1436" s="170" t="s">
        <v>342</v>
      </c>
      <c r="L1436" s="170" t="s">
        <v>112</v>
      </c>
      <c r="M1436" s="75"/>
      <c r="N1436" s="75"/>
      <c r="O1436" s="75"/>
    </row>
    <row r="1437" spans="1:15" ht="15.6" hidden="1">
      <c r="A1437" s="374">
        <v>46134</v>
      </c>
      <c r="B1437" s="375" t="s">
        <v>961</v>
      </c>
      <c r="C1437" s="375" t="s">
        <v>109</v>
      </c>
      <c r="D1437" s="376" t="s">
        <v>96</v>
      </c>
      <c r="E1437" s="377">
        <v>7500</v>
      </c>
      <c r="F1437" s="367">
        <f t="shared" si="22"/>
        <v>14.007956519302965</v>
      </c>
      <c r="G1437" s="239">
        <v>535.41</v>
      </c>
      <c r="H1437" s="165" t="s">
        <v>127</v>
      </c>
      <c r="I1437" s="377" t="s">
        <v>992</v>
      </c>
      <c r="J1437" s="170" t="s">
        <v>95</v>
      </c>
      <c r="K1437" s="170" t="s">
        <v>342</v>
      </c>
      <c r="L1437" s="170" t="s">
        <v>112</v>
      </c>
      <c r="M1437" s="75"/>
      <c r="N1437" s="75"/>
      <c r="O1437" s="75"/>
    </row>
    <row r="1438" spans="1:15" ht="15.6" hidden="1">
      <c r="A1438" s="432">
        <v>46134</v>
      </c>
      <c r="B1438" s="170" t="s">
        <v>1041</v>
      </c>
      <c r="C1438" s="170" t="s">
        <v>103</v>
      </c>
      <c r="D1438" s="170" t="s">
        <v>97</v>
      </c>
      <c r="E1438" s="433">
        <v>10500</v>
      </c>
      <c r="F1438" s="367">
        <f t="shared" si="22"/>
        <v>20.217544631192514</v>
      </c>
      <c r="G1438" s="239">
        <v>519.35090000000002</v>
      </c>
      <c r="H1438" s="425" t="s">
        <v>167</v>
      </c>
      <c r="I1438" s="425" t="s">
        <v>1073</v>
      </c>
      <c r="J1438" s="170" t="s">
        <v>95</v>
      </c>
      <c r="K1438" s="170" t="s">
        <v>337</v>
      </c>
      <c r="L1438" s="170" t="s">
        <v>112</v>
      </c>
      <c r="M1438" s="75"/>
      <c r="N1438" s="75"/>
      <c r="O1438" s="75"/>
    </row>
    <row r="1439" spans="1:15" ht="15.6" hidden="1">
      <c r="A1439" s="380">
        <v>46134</v>
      </c>
      <c r="B1439" s="361" t="s">
        <v>1014</v>
      </c>
      <c r="C1439" s="430" t="s">
        <v>334</v>
      </c>
      <c r="D1439" s="361" t="s">
        <v>97</v>
      </c>
      <c r="E1439" s="431">
        <v>1000</v>
      </c>
      <c r="F1439" s="367">
        <f t="shared" si="22"/>
        <v>1.867727535907062</v>
      </c>
      <c r="G1439" s="239">
        <v>535.41</v>
      </c>
      <c r="H1439" s="361" t="s">
        <v>167</v>
      </c>
      <c r="I1439" s="361" t="s">
        <v>1057</v>
      </c>
      <c r="J1439" s="170" t="s">
        <v>95</v>
      </c>
      <c r="K1439" s="170" t="s">
        <v>342</v>
      </c>
      <c r="L1439" s="170" t="s">
        <v>112</v>
      </c>
      <c r="M1439" s="75"/>
      <c r="N1439" s="75"/>
      <c r="O1439" s="75"/>
    </row>
    <row r="1440" spans="1:15" ht="15.6" hidden="1">
      <c r="A1440" s="380">
        <v>46134</v>
      </c>
      <c r="B1440" s="361" t="s">
        <v>1015</v>
      </c>
      <c r="C1440" s="430" t="s">
        <v>334</v>
      </c>
      <c r="D1440" s="361" t="s">
        <v>97</v>
      </c>
      <c r="E1440" s="431">
        <v>1000</v>
      </c>
      <c r="F1440" s="367">
        <f t="shared" si="22"/>
        <v>1.867727535907062</v>
      </c>
      <c r="G1440" s="239">
        <v>535.41</v>
      </c>
      <c r="H1440" s="361" t="s">
        <v>167</v>
      </c>
      <c r="I1440" s="361" t="s">
        <v>1057</v>
      </c>
      <c r="J1440" s="170" t="s">
        <v>95</v>
      </c>
      <c r="K1440" s="170" t="s">
        <v>342</v>
      </c>
      <c r="L1440" s="170" t="s">
        <v>112</v>
      </c>
      <c r="M1440" s="124"/>
      <c r="N1440" s="124"/>
      <c r="O1440" s="124"/>
    </row>
    <row r="1441" spans="1:15" ht="15.6" hidden="1">
      <c r="A1441" s="380">
        <v>46134</v>
      </c>
      <c r="B1441" s="361" t="s">
        <v>1042</v>
      </c>
      <c r="C1441" s="430" t="s">
        <v>334</v>
      </c>
      <c r="D1441" s="361" t="s">
        <v>97</v>
      </c>
      <c r="E1441" s="431">
        <v>1000</v>
      </c>
      <c r="F1441" s="367">
        <f t="shared" si="22"/>
        <v>1.867727535907062</v>
      </c>
      <c r="G1441" s="239">
        <v>535.41</v>
      </c>
      <c r="H1441" s="361" t="s">
        <v>167</v>
      </c>
      <c r="I1441" s="361" t="s">
        <v>1057</v>
      </c>
      <c r="J1441" s="170" t="s">
        <v>95</v>
      </c>
      <c r="K1441" s="170" t="s">
        <v>342</v>
      </c>
      <c r="L1441" s="170" t="s">
        <v>112</v>
      </c>
      <c r="M1441" s="124"/>
      <c r="N1441" s="124"/>
      <c r="O1441" s="124"/>
    </row>
    <row r="1442" spans="1:15" ht="15.6" hidden="1">
      <c r="A1442" s="380">
        <v>46134</v>
      </c>
      <c r="B1442" s="361" t="s">
        <v>1043</v>
      </c>
      <c r="C1442" s="430" t="s">
        <v>334</v>
      </c>
      <c r="D1442" s="361" t="s">
        <v>97</v>
      </c>
      <c r="E1442" s="431">
        <v>1000</v>
      </c>
      <c r="F1442" s="367">
        <f t="shared" si="22"/>
        <v>1.867727535907062</v>
      </c>
      <c r="G1442" s="239">
        <v>535.41</v>
      </c>
      <c r="H1442" s="361" t="s">
        <v>167</v>
      </c>
      <c r="I1442" s="361" t="s">
        <v>1057</v>
      </c>
      <c r="J1442" s="170" t="s">
        <v>95</v>
      </c>
      <c r="K1442" s="170" t="s">
        <v>342</v>
      </c>
      <c r="L1442" s="170" t="s">
        <v>112</v>
      </c>
      <c r="M1442" s="124"/>
      <c r="N1442" s="124"/>
      <c r="O1442" s="124"/>
    </row>
    <row r="1443" spans="1:15" ht="15.6" hidden="1">
      <c r="A1443" s="380">
        <v>46134</v>
      </c>
      <c r="B1443" s="361" t="s">
        <v>1044</v>
      </c>
      <c r="C1443" s="430" t="s">
        <v>334</v>
      </c>
      <c r="D1443" s="361" t="s">
        <v>97</v>
      </c>
      <c r="E1443" s="431">
        <v>1000</v>
      </c>
      <c r="F1443" s="367">
        <f t="shared" si="22"/>
        <v>1.867727535907062</v>
      </c>
      <c r="G1443" s="239">
        <v>535.41</v>
      </c>
      <c r="H1443" s="361" t="s">
        <v>167</v>
      </c>
      <c r="I1443" s="361" t="s">
        <v>1057</v>
      </c>
      <c r="J1443" s="170" t="s">
        <v>95</v>
      </c>
      <c r="K1443" s="170" t="s">
        <v>342</v>
      </c>
      <c r="L1443" s="170" t="s">
        <v>112</v>
      </c>
      <c r="M1443" s="124"/>
      <c r="N1443" s="124"/>
      <c r="O1443" s="124"/>
    </row>
    <row r="1444" spans="1:15" ht="15.6" hidden="1">
      <c r="A1444" s="380">
        <v>46134</v>
      </c>
      <c r="B1444" s="361" t="s">
        <v>494</v>
      </c>
      <c r="C1444" s="430" t="s">
        <v>334</v>
      </c>
      <c r="D1444" s="361" t="s">
        <v>97</v>
      </c>
      <c r="E1444" s="431">
        <v>1000</v>
      </c>
      <c r="F1444" s="367">
        <f t="shared" si="22"/>
        <v>1.867727535907062</v>
      </c>
      <c r="G1444" s="239">
        <v>535.41</v>
      </c>
      <c r="H1444" s="361" t="s">
        <v>167</v>
      </c>
      <c r="I1444" s="361" t="s">
        <v>1057</v>
      </c>
      <c r="J1444" s="170" t="s">
        <v>95</v>
      </c>
      <c r="K1444" s="170" t="s">
        <v>342</v>
      </c>
      <c r="L1444" s="170" t="s">
        <v>112</v>
      </c>
      <c r="M1444" s="124"/>
      <c r="N1444" s="124"/>
      <c r="O1444" s="124"/>
    </row>
    <row r="1445" spans="1:15" ht="15.6" hidden="1">
      <c r="A1445" s="380">
        <v>46134</v>
      </c>
      <c r="B1445" s="242" t="s">
        <v>1045</v>
      </c>
      <c r="C1445" s="361" t="s">
        <v>109</v>
      </c>
      <c r="D1445" s="242" t="s">
        <v>98</v>
      </c>
      <c r="E1445" s="431">
        <v>5000</v>
      </c>
      <c r="F1445" s="367">
        <f t="shared" si="22"/>
        <v>9.3386376795353101</v>
      </c>
      <c r="G1445" s="239">
        <v>535.41</v>
      </c>
      <c r="H1445" s="361" t="s">
        <v>167</v>
      </c>
      <c r="I1445" s="361" t="s">
        <v>1074</v>
      </c>
      <c r="J1445" s="170" t="s">
        <v>95</v>
      </c>
      <c r="K1445" s="170" t="s">
        <v>342</v>
      </c>
      <c r="L1445" s="170" t="s">
        <v>112</v>
      </c>
      <c r="M1445" s="124"/>
      <c r="N1445" s="124"/>
      <c r="O1445" s="124"/>
    </row>
    <row r="1446" spans="1:15" ht="15.6" hidden="1">
      <c r="A1446" s="346">
        <v>46134</v>
      </c>
      <c r="B1446" s="347" t="s">
        <v>2187</v>
      </c>
      <c r="C1446" s="347" t="s">
        <v>523</v>
      </c>
      <c r="D1446" s="347" t="s">
        <v>256</v>
      </c>
      <c r="E1446" s="347">
        <v>10000</v>
      </c>
      <c r="F1446" s="367">
        <f t="shared" si="22"/>
        <v>18.67727535907062</v>
      </c>
      <c r="G1446" s="239">
        <v>535.41</v>
      </c>
      <c r="H1446" s="347" t="s">
        <v>122</v>
      </c>
      <c r="I1446" s="347" t="s">
        <v>1108</v>
      </c>
      <c r="J1446" s="170" t="s">
        <v>95</v>
      </c>
      <c r="K1446" s="170" t="s">
        <v>342</v>
      </c>
      <c r="L1446" s="170" t="s">
        <v>112</v>
      </c>
      <c r="M1446" s="75"/>
      <c r="N1446" s="75"/>
      <c r="O1446" s="75"/>
    </row>
    <row r="1447" spans="1:15" ht="15.6" hidden="1">
      <c r="A1447" s="346">
        <v>46134</v>
      </c>
      <c r="B1447" s="347" t="s">
        <v>2174</v>
      </c>
      <c r="C1447" s="347" t="s">
        <v>520</v>
      </c>
      <c r="D1447" s="347" t="s">
        <v>256</v>
      </c>
      <c r="E1447" s="347">
        <v>1500</v>
      </c>
      <c r="F1447" s="367">
        <f t="shared" si="22"/>
        <v>2.8015913038605929</v>
      </c>
      <c r="G1447" s="239">
        <v>535.41</v>
      </c>
      <c r="H1447" s="347" t="s">
        <v>122</v>
      </c>
      <c r="I1447" s="347" t="s">
        <v>1092</v>
      </c>
      <c r="J1447" s="170" t="s">
        <v>95</v>
      </c>
      <c r="K1447" s="170" t="s">
        <v>342</v>
      </c>
      <c r="L1447" s="170" t="s">
        <v>112</v>
      </c>
      <c r="M1447" s="75"/>
      <c r="N1447" s="75"/>
      <c r="O1447" s="75"/>
    </row>
    <row r="1448" spans="1:15" ht="15.6" hidden="1">
      <c r="A1448" s="346">
        <v>46134</v>
      </c>
      <c r="B1448" s="347" t="s">
        <v>2174</v>
      </c>
      <c r="C1448" s="347" t="s">
        <v>520</v>
      </c>
      <c r="D1448" s="347" t="s">
        <v>256</v>
      </c>
      <c r="E1448" s="347">
        <v>1000</v>
      </c>
      <c r="F1448" s="367">
        <f t="shared" si="22"/>
        <v>1.867727535907062</v>
      </c>
      <c r="G1448" s="239">
        <v>535.41</v>
      </c>
      <c r="H1448" s="347" t="s">
        <v>122</v>
      </c>
      <c r="I1448" s="347" t="s">
        <v>1092</v>
      </c>
      <c r="J1448" s="170" t="s">
        <v>95</v>
      </c>
      <c r="K1448" s="170" t="s">
        <v>342</v>
      </c>
      <c r="L1448" s="170" t="s">
        <v>112</v>
      </c>
      <c r="M1448" s="75"/>
      <c r="N1448" s="75"/>
      <c r="O1448" s="75"/>
    </row>
    <row r="1449" spans="1:15" ht="15.6" hidden="1">
      <c r="A1449" s="346">
        <v>46134</v>
      </c>
      <c r="B1449" s="165" t="s">
        <v>1087</v>
      </c>
      <c r="C1449" s="165" t="s">
        <v>109</v>
      </c>
      <c r="D1449" s="165" t="s">
        <v>525</v>
      </c>
      <c r="E1449" s="347">
        <v>7500</v>
      </c>
      <c r="F1449" s="367">
        <f t="shared" si="22"/>
        <v>14.007956519302965</v>
      </c>
      <c r="G1449" s="239">
        <v>535.41</v>
      </c>
      <c r="H1449" s="347" t="s">
        <v>122</v>
      </c>
      <c r="I1449" s="347" t="s">
        <v>1109</v>
      </c>
      <c r="J1449" s="170" t="s">
        <v>95</v>
      </c>
      <c r="K1449" s="170" t="s">
        <v>342</v>
      </c>
      <c r="L1449" s="170" t="s">
        <v>112</v>
      </c>
      <c r="M1449" s="75"/>
      <c r="N1449" s="75"/>
      <c r="O1449" s="75"/>
    </row>
    <row r="1450" spans="1:15" ht="15.6" hidden="1">
      <c r="A1450" s="423">
        <v>46134</v>
      </c>
      <c r="B1450" s="242" t="s">
        <v>2238</v>
      </c>
      <c r="C1450" s="361" t="s">
        <v>395</v>
      </c>
      <c r="D1450" s="361" t="s">
        <v>256</v>
      </c>
      <c r="E1450" s="361">
        <v>10000</v>
      </c>
      <c r="F1450" s="367">
        <f t="shared" si="22"/>
        <v>18.67727535907062</v>
      </c>
      <c r="G1450" s="239">
        <v>535.41</v>
      </c>
      <c r="H1450" s="242" t="s">
        <v>121</v>
      </c>
      <c r="I1450" s="361" t="s">
        <v>1140</v>
      </c>
      <c r="J1450" s="170" t="s">
        <v>95</v>
      </c>
      <c r="K1450" s="170" t="s">
        <v>342</v>
      </c>
      <c r="L1450" s="170" t="s">
        <v>112</v>
      </c>
      <c r="M1450" s="75"/>
      <c r="N1450" s="75"/>
      <c r="O1450" s="75"/>
    </row>
    <row r="1451" spans="1:15" ht="15.6" hidden="1">
      <c r="A1451" s="423">
        <v>46134</v>
      </c>
      <c r="B1451" s="361" t="s">
        <v>2161</v>
      </c>
      <c r="C1451" s="361" t="s">
        <v>520</v>
      </c>
      <c r="D1451" s="361" t="s">
        <v>256</v>
      </c>
      <c r="E1451" s="361">
        <v>1000</v>
      </c>
      <c r="F1451" s="367">
        <f t="shared" si="22"/>
        <v>1.867727535907062</v>
      </c>
      <c r="G1451" s="239">
        <v>535.41</v>
      </c>
      <c r="H1451" s="242" t="s">
        <v>121</v>
      </c>
      <c r="I1451" s="361" t="s">
        <v>1124</v>
      </c>
      <c r="J1451" s="170" t="s">
        <v>95</v>
      </c>
      <c r="K1451" s="170" t="s">
        <v>342</v>
      </c>
      <c r="L1451" s="170" t="s">
        <v>112</v>
      </c>
      <c r="M1451" s="306"/>
      <c r="N1451" s="306"/>
      <c r="O1451" s="75"/>
    </row>
    <row r="1452" spans="1:15" ht="15.6" hidden="1">
      <c r="A1452" s="423">
        <v>46134</v>
      </c>
      <c r="B1452" s="361" t="s">
        <v>2161</v>
      </c>
      <c r="C1452" s="361" t="s">
        <v>520</v>
      </c>
      <c r="D1452" s="361" t="s">
        <v>256</v>
      </c>
      <c r="E1452" s="361">
        <v>500</v>
      </c>
      <c r="F1452" s="367">
        <f t="shared" si="22"/>
        <v>0.93386376795353099</v>
      </c>
      <c r="G1452" s="239">
        <v>535.41</v>
      </c>
      <c r="H1452" s="242" t="s">
        <v>121</v>
      </c>
      <c r="I1452" s="361" t="s">
        <v>1124</v>
      </c>
      <c r="J1452" s="170" t="s">
        <v>95</v>
      </c>
      <c r="K1452" s="170" t="s">
        <v>342</v>
      </c>
      <c r="L1452" s="170" t="s">
        <v>112</v>
      </c>
      <c r="M1452" s="306"/>
      <c r="N1452" s="306"/>
      <c r="O1452" s="75"/>
    </row>
    <row r="1453" spans="1:15" ht="15.6" hidden="1">
      <c r="A1453" s="423">
        <v>46134</v>
      </c>
      <c r="B1453" s="165" t="s">
        <v>1122</v>
      </c>
      <c r="C1453" s="165" t="s">
        <v>109</v>
      </c>
      <c r="D1453" s="242" t="s">
        <v>256</v>
      </c>
      <c r="E1453" s="361">
        <v>7500</v>
      </c>
      <c r="F1453" s="367">
        <f t="shared" si="22"/>
        <v>14.007956519302965</v>
      </c>
      <c r="G1453" s="239">
        <v>535.41</v>
      </c>
      <c r="H1453" s="242" t="s">
        <v>121</v>
      </c>
      <c r="I1453" s="361" t="s">
        <v>1139</v>
      </c>
      <c r="J1453" s="170" t="s">
        <v>95</v>
      </c>
      <c r="K1453" s="170" t="s">
        <v>342</v>
      </c>
      <c r="L1453" s="170" t="s">
        <v>112</v>
      </c>
      <c r="M1453" s="75"/>
      <c r="N1453" s="75"/>
      <c r="O1453" s="75"/>
    </row>
    <row r="1454" spans="1:15" ht="15.6" hidden="1">
      <c r="A1454" s="423">
        <v>46134</v>
      </c>
      <c r="B1454" s="361" t="s">
        <v>2167</v>
      </c>
      <c r="C1454" s="361" t="s">
        <v>523</v>
      </c>
      <c r="D1454" s="361" t="s">
        <v>256</v>
      </c>
      <c r="E1454" s="361">
        <v>10000</v>
      </c>
      <c r="F1454" s="367">
        <f t="shared" ref="F1454:F1517" si="23">E1454/G1454</f>
        <v>18.67727535907062</v>
      </c>
      <c r="G1454" s="239">
        <v>535.41</v>
      </c>
      <c r="H1454" s="361" t="s">
        <v>130</v>
      </c>
      <c r="I1454" s="361" t="s">
        <v>1170</v>
      </c>
      <c r="J1454" s="170" t="s">
        <v>95</v>
      </c>
      <c r="K1454" s="170" t="s">
        <v>342</v>
      </c>
      <c r="L1454" s="170" t="s">
        <v>112</v>
      </c>
      <c r="M1454" s="75"/>
      <c r="N1454" s="75"/>
      <c r="O1454" s="75"/>
    </row>
    <row r="1455" spans="1:15" ht="15.6" hidden="1">
      <c r="A1455" s="423">
        <v>46134</v>
      </c>
      <c r="B1455" s="361" t="s">
        <v>2161</v>
      </c>
      <c r="C1455" s="361" t="s">
        <v>520</v>
      </c>
      <c r="D1455" s="361" t="s">
        <v>256</v>
      </c>
      <c r="E1455" s="361">
        <v>2000</v>
      </c>
      <c r="F1455" s="367">
        <f t="shared" si="23"/>
        <v>3.735455071814124</v>
      </c>
      <c r="G1455" s="239">
        <v>535.41</v>
      </c>
      <c r="H1455" s="361" t="s">
        <v>130</v>
      </c>
      <c r="I1455" s="361" t="s">
        <v>1157</v>
      </c>
      <c r="J1455" s="170" t="s">
        <v>95</v>
      </c>
      <c r="K1455" s="170" t="s">
        <v>342</v>
      </c>
      <c r="L1455" s="170" t="s">
        <v>112</v>
      </c>
      <c r="M1455" s="124"/>
      <c r="N1455" s="124"/>
      <c r="O1455" s="124"/>
    </row>
    <row r="1456" spans="1:15" ht="15.6" hidden="1">
      <c r="A1456" s="423">
        <v>46134</v>
      </c>
      <c r="B1456" s="361" t="s">
        <v>2173</v>
      </c>
      <c r="C1456" s="361" t="s">
        <v>520</v>
      </c>
      <c r="D1456" s="361" t="s">
        <v>256</v>
      </c>
      <c r="E1456" s="361">
        <v>600</v>
      </c>
      <c r="F1456" s="367">
        <f t="shared" si="23"/>
        <v>1.1206365215442371</v>
      </c>
      <c r="G1456" s="239">
        <v>535.41</v>
      </c>
      <c r="H1456" s="361" t="s">
        <v>130</v>
      </c>
      <c r="I1456" s="361" t="s">
        <v>1157</v>
      </c>
      <c r="J1456" s="170" t="s">
        <v>95</v>
      </c>
      <c r="K1456" s="170" t="s">
        <v>342</v>
      </c>
      <c r="L1456" s="170" t="s">
        <v>112</v>
      </c>
      <c r="M1456" s="75"/>
      <c r="N1456" s="75"/>
      <c r="O1456" s="75"/>
    </row>
    <row r="1457" spans="1:15" ht="15.6" hidden="1">
      <c r="A1457" s="423">
        <v>46134</v>
      </c>
      <c r="B1457" s="170" t="s">
        <v>1150</v>
      </c>
      <c r="C1457" s="170" t="s">
        <v>109</v>
      </c>
      <c r="D1457" s="170" t="s">
        <v>256</v>
      </c>
      <c r="E1457" s="361">
        <v>7500</v>
      </c>
      <c r="F1457" s="367">
        <f t="shared" si="23"/>
        <v>14.007956519302965</v>
      </c>
      <c r="G1457" s="239">
        <v>535.41</v>
      </c>
      <c r="H1457" s="361" t="s">
        <v>130</v>
      </c>
      <c r="I1457" s="361" t="s">
        <v>1171</v>
      </c>
      <c r="J1457" s="170" t="s">
        <v>95</v>
      </c>
      <c r="K1457" s="170" t="s">
        <v>342</v>
      </c>
      <c r="L1457" s="170" t="s">
        <v>112</v>
      </c>
      <c r="M1457" s="75"/>
      <c r="N1457" s="75"/>
      <c r="O1457" s="75"/>
    </row>
    <row r="1458" spans="1:15" ht="15.6" hidden="1">
      <c r="A1458" s="381">
        <v>46134</v>
      </c>
      <c r="B1458" s="425" t="s">
        <v>1209</v>
      </c>
      <c r="C1458" s="369" t="s">
        <v>334</v>
      </c>
      <c r="D1458" s="369" t="s">
        <v>96</v>
      </c>
      <c r="E1458" s="437">
        <v>1500</v>
      </c>
      <c r="F1458" s="367">
        <f t="shared" si="23"/>
        <v>2.8015913038605929</v>
      </c>
      <c r="G1458" s="239">
        <v>535.41</v>
      </c>
      <c r="H1458" s="369" t="s">
        <v>126</v>
      </c>
      <c r="I1458" s="170" t="s">
        <v>1244</v>
      </c>
      <c r="J1458" s="170" t="s">
        <v>95</v>
      </c>
      <c r="K1458" s="170" t="s">
        <v>342</v>
      </c>
      <c r="L1458" s="170" t="s">
        <v>112</v>
      </c>
      <c r="M1458" s="75"/>
      <c r="N1458" s="75"/>
      <c r="O1458" s="75"/>
    </row>
    <row r="1459" spans="1:15" ht="15.6" hidden="1">
      <c r="A1459" s="381">
        <v>46134</v>
      </c>
      <c r="B1459" s="425" t="s">
        <v>1210</v>
      </c>
      <c r="C1459" s="369" t="s">
        <v>334</v>
      </c>
      <c r="D1459" s="369" t="s">
        <v>96</v>
      </c>
      <c r="E1459" s="437">
        <v>1500</v>
      </c>
      <c r="F1459" s="367">
        <f t="shared" si="23"/>
        <v>2.8015913038605929</v>
      </c>
      <c r="G1459" s="239">
        <v>535.41</v>
      </c>
      <c r="H1459" s="369" t="s">
        <v>126</v>
      </c>
      <c r="I1459" s="170" t="s">
        <v>1244</v>
      </c>
      <c r="J1459" s="170" t="s">
        <v>95</v>
      </c>
      <c r="K1459" s="170" t="s">
        <v>342</v>
      </c>
      <c r="L1459" s="170" t="s">
        <v>112</v>
      </c>
      <c r="M1459" s="75"/>
      <c r="N1459" s="75"/>
      <c r="O1459" s="75"/>
    </row>
    <row r="1460" spans="1:15" ht="15.6" hidden="1">
      <c r="A1460" s="381">
        <v>46134</v>
      </c>
      <c r="B1460" s="170" t="s">
        <v>1211</v>
      </c>
      <c r="C1460" s="369" t="s">
        <v>109</v>
      </c>
      <c r="D1460" s="369" t="s">
        <v>96</v>
      </c>
      <c r="E1460" s="437">
        <v>7500</v>
      </c>
      <c r="F1460" s="367">
        <f t="shared" si="23"/>
        <v>14.007956519302965</v>
      </c>
      <c r="G1460" s="239">
        <v>535.41</v>
      </c>
      <c r="H1460" s="369" t="s">
        <v>126</v>
      </c>
      <c r="I1460" s="425" t="s">
        <v>1253</v>
      </c>
      <c r="J1460" s="170" t="s">
        <v>95</v>
      </c>
      <c r="K1460" s="170" t="s">
        <v>342</v>
      </c>
      <c r="L1460" s="170" t="s">
        <v>112</v>
      </c>
      <c r="M1460" s="75"/>
      <c r="N1460" s="75"/>
      <c r="O1460" s="75"/>
    </row>
    <row r="1461" spans="1:15" ht="15.6" hidden="1">
      <c r="A1461" s="438">
        <v>46134</v>
      </c>
      <c r="B1461" s="375" t="s">
        <v>1282</v>
      </c>
      <c r="C1461" s="375" t="s">
        <v>109</v>
      </c>
      <c r="D1461" s="382" t="s">
        <v>99</v>
      </c>
      <c r="E1461" s="439">
        <v>7500</v>
      </c>
      <c r="F1461" s="367">
        <f t="shared" si="23"/>
        <v>14.007956519302965</v>
      </c>
      <c r="G1461" s="239">
        <v>535.41</v>
      </c>
      <c r="H1461" s="440" t="s">
        <v>128</v>
      </c>
      <c r="I1461" s="440" t="s">
        <v>1308</v>
      </c>
      <c r="J1461" s="170" t="s">
        <v>95</v>
      </c>
      <c r="K1461" s="170" t="s">
        <v>342</v>
      </c>
      <c r="L1461" s="170" t="s">
        <v>112</v>
      </c>
      <c r="M1461" s="75"/>
      <c r="N1461" s="75"/>
      <c r="O1461" s="75"/>
    </row>
    <row r="1462" spans="1:15" ht="15.6" hidden="1">
      <c r="A1462" s="423">
        <v>46134</v>
      </c>
      <c r="B1462" s="361" t="s">
        <v>1351</v>
      </c>
      <c r="C1462" s="361" t="s">
        <v>334</v>
      </c>
      <c r="D1462" s="361" t="s">
        <v>96</v>
      </c>
      <c r="E1462" s="361">
        <v>300</v>
      </c>
      <c r="F1462" s="367">
        <f t="shared" si="23"/>
        <v>0.56031826077211855</v>
      </c>
      <c r="G1462" s="239">
        <v>535.41</v>
      </c>
      <c r="H1462" s="361" t="s">
        <v>123</v>
      </c>
      <c r="I1462" s="361" t="s">
        <v>1368</v>
      </c>
      <c r="J1462" s="170" t="s">
        <v>95</v>
      </c>
      <c r="K1462" s="170" t="s">
        <v>342</v>
      </c>
      <c r="L1462" s="170" t="s">
        <v>112</v>
      </c>
      <c r="M1462" s="75"/>
      <c r="N1462" s="75"/>
      <c r="O1462" s="75"/>
    </row>
    <row r="1463" spans="1:15" ht="15.6" hidden="1">
      <c r="A1463" s="423">
        <v>46134</v>
      </c>
      <c r="B1463" s="361" t="s">
        <v>1347</v>
      </c>
      <c r="C1463" s="361" t="s">
        <v>771</v>
      </c>
      <c r="D1463" s="361" t="s">
        <v>96</v>
      </c>
      <c r="E1463" s="361">
        <v>3000</v>
      </c>
      <c r="F1463" s="367">
        <f t="shared" si="23"/>
        <v>5.6031826077211857</v>
      </c>
      <c r="G1463" s="239">
        <v>535.41</v>
      </c>
      <c r="H1463" s="361" t="s">
        <v>123</v>
      </c>
      <c r="I1463" s="361" t="s">
        <v>1378</v>
      </c>
      <c r="J1463" s="170" t="s">
        <v>95</v>
      </c>
      <c r="K1463" s="170" t="s">
        <v>342</v>
      </c>
      <c r="L1463" s="170" t="s">
        <v>112</v>
      </c>
      <c r="M1463" s="75"/>
      <c r="N1463" s="75"/>
      <c r="O1463" s="75"/>
    </row>
    <row r="1464" spans="1:15" ht="15.6" hidden="1">
      <c r="A1464" s="423">
        <v>46134</v>
      </c>
      <c r="B1464" s="361" t="s">
        <v>1352</v>
      </c>
      <c r="C1464" s="361" t="s">
        <v>334</v>
      </c>
      <c r="D1464" s="361" t="s">
        <v>96</v>
      </c>
      <c r="E1464" s="361">
        <v>300</v>
      </c>
      <c r="F1464" s="367">
        <f t="shared" si="23"/>
        <v>0.56031826077211855</v>
      </c>
      <c r="G1464" s="239">
        <v>535.41</v>
      </c>
      <c r="H1464" s="361" t="s">
        <v>123</v>
      </c>
      <c r="I1464" s="361" t="s">
        <v>1368</v>
      </c>
      <c r="J1464" s="170" t="s">
        <v>95</v>
      </c>
      <c r="K1464" s="170" t="s">
        <v>342</v>
      </c>
      <c r="L1464" s="170" t="s">
        <v>112</v>
      </c>
      <c r="M1464" s="75"/>
      <c r="N1464" s="75"/>
      <c r="O1464" s="75"/>
    </row>
    <row r="1465" spans="1:15" ht="15.6" hidden="1">
      <c r="A1465" s="423">
        <v>46134</v>
      </c>
      <c r="B1465" s="361" t="s">
        <v>1353</v>
      </c>
      <c r="C1465" s="361" t="s">
        <v>334</v>
      </c>
      <c r="D1465" s="361" t="s">
        <v>96</v>
      </c>
      <c r="E1465" s="361">
        <v>300</v>
      </c>
      <c r="F1465" s="367">
        <f t="shared" si="23"/>
        <v>0.56031826077211855</v>
      </c>
      <c r="G1465" s="239">
        <v>535.41</v>
      </c>
      <c r="H1465" s="361" t="s">
        <v>123</v>
      </c>
      <c r="I1465" s="361" t="s">
        <v>1368</v>
      </c>
      <c r="J1465" s="170" t="s">
        <v>95</v>
      </c>
      <c r="K1465" s="170" t="s">
        <v>342</v>
      </c>
      <c r="L1465" s="170" t="s">
        <v>112</v>
      </c>
      <c r="M1465" s="75"/>
      <c r="N1465" s="75"/>
      <c r="O1465" s="75"/>
    </row>
    <row r="1466" spans="1:15" ht="15.6" hidden="1">
      <c r="A1466" s="423">
        <v>46134</v>
      </c>
      <c r="B1466" s="361" t="s">
        <v>1354</v>
      </c>
      <c r="C1466" s="361" t="s">
        <v>334</v>
      </c>
      <c r="D1466" s="361" t="s">
        <v>96</v>
      </c>
      <c r="E1466" s="361">
        <v>300</v>
      </c>
      <c r="F1466" s="367">
        <f t="shared" si="23"/>
        <v>0.56031826077211855</v>
      </c>
      <c r="G1466" s="239">
        <v>535.41</v>
      </c>
      <c r="H1466" s="361" t="s">
        <v>123</v>
      </c>
      <c r="I1466" s="361" t="s">
        <v>1368</v>
      </c>
      <c r="J1466" s="170" t="s">
        <v>95</v>
      </c>
      <c r="K1466" s="170" t="s">
        <v>342</v>
      </c>
      <c r="L1466" s="170" t="s">
        <v>112</v>
      </c>
      <c r="M1466" s="75"/>
      <c r="N1466" s="75"/>
      <c r="O1466" s="75"/>
    </row>
    <row r="1467" spans="1:15" ht="15.6" hidden="1">
      <c r="A1467" s="423">
        <v>46134</v>
      </c>
      <c r="B1467" s="361" t="s">
        <v>1355</v>
      </c>
      <c r="C1467" s="361" t="s">
        <v>334</v>
      </c>
      <c r="D1467" s="361" t="s">
        <v>96</v>
      </c>
      <c r="E1467" s="361">
        <v>300</v>
      </c>
      <c r="F1467" s="367">
        <f t="shared" si="23"/>
        <v>0.56031826077211855</v>
      </c>
      <c r="G1467" s="239">
        <v>535.41</v>
      </c>
      <c r="H1467" s="361" t="s">
        <v>123</v>
      </c>
      <c r="I1467" s="361" t="s">
        <v>1368</v>
      </c>
      <c r="J1467" s="170" t="s">
        <v>95</v>
      </c>
      <c r="K1467" s="170" t="s">
        <v>342</v>
      </c>
      <c r="L1467" s="170" t="s">
        <v>112</v>
      </c>
      <c r="M1467" s="75"/>
      <c r="N1467" s="75"/>
      <c r="O1467" s="75"/>
    </row>
    <row r="1468" spans="1:15" ht="15.6" hidden="1">
      <c r="A1468" s="423">
        <v>46134</v>
      </c>
      <c r="B1468" s="361" t="s">
        <v>1356</v>
      </c>
      <c r="C1468" s="361" t="s">
        <v>334</v>
      </c>
      <c r="D1468" s="361" t="s">
        <v>96</v>
      </c>
      <c r="E1468" s="361">
        <v>300</v>
      </c>
      <c r="F1468" s="367">
        <f t="shared" si="23"/>
        <v>0.56031826077211855</v>
      </c>
      <c r="G1468" s="239">
        <v>535.41</v>
      </c>
      <c r="H1468" s="361" t="s">
        <v>123</v>
      </c>
      <c r="I1468" s="361" t="s">
        <v>1368</v>
      </c>
      <c r="J1468" s="170" t="s">
        <v>95</v>
      </c>
      <c r="K1468" s="170" t="s">
        <v>342</v>
      </c>
      <c r="L1468" s="170" t="s">
        <v>112</v>
      </c>
      <c r="M1468" s="75"/>
      <c r="N1468" s="75"/>
      <c r="O1468" s="75"/>
    </row>
    <row r="1469" spans="1:15" ht="15.6" hidden="1">
      <c r="A1469" s="423">
        <v>46134</v>
      </c>
      <c r="B1469" s="242" t="s">
        <v>1357</v>
      </c>
      <c r="C1469" s="361" t="s">
        <v>765</v>
      </c>
      <c r="D1469" s="361" t="s">
        <v>96</v>
      </c>
      <c r="E1469" s="361">
        <v>7000</v>
      </c>
      <c r="F1469" s="367">
        <f t="shared" si="23"/>
        <v>13.074092751349434</v>
      </c>
      <c r="G1469" s="239">
        <v>535.41</v>
      </c>
      <c r="H1469" s="361" t="s">
        <v>123</v>
      </c>
      <c r="I1469" s="361" t="s">
        <v>1380</v>
      </c>
      <c r="J1469" s="170" t="s">
        <v>95</v>
      </c>
      <c r="K1469" s="170" t="s">
        <v>342</v>
      </c>
      <c r="L1469" s="170" t="s">
        <v>112</v>
      </c>
      <c r="M1469" s="75"/>
      <c r="N1469" s="75"/>
      <c r="O1469" s="75"/>
    </row>
    <row r="1470" spans="1:15" ht="15.6" hidden="1">
      <c r="A1470" s="423">
        <v>46134</v>
      </c>
      <c r="B1470" s="361" t="s">
        <v>1358</v>
      </c>
      <c r="C1470" s="361" t="s">
        <v>334</v>
      </c>
      <c r="D1470" s="361" t="s">
        <v>96</v>
      </c>
      <c r="E1470" s="361">
        <v>300</v>
      </c>
      <c r="F1470" s="367">
        <f t="shared" si="23"/>
        <v>0.56031826077211855</v>
      </c>
      <c r="G1470" s="239">
        <v>535.41</v>
      </c>
      <c r="H1470" s="361" t="s">
        <v>123</v>
      </c>
      <c r="I1470" s="361" t="s">
        <v>1368</v>
      </c>
      <c r="J1470" s="170" t="s">
        <v>95</v>
      </c>
      <c r="K1470" s="170" t="s">
        <v>342</v>
      </c>
      <c r="L1470" s="170" t="s">
        <v>112</v>
      </c>
      <c r="M1470" s="75"/>
      <c r="N1470" s="75"/>
      <c r="O1470" s="75"/>
    </row>
    <row r="1471" spans="1:15" ht="15.6" hidden="1">
      <c r="A1471" s="423">
        <v>46134</v>
      </c>
      <c r="B1471" s="361" t="s">
        <v>1346</v>
      </c>
      <c r="C1471" s="361" t="s">
        <v>334</v>
      </c>
      <c r="D1471" s="361" t="s">
        <v>96</v>
      </c>
      <c r="E1471" s="361">
        <v>300</v>
      </c>
      <c r="F1471" s="367">
        <f t="shared" si="23"/>
        <v>0.56031826077211855</v>
      </c>
      <c r="G1471" s="239">
        <v>535.41</v>
      </c>
      <c r="H1471" s="361" t="s">
        <v>123</v>
      </c>
      <c r="I1471" s="361" t="s">
        <v>1368</v>
      </c>
      <c r="J1471" s="170" t="s">
        <v>95</v>
      </c>
      <c r="K1471" s="170" t="s">
        <v>342</v>
      </c>
      <c r="L1471" s="170" t="s">
        <v>112</v>
      </c>
      <c r="M1471" s="75"/>
      <c r="N1471" s="75"/>
      <c r="O1471" s="75"/>
    </row>
    <row r="1472" spans="1:15" ht="15.6" hidden="1">
      <c r="A1472" s="423">
        <v>46134</v>
      </c>
      <c r="B1472" s="361" t="s">
        <v>1347</v>
      </c>
      <c r="C1472" s="361" t="s">
        <v>771</v>
      </c>
      <c r="D1472" s="361" t="s">
        <v>96</v>
      </c>
      <c r="E1472" s="361">
        <v>3000</v>
      </c>
      <c r="F1472" s="367">
        <f t="shared" si="23"/>
        <v>5.6031826077211857</v>
      </c>
      <c r="G1472" s="239">
        <v>535.41</v>
      </c>
      <c r="H1472" s="361" t="s">
        <v>123</v>
      </c>
      <c r="I1472" s="361" t="s">
        <v>1378</v>
      </c>
      <c r="J1472" s="170" t="s">
        <v>95</v>
      </c>
      <c r="K1472" s="170" t="s">
        <v>342</v>
      </c>
      <c r="L1472" s="170" t="s">
        <v>112</v>
      </c>
      <c r="M1472" s="75"/>
      <c r="N1472" s="75"/>
      <c r="O1472" s="75"/>
    </row>
    <row r="1473" spans="1:15" ht="15.6" hidden="1">
      <c r="A1473" s="423">
        <v>46134</v>
      </c>
      <c r="B1473" s="361" t="s">
        <v>1359</v>
      </c>
      <c r="C1473" s="361" t="s">
        <v>334</v>
      </c>
      <c r="D1473" s="361" t="s">
        <v>96</v>
      </c>
      <c r="E1473" s="361">
        <v>300</v>
      </c>
      <c r="F1473" s="367">
        <f t="shared" si="23"/>
        <v>0.56031826077211855</v>
      </c>
      <c r="G1473" s="239">
        <v>535.41</v>
      </c>
      <c r="H1473" s="361" t="s">
        <v>123</v>
      </c>
      <c r="I1473" s="361" t="s">
        <v>1368</v>
      </c>
      <c r="J1473" s="170" t="s">
        <v>95</v>
      </c>
      <c r="K1473" s="170" t="s">
        <v>342</v>
      </c>
      <c r="L1473" s="170" t="s">
        <v>112</v>
      </c>
      <c r="M1473" s="75"/>
      <c r="N1473" s="75"/>
      <c r="O1473" s="75"/>
    </row>
    <row r="1474" spans="1:15" ht="15.6" hidden="1">
      <c r="A1474" s="423">
        <v>46134</v>
      </c>
      <c r="B1474" s="361" t="s">
        <v>1360</v>
      </c>
      <c r="C1474" s="361" t="s">
        <v>334</v>
      </c>
      <c r="D1474" s="361" t="s">
        <v>96</v>
      </c>
      <c r="E1474" s="361">
        <v>300</v>
      </c>
      <c r="F1474" s="367">
        <f t="shared" si="23"/>
        <v>0.56031826077211855</v>
      </c>
      <c r="G1474" s="239">
        <v>535.41</v>
      </c>
      <c r="H1474" s="361" t="s">
        <v>123</v>
      </c>
      <c r="I1474" s="361" t="s">
        <v>1368</v>
      </c>
      <c r="J1474" s="170" t="s">
        <v>95</v>
      </c>
      <c r="K1474" s="170" t="s">
        <v>342</v>
      </c>
      <c r="L1474" s="170" t="s">
        <v>112</v>
      </c>
      <c r="M1474" s="75"/>
      <c r="N1474" s="75"/>
      <c r="O1474" s="75"/>
    </row>
    <row r="1475" spans="1:15" ht="15.6" hidden="1">
      <c r="A1475" s="423">
        <v>46134</v>
      </c>
      <c r="B1475" s="242" t="s">
        <v>1361</v>
      </c>
      <c r="C1475" s="242" t="s">
        <v>109</v>
      </c>
      <c r="D1475" s="361" t="s">
        <v>96</v>
      </c>
      <c r="E1475" s="361">
        <v>5000</v>
      </c>
      <c r="F1475" s="367">
        <f t="shared" si="23"/>
        <v>9.3386376795353101</v>
      </c>
      <c r="G1475" s="239">
        <v>535.41</v>
      </c>
      <c r="H1475" s="361" t="s">
        <v>123</v>
      </c>
      <c r="I1475" s="361" t="s">
        <v>1381</v>
      </c>
      <c r="J1475" s="170" t="s">
        <v>95</v>
      </c>
      <c r="K1475" s="170" t="s">
        <v>342</v>
      </c>
      <c r="L1475" s="170" t="s">
        <v>112</v>
      </c>
      <c r="M1475" s="75"/>
      <c r="N1475" s="75"/>
      <c r="O1475" s="75"/>
    </row>
    <row r="1476" spans="1:15" ht="15.6" hidden="1">
      <c r="A1476" s="421">
        <v>46134</v>
      </c>
      <c r="B1476" s="124" t="s">
        <v>1427</v>
      </c>
      <c r="C1476" s="124" t="s">
        <v>120</v>
      </c>
      <c r="D1476" s="350" t="s">
        <v>96</v>
      </c>
      <c r="E1476" s="358">
        <v>20000</v>
      </c>
      <c r="F1476" s="367">
        <f t="shared" si="23"/>
        <v>37.35455071814124</v>
      </c>
      <c r="G1476" s="239">
        <v>535.41</v>
      </c>
      <c r="H1476" s="369" t="s">
        <v>126</v>
      </c>
      <c r="I1476" s="124" t="s">
        <v>1429</v>
      </c>
      <c r="J1476" s="170" t="s">
        <v>95</v>
      </c>
      <c r="K1476" s="170" t="s">
        <v>342</v>
      </c>
      <c r="L1476" s="170" t="s">
        <v>112</v>
      </c>
      <c r="M1476" s="75"/>
      <c r="N1476" s="75"/>
      <c r="O1476" s="75"/>
    </row>
    <row r="1477" spans="1:15" ht="15.6" hidden="1">
      <c r="A1477" s="421">
        <v>46134</v>
      </c>
      <c r="B1477" s="124" t="s">
        <v>1428</v>
      </c>
      <c r="C1477" s="124" t="s">
        <v>523</v>
      </c>
      <c r="D1477" s="350" t="s">
        <v>96</v>
      </c>
      <c r="E1477" s="358">
        <v>40000</v>
      </c>
      <c r="F1477" s="367">
        <f t="shared" si="23"/>
        <v>74.709101436282481</v>
      </c>
      <c r="G1477" s="239">
        <v>535.41</v>
      </c>
      <c r="H1477" s="369" t="s">
        <v>126</v>
      </c>
      <c r="I1477" s="124" t="s">
        <v>1430</v>
      </c>
      <c r="J1477" s="170" t="s">
        <v>95</v>
      </c>
      <c r="K1477" s="170" t="s">
        <v>342</v>
      </c>
      <c r="L1477" s="170" t="s">
        <v>112</v>
      </c>
      <c r="M1477" s="75"/>
      <c r="N1477" s="75"/>
      <c r="O1477" s="75"/>
    </row>
    <row r="1478" spans="1:15" ht="15.6" hidden="1">
      <c r="A1478" s="423">
        <v>46135</v>
      </c>
      <c r="B1478" s="361" t="s">
        <v>185</v>
      </c>
      <c r="C1478" s="361" t="s">
        <v>334</v>
      </c>
      <c r="D1478" s="371" t="s">
        <v>98</v>
      </c>
      <c r="E1478" s="361">
        <v>1000</v>
      </c>
      <c r="F1478" s="367">
        <f t="shared" si="23"/>
        <v>1.867727535907062</v>
      </c>
      <c r="G1478" s="239">
        <v>535.41</v>
      </c>
      <c r="H1478" s="372" t="s">
        <v>110</v>
      </c>
      <c r="I1478" s="424" t="s">
        <v>905</v>
      </c>
      <c r="J1478" s="170" t="s">
        <v>95</v>
      </c>
      <c r="K1478" s="170" t="s">
        <v>342</v>
      </c>
      <c r="L1478" s="170" t="s">
        <v>112</v>
      </c>
      <c r="M1478" s="75"/>
      <c r="N1478" s="75"/>
      <c r="O1478" s="75"/>
    </row>
    <row r="1479" spans="1:15" ht="15.6" hidden="1">
      <c r="A1479" s="423">
        <v>46135</v>
      </c>
      <c r="B1479" s="361" t="s">
        <v>186</v>
      </c>
      <c r="C1479" s="361" t="s">
        <v>334</v>
      </c>
      <c r="D1479" s="371" t="s">
        <v>98</v>
      </c>
      <c r="E1479" s="361">
        <v>1000</v>
      </c>
      <c r="F1479" s="367">
        <f t="shared" si="23"/>
        <v>1.867727535907062</v>
      </c>
      <c r="G1479" s="239">
        <v>535.41</v>
      </c>
      <c r="H1479" s="372" t="s">
        <v>110</v>
      </c>
      <c r="I1479" s="424" t="s">
        <v>905</v>
      </c>
      <c r="J1479" s="170" t="s">
        <v>95</v>
      </c>
      <c r="K1479" s="170" t="s">
        <v>342</v>
      </c>
      <c r="L1479" s="170" t="s">
        <v>112</v>
      </c>
      <c r="M1479" s="75"/>
      <c r="N1479" s="75"/>
      <c r="O1479" s="75"/>
    </row>
    <row r="1480" spans="1:15" ht="15.6" hidden="1">
      <c r="A1480" s="374">
        <v>46135</v>
      </c>
      <c r="B1480" s="377" t="s">
        <v>962</v>
      </c>
      <c r="C1480" s="377" t="s">
        <v>953</v>
      </c>
      <c r="D1480" s="376" t="s">
        <v>96</v>
      </c>
      <c r="E1480" s="377">
        <v>1500</v>
      </c>
      <c r="F1480" s="367">
        <f t="shared" si="23"/>
        <v>2.8015913038605929</v>
      </c>
      <c r="G1480" s="239">
        <v>535.41</v>
      </c>
      <c r="H1480" s="165" t="s">
        <v>127</v>
      </c>
      <c r="I1480" s="377" t="s">
        <v>991</v>
      </c>
      <c r="J1480" s="170" t="s">
        <v>95</v>
      </c>
      <c r="K1480" s="170" t="s">
        <v>342</v>
      </c>
      <c r="L1480" s="170" t="s">
        <v>112</v>
      </c>
      <c r="M1480" s="75"/>
      <c r="N1480" s="75"/>
      <c r="O1480" s="75"/>
    </row>
    <row r="1481" spans="1:15" ht="15.6" hidden="1">
      <c r="A1481" s="374">
        <v>46135</v>
      </c>
      <c r="B1481" s="377" t="s">
        <v>954</v>
      </c>
      <c r="C1481" s="377" t="s">
        <v>520</v>
      </c>
      <c r="D1481" s="376" t="s">
        <v>96</v>
      </c>
      <c r="E1481" s="377">
        <v>500</v>
      </c>
      <c r="F1481" s="367">
        <f t="shared" si="23"/>
        <v>0.93386376795353099</v>
      </c>
      <c r="G1481" s="239">
        <v>535.41</v>
      </c>
      <c r="H1481" s="165" t="s">
        <v>127</v>
      </c>
      <c r="I1481" s="377" t="s">
        <v>980</v>
      </c>
      <c r="J1481" s="170" t="s">
        <v>95</v>
      </c>
      <c r="K1481" s="170" t="s">
        <v>342</v>
      </c>
      <c r="L1481" s="170" t="s">
        <v>112</v>
      </c>
      <c r="M1481" s="75"/>
      <c r="N1481" s="75"/>
      <c r="O1481" s="75"/>
    </row>
    <row r="1482" spans="1:15" ht="15.6" hidden="1">
      <c r="A1482" s="374">
        <v>46135</v>
      </c>
      <c r="B1482" s="377" t="s">
        <v>963</v>
      </c>
      <c r="C1482" s="377" t="s">
        <v>520</v>
      </c>
      <c r="D1482" s="376" t="s">
        <v>96</v>
      </c>
      <c r="E1482" s="377">
        <v>500</v>
      </c>
      <c r="F1482" s="367">
        <f t="shared" si="23"/>
        <v>0.93386376795353099</v>
      </c>
      <c r="G1482" s="239">
        <v>535.41</v>
      </c>
      <c r="H1482" s="165" t="s">
        <v>127</v>
      </c>
      <c r="I1482" s="377" t="s">
        <v>980</v>
      </c>
      <c r="J1482" s="170" t="s">
        <v>95</v>
      </c>
      <c r="K1482" s="170" t="s">
        <v>342</v>
      </c>
      <c r="L1482" s="170" t="s">
        <v>112</v>
      </c>
      <c r="M1482" s="75"/>
      <c r="N1482" s="75"/>
      <c r="O1482" s="75"/>
    </row>
    <row r="1483" spans="1:15" ht="15.6" hidden="1">
      <c r="A1483" s="374">
        <v>46135</v>
      </c>
      <c r="B1483" s="377" t="s">
        <v>952</v>
      </c>
      <c r="C1483" s="377" t="s">
        <v>953</v>
      </c>
      <c r="D1483" s="376" t="s">
        <v>96</v>
      </c>
      <c r="E1483" s="377">
        <v>1500</v>
      </c>
      <c r="F1483" s="367">
        <f t="shared" si="23"/>
        <v>2.8015913038605929</v>
      </c>
      <c r="G1483" s="239">
        <v>535.41</v>
      </c>
      <c r="H1483" s="165" t="s">
        <v>127</v>
      </c>
      <c r="I1483" s="377" t="s">
        <v>991</v>
      </c>
      <c r="J1483" s="170" t="s">
        <v>95</v>
      </c>
      <c r="K1483" s="170" t="s">
        <v>342</v>
      </c>
      <c r="L1483" s="170" t="s">
        <v>112</v>
      </c>
      <c r="M1483" s="75"/>
      <c r="N1483" s="75"/>
      <c r="O1483" s="75"/>
    </row>
    <row r="1484" spans="1:15" ht="15.6" hidden="1">
      <c r="A1484" s="374">
        <v>46135</v>
      </c>
      <c r="B1484" s="377" t="s">
        <v>954</v>
      </c>
      <c r="C1484" s="377" t="s">
        <v>520</v>
      </c>
      <c r="D1484" s="376" t="s">
        <v>96</v>
      </c>
      <c r="E1484" s="377">
        <v>500</v>
      </c>
      <c r="F1484" s="367">
        <f t="shared" si="23"/>
        <v>0.93386376795353099</v>
      </c>
      <c r="G1484" s="239">
        <v>535.41</v>
      </c>
      <c r="H1484" s="165" t="s">
        <v>127</v>
      </c>
      <c r="I1484" s="377" t="s">
        <v>980</v>
      </c>
      <c r="J1484" s="170" t="s">
        <v>95</v>
      </c>
      <c r="K1484" s="170" t="s">
        <v>342</v>
      </c>
      <c r="L1484" s="170" t="s">
        <v>112</v>
      </c>
      <c r="M1484" s="75"/>
      <c r="N1484" s="75"/>
      <c r="O1484" s="75"/>
    </row>
    <row r="1485" spans="1:15" ht="15.6" hidden="1">
      <c r="A1485" s="374">
        <v>46135</v>
      </c>
      <c r="B1485" s="377" t="s">
        <v>963</v>
      </c>
      <c r="C1485" s="377" t="s">
        <v>520</v>
      </c>
      <c r="D1485" s="376" t="s">
        <v>96</v>
      </c>
      <c r="E1485" s="377">
        <v>500</v>
      </c>
      <c r="F1485" s="367">
        <f t="shared" si="23"/>
        <v>0.93386376795353099</v>
      </c>
      <c r="G1485" s="239">
        <v>535.41</v>
      </c>
      <c r="H1485" s="165" t="s">
        <v>127</v>
      </c>
      <c r="I1485" s="377" t="s">
        <v>980</v>
      </c>
      <c r="J1485" s="170" t="s">
        <v>95</v>
      </c>
      <c r="K1485" s="170" t="s">
        <v>342</v>
      </c>
      <c r="L1485" s="170" t="s">
        <v>112</v>
      </c>
      <c r="M1485" s="75"/>
      <c r="N1485" s="75"/>
      <c r="O1485" s="75"/>
    </row>
    <row r="1486" spans="1:15" ht="15.6" hidden="1">
      <c r="A1486" s="432">
        <v>46135</v>
      </c>
      <c r="B1486" s="425" t="s">
        <v>1046</v>
      </c>
      <c r="C1486" s="425" t="s">
        <v>448</v>
      </c>
      <c r="D1486" s="425" t="s">
        <v>97</v>
      </c>
      <c r="E1486" s="433">
        <v>14880</v>
      </c>
      <c r="F1486" s="367">
        <f t="shared" si="23"/>
        <v>27.791785734297083</v>
      </c>
      <c r="G1486" s="239">
        <v>535.41</v>
      </c>
      <c r="H1486" s="425" t="s">
        <v>167</v>
      </c>
      <c r="I1486" s="425" t="s">
        <v>1075</v>
      </c>
      <c r="J1486" s="170" t="s">
        <v>95</v>
      </c>
      <c r="K1486" s="170" t="s">
        <v>342</v>
      </c>
      <c r="L1486" s="170" t="s">
        <v>112</v>
      </c>
      <c r="M1486" s="124"/>
      <c r="N1486" s="124"/>
      <c r="O1486" s="124"/>
    </row>
    <row r="1487" spans="1:15" ht="15.6" hidden="1">
      <c r="A1487" s="432">
        <v>46135</v>
      </c>
      <c r="B1487" s="425" t="s">
        <v>1047</v>
      </c>
      <c r="C1487" s="425" t="s">
        <v>448</v>
      </c>
      <c r="D1487" s="425" t="s">
        <v>97</v>
      </c>
      <c r="E1487" s="433">
        <v>1768</v>
      </c>
      <c r="F1487" s="367">
        <f t="shared" si="23"/>
        <v>3.3021422834836858</v>
      </c>
      <c r="G1487" s="239">
        <v>535.41</v>
      </c>
      <c r="H1487" s="425" t="s">
        <v>167</v>
      </c>
      <c r="I1487" s="425" t="s">
        <v>1076</v>
      </c>
      <c r="J1487" s="170" t="s">
        <v>95</v>
      </c>
      <c r="K1487" s="170" t="s">
        <v>342</v>
      </c>
      <c r="L1487" s="170" t="s">
        <v>112</v>
      </c>
      <c r="M1487" s="124"/>
      <c r="N1487" s="124"/>
      <c r="O1487" s="124"/>
    </row>
    <row r="1488" spans="1:15" ht="15.6" hidden="1">
      <c r="A1488" s="432">
        <v>46135</v>
      </c>
      <c r="B1488" s="425" t="s">
        <v>1048</v>
      </c>
      <c r="C1488" s="425" t="s">
        <v>129</v>
      </c>
      <c r="D1488" s="425" t="s">
        <v>97</v>
      </c>
      <c r="E1488" s="433">
        <v>30000</v>
      </c>
      <c r="F1488" s="367">
        <f t="shared" si="23"/>
        <v>56.031826077211861</v>
      </c>
      <c r="G1488" s="239">
        <v>535.41</v>
      </c>
      <c r="H1488" s="425" t="s">
        <v>167</v>
      </c>
      <c r="I1488" s="425" t="s">
        <v>1077</v>
      </c>
      <c r="J1488" s="170" t="s">
        <v>95</v>
      </c>
      <c r="K1488" s="170" t="s">
        <v>342</v>
      </c>
      <c r="L1488" s="170" t="s">
        <v>112</v>
      </c>
      <c r="M1488" s="124"/>
      <c r="N1488" s="124"/>
      <c r="O1488" s="124"/>
    </row>
    <row r="1489" spans="1:15" ht="15.6" hidden="1">
      <c r="A1489" s="380">
        <v>46135</v>
      </c>
      <c r="B1489" s="242" t="s">
        <v>470</v>
      </c>
      <c r="C1489" s="430" t="s">
        <v>334</v>
      </c>
      <c r="D1489" s="361" t="s">
        <v>97</v>
      </c>
      <c r="E1489" s="431">
        <v>1000</v>
      </c>
      <c r="F1489" s="367">
        <f t="shared" si="23"/>
        <v>1.867727535907062</v>
      </c>
      <c r="G1489" s="239">
        <v>535.41</v>
      </c>
      <c r="H1489" s="361" t="s">
        <v>167</v>
      </c>
      <c r="I1489" s="361" t="s">
        <v>1057</v>
      </c>
      <c r="J1489" s="170" t="s">
        <v>95</v>
      </c>
      <c r="K1489" s="170" t="s">
        <v>342</v>
      </c>
      <c r="L1489" s="170" t="s">
        <v>112</v>
      </c>
      <c r="M1489" s="124"/>
      <c r="N1489" s="124"/>
      <c r="O1489" s="124"/>
    </row>
    <row r="1490" spans="1:15" ht="15.6" hidden="1">
      <c r="A1490" s="380">
        <v>46135</v>
      </c>
      <c r="B1490" s="242" t="s">
        <v>196</v>
      </c>
      <c r="C1490" s="430" t="s">
        <v>334</v>
      </c>
      <c r="D1490" s="361" t="s">
        <v>97</v>
      </c>
      <c r="E1490" s="431">
        <v>1000</v>
      </c>
      <c r="F1490" s="367">
        <f t="shared" si="23"/>
        <v>1.867727535907062</v>
      </c>
      <c r="G1490" s="239">
        <v>535.41</v>
      </c>
      <c r="H1490" s="361" t="s">
        <v>167</v>
      </c>
      <c r="I1490" s="361" t="s">
        <v>1057</v>
      </c>
      <c r="J1490" s="170" t="s">
        <v>95</v>
      </c>
      <c r="K1490" s="170" t="s">
        <v>342</v>
      </c>
      <c r="L1490" s="170" t="s">
        <v>112</v>
      </c>
      <c r="M1490" s="124"/>
      <c r="N1490" s="124"/>
      <c r="O1490" s="124"/>
    </row>
    <row r="1491" spans="1:15" ht="15.6" hidden="1">
      <c r="A1491" s="380">
        <v>46135</v>
      </c>
      <c r="B1491" s="242" t="s">
        <v>450</v>
      </c>
      <c r="C1491" s="430" t="s">
        <v>334</v>
      </c>
      <c r="D1491" s="361" t="s">
        <v>97</v>
      </c>
      <c r="E1491" s="431">
        <v>500</v>
      </c>
      <c r="F1491" s="367">
        <f t="shared" si="23"/>
        <v>0.93386376795353099</v>
      </c>
      <c r="G1491" s="239">
        <v>535.41</v>
      </c>
      <c r="H1491" s="361" t="s">
        <v>167</v>
      </c>
      <c r="I1491" s="361" t="s">
        <v>1057</v>
      </c>
      <c r="J1491" s="170" t="s">
        <v>95</v>
      </c>
      <c r="K1491" s="170" t="s">
        <v>342</v>
      </c>
      <c r="L1491" s="170" t="s">
        <v>112</v>
      </c>
      <c r="M1491" s="124"/>
      <c r="N1491" s="124"/>
      <c r="O1491" s="124"/>
    </row>
    <row r="1492" spans="1:15" ht="15.6" hidden="1">
      <c r="A1492" s="380">
        <v>46135</v>
      </c>
      <c r="B1492" s="242" t="s">
        <v>451</v>
      </c>
      <c r="C1492" s="430" t="s">
        <v>334</v>
      </c>
      <c r="D1492" s="361" t="s">
        <v>97</v>
      </c>
      <c r="E1492" s="431">
        <v>500</v>
      </c>
      <c r="F1492" s="367">
        <f t="shared" si="23"/>
        <v>0.93386376795353099</v>
      </c>
      <c r="G1492" s="239">
        <v>535.41</v>
      </c>
      <c r="H1492" s="361" t="s">
        <v>167</v>
      </c>
      <c r="I1492" s="361" t="s">
        <v>1057</v>
      </c>
      <c r="J1492" s="170" t="s">
        <v>95</v>
      </c>
      <c r="K1492" s="170" t="s">
        <v>342</v>
      </c>
      <c r="L1492" s="170" t="s">
        <v>112</v>
      </c>
      <c r="M1492" s="124"/>
      <c r="N1492" s="124"/>
      <c r="O1492" s="124"/>
    </row>
    <row r="1493" spans="1:15" ht="15.6" hidden="1">
      <c r="A1493" s="380">
        <v>46135</v>
      </c>
      <c r="B1493" s="361" t="s">
        <v>1049</v>
      </c>
      <c r="C1493" s="430" t="s">
        <v>334</v>
      </c>
      <c r="D1493" s="361" t="s">
        <v>97</v>
      </c>
      <c r="E1493" s="431">
        <v>1000</v>
      </c>
      <c r="F1493" s="367">
        <f t="shared" si="23"/>
        <v>1.867727535907062</v>
      </c>
      <c r="G1493" s="239">
        <v>535.41</v>
      </c>
      <c r="H1493" s="361" t="s">
        <v>167</v>
      </c>
      <c r="I1493" s="361" t="s">
        <v>1057</v>
      </c>
      <c r="J1493" s="170" t="s">
        <v>95</v>
      </c>
      <c r="K1493" s="170" t="s">
        <v>342</v>
      </c>
      <c r="L1493" s="170" t="s">
        <v>112</v>
      </c>
      <c r="M1493" s="124"/>
      <c r="N1493" s="124"/>
      <c r="O1493" s="124"/>
    </row>
    <row r="1494" spans="1:15" ht="15.6" hidden="1">
      <c r="A1494" s="380">
        <v>46135</v>
      </c>
      <c r="B1494" s="361" t="s">
        <v>1018</v>
      </c>
      <c r="C1494" s="430" t="s">
        <v>334</v>
      </c>
      <c r="D1494" s="361" t="s">
        <v>97</v>
      </c>
      <c r="E1494" s="431">
        <v>1000</v>
      </c>
      <c r="F1494" s="367">
        <f t="shared" si="23"/>
        <v>1.867727535907062</v>
      </c>
      <c r="G1494" s="239">
        <v>535.41</v>
      </c>
      <c r="H1494" s="361" t="s">
        <v>167</v>
      </c>
      <c r="I1494" s="361" t="s">
        <v>1057</v>
      </c>
      <c r="J1494" s="170" t="s">
        <v>95</v>
      </c>
      <c r="K1494" s="170" t="s">
        <v>342</v>
      </c>
      <c r="L1494" s="170" t="s">
        <v>112</v>
      </c>
      <c r="M1494" s="124"/>
      <c r="N1494" s="124"/>
      <c r="O1494" s="124"/>
    </row>
    <row r="1495" spans="1:15" ht="15.6" hidden="1">
      <c r="A1495" s="346">
        <v>46135</v>
      </c>
      <c r="B1495" s="347" t="s">
        <v>2158</v>
      </c>
      <c r="C1495" s="347" t="s">
        <v>523</v>
      </c>
      <c r="D1495" s="347" t="s">
        <v>256</v>
      </c>
      <c r="E1495" s="347">
        <v>10000</v>
      </c>
      <c r="F1495" s="367">
        <f t="shared" si="23"/>
        <v>18.67727535907062</v>
      </c>
      <c r="G1495" s="239">
        <v>535.41</v>
      </c>
      <c r="H1495" s="347" t="s">
        <v>122</v>
      </c>
      <c r="I1495" s="347" t="s">
        <v>1108</v>
      </c>
      <c r="J1495" s="170" t="s">
        <v>95</v>
      </c>
      <c r="K1495" s="170" t="s">
        <v>342</v>
      </c>
      <c r="L1495" s="170" t="s">
        <v>112</v>
      </c>
      <c r="M1495" s="75"/>
      <c r="N1495" s="75"/>
      <c r="O1495" s="75"/>
    </row>
    <row r="1496" spans="1:15" ht="15.6" hidden="1">
      <c r="A1496" s="346">
        <v>46135</v>
      </c>
      <c r="B1496" s="347" t="s">
        <v>2174</v>
      </c>
      <c r="C1496" s="347" t="s">
        <v>520</v>
      </c>
      <c r="D1496" s="347" t="s">
        <v>256</v>
      </c>
      <c r="E1496" s="347">
        <v>1000</v>
      </c>
      <c r="F1496" s="367">
        <f t="shared" si="23"/>
        <v>1.867727535907062</v>
      </c>
      <c r="G1496" s="239">
        <v>535.41</v>
      </c>
      <c r="H1496" s="347" t="s">
        <v>122</v>
      </c>
      <c r="I1496" s="347" t="s">
        <v>1092</v>
      </c>
      <c r="J1496" s="170" t="s">
        <v>95</v>
      </c>
      <c r="K1496" s="170" t="s">
        <v>342</v>
      </c>
      <c r="L1496" s="170" t="s">
        <v>112</v>
      </c>
      <c r="M1496" s="75"/>
      <c r="N1496" s="75"/>
      <c r="O1496" s="75"/>
    </row>
    <row r="1497" spans="1:15" ht="15.6" hidden="1">
      <c r="A1497" s="346">
        <v>46135</v>
      </c>
      <c r="B1497" s="347" t="s">
        <v>2174</v>
      </c>
      <c r="C1497" s="347" t="s">
        <v>520</v>
      </c>
      <c r="D1497" s="347" t="s">
        <v>256</v>
      </c>
      <c r="E1497" s="347">
        <v>1500</v>
      </c>
      <c r="F1497" s="367">
        <f t="shared" si="23"/>
        <v>2.8015913038605929</v>
      </c>
      <c r="G1497" s="239">
        <v>535.41</v>
      </c>
      <c r="H1497" s="347" t="s">
        <v>122</v>
      </c>
      <c r="I1497" s="347" t="s">
        <v>1092</v>
      </c>
      <c r="J1497" s="170" t="s">
        <v>95</v>
      </c>
      <c r="K1497" s="170" t="s">
        <v>342</v>
      </c>
      <c r="L1497" s="170" t="s">
        <v>112</v>
      </c>
      <c r="M1497" s="75"/>
      <c r="N1497" s="75"/>
      <c r="O1497" s="75"/>
    </row>
    <row r="1498" spans="1:15" ht="15.6" hidden="1">
      <c r="A1498" s="346">
        <v>46135</v>
      </c>
      <c r="B1498" s="347" t="s">
        <v>2174</v>
      </c>
      <c r="C1498" s="347" t="s">
        <v>520</v>
      </c>
      <c r="D1498" s="347" t="s">
        <v>256</v>
      </c>
      <c r="E1498" s="347">
        <v>1000</v>
      </c>
      <c r="F1498" s="367">
        <f t="shared" si="23"/>
        <v>1.867727535907062</v>
      </c>
      <c r="G1498" s="239">
        <v>535.41</v>
      </c>
      <c r="H1498" s="347" t="s">
        <v>122</v>
      </c>
      <c r="I1498" s="347" t="s">
        <v>1092</v>
      </c>
      <c r="J1498" s="170" t="s">
        <v>95</v>
      </c>
      <c r="K1498" s="170" t="s">
        <v>342</v>
      </c>
      <c r="L1498" s="170" t="s">
        <v>112</v>
      </c>
      <c r="M1498" s="75"/>
      <c r="N1498" s="75"/>
      <c r="O1498" s="75"/>
    </row>
    <row r="1499" spans="1:15" ht="15.6" hidden="1">
      <c r="A1499" s="346">
        <v>46135</v>
      </c>
      <c r="B1499" s="347" t="s">
        <v>2174</v>
      </c>
      <c r="C1499" s="347" t="s">
        <v>520</v>
      </c>
      <c r="D1499" s="347" t="s">
        <v>256</v>
      </c>
      <c r="E1499" s="347">
        <v>1000</v>
      </c>
      <c r="F1499" s="367">
        <f t="shared" si="23"/>
        <v>1.867727535907062</v>
      </c>
      <c r="G1499" s="239">
        <v>535.41</v>
      </c>
      <c r="H1499" s="347" t="s">
        <v>122</v>
      </c>
      <c r="I1499" s="347" t="s">
        <v>1092</v>
      </c>
      <c r="J1499" s="170" t="s">
        <v>95</v>
      </c>
      <c r="K1499" s="170" t="s">
        <v>342</v>
      </c>
      <c r="L1499" s="170" t="s">
        <v>112</v>
      </c>
      <c r="M1499" s="75"/>
      <c r="N1499" s="75"/>
      <c r="O1499" s="75"/>
    </row>
    <row r="1500" spans="1:15" ht="15.6" hidden="1">
      <c r="A1500" s="346">
        <v>46135</v>
      </c>
      <c r="B1500" s="347" t="s">
        <v>2174</v>
      </c>
      <c r="C1500" s="347" t="s">
        <v>520</v>
      </c>
      <c r="D1500" s="347" t="s">
        <v>256</v>
      </c>
      <c r="E1500" s="347">
        <v>1000</v>
      </c>
      <c r="F1500" s="367">
        <f t="shared" si="23"/>
        <v>1.867727535907062</v>
      </c>
      <c r="G1500" s="239">
        <v>535.41</v>
      </c>
      <c r="H1500" s="347" t="s">
        <v>122</v>
      </c>
      <c r="I1500" s="347" t="s">
        <v>1092</v>
      </c>
      <c r="J1500" s="170" t="s">
        <v>95</v>
      </c>
      <c r="K1500" s="170" t="s">
        <v>342</v>
      </c>
      <c r="L1500" s="170" t="s">
        <v>112</v>
      </c>
      <c r="M1500" s="75"/>
      <c r="N1500" s="75"/>
      <c r="O1500" s="75"/>
    </row>
    <row r="1501" spans="1:15" ht="15.6" hidden="1">
      <c r="A1501" s="346">
        <v>46135</v>
      </c>
      <c r="B1501" s="347" t="s">
        <v>2174</v>
      </c>
      <c r="C1501" s="347" t="s">
        <v>520</v>
      </c>
      <c r="D1501" s="347" t="s">
        <v>256</v>
      </c>
      <c r="E1501" s="347">
        <v>1000</v>
      </c>
      <c r="F1501" s="367">
        <f t="shared" si="23"/>
        <v>1.867727535907062</v>
      </c>
      <c r="G1501" s="239">
        <v>535.41</v>
      </c>
      <c r="H1501" s="347" t="s">
        <v>122</v>
      </c>
      <c r="I1501" s="347" t="s">
        <v>1092</v>
      </c>
      <c r="J1501" s="170" t="s">
        <v>95</v>
      </c>
      <c r="K1501" s="170" t="s">
        <v>342</v>
      </c>
      <c r="L1501" s="170" t="s">
        <v>112</v>
      </c>
      <c r="M1501" s="75"/>
      <c r="N1501" s="75"/>
      <c r="O1501" s="75"/>
    </row>
    <row r="1502" spans="1:15" ht="15.6" hidden="1">
      <c r="A1502" s="346">
        <v>46135</v>
      </c>
      <c r="B1502" s="347" t="s">
        <v>2235</v>
      </c>
      <c r="C1502" s="347" t="s">
        <v>522</v>
      </c>
      <c r="D1502" s="347" t="s">
        <v>256</v>
      </c>
      <c r="E1502" s="347">
        <v>2000</v>
      </c>
      <c r="F1502" s="367">
        <f t="shared" si="23"/>
        <v>3.735455071814124</v>
      </c>
      <c r="G1502" s="239">
        <v>535.41</v>
      </c>
      <c r="H1502" s="347" t="s">
        <v>122</v>
      </c>
      <c r="I1502" s="347" t="s">
        <v>1099</v>
      </c>
      <c r="J1502" s="170" t="s">
        <v>95</v>
      </c>
      <c r="K1502" s="170" t="s">
        <v>342</v>
      </c>
      <c r="L1502" s="170" t="s">
        <v>112</v>
      </c>
      <c r="M1502" s="75"/>
      <c r="N1502" s="75"/>
      <c r="O1502" s="75"/>
    </row>
    <row r="1503" spans="1:15" ht="15.6" hidden="1">
      <c r="A1503" s="423">
        <v>46135</v>
      </c>
      <c r="B1503" s="242" t="s">
        <v>2238</v>
      </c>
      <c r="C1503" s="361" t="s">
        <v>395</v>
      </c>
      <c r="D1503" s="361" t="s">
        <v>256</v>
      </c>
      <c r="E1503" s="361">
        <v>10000</v>
      </c>
      <c r="F1503" s="367">
        <f t="shared" si="23"/>
        <v>18.67727535907062</v>
      </c>
      <c r="G1503" s="239">
        <v>535.41</v>
      </c>
      <c r="H1503" s="242" t="s">
        <v>121</v>
      </c>
      <c r="I1503" s="361" t="s">
        <v>1140</v>
      </c>
      <c r="J1503" s="170" t="s">
        <v>95</v>
      </c>
      <c r="K1503" s="170" t="s">
        <v>342</v>
      </c>
      <c r="L1503" s="170" t="s">
        <v>112</v>
      </c>
      <c r="M1503" s="75"/>
      <c r="N1503" s="75"/>
      <c r="O1503" s="75"/>
    </row>
    <row r="1504" spans="1:15" ht="15.6" hidden="1">
      <c r="A1504" s="423">
        <v>46135</v>
      </c>
      <c r="B1504" s="361" t="s">
        <v>2164</v>
      </c>
      <c r="C1504" s="361" t="s">
        <v>520</v>
      </c>
      <c r="D1504" s="361" t="s">
        <v>256</v>
      </c>
      <c r="E1504" s="361">
        <v>500</v>
      </c>
      <c r="F1504" s="367">
        <f t="shared" si="23"/>
        <v>0.93386376795353099</v>
      </c>
      <c r="G1504" s="239">
        <v>535.41</v>
      </c>
      <c r="H1504" s="242" t="s">
        <v>121</v>
      </c>
      <c r="I1504" s="361" t="s">
        <v>1124</v>
      </c>
      <c r="J1504" s="170" t="s">
        <v>95</v>
      </c>
      <c r="K1504" s="170" t="s">
        <v>342</v>
      </c>
      <c r="L1504" s="170" t="s">
        <v>112</v>
      </c>
      <c r="M1504" s="75"/>
      <c r="N1504" s="75"/>
      <c r="O1504" s="75"/>
    </row>
    <row r="1505" spans="1:15" ht="15.6" hidden="1">
      <c r="A1505" s="423">
        <v>46135</v>
      </c>
      <c r="B1505" s="361" t="s">
        <v>2161</v>
      </c>
      <c r="C1505" s="361" t="s">
        <v>520</v>
      </c>
      <c r="D1505" s="361" t="s">
        <v>256</v>
      </c>
      <c r="E1505" s="361">
        <v>500</v>
      </c>
      <c r="F1505" s="367">
        <f t="shared" si="23"/>
        <v>0.93386376795353099</v>
      </c>
      <c r="G1505" s="239">
        <v>535.41</v>
      </c>
      <c r="H1505" s="242" t="s">
        <v>121</v>
      </c>
      <c r="I1505" s="361" t="s">
        <v>1124</v>
      </c>
      <c r="J1505" s="170" t="s">
        <v>95</v>
      </c>
      <c r="K1505" s="170" t="s">
        <v>342</v>
      </c>
      <c r="L1505" s="170" t="s">
        <v>112</v>
      </c>
      <c r="M1505" s="75"/>
      <c r="N1505" s="75"/>
      <c r="O1505" s="75"/>
    </row>
    <row r="1506" spans="1:15" ht="15.6" hidden="1">
      <c r="A1506" s="423">
        <v>46135</v>
      </c>
      <c r="B1506" s="361" t="s">
        <v>2161</v>
      </c>
      <c r="C1506" s="361" t="s">
        <v>520</v>
      </c>
      <c r="D1506" s="361" t="s">
        <v>256</v>
      </c>
      <c r="E1506" s="361">
        <v>500</v>
      </c>
      <c r="F1506" s="367">
        <f t="shared" si="23"/>
        <v>0.93386376795353099</v>
      </c>
      <c r="G1506" s="239">
        <v>535.41</v>
      </c>
      <c r="H1506" s="242" t="s">
        <v>121</v>
      </c>
      <c r="I1506" s="361" t="s">
        <v>1124</v>
      </c>
      <c r="J1506" s="170" t="s">
        <v>95</v>
      </c>
      <c r="K1506" s="170" t="s">
        <v>342</v>
      </c>
      <c r="L1506" s="170" t="s">
        <v>112</v>
      </c>
      <c r="M1506" s="75"/>
      <c r="N1506" s="75"/>
      <c r="O1506" s="75"/>
    </row>
    <row r="1507" spans="1:15" ht="15.6" hidden="1">
      <c r="A1507" s="423">
        <v>46135</v>
      </c>
      <c r="B1507" s="361" t="s">
        <v>2161</v>
      </c>
      <c r="C1507" s="361" t="s">
        <v>520</v>
      </c>
      <c r="D1507" s="361" t="s">
        <v>256</v>
      </c>
      <c r="E1507" s="361">
        <v>500</v>
      </c>
      <c r="F1507" s="367">
        <f t="shared" si="23"/>
        <v>0.93386376795353099</v>
      </c>
      <c r="G1507" s="239">
        <v>535.41</v>
      </c>
      <c r="H1507" s="242" t="s">
        <v>121</v>
      </c>
      <c r="I1507" s="361" t="s">
        <v>1124</v>
      </c>
      <c r="J1507" s="170" t="s">
        <v>95</v>
      </c>
      <c r="K1507" s="170" t="s">
        <v>342</v>
      </c>
      <c r="L1507" s="170" t="s">
        <v>112</v>
      </c>
      <c r="M1507" s="124"/>
      <c r="N1507" s="124"/>
      <c r="O1507" s="124"/>
    </row>
    <row r="1508" spans="1:15" ht="15.6" hidden="1">
      <c r="A1508" s="423">
        <v>46135</v>
      </c>
      <c r="B1508" s="361" t="s">
        <v>2161</v>
      </c>
      <c r="C1508" s="361" t="s">
        <v>520</v>
      </c>
      <c r="D1508" s="361" t="s">
        <v>256</v>
      </c>
      <c r="E1508" s="361">
        <v>500</v>
      </c>
      <c r="F1508" s="367">
        <f t="shared" si="23"/>
        <v>0.93386376795353099</v>
      </c>
      <c r="G1508" s="239">
        <v>535.41</v>
      </c>
      <c r="H1508" s="242" t="s">
        <v>121</v>
      </c>
      <c r="I1508" s="361" t="s">
        <v>1124</v>
      </c>
      <c r="J1508" s="170" t="s">
        <v>95</v>
      </c>
      <c r="K1508" s="170" t="s">
        <v>342</v>
      </c>
      <c r="L1508" s="170" t="s">
        <v>112</v>
      </c>
      <c r="M1508" s="124"/>
      <c r="N1508" s="124"/>
      <c r="O1508" s="124"/>
    </row>
    <row r="1509" spans="1:15" ht="15.6" hidden="1">
      <c r="A1509" s="423">
        <v>46135</v>
      </c>
      <c r="B1509" s="361" t="s">
        <v>2239</v>
      </c>
      <c r="C1509" s="361" t="s">
        <v>522</v>
      </c>
      <c r="D1509" s="361" t="s">
        <v>256</v>
      </c>
      <c r="E1509" s="361">
        <v>2000</v>
      </c>
      <c r="F1509" s="367">
        <f t="shared" si="23"/>
        <v>3.735455071814124</v>
      </c>
      <c r="G1509" s="239">
        <v>535.41</v>
      </c>
      <c r="H1509" s="242" t="s">
        <v>121</v>
      </c>
      <c r="I1509" s="361" t="s">
        <v>1128</v>
      </c>
      <c r="J1509" s="170" t="s">
        <v>95</v>
      </c>
      <c r="K1509" s="170" t="s">
        <v>342</v>
      </c>
      <c r="L1509" s="170" t="s">
        <v>112</v>
      </c>
      <c r="M1509" s="124"/>
      <c r="N1509" s="124"/>
      <c r="O1509" s="124"/>
    </row>
    <row r="1510" spans="1:15" ht="15.6" hidden="1">
      <c r="A1510" s="423">
        <v>46135</v>
      </c>
      <c r="B1510" s="361" t="s">
        <v>2167</v>
      </c>
      <c r="C1510" s="361" t="s">
        <v>523</v>
      </c>
      <c r="D1510" s="361" t="s">
        <v>256</v>
      </c>
      <c r="E1510" s="361">
        <v>10000</v>
      </c>
      <c r="F1510" s="367">
        <f t="shared" si="23"/>
        <v>18.67727535907062</v>
      </c>
      <c r="G1510" s="239">
        <v>535.41</v>
      </c>
      <c r="H1510" s="361" t="s">
        <v>130</v>
      </c>
      <c r="I1510" s="361" t="s">
        <v>1170</v>
      </c>
      <c r="J1510" s="170" t="s">
        <v>95</v>
      </c>
      <c r="K1510" s="170" t="s">
        <v>342</v>
      </c>
      <c r="L1510" s="170" t="s">
        <v>112</v>
      </c>
      <c r="M1510" s="75"/>
      <c r="N1510" s="75"/>
      <c r="O1510" s="75"/>
    </row>
    <row r="1511" spans="1:15" ht="15.6" hidden="1">
      <c r="A1511" s="423">
        <v>46135</v>
      </c>
      <c r="B1511" s="361" t="s">
        <v>2169</v>
      </c>
      <c r="C1511" s="361" t="s">
        <v>520</v>
      </c>
      <c r="D1511" s="361" t="s">
        <v>256</v>
      </c>
      <c r="E1511" s="361">
        <v>500</v>
      </c>
      <c r="F1511" s="367">
        <f t="shared" si="23"/>
        <v>0.93386376795353099</v>
      </c>
      <c r="G1511" s="239">
        <v>535.41</v>
      </c>
      <c r="H1511" s="361" t="s">
        <v>130</v>
      </c>
      <c r="I1511" s="361" t="s">
        <v>1157</v>
      </c>
      <c r="J1511" s="170" t="s">
        <v>95</v>
      </c>
      <c r="K1511" s="170" t="s">
        <v>342</v>
      </c>
      <c r="L1511" s="170" t="s">
        <v>112</v>
      </c>
      <c r="M1511" s="75"/>
      <c r="N1511" s="75"/>
      <c r="O1511" s="75"/>
    </row>
    <row r="1512" spans="1:15" ht="15.6" hidden="1">
      <c r="A1512" s="423">
        <v>46135</v>
      </c>
      <c r="B1512" s="361" t="s">
        <v>2205</v>
      </c>
      <c r="C1512" s="361" t="s">
        <v>616</v>
      </c>
      <c r="D1512" s="361" t="s">
        <v>256</v>
      </c>
      <c r="E1512" s="361">
        <v>3000</v>
      </c>
      <c r="F1512" s="367">
        <f t="shared" si="23"/>
        <v>5.6031826077211857</v>
      </c>
      <c r="G1512" s="239">
        <v>535.41</v>
      </c>
      <c r="H1512" s="361" t="s">
        <v>130</v>
      </c>
      <c r="I1512" s="361" t="s">
        <v>1161</v>
      </c>
      <c r="J1512" s="170" t="s">
        <v>95</v>
      </c>
      <c r="K1512" s="170" t="s">
        <v>342</v>
      </c>
      <c r="L1512" s="170" t="s">
        <v>112</v>
      </c>
      <c r="M1512" s="75"/>
      <c r="N1512" s="75"/>
      <c r="O1512" s="75"/>
    </row>
    <row r="1513" spans="1:15" ht="15.6" hidden="1">
      <c r="A1513" s="423">
        <v>46135</v>
      </c>
      <c r="B1513" s="361" t="s">
        <v>2173</v>
      </c>
      <c r="C1513" s="361" t="s">
        <v>520</v>
      </c>
      <c r="D1513" s="361" t="s">
        <v>256</v>
      </c>
      <c r="E1513" s="361">
        <v>350</v>
      </c>
      <c r="F1513" s="367">
        <f t="shared" si="23"/>
        <v>0.65370463756747166</v>
      </c>
      <c r="G1513" s="239">
        <v>535.41</v>
      </c>
      <c r="H1513" s="361" t="s">
        <v>130</v>
      </c>
      <c r="I1513" s="361" t="s">
        <v>1157</v>
      </c>
      <c r="J1513" s="170" t="s">
        <v>95</v>
      </c>
      <c r="K1513" s="170" t="s">
        <v>342</v>
      </c>
      <c r="L1513" s="170" t="s">
        <v>112</v>
      </c>
      <c r="M1513" s="75"/>
      <c r="N1513" s="75"/>
      <c r="O1513" s="75"/>
    </row>
    <row r="1514" spans="1:15" ht="15.6" hidden="1">
      <c r="A1514" s="423">
        <v>46135</v>
      </c>
      <c r="B1514" s="361" t="s">
        <v>2169</v>
      </c>
      <c r="C1514" s="361" t="s">
        <v>520</v>
      </c>
      <c r="D1514" s="361" t="s">
        <v>256</v>
      </c>
      <c r="E1514" s="361">
        <v>350</v>
      </c>
      <c r="F1514" s="367">
        <f t="shared" si="23"/>
        <v>0.65370463756747166</v>
      </c>
      <c r="G1514" s="239">
        <v>535.41</v>
      </c>
      <c r="H1514" s="361" t="s">
        <v>130</v>
      </c>
      <c r="I1514" s="361" t="s">
        <v>1157</v>
      </c>
      <c r="J1514" s="170" t="s">
        <v>95</v>
      </c>
      <c r="K1514" s="170" t="s">
        <v>342</v>
      </c>
      <c r="L1514" s="170" t="s">
        <v>112</v>
      </c>
      <c r="M1514" s="75"/>
      <c r="N1514" s="75"/>
      <c r="O1514" s="75"/>
    </row>
    <row r="1515" spans="1:15" ht="15.6" hidden="1">
      <c r="A1515" s="423">
        <v>46135</v>
      </c>
      <c r="B1515" s="361" t="s">
        <v>2235</v>
      </c>
      <c r="C1515" s="361" t="s">
        <v>616</v>
      </c>
      <c r="D1515" s="361" t="s">
        <v>256</v>
      </c>
      <c r="E1515" s="361">
        <v>1600</v>
      </c>
      <c r="F1515" s="367">
        <f t="shared" si="23"/>
        <v>2.9883640574512991</v>
      </c>
      <c r="G1515" s="239">
        <v>535.41</v>
      </c>
      <c r="H1515" s="361" t="s">
        <v>130</v>
      </c>
      <c r="I1515" s="361" t="s">
        <v>1161</v>
      </c>
      <c r="J1515" s="170" t="s">
        <v>95</v>
      </c>
      <c r="K1515" s="170" t="s">
        <v>342</v>
      </c>
      <c r="L1515" s="170" t="s">
        <v>112</v>
      </c>
      <c r="M1515" s="303"/>
      <c r="N1515" s="303"/>
      <c r="O1515" s="269"/>
    </row>
    <row r="1516" spans="1:15" ht="15.6" hidden="1">
      <c r="A1516" s="423">
        <v>46135</v>
      </c>
      <c r="B1516" s="361" t="s">
        <v>2169</v>
      </c>
      <c r="C1516" s="361" t="s">
        <v>520</v>
      </c>
      <c r="D1516" s="361" t="s">
        <v>256</v>
      </c>
      <c r="E1516" s="361">
        <v>500</v>
      </c>
      <c r="F1516" s="367">
        <f t="shared" si="23"/>
        <v>0.93386376795353099</v>
      </c>
      <c r="G1516" s="239">
        <v>535.41</v>
      </c>
      <c r="H1516" s="361" t="s">
        <v>130</v>
      </c>
      <c r="I1516" s="361" t="s">
        <v>1157</v>
      </c>
      <c r="J1516" s="170" t="s">
        <v>95</v>
      </c>
      <c r="K1516" s="170" t="s">
        <v>342</v>
      </c>
      <c r="L1516" s="170" t="s">
        <v>112</v>
      </c>
      <c r="M1516" s="303"/>
      <c r="N1516" s="303"/>
      <c r="O1516" s="269"/>
    </row>
    <row r="1517" spans="1:15" ht="15.6" hidden="1">
      <c r="A1517" s="423">
        <v>46135</v>
      </c>
      <c r="B1517" s="361" t="s">
        <v>1362</v>
      </c>
      <c r="C1517" s="361" t="s">
        <v>523</v>
      </c>
      <c r="D1517" s="361" t="s">
        <v>96</v>
      </c>
      <c r="E1517" s="361">
        <v>20000</v>
      </c>
      <c r="F1517" s="367">
        <f t="shared" si="23"/>
        <v>37.35455071814124</v>
      </c>
      <c r="G1517" s="239">
        <v>535.41</v>
      </c>
      <c r="H1517" s="361" t="s">
        <v>123</v>
      </c>
      <c r="I1517" s="361" t="s">
        <v>1382</v>
      </c>
      <c r="J1517" s="170" t="s">
        <v>95</v>
      </c>
      <c r="K1517" s="170" t="s">
        <v>342</v>
      </c>
      <c r="L1517" s="170" t="s">
        <v>112</v>
      </c>
      <c r="M1517" s="75"/>
      <c r="N1517" s="75"/>
      <c r="O1517" s="75"/>
    </row>
    <row r="1518" spans="1:15" ht="15.6" hidden="1">
      <c r="A1518" s="423">
        <v>46135</v>
      </c>
      <c r="B1518" s="361" t="s">
        <v>1363</v>
      </c>
      <c r="C1518" s="361" t="s">
        <v>334</v>
      </c>
      <c r="D1518" s="361" t="s">
        <v>96</v>
      </c>
      <c r="E1518" s="361">
        <v>300</v>
      </c>
      <c r="F1518" s="367">
        <f t="shared" ref="F1518:F1581" si="24">E1518/G1518</f>
        <v>0.56031826077211855</v>
      </c>
      <c r="G1518" s="239">
        <v>535.41</v>
      </c>
      <c r="H1518" s="361" t="s">
        <v>123</v>
      </c>
      <c r="I1518" s="361" t="s">
        <v>1368</v>
      </c>
      <c r="J1518" s="170" t="s">
        <v>95</v>
      </c>
      <c r="K1518" s="170" t="s">
        <v>342</v>
      </c>
      <c r="L1518" s="170" t="s">
        <v>112</v>
      </c>
      <c r="M1518" s="75"/>
      <c r="N1518" s="75"/>
      <c r="O1518" s="75"/>
    </row>
    <row r="1519" spans="1:15" ht="15.6" hidden="1">
      <c r="A1519" s="423">
        <v>46135</v>
      </c>
      <c r="B1519" s="361" t="s">
        <v>1338</v>
      </c>
      <c r="C1519" s="361" t="s">
        <v>334</v>
      </c>
      <c r="D1519" s="361" t="s">
        <v>96</v>
      </c>
      <c r="E1519" s="361">
        <v>2500</v>
      </c>
      <c r="F1519" s="367">
        <f t="shared" si="24"/>
        <v>4.669318839767655</v>
      </c>
      <c r="G1519" s="239">
        <v>535.41</v>
      </c>
      <c r="H1519" s="361" t="s">
        <v>123</v>
      </c>
      <c r="I1519" s="361" t="s">
        <v>1368</v>
      </c>
      <c r="J1519" s="170" t="s">
        <v>95</v>
      </c>
      <c r="K1519" s="170" t="s">
        <v>342</v>
      </c>
      <c r="L1519" s="170" t="s">
        <v>112</v>
      </c>
      <c r="M1519" s="75"/>
      <c r="N1519" s="75"/>
      <c r="O1519" s="75"/>
    </row>
    <row r="1520" spans="1:15" ht="15.6" hidden="1">
      <c r="A1520" s="423">
        <v>46136</v>
      </c>
      <c r="B1520" s="361" t="s">
        <v>185</v>
      </c>
      <c r="C1520" s="361" t="s">
        <v>334</v>
      </c>
      <c r="D1520" s="371" t="s">
        <v>98</v>
      </c>
      <c r="E1520" s="361">
        <v>1000</v>
      </c>
      <c r="F1520" s="367">
        <f t="shared" si="24"/>
        <v>1.867727535907062</v>
      </c>
      <c r="G1520" s="239">
        <v>535.41</v>
      </c>
      <c r="H1520" s="372" t="s">
        <v>110</v>
      </c>
      <c r="I1520" s="424" t="s">
        <v>905</v>
      </c>
      <c r="J1520" s="170" t="s">
        <v>95</v>
      </c>
      <c r="K1520" s="170" t="s">
        <v>342</v>
      </c>
      <c r="L1520" s="170" t="s">
        <v>112</v>
      </c>
      <c r="M1520" s="75"/>
      <c r="N1520" s="75"/>
      <c r="O1520" s="75"/>
    </row>
    <row r="1521" spans="1:15" ht="15.6" hidden="1">
      <c r="A1521" s="423">
        <v>46136</v>
      </c>
      <c r="B1521" s="361" t="s">
        <v>900</v>
      </c>
      <c r="C1521" s="361" t="s">
        <v>334</v>
      </c>
      <c r="D1521" s="371" t="s">
        <v>98</v>
      </c>
      <c r="E1521" s="361">
        <v>1000</v>
      </c>
      <c r="F1521" s="367">
        <f t="shared" si="24"/>
        <v>1.867727535907062</v>
      </c>
      <c r="G1521" s="239">
        <v>535.41</v>
      </c>
      <c r="H1521" s="372" t="s">
        <v>110</v>
      </c>
      <c r="I1521" s="424" t="s">
        <v>905</v>
      </c>
      <c r="J1521" s="170" t="s">
        <v>95</v>
      </c>
      <c r="K1521" s="170" t="s">
        <v>342</v>
      </c>
      <c r="L1521" s="170" t="s">
        <v>112</v>
      </c>
      <c r="M1521" s="75"/>
      <c r="N1521" s="75"/>
      <c r="O1521" s="75"/>
    </row>
    <row r="1522" spans="1:15" ht="15.6" hidden="1">
      <c r="A1522" s="423">
        <v>46136</v>
      </c>
      <c r="B1522" s="361" t="s">
        <v>901</v>
      </c>
      <c r="C1522" s="361" t="s">
        <v>334</v>
      </c>
      <c r="D1522" s="371" t="s">
        <v>98</v>
      </c>
      <c r="E1522" s="361">
        <v>1000</v>
      </c>
      <c r="F1522" s="367">
        <f t="shared" si="24"/>
        <v>1.867727535907062</v>
      </c>
      <c r="G1522" s="239">
        <v>535.41</v>
      </c>
      <c r="H1522" s="372" t="s">
        <v>110</v>
      </c>
      <c r="I1522" s="424" t="s">
        <v>905</v>
      </c>
      <c r="J1522" s="170" t="s">
        <v>95</v>
      </c>
      <c r="K1522" s="170" t="s">
        <v>342</v>
      </c>
      <c r="L1522" s="170" t="s">
        <v>112</v>
      </c>
      <c r="M1522" s="75"/>
      <c r="N1522" s="75"/>
      <c r="O1522" s="75"/>
    </row>
    <row r="1523" spans="1:15" ht="15.6" hidden="1">
      <c r="A1523" s="423">
        <v>46136</v>
      </c>
      <c r="B1523" s="361" t="s">
        <v>191</v>
      </c>
      <c r="C1523" s="361" t="s">
        <v>334</v>
      </c>
      <c r="D1523" s="371" t="s">
        <v>98</v>
      </c>
      <c r="E1523" s="361">
        <v>1000</v>
      </c>
      <c r="F1523" s="367">
        <f t="shared" si="24"/>
        <v>1.867727535907062</v>
      </c>
      <c r="G1523" s="239">
        <v>535.41</v>
      </c>
      <c r="H1523" s="372" t="s">
        <v>110</v>
      </c>
      <c r="I1523" s="424" t="s">
        <v>905</v>
      </c>
      <c r="J1523" s="170" t="s">
        <v>95</v>
      </c>
      <c r="K1523" s="170" t="s">
        <v>342</v>
      </c>
      <c r="L1523" s="170" t="s">
        <v>112</v>
      </c>
      <c r="M1523" s="75"/>
      <c r="N1523" s="75"/>
      <c r="O1523" s="75"/>
    </row>
    <row r="1524" spans="1:15" ht="15.6" hidden="1">
      <c r="A1524" s="374">
        <v>46136</v>
      </c>
      <c r="B1524" s="377" t="s">
        <v>962</v>
      </c>
      <c r="C1524" s="377" t="s">
        <v>953</v>
      </c>
      <c r="D1524" s="376" t="s">
        <v>96</v>
      </c>
      <c r="E1524" s="377">
        <v>1500</v>
      </c>
      <c r="F1524" s="367">
        <f t="shared" si="24"/>
        <v>2.8015913038605929</v>
      </c>
      <c r="G1524" s="239">
        <v>535.41</v>
      </c>
      <c r="H1524" s="165" t="s">
        <v>127</v>
      </c>
      <c r="I1524" s="377" t="s">
        <v>991</v>
      </c>
      <c r="J1524" s="170" t="s">
        <v>95</v>
      </c>
      <c r="K1524" s="170" t="s">
        <v>342</v>
      </c>
      <c r="L1524" s="170" t="s">
        <v>112</v>
      </c>
      <c r="M1524" s="75"/>
      <c r="N1524" s="75"/>
      <c r="O1524" s="75"/>
    </row>
    <row r="1525" spans="1:15" ht="15.6" hidden="1">
      <c r="A1525" s="374">
        <v>46136</v>
      </c>
      <c r="B1525" s="377" t="s">
        <v>954</v>
      </c>
      <c r="C1525" s="377" t="s">
        <v>520</v>
      </c>
      <c r="D1525" s="376" t="s">
        <v>96</v>
      </c>
      <c r="E1525" s="377">
        <v>500</v>
      </c>
      <c r="F1525" s="367">
        <f t="shared" si="24"/>
        <v>0.93386376795353099</v>
      </c>
      <c r="G1525" s="239">
        <v>535.41</v>
      </c>
      <c r="H1525" s="165" t="s">
        <v>127</v>
      </c>
      <c r="I1525" s="377" t="s">
        <v>980</v>
      </c>
      <c r="J1525" s="170" t="s">
        <v>95</v>
      </c>
      <c r="K1525" s="170" t="s">
        <v>342</v>
      </c>
      <c r="L1525" s="170" t="s">
        <v>112</v>
      </c>
      <c r="M1525" s="124"/>
      <c r="N1525" s="124"/>
      <c r="O1525" s="124"/>
    </row>
    <row r="1526" spans="1:15" ht="15.6" hidden="1">
      <c r="A1526" s="374">
        <v>46136</v>
      </c>
      <c r="B1526" s="377" t="s">
        <v>964</v>
      </c>
      <c r="C1526" s="377" t="s">
        <v>520</v>
      </c>
      <c r="D1526" s="376" t="s">
        <v>96</v>
      </c>
      <c r="E1526" s="377">
        <v>500</v>
      </c>
      <c r="F1526" s="367">
        <f t="shared" si="24"/>
        <v>0.93386376795353099</v>
      </c>
      <c r="G1526" s="239">
        <v>535.41</v>
      </c>
      <c r="H1526" s="165" t="s">
        <v>127</v>
      </c>
      <c r="I1526" s="377" t="s">
        <v>980</v>
      </c>
      <c r="J1526" s="170" t="s">
        <v>95</v>
      </c>
      <c r="K1526" s="170" t="s">
        <v>342</v>
      </c>
      <c r="L1526" s="170" t="s">
        <v>112</v>
      </c>
      <c r="M1526" s="75"/>
      <c r="N1526" s="75"/>
      <c r="O1526" s="75"/>
    </row>
    <row r="1527" spans="1:15" ht="15.6" hidden="1">
      <c r="A1527" s="374">
        <v>46136</v>
      </c>
      <c r="B1527" s="377" t="s">
        <v>965</v>
      </c>
      <c r="C1527" s="377" t="s">
        <v>391</v>
      </c>
      <c r="D1527" s="376" t="s">
        <v>96</v>
      </c>
      <c r="E1527" s="377">
        <v>7000</v>
      </c>
      <c r="F1527" s="367">
        <f t="shared" si="24"/>
        <v>13.074092751349434</v>
      </c>
      <c r="G1527" s="239">
        <v>535.41</v>
      </c>
      <c r="H1527" s="165" t="s">
        <v>127</v>
      </c>
      <c r="I1527" s="377" t="s">
        <v>993</v>
      </c>
      <c r="J1527" s="170" t="s">
        <v>95</v>
      </c>
      <c r="K1527" s="170" t="s">
        <v>342</v>
      </c>
      <c r="L1527" s="170" t="s">
        <v>112</v>
      </c>
      <c r="M1527" s="75"/>
      <c r="N1527" s="75"/>
      <c r="O1527" s="75"/>
    </row>
    <row r="1528" spans="1:15" ht="15.6" hidden="1">
      <c r="A1528" s="374">
        <v>46136</v>
      </c>
      <c r="B1528" s="377" t="s">
        <v>966</v>
      </c>
      <c r="C1528" s="377" t="s">
        <v>520</v>
      </c>
      <c r="D1528" s="376" t="s">
        <v>96</v>
      </c>
      <c r="E1528" s="377">
        <v>500</v>
      </c>
      <c r="F1528" s="367">
        <f t="shared" si="24"/>
        <v>0.93386376795353099</v>
      </c>
      <c r="G1528" s="239">
        <v>535.41</v>
      </c>
      <c r="H1528" s="165" t="s">
        <v>127</v>
      </c>
      <c r="I1528" s="377" t="s">
        <v>980</v>
      </c>
      <c r="J1528" s="170" t="s">
        <v>95</v>
      </c>
      <c r="K1528" s="170" t="s">
        <v>342</v>
      </c>
      <c r="L1528" s="170" t="s">
        <v>112</v>
      </c>
      <c r="M1528" s="75"/>
      <c r="N1528" s="75"/>
      <c r="O1528" s="75"/>
    </row>
    <row r="1529" spans="1:15" ht="15.6" hidden="1">
      <c r="A1529" s="374">
        <v>46136</v>
      </c>
      <c r="B1529" s="377" t="s">
        <v>952</v>
      </c>
      <c r="C1529" s="377" t="s">
        <v>953</v>
      </c>
      <c r="D1529" s="376" t="s">
        <v>96</v>
      </c>
      <c r="E1529" s="377">
        <v>1500</v>
      </c>
      <c r="F1529" s="367">
        <f t="shared" si="24"/>
        <v>2.8015913038605929</v>
      </c>
      <c r="G1529" s="239">
        <v>535.41</v>
      </c>
      <c r="H1529" s="165" t="s">
        <v>127</v>
      </c>
      <c r="I1529" s="377" t="s">
        <v>991</v>
      </c>
      <c r="J1529" s="170" t="s">
        <v>95</v>
      </c>
      <c r="K1529" s="170" t="s">
        <v>342</v>
      </c>
      <c r="L1529" s="170" t="s">
        <v>112</v>
      </c>
      <c r="M1529" s="75"/>
      <c r="N1529" s="75"/>
      <c r="O1529" s="75"/>
    </row>
    <row r="1530" spans="1:15" ht="15.6" hidden="1">
      <c r="A1530" s="374">
        <v>46136</v>
      </c>
      <c r="B1530" s="377" t="s">
        <v>954</v>
      </c>
      <c r="C1530" s="377" t="s">
        <v>520</v>
      </c>
      <c r="D1530" s="376" t="s">
        <v>96</v>
      </c>
      <c r="E1530" s="377">
        <v>500</v>
      </c>
      <c r="F1530" s="367">
        <f t="shared" si="24"/>
        <v>0.93386376795353099</v>
      </c>
      <c r="G1530" s="239">
        <v>535.41</v>
      </c>
      <c r="H1530" s="165" t="s">
        <v>127</v>
      </c>
      <c r="I1530" s="377" t="s">
        <v>980</v>
      </c>
      <c r="J1530" s="170" t="s">
        <v>95</v>
      </c>
      <c r="K1530" s="170" t="s">
        <v>342</v>
      </c>
      <c r="L1530" s="170" t="s">
        <v>112</v>
      </c>
      <c r="M1530" s="75"/>
      <c r="N1530" s="75"/>
      <c r="O1530" s="75"/>
    </row>
    <row r="1531" spans="1:15" ht="15.6" hidden="1">
      <c r="A1531" s="374">
        <v>46136</v>
      </c>
      <c r="B1531" s="377" t="s">
        <v>963</v>
      </c>
      <c r="C1531" s="377" t="s">
        <v>520</v>
      </c>
      <c r="D1531" s="376" t="s">
        <v>96</v>
      </c>
      <c r="E1531" s="377">
        <v>500</v>
      </c>
      <c r="F1531" s="367">
        <f t="shared" si="24"/>
        <v>0.93386376795353099</v>
      </c>
      <c r="G1531" s="239">
        <v>535.41</v>
      </c>
      <c r="H1531" s="165" t="s">
        <v>127</v>
      </c>
      <c r="I1531" s="377" t="s">
        <v>980</v>
      </c>
      <c r="J1531" s="170" t="s">
        <v>95</v>
      </c>
      <c r="K1531" s="170" t="s">
        <v>342</v>
      </c>
      <c r="L1531" s="170" t="s">
        <v>112</v>
      </c>
      <c r="M1531" s="75"/>
      <c r="N1531" s="75"/>
      <c r="O1531" s="75"/>
    </row>
    <row r="1532" spans="1:15" ht="15.6" hidden="1">
      <c r="A1532" s="346">
        <v>46136</v>
      </c>
      <c r="B1532" s="347" t="s">
        <v>2158</v>
      </c>
      <c r="C1532" s="347" t="s">
        <v>523</v>
      </c>
      <c r="D1532" s="347" t="s">
        <v>256</v>
      </c>
      <c r="E1532" s="347">
        <v>10000</v>
      </c>
      <c r="F1532" s="367">
        <f t="shared" si="24"/>
        <v>18.67727535907062</v>
      </c>
      <c r="G1532" s="239">
        <v>535.41</v>
      </c>
      <c r="H1532" s="347" t="s">
        <v>122</v>
      </c>
      <c r="I1532" s="347" t="s">
        <v>1108</v>
      </c>
      <c r="J1532" s="170" t="s">
        <v>95</v>
      </c>
      <c r="K1532" s="170" t="s">
        <v>342</v>
      </c>
      <c r="L1532" s="170" t="s">
        <v>112</v>
      </c>
      <c r="M1532" s="75"/>
      <c r="N1532" s="75"/>
      <c r="O1532" s="75"/>
    </row>
    <row r="1533" spans="1:15" ht="15.6" hidden="1">
      <c r="A1533" s="346">
        <v>46136</v>
      </c>
      <c r="B1533" s="347" t="s">
        <v>2174</v>
      </c>
      <c r="C1533" s="347" t="s">
        <v>520</v>
      </c>
      <c r="D1533" s="347" t="s">
        <v>256</v>
      </c>
      <c r="E1533" s="347">
        <v>1500</v>
      </c>
      <c r="F1533" s="367">
        <f t="shared" si="24"/>
        <v>2.8015913038605929</v>
      </c>
      <c r="G1533" s="239">
        <v>535.41</v>
      </c>
      <c r="H1533" s="347" t="s">
        <v>122</v>
      </c>
      <c r="I1533" s="347" t="s">
        <v>1092</v>
      </c>
      <c r="J1533" s="170" t="s">
        <v>95</v>
      </c>
      <c r="K1533" s="170" t="s">
        <v>342</v>
      </c>
      <c r="L1533" s="170" t="s">
        <v>112</v>
      </c>
      <c r="M1533" s="75"/>
      <c r="N1533" s="75"/>
      <c r="O1533" s="75"/>
    </row>
    <row r="1534" spans="1:15" ht="15.6" hidden="1">
      <c r="A1534" s="346">
        <v>46136</v>
      </c>
      <c r="B1534" s="347" t="s">
        <v>2207</v>
      </c>
      <c r="C1534" s="347" t="s">
        <v>391</v>
      </c>
      <c r="D1534" s="347" t="s">
        <v>256</v>
      </c>
      <c r="E1534" s="347">
        <v>13000</v>
      </c>
      <c r="F1534" s="367">
        <f t="shared" si="24"/>
        <v>24.280457966791804</v>
      </c>
      <c r="G1534" s="239">
        <v>535.41</v>
      </c>
      <c r="H1534" s="347" t="s">
        <v>122</v>
      </c>
      <c r="I1534" s="347" t="s">
        <v>1110</v>
      </c>
      <c r="J1534" s="170" t="s">
        <v>95</v>
      </c>
      <c r="K1534" s="170" t="s">
        <v>342</v>
      </c>
      <c r="L1534" s="170" t="s">
        <v>112</v>
      </c>
      <c r="M1534" s="306"/>
      <c r="N1534" s="306"/>
      <c r="O1534" s="75"/>
    </row>
    <row r="1535" spans="1:15" ht="15.6" hidden="1">
      <c r="A1535" s="346">
        <v>46136</v>
      </c>
      <c r="B1535" s="347" t="s">
        <v>2188</v>
      </c>
      <c r="C1535" s="347" t="s">
        <v>520</v>
      </c>
      <c r="D1535" s="347" t="s">
        <v>256</v>
      </c>
      <c r="E1535" s="347">
        <v>500</v>
      </c>
      <c r="F1535" s="367">
        <f t="shared" si="24"/>
        <v>0.93386376795353099</v>
      </c>
      <c r="G1535" s="239">
        <v>535.41</v>
      </c>
      <c r="H1535" s="347" t="s">
        <v>122</v>
      </c>
      <c r="I1535" s="347" t="s">
        <v>1092</v>
      </c>
      <c r="J1535" s="170" t="s">
        <v>95</v>
      </c>
      <c r="K1535" s="170" t="s">
        <v>342</v>
      </c>
      <c r="L1535" s="170" t="s">
        <v>112</v>
      </c>
      <c r="M1535" s="306"/>
      <c r="N1535" s="306"/>
      <c r="O1535" s="75"/>
    </row>
    <row r="1536" spans="1:15" ht="15.6" hidden="1">
      <c r="A1536" s="346">
        <v>46136</v>
      </c>
      <c r="B1536" s="347" t="s">
        <v>2170</v>
      </c>
      <c r="C1536" s="347" t="s">
        <v>523</v>
      </c>
      <c r="D1536" s="347" t="s">
        <v>256</v>
      </c>
      <c r="E1536" s="347">
        <v>20000</v>
      </c>
      <c r="F1536" s="367">
        <f t="shared" si="24"/>
        <v>37.35455071814124</v>
      </c>
      <c r="G1536" s="239">
        <v>535.41</v>
      </c>
      <c r="H1536" s="347" t="s">
        <v>122</v>
      </c>
      <c r="I1536" s="347" t="s">
        <v>1111</v>
      </c>
      <c r="J1536" s="170" t="s">
        <v>95</v>
      </c>
      <c r="K1536" s="170" t="s">
        <v>342</v>
      </c>
      <c r="L1536" s="170" t="s">
        <v>112</v>
      </c>
      <c r="M1536" s="306"/>
      <c r="N1536" s="306"/>
      <c r="O1536" s="75"/>
    </row>
    <row r="1537" spans="1:15" ht="15.6" hidden="1">
      <c r="A1537" s="423">
        <v>46136</v>
      </c>
      <c r="B1537" s="242" t="s">
        <v>2240</v>
      </c>
      <c r="C1537" s="361" t="s">
        <v>395</v>
      </c>
      <c r="D1537" s="361" t="s">
        <v>256</v>
      </c>
      <c r="E1537" s="361">
        <v>10000</v>
      </c>
      <c r="F1537" s="367">
        <f t="shared" si="24"/>
        <v>18.67727535907062</v>
      </c>
      <c r="G1537" s="239">
        <v>535.41</v>
      </c>
      <c r="H1537" s="242" t="s">
        <v>121</v>
      </c>
      <c r="I1537" s="361" t="s">
        <v>1140</v>
      </c>
      <c r="J1537" s="170" t="s">
        <v>95</v>
      </c>
      <c r="K1537" s="170" t="s">
        <v>342</v>
      </c>
      <c r="L1537" s="170" t="s">
        <v>112</v>
      </c>
      <c r="M1537" s="75"/>
      <c r="N1537" s="75"/>
      <c r="O1537" s="75"/>
    </row>
    <row r="1538" spans="1:15" ht="15.6" hidden="1">
      <c r="A1538" s="423">
        <v>46136</v>
      </c>
      <c r="B1538" s="170" t="s">
        <v>2211</v>
      </c>
      <c r="C1538" s="361" t="s">
        <v>395</v>
      </c>
      <c r="D1538" s="361" t="s">
        <v>256</v>
      </c>
      <c r="E1538" s="361">
        <v>20000</v>
      </c>
      <c r="F1538" s="367">
        <f t="shared" si="24"/>
        <v>37.35455071814124</v>
      </c>
      <c r="G1538" s="239">
        <v>535.41</v>
      </c>
      <c r="H1538" s="242" t="s">
        <v>121</v>
      </c>
      <c r="I1538" s="361" t="s">
        <v>1141</v>
      </c>
      <c r="J1538" s="170" t="s">
        <v>95</v>
      </c>
      <c r="K1538" s="170" t="s">
        <v>342</v>
      </c>
      <c r="L1538" s="170" t="s">
        <v>112</v>
      </c>
      <c r="M1538" s="124"/>
      <c r="N1538" s="124"/>
      <c r="O1538" s="124"/>
    </row>
    <row r="1539" spans="1:15" ht="15.6" hidden="1">
      <c r="A1539" s="423">
        <v>46136</v>
      </c>
      <c r="B1539" s="361" t="s">
        <v>2164</v>
      </c>
      <c r="C1539" s="361" t="s">
        <v>520</v>
      </c>
      <c r="D1539" s="361" t="s">
        <v>256</v>
      </c>
      <c r="E1539" s="361">
        <v>500</v>
      </c>
      <c r="F1539" s="367">
        <f t="shared" si="24"/>
        <v>0.93386376795353099</v>
      </c>
      <c r="G1539" s="239">
        <v>535.41</v>
      </c>
      <c r="H1539" s="242" t="s">
        <v>121</v>
      </c>
      <c r="I1539" s="361" t="s">
        <v>1124</v>
      </c>
      <c r="J1539" s="170" t="s">
        <v>95</v>
      </c>
      <c r="K1539" s="170" t="s">
        <v>342</v>
      </c>
      <c r="L1539" s="170" t="s">
        <v>112</v>
      </c>
      <c r="M1539" s="124"/>
      <c r="N1539" s="124"/>
      <c r="O1539" s="124"/>
    </row>
    <row r="1540" spans="1:15" ht="15.6" hidden="1">
      <c r="A1540" s="423">
        <v>46136</v>
      </c>
      <c r="B1540" s="361" t="s">
        <v>2204</v>
      </c>
      <c r="C1540" s="361" t="s">
        <v>391</v>
      </c>
      <c r="D1540" s="361" t="s">
        <v>256</v>
      </c>
      <c r="E1540" s="361">
        <v>8000</v>
      </c>
      <c r="F1540" s="367">
        <f t="shared" si="24"/>
        <v>14.941820287256496</v>
      </c>
      <c r="G1540" s="239">
        <v>535.41</v>
      </c>
      <c r="H1540" s="242" t="s">
        <v>121</v>
      </c>
      <c r="I1540" s="361" t="s">
        <v>1142</v>
      </c>
      <c r="J1540" s="170" t="s">
        <v>95</v>
      </c>
      <c r="K1540" s="170" t="s">
        <v>342</v>
      </c>
      <c r="L1540" s="170" t="s">
        <v>112</v>
      </c>
      <c r="M1540" s="124"/>
      <c r="N1540" s="124"/>
      <c r="O1540" s="124"/>
    </row>
    <row r="1541" spans="1:15" ht="15.6" hidden="1">
      <c r="A1541" s="423">
        <v>46136</v>
      </c>
      <c r="B1541" s="361" t="s">
        <v>2169</v>
      </c>
      <c r="C1541" s="361" t="s">
        <v>520</v>
      </c>
      <c r="D1541" s="361" t="s">
        <v>256</v>
      </c>
      <c r="E1541" s="361">
        <v>500</v>
      </c>
      <c r="F1541" s="367">
        <f t="shared" si="24"/>
        <v>0.93386376795353099</v>
      </c>
      <c r="G1541" s="239">
        <v>535.41</v>
      </c>
      <c r="H1541" s="242" t="s">
        <v>121</v>
      </c>
      <c r="I1541" s="361" t="s">
        <v>1124</v>
      </c>
      <c r="J1541" s="170" t="s">
        <v>95</v>
      </c>
      <c r="K1541" s="170" t="s">
        <v>342</v>
      </c>
      <c r="L1541" s="170" t="s">
        <v>112</v>
      </c>
      <c r="M1541" s="124"/>
      <c r="N1541" s="124"/>
      <c r="O1541" s="124"/>
    </row>
    <row r="1542" spans="1:15" ht="15.6" hidden="1">
      <c r="A1542" s="423">
        <v>46136</v>
      </c>
      <c r="B1542" s="361" t="s">
        <v>2169</v>
      </c>
      <c r="C1542" s="361" t="s">
        <v>520</v>
      </c>
      <c r="D1542" s="361" t="s">
        <v>256</v>
      </c>
      <c r="E1542" s="361">
        <v>500</v>
      </c>
      <c r="F1542" s="367">
        <f t="shared" si="24"/>
        <v>0.93386376795353099</v>
      </c>
      <c r="G1542" s="239">
        <v>535.41</v>
      </c>
      <c r="H1542" s="242" t="s">
        <v>121</v>
      </c>
      <c r="I1542" s="361" t="s">
        <v>1124</v>
      </c>
      <c r="J1542" s="170" t="s">
        <v>95</v>
      </c>
      <c r="K1542" s="170" t="s">
        <v>342</v>
      </c>
      <c r="L1542" s="170" t="s">
        <v>112</v>
      </c>
      <c r="M1542" s="124"/>
      <c r="N1542" s="124"/>
      <c r="O1542" s="124"/>
    </row>
    <row r="1543" spans="1:15" ht="15.6" hidden="1">
      <c r="A1543" s="423">
        <v>46136</v>
      </c>
      <c r="B1543" s="361" t="s">
        <v>2169</v>
      </c>
      <c r="C1543" s="361" t="s">
        <v>520</v>
      </c>
      <c r="D1543" s="361" t="s">
        <v>256</v>
      </c>
      <c r="E1543" s="361">
        <v>500</v>
      </c>
      <c r="F1543" s="367">
        <f t="shared" si="24"/>
        <v>0.93386376795353099</v>
      </c>
      <c r="G1543" s="239">
        <v>535.41</v>
      </c>
      <c r="H1543" s="242" t="s">
        <v>121</v>
      </c>
      <c r="I1543" s="361" t="s">
        <v>1124</v>
      </c>
      <c r="J1543" s="170" t="s">
        <v>95</v>
      </c>
      <c r="K1543" s="170" t="s">
        <v>342</v>
      </c>
      <c r="L1543" s="170" t="s">
        <v>112</v>
      </c>
      <c r="M1543" s="124"/>
      <c r="N1543" s="124"/>
      <c r="O1543" s="124"/>
    </row>
    <row r="1544" spans="1:15" ht="15.6" hidden="1">
      <c r="A1544" s="423">
        <v>46136</v>
      </c>
      <c r="B1544" s="361" t="s">
        <v>2169</v>
      </c>
      <c r="C1544" s="361" t="s">
        <v>520</v>
      </c>
      <c r="D1544" s="361" t="s">
        <v>256</v>
      </c>
      <c r="E1544" s="361">
        <v>500</v>
      </c>
      <c r="F1544" s="367">
        <f t="shared" si="24"/>
        <v>0.93386376795353099</v>
      </c>
      <c r="G1544" s="239">
        <v>535.41</v>
      </c>
      <c r="H1544" s="242" t="s">
        <v>121</v>
      </c>
      <c r="I1544" s="361" t="s">
        <v>1124</v>
      </c>
      <c r="J1544" s="170" t="s">
        <v>95</v>
      </c>
      <c r="K1544" s="170" t="s">
        <v>342</v>
      </c>
      <c r="L1544" s="170" t="s">
        <v>112</v>
      </c>
      <c r="M1544" s="124"/>
      <c r="N1544" s="124"/>
      <c r="O1544" s="124"/>
    </row>
    <row r="1545" spans="1:15" ht="15.6" hidden="1">
      <c r="A1545" s="423">
        <v>46136</v>
      </c>
      <c r="B1545" s="361" t="s">
        <v>2215</v>
      </c>
      <c r="C1545" s="361" t="s">
        <v>523</v>
      </c>
      <c r="D1545" s="361" t="s">
        <v>256</v>
      </c>
      <c r="E1545" s="361">
        <v>10000</v>
      </c>
      <c r="F1545" s="367">
        <f t="shared" si="24"/>
        <v>18.67727535907062</v>
      </c>
      <c r="G1545" s="239">
        <v>535.41</v>
      </c>
      <c r="H1545" s="361" t="s">
        <v>130</v>
      </c>
      <c r="I1545" s="361" t="s">
        <v>1170</v>
      </c>
      <c r="J1545" s="170" t="s">
        <v>95</v>
      </c>
      <c r="K1545" s="170" t="s">
        <v>342</v>
      </c>
      <c r="L1545" s="170" t="s">
        <v>112</v>
      </c>
      <c r="M1545" s="306"/>
      <c r="N1545" s="306"/>
      <c r="O1545" s="75"/>
    </row>
    <row r="1546" spans="1:15" ht="15.6" hidden="1">
      <c r="A1546" s="423">
        <v>46136</v>
      </c>
      <c r="B1546" s="361" t="s">
        <v>2173</v>
      </c>
      <c r="C1546" s="361" t="s">
        <v>520</v>
      </c>
      <c r="D1546" s="361" t="s">
        <v>256</v>
      </c>
      <c r="E1546" s="361">
        <v>500</v>
      </c>
      <c r="F1546" s="367">
        <f t="shared" si="24"/>
        <v>0.93386376795353099</v>
      </c>
      <c r="G1546" s="239">
        <v>535.41</v>
      </c>
      <c r="H1546" s="361" t="s">
        <v>130</v>
      </c>
      <c r="I1546" s="361" t="s">
        <v>1157</v>
      </c>
      <c r="J1546" s="170" t="s">
        <v>95</v>
      </c>
      <c r="K1546" s="170" t="s">
        <v>342</v>
      </c>
      <c r="L1546" s="170" t="s">
        <v>112</v>
      </c>
      <c r="M1546" s="303"/>
      <c r="N1546" s="303"/>
      <c r="O1546" s="269"/>
    </row>
    <row r="1547" spans="1:15" ht="15.6" hidden="1">
      <c r="A1547" s="423">
        <v>46136</v>
      </c>
      <c r="B1547" s="361" t="s">
        <v>2173</v>
      </c>
      <c r="C1547" s="361" t="s">
        <v>520</v>
      </c>
      <c r="D1547" s="361" t="s">
        <v>256</v>
      </c>
      <c r="E1547" s="361">
        <v>800</v>
      </c>
      <c r="F1547" s="367">
        <f t="shared" si="24"/>
        <v>1.4941820287256495</v>
      </c>
      <c r="G1547" s="239">
        <v>535.41</v>
      </c>
      <c r="H1547" s="361" t="s">
        <v>130</v>
      </c>
      <c r="I1547" s="361" t="s">
        <v>1157</v>
      </c>
      <c r="J1547" s="170" t="s">
        <v>95</v>
      </c>
      <c r="K1547" s="170" t="s">
        <v>342</v>
      </c>
      <c r="L1547" s="170" t="s">
        <v>112</v>
      </c>
      <c r="M1547" s="75"/>
      <c r="N1547" s="75"/>
      <c r="O1547" s="75"/>
    </row>
    <row r="1548" spans="1:15" ht="15.6" hidden="1">
      <c r="A1548" s="423">
        <v>46136</v>
      </c>
      <c r="B1548" s="361" t="s">
        <v>2173</v>
      </c>
      <c r="C1548" s="361" t="s">
        <v>520</v>
      </c>
      <c r="D1548" s="361" t="s">
        <v>256</v>
      </c>
      <c r="E1548" s="361">
        <v>800</v>
      </c>
      <c r="F1548" s="367">
        <f t="shared" si="24"/>
        <v>1.4941820287256495</v>
      </c>
      <c r="G1548" s="239">
        <v>535.41</v>
      </c>
      <c r="H1548" s="361" t="s">
        <v>130</v>
      </c>
      <c r="I1548" s="361" t="s">
        <v>1157</v>
      </c>
      <c r="J1548" s="170" t="s">
        <v>95</v>
      </c>
      <c r="K1548" s="170" t="s">
        <v>342</v>
      </c>
      <c r="L1548" s="170" t="s">
        <v>112</v>
      </c>
      <c r="M1548" s="75"/>
      <c r="N1548" s="75"/>
      <c r="O1548" s="75"/>
    </row>
    <row r="1549" spans="1:15" ht="15.6" hidden="1">
      <c r="A1549" s="423">
        <v>46136</v>
      </c>
      <c r="B1549" s="361" t="s">
        <v>2173</v>
      </c>
      <c r="C1549" s="361" t="s">
        <v>520</v>
      </c>
      <c r="D1549" s="361" t="s">
        <v>256</v>
      </c>
      <c r="E1549" s="361">
        <v>300</v>
      </c>
      <c r="F1549" s="367">
        <f t="shared" si="24"/>
        <v>0.56031826077211855</v>
      </c>
      <c r="G1549" s="239">
        <v>535.41</v>
      </c>
      <c r="H1549" s="361" t="s">
        <v>130</v>
      </c>
      <c r="I1549" s="361" t="s">
        <v>1157</v>
      </c>
      <c r="J1549" s="170" t="s">
        <v>95</v>
      </c>
      <c r="K1549" s="170" t="s">
        <v>342</v>
      </c>
      <c r="L1549" s="170" t="s">
        <v>112</v>
      </c>
      <c r="M1549" s="75"/>
      <c r="N1549" s="75"/>
      <c r="O1549" s="75"/>
    </row>
    <row r="1550" spans="1:15" ht="15.6" hidden="1">
      <c r="A1550" s="423">
        <v>46136</v>
      </c>
      <c r="B1550" s="361" t="s">
        <v>2184</v>
      </c>
      <c r="C1550" s="361" t="s">
        <v>616</v>
      </c>
      <c r="D1550" s="361" t="s">
        <v>256</v>
      </c>
      <c r="E1550" s="361">
        <v>1800</v>
      </c>
      <c r="F1550" s="367">
        <f t="shared" si="24"/>
        <v>3.3619095646327115</v>
      </c>
      <c r="G1550" s="239">
        <v>535.41</v>
      </c>
      <c r="H1550" s="361" t="s">
        <v>130</v>
      </c>
      <c r="I1550" s="361" t="s">
        <v>1161</v>
      </c>
      <c r="J1550" s="170" t="s">
        <v>95</v>
      </c>
      <c r="K1550" s="170" t="s">
        <v>342</v>
      </c>
      <c r="L1550" s="170" t="s">
        <v>112</v>
      </c>
      <c r="M1550" s="75"/>
      <c r="N1550" s="75"/>
      <c r="O1550" s="75"/>
    </row>
    <row r="1551" spans="1:15" ht="15.6" hidden="1">
      <c r="A1551" s="423">
        <v>46136</v>
      </c>
      <c r="B1551" s="361" t="s">
        <v>2173</v>
      </c>
      <c r="C1551" s="361" t="s">
        <v>520</v>
      </c>
      <c r="D1551" s="361" t="s">
        <v>256</v>
      </c>
      <c r="E1551" s="361">
        <v>500</v>
      </c>
      <c r="F1551" s="367">
        <f t="shared" si="24"/>
        <v>0.93386376795353099</v>
      </c>
      <c r="G1551" s="239">
        <v>535.41</v>
      </c>
      <c r="H1551" s="361" t="s">
        <v>130</v>
      </c>
      <c r="I1551" s="361" t="s">
        <v>1157</v>
      </c>
      <c r="J1551" s="170" t="s">
        <v>95</v>
      </c>
      <c r="K1551" s="170" t="s">
        <v>342</v>
      </c>
      <c r="L1551" s="170" t="s">
        <v>112</v>
      </c>
      <c r="M1551" s="75"/>
      <c r="N1551" s="75"/>
      <c r="O1551" s="75"/>
    </row>
    <row r="1552" spans="1:15" ht="15.6" hidden="1">
      <c r="A1552" s="423">
        <v>46136</v>
      </c>
      <c r="B1552" s="361" t="s">
        <v>2169</v>
      </c>
      <c r="C1552" s="361" t="s">
        <v>520</v>
      </c>
      <c r="D1552" s="361" t="s">
        <v>256</v>
      </c>
      <c r="E1552" s="361">
        <v>500</v>
      </c>
      <c r="F1552" s="367">
        <f t="shared" si="24"/>
        <v>0.93386376795353099</v>
      </c>
      <c r="G1552" s="239">
        <v>535.41</v>
      </c>
      <c r="H1552" s="361" t="s">
        <v>130</v>
      </c>
      <c r="I1552" s="361" t="s">
        <v>1157</v>
      </c>
      <c r="J1552" s="170" t="s">
        <v>95</v>
      </c>
      <c r="K1552" s="170" t="s">
        <v>342</v>
      </c>
      <c r="L1552" s="170" t="s">
        <v>112</v>
      </c>
      <c r="M1552" s="75"/>
      <c r="N1552" s="75"/>
      <c r="O1552" s="75"/>
    </row>
    <row r="1553" spans="1:15" ht="15.6" hidden="1">
      <c r="A1553" s="423">
        <v>46136</v>
      </c>
      <c r="B1553" s="361" t="s">
        <v>2169</v>
      </c>
      <c r="C1553" s="361" t="s">
        <v>520</v>
      </c>
      <c r="D1553" s="361" t="s">
        <v>256</v>
      </c>
      <c r="E1553" s="361">
        <v>500</v>
      </c>
      <c r="F1553" s="367">
        <f t="shared" si="24"/>
        <v>0.93386376795353099</v>
      </c>
      <c r="G1553" s="239">
        <v>535.41</v>
      </c>
      <c r="H1553" s="361" t="s">
        <v>130</v>
      </c>
      <c r="I1553" s="361" t="s">
        <v>1157</v>
      </c>
      <c r="J1553" s="170" t="s">
        <v>95</v>
      </c>
      <c r="K1553" s="170" t="s">
        <v>342</v>
      </c>
      <c r="L1553" s="170" t="s">
        <v>112</v>
      </c>
      <c r="M1553" s="75"/>
      <c r="N1553" s="75"/>
      <c r="O1553" s="75"/>
    </row>
    <row r="1554" spans="1:15" ht="15.6" hidden="1">
      <c r="A1554" s="381">
        <v>46136</v>
      </c>
      <c r="B1554" s="170" t="s">
        <v>1212</v>
      </c>
      <c r="C1554" s="369" t="s">
        <v>391</v>
      </c>
      <c r="D1554" s="369" t="s">
        <v>96</v>
      </c>
      <c r="E1554" s="309">
        <v>37000</v>
      </c>
      <c r="F1554" s="367">
        <f t="shared" si="24"/>
        <v>69.1059188285613</v>
      </c>
      <c r="G1554" s="239">
        <v>535.41</v>
      </c>
      <c r="H1554" s="369" t="s">
        <v>126</v>
      </c>
      <c r="I1554" s="425" t="s">
        <v>1254</v>
      </c>
      <c r="J1554" s="170" t="s">
        <v>95</v>
      </c>
      <c r="K1554" s="170" t="s">
        <v>342</v>
      </c>
      <c r="L1554" s="170" t="s">
        <v>112</v>
      </c>
      <c r="M1554" s="75"/>
      <c r="N1554" s="75"/>
      <c r="O1554" s="75"/>
    </row>
    <row r="1555" spans="1:15" ht="15.6" hidden="1">
      <c r="A1555" s="381">
        <v>46136</v>
      </c>
      <c r="B1555" s="425" t="s">
        <v>1213</v>
      </c>
      <c r="C1555" s="369" t="s">
        <v>334</v>
      </c>
      <c r="D1555" s="369" t="s">
        <v>96</v>
      </c>
      <c r="E1555" s="437">
        <v>1500</v>
      </c>
      <c r="F1555" s="367">
        <f t="shared" si="24"/>
        <v>2.8015913038605929</v>
      </c>
      <c r="G1555" s="239">
        <v>535.41</v>
      </c>
      <c r="H1555" s="369" t="s">
        <v>126</v>
      </c>
      <c r="I1555" s="170" t="s">
        <v>1244</v>
      </c>
      <c r="J1555" s="170" t="s">
        <v>95</v>
      </c>
      <c r="K1555" s="170" t="s">
        <v>342</v>
      </c>
      <c r="L1555" s="170" t="s">
        <v>112</v>
      </c>
      <c r="M1555" s="75"/>
      <c r="N1555" s="75"/>
      <c r="O1555" s="75"/>
    </row>
    <row r="1556" spans="1:15" ht="15.6" hidden="1">
      <c r="A1556" s="381">
        <v>46136</v>
      </c>
      <c r="B1556" s="425" t="s">
        <v>1214</v>
      </c>
      <c r="C1556" s="369" t="s">
        <v>334</v>
      </c>
      <c r="D1556" s="369" t="s">
        <v>96</v>
      </c>
      <c r="E1556" s="437">
        <v>1500</v>
      </c>
      <c r="F1556" s="367">
        <f t="shared" si="24"/>
        <v>2.8015913038605929</v>
      </c>
      <c r="G1556" s="239">
        <v>535.41</v>
      </c>
      <c r="H1556" s="369" t="s">
        <v>126</v>
      </c>
      <c r="I1556" s="170" t="s">
        <v>1244</v>
      </c>
      <c r="J1556" s="170" t="s">
        <v>95</v>
      </c>
      <c r="K1556" s="170" t="s">
        <v>342</v>
      </c>
      <c r="L1556" s="170" t="s">
        <v>112</v>
      </c>
      <c r="M1556" s="75"/>
      <c r="N1556" s="75"/>
      <c r="O1556" s="75"/>
    </row>
    <row r="1557" spans="1:15" ht="15.6" hidden="1">
      <c r="A1557" s="381">
        <v>46136</v>
      </c>
      <c r="B1557" s="425" t="s">
        <v>1215</v>
      </c>
      <c r="C1557" s="369" t="s">
        <v>334</v>
      </c>
      <c r="D1557" s="369" t="s">
        <v>96</v>
      </c>
      <c r="E1557" s="437">
        <v>1000</v>
      </c>
      <c r="F1557" s="367">
        <f t="shared" si="24"/>
        <v>1.867727535907062</v>
      </c>
      <c r="G1557" s="239">
        <v>535.41</v>
      </c>
      <c r="H1557" s="369" t="s">
        <v>126</v>
      </c>
      <c r="I1557" s="170" t="s">
        <v>1244</v>
      </c>
      <c r="J1557" s="170" t="s">
        <v>95</v>
      </c>
      <c r="K1557" s="170" t="s">
        <v>342</v>
      </c>
      <c r="L1557" s="170" t="s">
        <v>112</v>
      </c>
      <c r="M1557" s="75"/>
      <c r="N1557" s="75"/>
      <c r="O1557" s="75"/>
    </row>
    <row r="1558" spans="1:15" ht="15.6" hidden="1">
      <c r="A1558" s="381">
        <v>46136</v>
      </c>
      <c r="B1558" s="425" t="s">
        <v>1216</v>
      </c>
      <c r="C1558" s="369" t="s">
        <v>334</v>
      </c>
      <c r="D1558" s="369" t="s">
        <v>96</v>
      </c>
      <c r="E1558" s="437">
        <v>1000</v>
      </c>
      <c r="F1558" s="367">
        <f t="shared" si="24"/>
        <v>1.867727535907062</v>
      </c>
      <c r="G1558" s="239">
        <v>535.41</v>
      </c>
      <c r="H1558" s="369" t="s">
        <v>126</v>
      </c>
      <c r="I1558" s="170" t="s">
        <v>1244</v>
      </c>
      <c r="J1558" s="170" t="s">
        <v>95</v>
      </c>
      <c r="K1558" s="170" t="s">
        <v>342</v>
      </c>
      <c r="L1558" s="170" t="s">
        <v>112</v>
      </c>
      <c r="M1558" s="75"/>
      <c r="N1558" s="75"/>
      <c r="O1558" s="75"/>
    </row>
    <row r="1559" spans="1:15" ht="15.6" hidden="1">
      <c r="A1559" s="300">
        <v>46136</v>
      </c>
      <c r="B1559" s="297" t="s">
        <v>1398</v>
      </c>
      <c r="C1559" s="297" t="s">
        <v>102</v>
      </c>
      <c r="D1559" s="297" t="s">
        <v>97</v>
      </c>
      <c r="E1559" s="443">
        <v>500000</v>
      </c>
      <c r="F1559" s="367">
        <f t="shared" si="24"/>
        <v>933.86376795353101</v>
      </c>
      <c r="G1559" s="239">
        <v>535.41</v>
      </c>
      <c r="H1559" s="361" t="s">
        <v>106</v>
      </c>
      <c r="I1559" s="361" t="s">
        <v>1418</v>
      </c>
      <c r="J1559" s="170" t="s">
        <v>95</v>
      </c>
      <c r="K1559" s="170" t="s">
        <v>342</v>
      </c>
      <c r="L1559" s="170" t="s">
        <v>112</v>
      </c>
      <c r="M1559" s="75"/>
      <c r="N1559" s="75"/>
      <c r="O1559" s="75"/>
    </row>
    <row r="1560" spans="1:15" ht="15.6" hidden="1">
      <c r="A1560" s="374">
        <v>46137</v>
      </c>
      <c r="B1560" s="377" t="s">
        <v>967</v>
      </c>
      <c r="C1560" s="377" t="s">
        <v>395</v>
      </c>
      <c r="D1560" s="376" t="s">
        <v>96</v>
      </c>
      <c r="E1560" s="377">
        <v>40000</v>
      </c>
      <c r="F1560" s="367">
        <f t="shared" si="24"/>
        <v>74.709101436282481</v>
      </c>
      <c r="G1560" s="239">
        <v>535.41</v>
      </c>
      <c r="H1560" s="165" t="s">
        <v>127</v>
      </c>
      <c r="I1560" s="377" t="s">
        <v>994</v>
      </c>
      <c r="J1560" s="170" t="s">
        <v>95</v>
      </c>
      <c r="K1560" s="170" t="s">
        <v>342</v>
      </c>
      <c r="L1560" s="170" t="s">
        <v>112</v>
      </c>
      <c r="M1560" s="303"/>
      <c r="N1560" s="303"/>
      <c r="O1560" s="269"/>
    </row>
    <row r="1561" spans="1:15" ht="15.6" hidden="1">
      <c r="A1561" s="374">
        <v>46137</v>
      </c>
      <c r="B1561" s="377" t="s">
        <v>968</v>
      </c>
      <c r="C1561" s="377" t="s">
        <v>520</v>
      </c>
      <c r="D1561" s="376" t="s">
        <v>96</v>
      </c>
      <c r="E1561" s="377">
        <v>500</v>
      </c>
      <c r="F1561" s="367">
        <f t="shared" si="24"/>
        <v>0.93386376795353099</v>
      </c>
      <c r="G1561" s="239">
        <v>535.41</v>
      </c>
      <c r="H1561" s="165" t="s">
        <v>127</v>
      </c>
      <c r="I1561" s="377" t="s">
        <v>980</v>
      </c>
      <c r="J1561" s="170" t="s">
        <v>95</v>
      </c>
      <c r="K1561" s="170" t="s">
        <v>342</v>
      </c>
      <c r="L1561" s="170" t="s">
        <v>112</v>
      </c>
      <c r="M1561" s="308"/>
      <c r="N1561" s="306"/>
      <c r="O1561" s="75"/>
    </row>
    <row r="1562" spans="1:15" ht="15.6" hidden="1">
      <c r="A1562" s="374">
        <v>46137</v>
      </c>
      <c r="B1562" s="377" t="s">
        <v>969</v>
      </c>
      <c r="C1562" s="377" t="s">
        <v>520</v>
      </c>
      <c r="D1562" s="376" t="s">
        <v>96</v>
      </c>
      <c r="E1562" s="377">
        <v>1500</v>
      </c>
      <c r="F1562" s="367">
        <f t="shared" si="24"/>
        <v>2.8015913038605929</v>
      </c>
      <c r="G1562" s="239">
        <v>535.41</v>
      </c>
      <c r="H1562" s="165" t="s">
        <v>127</v>
      </c>
      <c r="I1562" s="377" t="s">
        <v>980</v>
      </c>
      <c r="J1562" s="170" t="s">
        <v>95</v>
      </c>
      <c r="K1562" s="170" t="s">
        <v>342</v>
      </c>
      <c r="L1562" s="170" t="s">
        <v>112</v>
      </c>
      <c r="M1562" s="303"/>
      <c r="N1562" s="303"/>
      <c r="O1562" s="247"/>
    </row>
    <row r="1563" spans="1:15" ht="15.6" hidden="1">
      <c r="A1563" s="346">
        <v>46137</v>
      </c>
      <c r="B1563" s="347" t="s">
        <v>2158</v>
      </c>
      <c r="C1563" s="347" t="s">
        <v>523</v>
      </c>
      <c r="D1563" s="347" t="s">
        <v>256</v>
      </c>
      <c r="E1563" s="347">
        <v>10000</v>
      </c>
      <c r="F1563" s="367">
        <f t="shared" si="24"/>
        <v>18.67727535907062</v>
      </c>
      <c r="G1563" s="239">
        <v>535.41</v>
      </c>
      <c r="H1563" s="347" t="s">
        <v>122</v>
      </c>
      <c r="I1563" s="347" t="s">
        <v>1108</v>
      </c>
      <c r="J1563" s="170" t="s">
        <v>95</v>
      </c>
      <c r="K1563" s="170" t="s">
        <v>342</v>
      </c>
      <c r="L1563" s="170" t="s">
        <v>112</v>
      </c>
      <c r="M1563" s="306"/>
      <c r="N1563" s="306"/>
      <c r="O1563" s="75"/>
    </row>
    <row r="1564" spans="1:15" ht="15.6" hidden="1">
      <c r="A1564" s="346">
        <v>46137</v>
      </c>
      <c r="B1564" s="347" t="s">
        <v>521</v>
      </c>
      <c r="C1564" s="347" t="s">
        <v>522</v>
      </c>
      <c r="D1564" s="347" t="s">
        <v>256</v>
      </c>
      <c r="E1564" s="347">
        <v>2000</v>
      </c>
      <c r="F1564" s="367">
        <f t="shared" si="24"/>
        <v>3.735455071814124</v>
      </c>
      <c r="G1564" s="239">
        <v>535.41</v>
      </c>
      <c r="H1564" s="347" t="s">
        <v>122</v>
      </c>
      <c r="I1564" s="347" t="s">
        <v>1099</v>
      </c>
      <c r="J1564" s="170" t="s">
        <v>95</v>
      </c>
      <c r="K1564" s="170" t="s">
        <v>342</v>
      </c>
      <c r="L1564" s="170" t="s">
        <v>112</v>
      </c>
      <c r="M1564" s="75"/>
      <c r="N1564" s="75"/>
      <c r="O1564" s="75"/>
    </row>
    <row r="1565" spans="1:15" ht="15.6" hidden="1">
      <c r="A1565" s="346">
        <v>46137</v>
      </c>
      <c r="B1565" s="347" t="s">
        <v>2170</v>
      </c>
      <c r="C1565" s="347" t="s">
        <v>523</v>
      </c>
      <c r="D1565" s="347" t="s">
        <v>256</v>
      </c>
      <c r="E1565" s="347">
        <v>10000</v>
      </c>
      <c r="F1565" s="367">
        <f t="shared" si="24"/>
        <v>18.67727535907062</v>
      </c>
      <c r="G1565" s="239">
        <v>535.41</v>
      </c>
      <c r="H1565" s="347" t="s">
        <v>122</v>
      </c>
      <c r="I1565" s="347" t="s">
        <v>1112</v>
      </c>
      <c r="J1565" s="170" t="s">
        <v>95</v>
      </c>
      <c r="K1565" s="170" t="s">
        <v>342</v>
      </c>
      <c r="L1565" s="170" t="s">
        <v>112</v>
      </c>
      <c r="M1565" s="75"/>
      <c r="N1565" s="75"/>
      <c r="O1565" s="75"/>
    </row>
    <row r="1566" spans="1:15" ht="15.6" hidden="1">
      <c r="A1566" s="346">
        <v>46137</v>
      </c>
      <c r="B1566" s="347" t="s">
        <v>2207</v>
      </c>
      <c r="C1566" s="347" t="s">
        <v>391</v>
      </c>
      <c r="D1566" s="347" t="s">
        <v>256</v>
      </c>
      <c r="E1566" s="347">
        <v>8000</v>
      </c>
      <c r="F1566" s="367">
        <f t="shared" si="24"/>
        <v>14.941820287256496</v>
      </c>
      <c r="G1566" s="239">
        <v>535.41</v>
      </c>
      <c r="H1566" s="347" t="s">
        <v>122</v>
      </c>
      <c r="I1566" s="347" t="s">
        <v>1113</v>
      </c>
      <c r="J1566" s="170" t="s">
        <v>95</v>
      </c>
      <c r="K1566" s="170" t="s">
        <v>342</v>
      </c>
      <c r="L1566" s="170" t="s">
        <v>112</v>
      </c>
      <c r="M1566" s="75"/>
      <c r="N1566" s="75"/>
      <c r="O1566" s="75"/>
    </row>
    <row r="1567" spans="1:15" ht="15.6" hidden="1">
      <c r="A1567" s="423">
        <v>46137</v>
      </c>
      <c r="B1567" s="242" t="s">
        <v>2238</v>
      </c>
      <c r="C1567" s="361" t="s">
        <v>395</v>
      </c>
      <c r="D1567" s="361" t="s">
        <v>256</v>
      </c>
      <c r="E1567" s="361">
        <v>10000</v>
      </c>
      <c r="F1567" s="367">
        <f t="shared" si="24"/>
        <v>18.67727535907062</v>
      </c>
      <c r="G1567" s="239">
        <v>535.41</v>
      </c>
      <c r="H1567" s="242" t="s">
        <v>121</v>
      </c>
      <c r="I1567" s="361" t="s">
        <v>1140</v>
      </c>
      <c r="J1567" s="170" t="s">
        <v>95</v>
      </c>
      <c r="K1567" s="170" t="s">
        <v>342</v>
      </c>
      <c r="L1567" s="170" t="s">
        <v>112</v>
      </c>
      <c r="M1567" s="75"/>
      <c r="N1567" s="75"/>
      <c r="O1567" s="75"/>
    </row>
    <row r="1568" spans="1:15" ht="15.6" hidden="1">
      <c r="A1568" s="423">
        <v>46137</v>
      </c>
      <c r="B1568" s="361" t="s">
        <v>2169</v>
      </c>
      <c r="C1568" s="361" t="s">
        <v>520</v>
      </c>
      <c r="D1568" s="361" t="s">
        <v>256</v>
      </c>
      <c r="E1568" s="361">
        <v>500</v>
      </c>
      <c r="F1568" s="367">
        <f t="shared" si="24"/>
        <v>0.93386376795353099</v>
      </c>
      <c r="G1568" s="239">
        <v>535.41</v>
      </c>
      <c r="H1568" s="242" t="s">
        <v>121</v>
      </c>
      <c r="I1568" s="361" t="s">
        <v>1124</v>
      </c>
      <c r="J1568" s="170" t="s">
        <v>95</v>
      </c>
      <c r="K1568" s="170" t="s">
        <v>342</v>
      </c>
      <c r="L1568" s="170" t="s">
        <v>112</v>
      </c>
      <c r="M1568" s="124"/>
      <c r="N1568" s="124"/>
      <c r="O1568" s="124"/>
    </row>
    <row r="1569" spans="1:15" ht="15.6" hidden="1">
      <c r="A1569" s="423">
        <v>46137</v>
      </c>
      <c r="B1569" s="361" t="s">
        <v>2173</v>
      </c>
      <c r="C1569" s="361" t="s">
        <v>520</v>
      </c>
      <c r="D1569" s="361" t="s">
        <v>256</v>
      </c>
      <c r="E1569" s="361">
        <v>500</v>
      </c>
      <c r="F1569" s="367">
        <f t="shared" si="24"/>
        <v>0.93386376795353099</v>
      </c>
      <c r="G1569" s="239">
        <v>535.41</v>
      </c>
      <c r="H1569" s="242" t="s">
        <v>121</v>
      </c>
      <c r="I1569" s="361" t="s">
        <v>1124</v>
      </c>
      <c r="J1569" s="170" t="s">
        <v>95</v>
      </c>
      <c r="K1569" s="170" t="s">
        <v>342</v>
      </c>
      <c r="L1569" s="170" t="s">
        <v>112</v>
      </c>
      <c r="M1569" s="124"/>
      <c r="N1569" s="124"/>
      <c r="O1569" s="124"/>
    </row>
    <row r="1570" spans="1:15" ht="15.6" hidden="1">
      <c r="A1570" s="423">
        <v>46137</v>
      </c>
      <c r="B1570" s="361" t="s">
        <v>2169</v>
      </c>
      <c r="C1570" s="361" t="s">
        <v>520</v>
      </c>
      <c r="D1570" s="361" t="s">
        <v>256</v>
      </c>
      <c r="E1570" s="361">
        <v>500</v>
      </c>
      <c r="F1570" s="367">
        <f t="shared" si="24"/>
        <v>0.93386376795353099</v>
      </c>
      <c r="G1570" s="239">
        <v>535.41</v>
      </c>
      <c r="H1570" s="242" t="s">
        <v>121</v>
      </c>
      <c r="I1570" s="361" t="s">
        <v>1124</v>
      </c>
      <c r="J1570" s="170" t="s">
        <v>95</v>
      </c>
      <c r="K1570" s="170" t="s">
        <v>342</v>
      </c>
      <c r="L1570" s="170" t="s">
        <v>112</v>
      </c>
      <c r="M1570" s="75"/>
      <c r="N1570" s="75"/>
      <c r="O1570" s="75"/>
    </row>
    <row r="1571" spans="1:15" ht="15.6" hidden="1">
      <c r="A1571" s="423">
        <v>46137</v>
      </c>
      <c r="B1571" s="361" t="s">
        <v>2169</v>
      </c>
      <c r="C1571" s="361" t="s">
        <v>520</v>
      </c>
      <c r="D1571" s="361" t="s">
        <v>256</v>
      </c>
      <c r="E1571" s="361">
        <v>500</v>
      </c>
      <c r="F1571" s="367">
        <f t="shared" si="24"/>
        <v>0.93386376795353099</v>
      </c>
      <c r="G1571" s="239">
        <v>535.41</v>
      </c>
      <c r="H1571" s="242" t="s">
        <v>121</v>
      </c>
      <c r="I1571" s="361" t="s">
        <v>1124</v>
      </c>
      <c r="J1571" s="170" t="s">
        <v>95</v>
      </c>
      <c r="K1571" s="170" t="s">
        <v>342</v>
      </c>
      <c r="L1571" s="170" t="s">
        <v>112</v>
      </c>
      <c r="M1571" s="75"/>
      <c r="N1571" s="75"/>
      <c r="O1571" s="75"/>
    </row>
    <row r="1572" spans="1:15" ht="15.6" hidden="1">
      <c r="A1572" s="423">
        <v>46137</v>
      </c>
      <c r="B1572" s="361" t="s">
        <v>2169</v>
      </c>
      <c r="C1572" s="361" t="s">
        <v>520</v>
      </c>
      <c r="D1572" s="361" t="s">
        <v>256</v>
      </c>
      <c r="E1572" s="361">
        <v>500</v>
      </c>
      <c r="F1572" s="367">
        <f t="shared" si="24"/>
        <v>0.93386376795353099</v>
      </c>
      <c r="G1572" s="239">
        <v>535.41</v>
      </c>
      <c r="H1572" s="242" t="s">
        <v>121</v>
      </c>
      <c r="I1572" s="361" t="s">
        <v>1124</v>
      </c>
      <c r="J1572" s="170" t="s">
        <v>95</v>
      </c>
      <c r="K1572" s="170" t="s">
        <v>342</v>
      </c>
      <c r="L1572" s="170" t="s">
        <v>112</v>
      </c>
      <c r="M1572" s="75"/>
      <c r="N1572" s="75"/>
      <c r="O1572" s="75"/>
    </row>
    <row r="1573" spans="1:15" ht="15.6" hidden="1">
      <c r="A1573" s="423">
        <v>46137</v>
      </c>
      <c r="B1573" s="361" t="s">
        <v>2169</v>
      </c>
      <c r="C1573" s="361" t="s">
        <v>520</v>
      </c>
      <c r="D1573" s="361" t="s">
        <v>256</v>
      </c>
      <c r="E1573" s="361">
        <v>500</v>
      </c>
      <c r="F1573" s="367">
        <f t="shared" si="24"/>
        <v>0.93386376795353099</v>
      </c>
      <c r="G1573" s="239">
        <v>535.41</v>
      </c>
      <c r="H1573" s="242" t="s">
        <v>121</v>
      </c>
      <c r="I1573" s="361" t="s">
        <v>1124</v>
      </c>
      <c r="J1573" s="170" t="s">
        <v>95</v>
      </c>
      <c r="K1573" s="170" t="s">
        <v>342</v>
      </c>
      <c r="L1573" s="170" t="s">
        <v>112</v>
      </c>
      <c r="M1573" s="75"/>
      <c r="N1573" s="75"/>
      <c r="O1573" s="75"/>
    </row>
    <row r="1574" spans="1:15" ht="15.6" hidden="1">
      <c r="A1574" s="423">
        <v>46137</v>
      </c>
      <c r="B1574" s="361" t="s">
        <v>2241</v>
      </c>
      <c r="C1574" s="361" t="s">
        <v>522</v>
      </c>
      <c r="D1574" s="361" t="s">
        <v>256</v>
      </c>
      <c r="E1574" s="361">
        <v>2500</v>
      </c>
      <c r="F1574" s="367">
        <f t="shared" si="24"/>
        <v>4.669318839767655</v>
      </c>
      <c r="G1574" s="239">
        <v>535.41</v>
      </c>
      <c r="H1574" s="242" t="s">
        <v>121</v>
      </c>
      <c r="I1574" s="361" t="s">
        <v>1128</v>
      </c>
      <c r="J1574" s="170" t="s">
        <v>95</v>
      </c>
      <c r="K1574" s="170" t="s">
        <v>342</v>
      </c>
      <c r="L1574" s="170" t="s">
        <v>112</v>
      </c>
      <c r="M1574" s="75"/>
      <c r="N1574" s="75"/>
      <c r="O1574" s="75"/>
    </row>
    <row r="1575" spans="1:15" ht="15.6" hidden="1">
      <c r="A1575" s="423">
        <v>46137</v>
      </c>
      <c r="B1575" s="361" t="s">
        <v>2167</v>
      </c>
      <c r="C1575" s="361" t="s">
        <v>523</v>
      </c>
      <c r="D1575" s="361" t="s">
        <v>256</v>
      </c>
      <c r="E1575" s="361">
        <v>10000</v>
      </c>
      <c r="F1575" s="367">
        <f t="shared" si="24"/>
        <v>18.67727535907062</v>
      </c>
      <c r="G1575" s="239">
        <v>535.41</v>
      </c>
      <c r="H1575" s="361" t="s">
        <v>130</v>
      </c>
      <c r="I1575" s="361" t="s">
        <v>1170</v>
      </c>
      <c r="J1575" s="170" t="s">
        <v>95</v>
      </c>
      <c r="K1575" s="170" t="s">
        <v>342</v>
      </c>
      <c r="L1575" s="170" t="s">
        <v>112</v>
      </c>
      <c r="M1575" s="75"/>
      <c r="N1575" s="75"/>
      <c r="O1575" s="75"/>
    </row>
    <row r="1576" spans="1:15" ht="15.6" hidden="1">
      <c r="A1576" s="423">
        <v>46137</v>
      </c>
      <c r="B1576" s="361" t="s">
        <v>2169</v>
      </c>
      <c r="C1576" s="361" t="s">
        <v>520</v>
      </c>
      <c r="D1576" s="361" t="s">
        <v>256</v>
      </c>
      <c r="E1576" s="361">
        <v>500</v>
      </c>
      <c r="F1576" s="367">
        <f t="shared" si="24"/>
        <v>0.93386376795353099</v>
      </c>
      <c r="G1576" s="239">
        <v>535.41</v>
      </c>
      <c r="H1576" s="361" t="s">
        <v>130</v>
      </c>
      <c r="I1576" s="361" t="s">
        <v>1157</v>
      </c>
      <c r="J1576" s="170" t="s">
        <v>95</v>
      </c>
      <c r="K1576" s="170" t="s">
        <v>342</v>
      </c>
      <c r="L1576" s="170" t="s">
        <v>112</v>
      </c>
      <c r="M1576" s="75"/>
      <c r="N1576" s="75"/>
      <c r="O1576" s="75"/>
    </row>
    <row r="1577" spans="1:15" ht="15.6" hidden="1">
      <c r="A1577" s="423">
        <v>46137</v>
      </c>
      <c r="B1577" s="361" t="s">
        <v>2169</v>
      </c>
      <c r="C1577" s="361" t="s">
        <v>520</v>
      </c>
      <c r="D1577" s="361" t="s">
        <v>256</v>
      </c>
      <c r="E1577" s="361">
        <v>800</v>
      </c>
      <c r="F1577" s="367">
        <f t="shared" si="24"/>
        <v>1.4941820287256495</v>
      </c>
      <c r="G1577" s="239">
        <v>535.41</v>
      </c>
      <c r="H1577" s="361" t="s">
        <v>130</v>
      </c>
      <c r="I1577" s="361" t="s">
        <v>1157</v>
      </c>
      <c r="J1577" s="170" t="s">
        <v>95</v>
      </c>
      <c r="K1577" s="170" t="s">
        <v>342</v>
      </c>
      <c r="L1577" s="170" t="s">
        <v>112</v>
      </c>
      <c r="M1577" s="75"/>
      <c r="N1577" s="75"/>
      <c r="O1577" s="75"/>
    </row>
    <row r="1578" spans="1:15" ht="15.6" hidden="1">
      <c r="A1578" s="423">
        <v>46137</v>
      </c>
      <c r="B1578" s="361" t="s">
        <v>2169</v>
      </c>
      <c r="C1578" s="361" t="s">
        <v>520</v>
      </c>
      <c r="D1578" s="361" t="s">
        <v>256</v>
      </c>
      <c r="E1578" s="361">
        <v>1000</v>
      </c>
      <c r="F1578" s="367">
        <f t="shared" si="24"/>
        <v>1.867727535907062</v>
      </c>
      <c r="G1578" s="239">
        <v>535.41</v>
      </c>
      <c r="H1578" s="361" t="s">
        <v>130</v>
      </c>
      <c r="I1578" s="361" t="s">
        <v>1157</v>
      </c>
      <c r="J1578" s="170" t="s">
        <v>95</v>
      </c>
      <c r="K1578" s="170" t="s">
        <v>342</v>
      </c>
      <c r="L1578" s="170" t="s">
        <v>112</v>
      </c>
      <c r="M1578" s="75"/>
      <c r="N1578" s="75"/>
      <c r="O1578" s="75"/>
    </row>
    <row r="1579" spans="1:15" ht="15.6" hidden="1">
      <c r="A1579" s="423">
        <v>46137</v>
      </c>
      <c r="B1579" s="361" t="s">
        <v>2162</v>
      </c>
      <c r="C1579" s="361" t="s">
        <v>616</v>
      </c>
      <c r="D1579" s="361" t="s">
        <v>256</v>
      </c>
      <c r="E1579" s="361">
        <v>2500</v>
      </c>
      <c r="F1579" s="367">
        <f t="shared" si="24"/>
        <v>4.669318839767655</v>
      </c>
      <c r="G1579" s="239">
        <v>535.41</v>
      </c>
      <c r="H1579" s="361" t="s">
        <v>130</v>
      </c>
      <c r="I1579" s="361" t="s">
        <v>1161</v>
      </c>
      <c r="J1579" s="170" t="s">
        <v>95</v>
      </c>
      <c r="K1579" s="170" t="s">
        <v>342</v>
      </c>
      <c r="L1579" s="170" t="s">
        <v>112</v>
      </c>
      <c r="M1579" s="75"/>
      <c r="N1579" s="75"/>
      <c r="O1579" s="75"/>
    </row>
    <row r="1580" spans="1:15" ht="15.6" hidden="1">
      <c r="A1580" s="423">
        <v>46137</v>
      </c>
      <c r="B1580" s="361" t="s">
        <v>2173</v>
      </c>
      <c r="C1580" s="361" t="s">
        <v>520</v>
      </c>
      <c r="D1580" s="361" t="s">
        <v>256</v>
      </c>
      <c r="E1580" s="361">
        <v>600</v>
      </c>
      <c r="F1580" s="367">
        <f t="shared" si="24"/>
        <v>1.1206365215442371</v>
      </c>
      <c r="G1580" s="239">
        <v>535.41</v>
      </c>
      <c r="H1580" s="361" t="s">
        <v>130</v>
      </c>
      <c r="I1580" s="361" t="s">
        <v>1157</v>
      </c>
      <c r="J1580" s="170" t="s">
        <v>95</v>
      </c>
      <c r="K1580" s="170" t="s">
        <v>342</v>
      </c>
      <c r="L1580" s="170" t="s">
        <v>112</v>
      </c>
      <c r="M1580" s="75"/>
      <c r="N1580" s="75"/>
      <c r="O1580" s="75"/>
    </row>
    <row r="1581" spans="1:15" ht="15.6" hidden="1">
      <c r="A1581" s="423">
        <v>46137</v>
      </c>
      <c r="B1581" s="361" t="s">
        <v>2173</v>
      </c>
      <c r="C1581" s="361" t="s">
        <v>520</v>
      </c>
      <c r="D1581" s="361" t="s">
        <v>256</v>
      </c>
      <c r="E1581" s="361">
        <v>500</v>
      </c>
      <c r="F1581" s="367">
        <f t="shared" si="24"/>
        <v>0.93386376795353099</v>
      </c>
      <c r="G1581" s="239">
        <v>535.41</v>
      </c>
      <c r="H1581" s="361" t="s">
        <v>130</v>
      </c>
      <c r="I1581" s="361" t="s">
        <v>1157</v>
      </c>
      <c r="J1581" s="170" t="s">
        <v>95</v>
      </c>
      <c r="K1581" s="170" t="s">
        <v>342</v>
      </c>
      <c r="L1581" s="170" t="s">
        <v>112</v>
      </c>
      <c r="M1581" s="75"/>
      <c r="N1581" s="75"/>
      <c r="O1581" s="75"/>
    </row>
    <row r="1582" spans="1:15" ht="15.6" hidden="1">
      <c r="A1582" s="423">
        <v>46137</v>
      </c>
      <c r="B1582" s="361" t="s">
        <v>2169</v>
      </c>
      <c r="C1582" s="361" t="s">
        <v>520</v>
      </c>
      <c r="D1582" s="361" t="s">
        <v>256</v>
      </c>
      <c r="E1582" s="361">
        <v>500</v>
      </c>
      <c r="F1582" s="367">
        <f t="shared" ref="F1582:F1645" si="25">E1582/G1582</f>
        <v>0.93386376795353099</v>
      </c>
      <c r="G1582" s="239">
        <v>535.41</v>
      </c>
      <c r="H1582" s="361" t="s">
        <v>130</v>
      </c>
      <c r="I1582" s="361" t="s">
        <v>1157</v>
      </c>
      <c r="J1582" s="170" t="s">
        <v>95</v>
      </c>
      <c r="K1582" s="170" t="s">
        <v>342</v>
      </c>
      <c r="L1582" s="170" t="s">
        <v>112</v>
      </c>
      <c r="M1582" s="75"/>
      <c r="N1582" s="75"/>
      <c r="O1582" s="75"/>
    </row>
    <row r="1583" spans="1:15" ht="15.6" hidden="1">
      <c r="A1583" s="346">
        <v>46138</v>
      </c>
      <c r="B1583" s="347" t="s">
        <v>2187</v>
      </c>
      <c r="C1583" s="347" t="s">
        <v>523</v>
      </c>
      <c r="D1583" s="347" t="s">
        <v>256</v>
      </c>
      <c r="E1583" s="347">
        <v>10000</v>
      </c>
      <c r="F1583" s="367">
        <f t="shared" si="25"/>
        <v>18.67727535907062</v>
      </c>
      <c r="G1583" s="239">
        <v>535.41</v>
      </c>
      <c r="H1583" s="347" t="s">
        <v>122</v>
      </c>
      <c r="I1583" s="347" t="s">
        <v>1108</v>
      </c>
      <c r="J1583" s="170" t="s">
        <v>95</v>
      </c>
      <c r="K1583" s="170" t="s">
        <v>342</v>
      </c>
      <c r="L1583" s="170" t="s">
        <v>112</v>
      </c>
      <c r="M1583" s="75"/>
      <c r="N1583" s="75"/>
      <c r="O1583" s="75"/>
    </row>
    <row r="1584" spans="1:15" ht="15.6" hidden="1">
      <c r="A1584" s="346">
        <v>46138</v>
      </c>
      <c r="B1584" s="347" t="s">
        <v>531</v>
      </c>
      <c r="C1584" s="347" t="s">
        <v>522</v>
      </c>
      <c r="D1584" s="347" t="s">
        <v>256</v>
      </c>
      <c r="E1584" s="347">
        <v>3500</v>
      </c>
      <c r="F1584" s="367">
        <f t="shared" si="25"/>
        <v>6.5370463756747172</v>
      </c>
      <c r="G1584" s="239">
        <v>535.41</v>
      </c>
      <c r="H1584" s="347" t="s">
        <v>122</v>
      </c>
      <c r="I1584" s="347" t="s">
        <v>1099</v>
      </c>
      <c r="J1584" s="170" t="s">
        <v>95</v>
      </c>
      <c r="K1584" s="170" t="s">
        <v>342</v>
      </c>
      <c r="L1584" s="170" t="s">
        <v>112</v>
      </c>
      <c r="M1584" s="75"/>
      <c r="N1584" s="75"/>
      <c r="O1584" s="75"/>
    </row>
    <row r="1585" spans="1:15" ht="15.6" hidden="1">
      <c r="A1585" s="423">
        <v>46138</v>
      </c>
      <c r="B1585" s="242" t="s">
        <v>2242</v>
      </c>
      <c r="C1585" s="361" t="s">
        <v>395</v>
      </c>
      <c r="D1585" s="361" t="s">
        <v>256</v>
      </c>
      <c r="E1585" s="361">
        <v>10000</v>
      </c>
      <c r="F1585" s="367">
        <f t="shared" si="25"/>
        <v>18.67727535907062</v>
      </c>
      <c r="G1585" s="239">
        <v>535.41</v>
      </c>
      <c r="H1585" s="242" t="s">
        <v>121</v>
      </c>
      <c r="I1585" s="361" t="s">
        <v>1140</v>
      </c>
      <c r="J1585" s="170" t="s">
        <v>95</v>
      </c>
      <c r="K1585" s="170" t="s">
        <v>342</v>
      </c>
      <c r="L1585" s="170" t="s">
        <v>112</v>
      </c>
      <c r="M1585" s="75"/>
      <c r="N1585" s="75"/>
      <c r="O1585" s="75"/>
    </row>
    <row r="1586" spans="1:15" ht="15.6" hidden="1">
      <c r="A1586" s="423">
        <v>46138</v>
      </c>
      <c r="B1586" s="170" t="s">
        <v>2180</v>
      </c>
      <c r="C1586" s="361" t="s">
        <v>395</v>
      </c>
      <c r="D1586" s="361" t="s">
        <v>256</v>
      </c>
      <c r="E1586" s="361">
        <v>20000</v>
      </c>
      <c r="F1586" s="367">
        <f t="shared" si="25"/>
        <v>37.35455071814124</v>
      </c>
      <c r="G1586" s="239">
        <v>535.41</v>
      </c>
      <c r="H1586" s="242" t="s">
        <v>121</v>
      </c>
      <c r="I1586" s="361" t="s">
        <v>1143</v>
      </c>
      <c r="J1586" s="170" t="s">
        <v>95</v>
      </c>
      <c r="K1586" s="170" t="s">
        <v>342</v>
      </c>
      <c r="L1586" s="170" t="s">
        <v>112</v>
      </c>
      <c r="M1586" s="306"/>
      <c r="N1586" s="306"/>
      <c r="O1586" s="75"/>
    </row>
    <row r="1587" spans="1:15" ht="15.6" hidden="1">
      <c r="A1587" s="423">
        <v>46138</v>
      </c>
      <c r="B1587" s="361" t="s">
        <v>2173</v>
      </c>
      <c r="C1587" s="361" t="s">
        <v>520</v>
      </c>
      <c r="D1587" s="361" t="s">
        <v>256</v>
      </c>
      <c r="E1587" s="361">
        <v>500</v>
      </c>
      <c r="F1587" s="367">
        <f t="shared" si="25"/>
        <v>0.93386376795353099</v>
      </c>
      <c r="G1587" s="239">
        <v>535.41</v>
      </c>
      <c r="H1587" s="242" t="s">
        <v>121</v>
      </c>
      <c r="I1587" s="361" t="s">
        <v>1124</v>
      </c>
      <c r="J1587" s="170" t="s">
        <v>95</v>
      </c>
      <c r="K1587" s="170" t="s">
        <v>342</v>
      </c>
      <c r="L1587" s="170" t="s">
        <v>112</v>
      </c>
      <c r="M1587" s="306"/>
      <c r="N1587" s="306"/>
      <c r="O1587" s="75"/>
    </row>
    <row r="1588" spans="1:15" ht="15.6" hidden="1">
      <c r="A1588" s="423">
        <v>46138</v>
      </c>
      <c r="B1588" s="361" t="s">
        <v>2165</v>
      </c>
      <c r="C1588" s="361" t="s">
        <v>391</v>
      </c>
      <c r="D1588" s="361" t="s">
        <v>256</v>
      </c>
      <c r="E1588" s="361">
        <v>5000</v>
      </c>
      <c r="F1588" s="367">
        <f t="shared" si="25"/>
        <v>9.3386376795353101</v>
      </c>
      <c r="G1588" s="239">
        <v>535.41</v>
      </c>
      <c r="H1588" s="242" t="s">
        <v>121</v>
      </c>
      <c r="I1588" s="361" t="s">
        <v>1144</v>
      </c>
      <c r="J1588" s="170" t="s">
        <v>95</v>
      </c>
      <c r="K1588" s="170" t="s">
        <v>342</v>
      </c>
      <c r="L1588" s="170" t="s">
        <v>112</v>
      </c>
      <c r="M1588" s="75"/>
      <c r="N1588" s="75"/>
      <c r="O1588" s="75"/>
    </row>
    <row r="1589" spans="1:15" ht="15.6" hidden="1">
      <c r="A1589" s="423">
        <v>46138</v>
      </c>
      <c r="B1589" s="361" t="s">
        <v>2169</v>
      </c>
      <c r="C1589" s="361" t="s">
        <v>520</v>
      </c>
      <c r="D1589" s="361" t="s">
        <v>256</v>
      </c>
      <c r="E1589" s="361">
        <v>500</v>
      </c>
      <c r="F1589" s="367">
        <f t="shared" si="25"/>
        <v>0.93386376795353099</v>
      </c>
      <c r="G1589" s="239">
        <v>535.41</v>
      </c>
      <c r="H1589" s="242" t="s">
        <v>121</v>
      </c>
      <c r="I1589" s="361" t="s">
        <v>1124</v>
      </c>
      <c r="J1589" s="170" t="s">
        <v>95</v>
      </c>
      <c r="K1589" s="170" t="s">
        <v>342</v>
      </c>
      <c r="L1589" s="170" t="s">
        <v>112</v>
      </c>
      <c r="M1589" s="75"/>
      <c r="N1589" s="75"/>
      <c r="O1589" s="75"/>
    </row>
    <row r="1590" spans="1:15" ht="15.6" hidden="1">
      <c r="A1590" s="423">
        <v>46138</v>
      </c>
      <c r="B1590" s="361" t="s">
        <v>2169</v>
      </c>
      <c r="C1590" s="361" t="s">
        <v>520</v>
      </c>
      <c r="D1590" s="361" t="s">
        <v>256</v>
      </c>
      <c r="E1590" s="361">
        <v>500</v>
      </c>
      <c r="F1590" s="367">
        <f t="shared" si="25"/>
        <v>0.93386376795353099</v>
      </c>
      <c r="G1590" s="239">
        <v>535.41</v>
      </c>
      <c r="H1590" s="242" t="s">
        <v>121</v>
      </c>
      <c r="I1590" s="361" t="s">
        <v>1124</v>
      </c>
      <c r="J1590" s="170" t="s">
        <v>95</v>
      </c>
      <c r="K1590" s="170" t="s">
        <v>342</v>
      </c>
      <c r="L1590" s="170" t="s">
        <v>112</v>
      </c>
      <c r="M1590" s="75"/>
      <c r="N1590" s="75"/>
      <c r="O1590" s="75"/>
    </row>
    <row r="1591" spans="1:15" ht="15.6" hidden="1">
      <c r="A1591" s="423">
        <v>46138</v>
      </c>
      <c r="B1591" s="361" t="s">
        <v>2169</v>
      </c>
      <c r="C1591" s="361" t="s">
        <v>520</v>
      </c>
      <c r="D1591" s="361" t="s">
        <v>256</v>
      </c>
      <c r="E1591" s="361">
        <v>500</v>
      </c>
      <c r="F1591" s="367">
        <f t="shared" si="25"/>
        <v>0.93386376795353099</v>
      </c>
      <c r="G1591" s="239">
        <v>535.41</v>
      </c>
      <c r="H1591" s="242" t="s">
        <v>121</v>
      </c>
      <c r="I1591" s="361" t="s">
        <v>1124</v>
      </c>
      <c r="J1591" s="170" t="s">
        <v>95</v>
      </c>
      <c r="K1591" s="170" t="s">
        <v>342</v>
      </c>
      <c r="L1591" s="170" t="s">
        <v>112</v>
      </c>
      <c r="M1591" s="75"/>
      <c r="N1591" s="75"/>
      <c r="O1591" s="75"/>
    </row>
    <row r="1592" spans="1:15" ht="15.6" hidden="1">
      <c r="A1592" s="423">
        <v>46138</v>
      </c>
      <c r="B1592" s="361" t="s">
        <v>2169</v>
      </c>
      <c r="C1592" s="361" t="s">
        <v>520</v>
      </c>
      <c r="D1592" s="361" t="s">
        <v>256</v>
      </c>
      <c r="E1592" s="361">
        <v>500</v>
      </c>
      <c r="F1592" s="367">
        <f t="shared" si="25"/>
        <v>0.93386376795353099</v>
      </c>
      <c r="G1592" s="239">
        <v>535.41</v>
      </c>
      <c r="H1592" s="242" t="s">
        <v>121</v>
      </c>
      <c r="I1592" s="361" t="s">
        <v>1124</v>
      </c>
      <c r="J1592" s="170" t="s">
        <v>95</v>
      </c>
      <c r="K1592" s="170" t="s">
        <v>342</v>
      </c>
      <c r="L1592" s="170" t="s">
        <v>112</v>
      </c>
      <c r="M1592" s="75"/>
      <c r="N1592" s="75"/>
      <c r="O1592" s="75"/>
    </row>
    <row r="1593" spans="1:15" ht="15.6" hidden="1">
      <c r="A1593" s="423">
        <v>46138</v>
      </c>
      <c r="B1593" s="361" t="s">
        <v>2215</v>
      </c>
      <c r="C1593" s="361" t="s">
        <v>523</v>
      </c>
      <c r="D1593" s="361" t="s">
        <v>256</v>
      </c>
      <c r="E1593" s="361">
        <v>10000</v>
      </c>
      <c r="F1593" s="367">
        <f t="shared" si="25"/>
        <v>18.67727535907062</v>
      </c>
      <c r="G1593" s="239">
        <v>535.41</v>
      </c>
      <c r="H1593" s="361" t="s">
        <v>130</v>
      </c>
      <c r="I1593" s="361" t="s">
        <v>1170</v>
      </c>
      <c r="J1593" s="170" t="s">
        <v>95</v>
      </c>
      <c r="K1593" s="170" t="s">
        <v>342</v>
      </c>
      <c r="L1593" s="170" t="s">
        <v>112</v>
      </c>
      <c r="M1593" s="75"/>
      <c r="N1593" s="75"/>
      <c r="O1593" s="75"/>
    </row>
    <row r="1594" spans="1:15" ht="15.6" hidden="1">
      <c r="A1594" s="423">
        <v>46138</v>
      </c>
      <c r="B1594" s="361" t="s">
        <v>2177</v>
      </c>
      <c r="C1594" s="361" t="s">
        <v>523</v>
      </c>
      <c r="D1594" s="361" t="s">
        <v>256</v>
      </c>
      <c r="E1594" s="361">
        <v>40000</v>
      </c>
      <c r="F1594" s="367">
        <f t="shared" si="25"/>
        <v>74.709101436282481</v>
      </c>
      <c r="G1594" s="239">
        <v>535.41</v>
      </c>
      <c r="H1594" s="361" t="s">
        <v>130</v>
      </c>
      <c r="I1594" s="361" t="s">
        <v>1172</v>
      </c>
      <c r="J1594" s="170" t="s">
        <v>95</v>
      </c>
      <c r="K1594" s="170" t="s">
        <v>342</v>
      </c>
      <c r="L1594" s="170" t="s">
        <v>112</v>
      </c>
      <c r="M1594" s="75"/>
      <c r="N1594" s="75"/>
      <c r="O1594" s="75"/>
    </row>
    <row r="1595" spans="1:15" ht="15.6" hidden="1">
      <c r="A1595" s="423">
        <v>46138</v>
      </c>
      <c r="B1595" s="361" t="s">
        <v>2169</v>
      </c>
      <c r="C1595" s="361" t="s">
        <v>520</v>
      </c>
      <c r="D1595" s="361" t="s">
        <v>256</v>
      </c>
      <c r="E1595" s="361">
        <v>500</v>
      </c>
      <c r="F1595" s="367">
        <f t="shared" si="25"/>
        <v>0.93386376795353099</v>
      </c>
      <c r="G1595" s="239">
        <v>535.41</v>
      </c>
      <c r="H1595" s="361" t="s">
        <v>130</v>
      </c>
      <c r="I1595" s="361" t="s">
        <v>1157</v>
      </c>
      <c r="J1595" s="170" t="s">
        <v>95</v>
      </c>
      <c r="K1595" s="170" t="s">
        <v>342</v>
      </c>
      <c r="L1595" s="170" t="s">
        <v>112</v>
      </c>
      <c r="M1595" s="75"/>
      <c r="N1595" s="75"/>
      <c r="O1595" s="75"/>
    </row>
    <row r="1596" spans="1:15" ht="15.6" hidden="1">
      <c r="A1596" s="423">
        <v>46138</v>
      </c>
      <c r="B1596" s="361" t="s">
        <v>2207</v>
      </c>
      <c r="C1596" s="361" t="s">
        <v>391</v>
      </c>
      <c r="D1596" s="361" t="s">
        <v>256</v>
      </c>
      <c r="E1596" s="361">
        <v>5000</v>
      </c>
      <c r="F1596" s="367">
        <f t="shared" si="25"/>
        <v>9.3386376795353101</v>
      </c>
      <c r="G1596" s="239">
        <v>535.41</v>
      </c>
      <c r="H1596" s="361" t="s">
        <v>130</v>
      </c>
      <c r="I1596" s="361" t="s">
        <v>1173</v>
      </c>
      <c r="J1596" s="170" t="s">
        <v>95</v>
      </c>
      <c r="K1596" s="170" t="s">
        <v>342</v>
      </c>
      <c r="L1596" s="170" t="s">
        <v>112</v>
      </c>
      <c r="M1596" s="75"/>
      <c r="N1596" s="75"/>
      <c r="O1596" s="75"/>
    </row>
    <row r="1597" spans="1:15" ht="15.6" hidden="1">
      <c r="A1597" s="423">
        <v>46138</v>
      </c>
      <c r="B1597" s="361" t="s">
        <v>2169</v>
      </c>
      <c r="C1597" s="361" t="s">
        <v>520</v>
      </c>
      <c r="D1597" s="361" t="s">
        <v>256</v>
      </c>
      <c r="E1597" s="361">
        <v>500</v>
      </c>
      <c r="F1597" s="367">
        <f t="shared" si="25"/>
        <v>0.93386376795353099</v>
      </c>
      <c r="G1597" s="239">
        <v>535.41</v>
      </c>
      <c r="H1597" s="361" t="s">
        <v>130</v>
      </c>
      <c r="I1597" s="361" t="s">
        <v>1157</v>
      </c>
      <c r="J1597" s="170" t="s">
        <v>95</v>
      </c>
      <c r="K1597" s="170" t="s">
        <v>342</v>
      </c>
      <c r="L1597" s="170" t="s">
        <v>112</v>
      </c>
      <c r="M1597" s="75"/>
      <c r="N1597" s="75"/>
      <c r="O1597" s="75"/>
    </row>
    <row r="1598" spans="1:15" ht="15.6" hidden="1">
      <c r="A1598" s="423">
        <v>46138</v>
      </c>
      <c r="B1598" s="361" t="s">
        <v>2169</v>
      </c>
      <c r="C1598" s="361" t="s">
        <v>520</v>
      </c>
      <c r="D1598" s="361" t="s">
        <v>256</v>
      </c>
      <c r="E1598" s="361">
        <v>500</v>
      </c>
      <c r="F1598" s="367">
        <f t="shared" si="25"/>
        <v>0.93386376795353099</v>
      </c>
      <c r="G1598" s="239">
        <v>535.41</v>
      </c>
      <c r="H1598" s="361" t="s">
        <v>130</v>
      </c>
      <c r="I1598" s="361" t="s">
        <v>1157</v>
      </c>
      <c r="J1598" s="170" t="s">
        <v>95</v>
      </c>
      <c r="K1598" s="170" t="s">
        <v>342</v>
      </c>
      <c r="L1598" s="170" t="s">
        <v>112</v>
      </c>
      <c r="M1598" s="75"/>
      <c r="N1598" s="75"/>
      <c r="O1598" s="75"/>
    </row>
    <row r="1599" spans="1:15" ht="15.6" hidden="1">
      <c r="A1599" s="423">
        <v>46138</v>
      </c>
      <c r="B1599" s="361" t="s">
        <v>2184</v>
      </c>
      <c r="C1599" s="361" t="s">
        <v>616</v>
      </c>
      <c r="D1599" s="361" t="s">
        <v>256</v>
      </c>
      <c r="E1599" s="361">
        <v>1400</v>
      </c>
      <c r="F1599" s="367">
        <f t="shared" si="25"/>
        <v>2.6148185502698866</v>
      </c>
      <c r="G1599" s="239">
        <v>535.41</v>
      </c>
      <c r="H1599" s="361" t="s">
        <v>130</v>
      </c>
      <c r="I1599" s="361" t="s">
        <v>1161</v>
      </c>
      <c r="J1599" s="170" t="s">
        <v>95</v>
      </c>
      <c r="K1599" s="170" t="s">
        <v>342</v>
      </c>
      <c r="L1599" s="170" t="s">
        <v>112</v>
      </c>
      <c r="M1599" s="75"/>
      <c r="N1599" s="75"/>
      <c r="O1599" s="75"/>
    </row>
    <row r="1600" spans="1:15" ht="15.6" hidden="1">
      <c r="A1600" s="423">
        <v>46138</v>
      </c>
      <c r="B1600" s="361" t="s">
        <v>2169</v>
      </c>
      <c r="C1600" s="361" t="s">
        <v>520</v>
      </c>
      <c r="D1600" s="361" t="s">
        <v>256</v>
      </c>
      <c r="E1600" s="361">
        <v>500</v>
      </c>
      <c r="F1600" s="367">
        <f t="shared" si="25"/>
        <v>0.93386376795353099</v>
      </c>
      <c r="G1600" s="239">
        <v>535.41</v>
      </c>
      <c r="H1600" s="361" t="s">
        <v>130</v>
      </c>
      <c r="I1600" s="361" t="s">
        <v>1157</v>
      </c>
      <c r="J1600" s="170" t="s">
        <v>95</v>
      </c>
      <c r="K1600" s="170" t="s">
        <v>342</v>
      </c>
      <c r="L1600" s="170" t="s">
        <v>112</v>
      </c>
      <c r="M1600" s="75"/>
      <c r="N1600" s="75"/>
      <c r="O1600" s="75"/>
    </row>
    <row r="1601" spans="1:15" ht="15.6" hidden="1">
      <c r="A1601" s="423">
        <v>46138</v>
      </c>
      <c r="B1601" s="361" t="s">
        <v>2173</v>
      </c>
      <c r="C1601" s="361" t="s">
        <v>520</v>
      </c>
      <c r="D1601" s="361" t="s">
        <v>256</v>
      </c>
      <c r="E1601" s="361">
        <v>500</v>
      </c>
      <c r="F1601" s="367">
        <f t="shared" si="25"/>
        <v>0.93386376795353099</v>
      </c>
      <c r="G1601" s="239">
        <v>535.41</v>
      </c>
      <c r="H1601" s="361" t="s">
        <v>130</v>
      </c>
      <c r="I1601" s="361" t="s">
        <v>1157</v>
      </c>
      <c r="J1601" s="170" t="s">
        <v>95</v>
      </c>
      <c r="K1601" s="170" t="s">
        <v>342</v>
      </c>
      <c r="L1601" s="170" t="s">
        <v>112</v>
      </c>
      <c r="M1601" s="75"/>
      <c r="N1601" s="75"/>
      <c r="O1601" s="75"/>
    </row>
    <row r="1602" spans="1:15" ht="15.6" hidden="1">
      <c r="A1602" s="423">
        <v>46138</v>
      </c>
      <c r="B1602" s="361" t="s">
        <v>2173</v>
      </c>
      <c r="C1602" s="361" t="s">
        <v>520</v>
      </c>
      <c r="D1602" s="361" t="s">
        <v>256</v>
      </c>
      <c r="E1602" s="361">
        <v>500</v>
      </c>
      <c r="F1602" s="367">
        <f t="shared" si="25"/>
        <v>0.93386376795353099</v>
      </c>
      <c r="G1602" s="239">
        <v>535.41</v>
      </c>
      <c r="H1602" s="361" t="s">
        <v>130</v>
      </c>
      <c r="I1602" s="361" t="s">
        <v>1157</v>
      </c>
      <c r="J1602" s="170" t="s">
        <v>95</v>
      </c>
      <c r="K1602" s="170" t="s">
        <v>342</v>
      </c>
      <c r="L1602" s="170" t="s">
        <v>112</v>
      </c>
      <c r="M1602" s="75"/>
      <c r="N1602" s="75"/>
      <c r="O1602" s="75"/>
    </row>
    <row r="1603" spans="1:15" ht="15.6" hidden="1">
      <c r="A1603" s="381">
        <v>46138</v>
      </c>
      <c r="B1603" s="425" t="s">
        <v>1217</v>
      </c>
      <c r="C1603" s="369" t="s">
        <v>334</v>
      </c>
      <c r="D1603" s="369" t="s">
        <v>96</v>
      </c>
      <c r="E1603" s="437">
        <v>2500</v>
      </c>
      <c r="F1603" s="367">
        <f t="shared" si="25"/>
        <v>4.669318839767655</v>
      </c>
      <c r="G1603" s="239">
        <v>535.41</v>
      </c>
      <c r="H1603" s="369" t="s">
        <v>126</v>
      </c>
      <c r="I1603" s="170" t="s">
        <v>1244</v>
      </c>
      <c r="J1603" s="170" t="s">
        <v>95</v>
      </c>
      <c r="K1603" s="170" t="s">
        <v>342</v>
      </c>
      <c r="L1603" s="170" t="s">
        <v>112</v>
      </c>
      <c r="M1603" s="75"/>
      <c r="N1603" s="75"/>
      <c r="O1603" s="75"/>
    </row>
    <row r="1604" spans="1:15" ht="15.6" hidden="1">
      <c r="A1604" s="381">
        <v>46138</v>
      </c>
      <c r="B1604" s="170" t="s">
        <v>1218</v>
      </c>
      <c r="C1604" s="170" t="s">
        <v>523</v>
      </c>
      <c r="D1604" s="170" t="s">
        <v>96</v>
      </c>
      <c r="E1604" s="309">
        <v>10000</v>
      </c>
      <c r="F1604" s="367">
        <f t="shared" si="25"/>
        <v>18.67727535907062</v>
      </c>
      <c r="G1604" s="239">
        <v>535.41</v>
      </c>
      <c r="H1604" s="369" t="s">
        <v>126</v>
      </c>
      <c r="I1604" s="170" t="s">
        <v>1255</v>
      </c>
      <c r="J1604" s="170" t="s">
        <v>95</v>
      </c>
      <c r="K1604" s="170" t="s">
        <v>342</v>
      </c>
      <c r="L1604" s="170" t="s">
        <v>112</v>
      </c>
      <c r="M1604" s="75"/>
      <c r="N1604" s="75"/>
      <c r="O1604" s="75"/>
    </row>
    <row r="1605" spans="1:15" ht="15.6" hidden="1">
      <c r="A1605" s="381">
        <v>46138</v>
      </c>
      <c r="B1605" s="170" t="s">
        <v>1223</v>
      </c>
      <c r="C1605" s="369" t="s">
        <v>334</v>
      </c>
      <c r="D1605" s="369" t="s">
        <v>96</v>
      </c>
      <c r="E1605" s="437">
        <v>500</v>
      </c>
      <c r="F1605" s="367">
        <f t="shared" si="25"/>
        <v>0.93386376795353099</v>
      </c>
      <c r="G1605" s="239">
        <v>535.41</v>
      </c>
      <c r="H1605" s="369" t="s">
        <v>126</v>
      </c>
      <c r="I1605" s="170" t="s">
        <v>1244</v>
      </c>
      <c r="J1605" s="170" t="s">
        <v>95</v>
      </c>
      <c r="K1605" s="170" t="s">
        <v>342</v>
      </c>
      <c r="L1605" s="170" t="s">
        <v>112</v>
      </c>
      <c r="M1605" s="75"/>
      <c r="N1605" s="75"/>
      <c r="O1605" s="75"/>
    </row>
    <row r="1606" spans="1:15" ht="15.6" hidden="1">
      <c r="A1606" s="423">
        <v>46139</v>
      </c>
      <c r="B1606" s="361" t="s">
        <v>185</v>
      </c>
      <c r="C1606" s="361" t="s">
        <v>334</v>
      </c>
      <c r="D1606" s="371" t="s">
        <v>98</v>
      </c>
      <c r="E1606" s="361">
        <v>1000</v>
      </c>
      <c r="F1606" s="367">
        <f t="shared" si="25"/>
        <v>1.867727535907062</v>
      </c>
      <c r="G1606" s="239">
        <v>535.41</v>
      </c>
      <c r="H1606" s="372" t="s">
        <v>110</v>
      </c>
      <c r="I1606" s="424" t="s">
        <v>905</v>
      </c>
      <c r="J1606" s="170" t="s">
        <v>95</v>
      </c>
      <c r="K1606" s="170" t="s">
        <v>342</v>
      </c>
      <c r="L1606" s="170" t="s">
        <v>112</v>
      </c>
      <c r="M1606" s="75"/>
      <c r="N1606" s="75"/>
      <c r="O1606" s="75"/>
    </row>
    <row r="1607" spans="1:15" ht="15.6" hidden="1">
      <c r="A1607" s="423">
        <v>46139</v>
      </c>
      <c r="B1607" s="361" t="s">
        <v>902</v>
      </c>
      <c r="C1607" s="361" t="s">
        <v>334</v>
      </c>
      <c r="D1607" s="371" t="s">
        <v>98</v>
      </c>
      <c r="E1607" s="361">
        <v>1000</v>
      </c>
      <c r="F1607" s="367">
        <f t="shared" si="25"/>
        <v>1.867727535907062</v>
      </c>
      <c r="G1607" s="239">
        <v>535.41</v>
      </c>
      <c r="H1607" s="372" t="s">
        <v>110</v>
      </c>
      <c r="I1607" s="424" t="s">
        <v>905</v>
      </c>
      <c r="J1607" s="170" t="s">
        <v>95</v>
      </c>
      <c r="K1607" s="170" t="s">
        <v>342</v>
      </c>
      <c r="L1607" s="170" t="s">
        <v>112</v>
      </c>
      <c r="M1607" s="75"/>
      <c r="N1607" s="75"/>
      <c r="O1607" s="75"/>
    </row>
    <row r="1608" spans="1:15" ht="15.6" hidden="1">
      <c r="A1608" s="423">
        <v>46139</v>
      </c>
      <c r="B1608" s="361" t="s">
        <v>903</v>
      </c>
      <c r="C1608" s="361" t="s">
        <v>334</v>
      </c>
      <c r="D1608" s="371" t="s">
        <v>98</v>
      </c>
      <c r="E1608" s="361">
        <v>1000</v>
      </c>
      <c r="F1608" s="367">
        <f t="shared" si="25"/>
        <v>1.867727535907062</v>
      </c>
      <c r="G1608" s="239">
        <v>535.41</v>
      </c>
      <c r="H1608" s="372" t="s">
        <v>110</v>
      </c>
      <c r="I1608" s="424" t="s">
        <v>905</v>
      </c>
      <c r="J1608" s="170" t="s">
        <v>95</v>
      </c>
      <c r="K1608" s="170" t="s">
        <v>342</v>
      </c>
      <c r="L1608" s="170" t="s">
        <v>112</v>
      </c>
      <c r="M1608" s="75"/>
      <c r="N1608" s="75"/>
      <c r="O1608" s="75"/>
    </row>
    <row r="1609" spans="1:15" ht="15.6" hidden="1">
      <c r="A1609" s="423">
        <v>46139</v>
      </c>
      <c r="B1609" s="361" t="s">
        <v>186</v>
      </c>
      <c r="C1609" s="361" t="s">
        <v>334</v>
      </c>
      <c r="D1609" s="371" t="s">
        <v>98</v>
      </c>
      <c r="E1609" s="361">
        <v>1000</v>
      </c>
      <c r="F1609" s="367">
        <f t="shared" si="25"/>
        <v>1.867727535907062</v>
      </c>
      <c r="G1609" s="239">
        <v>535.41</v>
      </c>
      <c r="H1609" s="372" t="s">
        <v>110</v>
      </c>
      <c r="I1609" s="424" t="s">
        <v>905</v>
      </c>
      <c r="J1609" s="170" t="s">
        <v>95</v>
      </c>
      <c r="K1609" s="170" t="s">
        <v>342</v>
      </c>
      <c r="L1609" s="170" t="s">
        <v>112</v>
      </c>
      <c r="M1609" s="75"/>
      <c r="N1609" s="75"/>
      <c r="O1609" s="75"/>
    </row>
    <row r="1610" spans="1:15" ht="15.6" hidden="1">
      <c r="A1610" s="374">
        <v>46139</v>
      </c>
      <c r="B1610" s="377" t="s">
        <v>970</v>
      </c>
      <c r="C1610" s="377" t="s">
        <v>520</v>
      </c>
      <c r="D1610" s="376" t="s">
        <v>96</v>
      </c>
      <c r="E1610" s="377">
        <v>1000</v>
      </c>
      <c r="F1610" s="367">
        <f t="shared" si="25"/>
        <v>1.867727535907062</v>
      </c>
      <c r="G1610" s="239">
        <v>535.41</v>
      </c>
      <c r="H1610" s="165" t="s">
        <v>127</v>
      </c>
      <c r="I1610" s="377" t="s">
        <v>980</v>
      </c>
      <c r="J1610" s="170" t="s">
        <v>95</v>
      </c>
      <c r="K1610" s="170" t="s">
        <v>342</v>
      </c>
      <c r="L1610" s="170" t="s">
        <v>112</v>
      </c>
      <c r="M1610" s="303"/>
      <c r="N1610" s="303"/>
      <c r="O1610" s="269"/>
    </row>
    <row r="1611" spans="1:15" ht="15.6" hidden="1">
      <c r="A1611" s="374">
        <v>46139</v>
      </c>
      <c r="B1611" s="377" t="s">
        <v>971</v>
      </c>
      <c r="C1611" s="377" t="s">
        <v>520</v>
      </c>
      <c r="D1611" s="376" t="s">
        <v>96</v>
      </c>
      <c r="E1611" s="377">
        <v>1000</v>
      </c>
      <c r="F1611" s="367">
        <f t="shared" si="25"/>
        <v>1.867727535907062</v>
      </c>
      <c r="G1611" s="239">
        <v>535.41</v>
      </c>
      <c r="H1611" s="165" t="s">
        <v>127</v>
      </c>
      <c r="I1611" s="377" t="s">
        <v>980</v>
      </c>
      <c r="J1611" s="170" t="s">
        <v>95</v>
      </c>
      <c r="K1611" s="170" t="s">
        <v>342</v>
      </c>
      <c r="L1611" s="170" t="s">
        <v>112</v>
      </c>
      <c r="M1611" s="303"/>
      <c r="N1611" s="303"/>
      <c r="O1611" s="269"/>
    </row>
    <row r="1612" spans="1:15" ht="15.6" hidden="1">
      <c r="A1612" s="374">
        <v>46139</v>
      </c>
      <c r="B1612" s="377" t="s">
        <v>972</v>
      </c>
      <c r="C1612" s="377" t="s">
        <v>391</v>
      </c>
      <c r="D1612" s="376" t="s">
        <v>96</v>
      </c>
      <c r="E1612" s="377">
        <v>9000</v>
      </c>
      <c r="F1612" s="367">
        <f t="shared" si="25"/>
        <v>16.809547823163559</v>
      </c>
      <c r="G1612" s="239">
        <v>535.41</v>
      </c>
      <c r="H1612" s="165" t="s">
        <v>127</v>
      </c>
      <c r="I1612" s="377" t="s">
        <v>995</v>
      </c>
      <c r="J1612" s="170" t="s">
        <v>95</v>
      </c>
      <c r="K1612" s="170" t="s">
        <v>342</v>
      </c>
      <c r="L1612" s="170" t="s">
        <v>112</v>
      </c>
      <c r="M1612" s="75"/>
      <c r="N1612" s="75"/>
      <c r="O1612" s="75"/>
    </row>
    <row r="1613" spans="1:15" ht="15.6" hidden="1">
      <c r="A1613" s="432">
        <v>46139</v>
      </c>
      <c r="B1613" s="361" t="s">
        <v>1050</v>
      </c>
      <c r="C1613" s="361" t="s">
        <v>129</v>
      </c>
      <c r="D1613" s="361" t="s">
        <v>97</v>
      </c>
      <c r="E1613" s="434">
        <v>80000</v>
      </c>
      <c r="F1613" s="367">
        <f t="shared" si="25"/>
        <v>149.41820287256496</v>
      </c>
      <c r="G1613" s="239">
        <v>535.41</v>
      </c>
      <c r="H1613" s="361" t="s">
        <v>167</v>
      </c>
      <c r="I1613" s="425" t="s">
        <v>1078</v>
      </c>
      <c r="J1613" s="170" t="s">
        <v>95</v>
      </c>
      <c r="K1613" s="170" t="s">
        <v>342</v>
      </c>
      <c r="L1613" s="170" t="s">
        <v>112</v>
      </c>
      <c r="M1613" s="75"/>
      <c r="N1613" s="75"/>
      <c r="O1613" s="75"/>
    </row>
    <row r="1614" spans="1:15" ht="15.6" hidden="1">
      <c r="A1614" s="432">
        <v>46139</v>
      </c>
      <c r="B1614" s="361" t="s">
        <v>1051</v>
      </c>
      <c r="C1614" s="361" t="s">
        <v>129</v>
      </c>
      <c r="D1614" s="361" t="s">
        <v>97</v>
      </c>
      <c r="E1614" s="434">
        <v>40000</v>
      </c>
      <c r="F1614" s="367">
        <f t="shared" si="25"/>
        <v>74.709101436282481</v>
      </c>
      <c r="G1614" s="239">
        <v>535.41</v>
      </c>
      <c r="H1614" s="361" t="s">
        <v>167</v>
      </c>
      <c r="I1614" s="425" t="s">
        <v>1079</v>
      </c>
      <c r="J1614" s="170" t="s">
        <v>95</v>
      </c>
      <c r="K1614" s="170" t="s">
        <v>342</v>
      </c>
      <c r="L1614" s="170" t="s">
        <v>112</v>
      </c>
      <c r="M1614" s="75"/>
      <c r="N1614" s="75"/>
      <c r="O1614" s="75"/>
    </row>
    <row r="1615" spans="1:15" ht="15.6" hidden="1">
      <c r="A1615" s="380">
        <v>46139</v>
      </c>
      <c r="B1615" s="242" t="s">
        <v>1052</v>
      </c>
      <c r="C1615" s="430" t="s">
        <v>334</v>
      </c>
      <c r="D1615" s="361" t="s">
        <v>97</v>
      </c>
      <c r="E1615" s="431">
        <v>1000</v>
      </c>
      <c r="F1615" s="367">
        <f t="shared" si="25"/>
        <v>1.867727535907062</v>
      </c>
      <c r="G1615" s="239">
        <v>535.41</v>
      </c>
      <c r="H1615" s="361" t="s">
        <v>167</v>
      </c>
      <c r="I1615" s="361" t="s">
        <v>1057</v>
      </c>
      <c r="J1615" s="170" t="s">
        <v>95</v>
      </c>
      <c r="K1615" s="170" t="s">
        <v>342</v>
      </c>
      <c r="L1615" s="170" t="s">
        <v>112</v>
      </c>
      <c r="M1615" s="75"/>
      <c r="N1615" s="75"/>
      <c r="O1615" s="75"/>
    </row>
    <row r="1616" spans="1:15" ht="15.6" hidden="1">
      <c r="A1616" s="380">
        <v>46139</v>
      </c>
      <c r="B1616" s="242" t="s">
        <v>196</v>
      </c>
      <c r="C1616" s="430" t="s">
        <v>334</v>
      </c>
      <c r="D1616" s="361" t="s">
        <v>97</v>
      </c>
      <c r="E1616" s="431">
        <v>1000</v>
      </c>
      <c r="F1616" s="367">
        <f t="shared" si="25"/>
        <v>1.867727535907062</v>
      </c>
      <c r="G1616" s="239">
        <v>535.41</v>
      </c>
      <c r="H1616" s="361" t="s">
        <v>167</v>
      </c>
      <c r="I1616" s="361" t="s">
        <v>1057</v>
      </c>
      <c r="J1616" s="170" t="s">
        <v>95</v>
      </c>
      <c r="K1616" s="170" t="s">
        <v>342</v>
      </c>
      <c r="L1616" s="170" t="s">
        <v>112</v>
      </c>
      <c r="M1616" s="75"/>
      <c r="N1616" s="75"/>
      <c r="O1616" s="75"/>
    </row>
    <row r="1617" spans="1:15" ht="15.6" hidden="1">
      <c r="A1617" s="346">
        <v>46139</v>
      </c>
      <c r="B1617" s="347" t="s">
        <v>2187</v>
      </c>
      <c r="C1617" s="347" t="s">
        <v>523</v>
      </c>
      <c r="D1617" s="347" t="s">
        <v>256</v>
      </c>
      <c r="E1617" s="347">
        <v>10000</v>
      </c>
      <c r="F1617" s="367">
        <f t="shared" si="25"/>
        <v>18.67727535907062</v>
      </c>
      <c r="G1617" s="239">
        <v>535.41</v>
      </c>
      <c r="H1617" s="347" t="s">
        <v>122</v>
      </c>
      <c r="I1617" s="347" t="s">
        <v>1108</v>
      </c>
      <c r="J1617" s="170" t="s">
        <v>95</v>
      </c>
      <c r="K1617" s="170" t="s">
        <v>342</v>
      </c>
      <c r="L1617" s="170" t="s">
        <v>112</v>
      </c>
      <c r="M1617" s="75"/>
      <c r="N1617" s="75"/>
      <c r="O1617" s="75"/>
    </row>
    <row r="1618" spans="1:15" ht="15.6" hidden="1">
      <c r="A1618" s="346">
        <v>46139</v>
      </c>
      <c r="B1618" s="347" t="s">
        <v>531</v>
      </c>
      <c r="C1618" s="347" t="s">
        <v>522</v>
      </c>
      <c r="D1618" s="347" t="s">
        <v>256</v>
      </c>
      <c r="E1618" s="347">
        <v>2000</v>
      </c>
      <c r="F1618" s="367">
        <f t="shared" si="25"/>
        <v>3.735455071814124</v>
      </c>
      <c r="G1618" s="239">
        <v>535.41</v>
      </c>
      <c r="H1618" s="347" t="s">
        <v>122</v>
      </c>
      <c r="I1618" s="347" t="s">
        <v>1099</v>
      </c>
      <c r="J1618" s="170" t="s">
        <v>95</v>
      </c>
      <c r="K1618" s="170" t="s">
        <v>342</v>
      </c>
      <c r="L1618" s="170" t="s">
        <v>112</v>
      </c>
      <c r="M1618" s="75"/>
      <c r="N1618" s="75"/>
      <c r="O1618" s="75"/>
    </row>
    <row r="1619" spans="1:15" ht="15.6" hidden="1">
      <c r="A1619" s="423">
        <v>46139</v>
      </c>
      <c r="B1619" s="242" t="s">
        <v>2238</v>
      </c>
      <c r="C1619" s="361" t="s">
        <v>395</v>
      </c>
      <c r="D1619" s="361" t="s">
        <v>256</v>
      </c>
      <c r="E1619" s="361">
        <v>10000</v>
      </c>
      <c r="F1619" s="367">
        <f t="shared" si="25"/>
        <v>18.67727535907062</v>
      </c>
      <c r="G1619" s="239">
        <v>535.41</v>
      </c>
      <c r="H1619" s="242" t="s">
        <v>121</v>
      </c>
      <c r="I1619" s="361" t="s">
        <v>1140</v>
      </c>
      <c r="J1619" s="170" t="s">
        <v>95</v>
      </c>
      <c r="K1619" s="170" t="s">
        <v>342</v>
      </c>
      <c r="L1619" s="170" t="s">
        <v>112</v>
      </c>
      <c r="M1619" s="75"/>
      <c r="N1619" s="75"/>
      <c r="O1619" s="75"/>
    </row>
    <row r="1620" spans="1:15" ht="15.6" hidden="1">
      <c r="A1620" s="423">
        <v>46139</v>
      </c>
      <c r="B1620" s="361" t="s">
        <v>2169</v>
      </c>
      <c r="C1620" s="361" t="s">
        <v>520</v>
      </c>
      <c r="D1620" s="361" t="s">
        <v>256</v>
      </c>
      <c r="E1620" s="361">
        <v>500</v>
      </c>
      <c r="F1620" s="367">
        <f t="shared" si="25"/>
        <v>0.93386376795353099</v>
      </c>
      <c r="G1620" s="239">
        <v>535.41</v>
      </c>
      <c r="H1620" s="242" t="s">
        <v>121</v>
      </c>
      <c r="I1620" s="361" t="s">
        <v>1124</v>
      </c>
      <c r="J1620" s="170" t="s">
        <v>95</v>
      </c>
      <c r="K1620" s="170" t="s">
        <v>342</v>
      </c>
      <c r="L1620" s="170" t="s">
        <v>112</v>
      </c>
      <c r="M1620" s="75"/>
      <c r="N1620" s="75"/>
      <c r="O1620" s="75"/>
    </row>
    <row r="1621" spans="1:15" ht="15.6" hidden="1">
      <c r="A1621" s="423">
        <v>46139</v>
      </c>
      <c r="B1621" s="361" t="s">
        <v>2169</v>
      </c>
      <c r="C1621" s="361" t="s">
        <v>520</v>
      </c>
      <c r="D1621" s="361" t="s">
        <v>256</v>
      </c>
      <c r="E1621" s="361">
        <v>500</v>
      </c>
      <c r="F1621" s="367">
        <f t="shared" si="25"/>
        <v>0.93386376795353099</v>
      </c>
      <c r="G1621" s="239">
        <v>535.41</v>
      </c>
      <c r="H1621" s="242" t="s">
        <v>121</v>
      </c>
      <c r="I1621" s="361" t="s">
        <v>1124</v>
      </c>
      <c r="J1621" s="170" t="s">
        <v>95</v>
      </c>
      <c r="K1621" s="170" t="s">
        <v>342</v>
      </c>
      <c r="L1621" s="170" t="s">
        <v>112</v>
      </c>
      <c r="M1621" s="75"/>
      <c r="N1621" s="75"/>
      <c r="O1621" s="75"/>
    </row>
    <row r="1622" spans="1:15" ht="15.6" hidden="1">
      <c r="A1622" s="423">
        <v>46139</v>
      </c>
      <c r="B1622" s="361" t="s">
        <v>2169</v>
      </c>
      <c r="C1622" s="361" t="s">
        <v>520</v>
      </c>
      <c r="D1622" s="361" t="s">
        <v>256</v>
      </c>
      <c r="E1622" s="361">
        <v>500</v>
      </c>
      <c r="F1622" s="367">
        <f t="shared" si="25"/>
        <v>0.93386376795353099</v>
      </c>
      <c r="G1622" s="239">
        <v>535.41</v>
      </c>
      <c r="H1622" s="242" t="s">
        <v>121</v>
      </c>
      <c r="I1622" s="361" t="s">
        <v>1124</v>
      </c>
      <c r="J1622" s="170" t="s">
        <v>95</v>
      </c>
      <c r="K1622" s="170" t="s">
        <v>342</v>
      </c>
      <c r="L1622" s="170" t="s">
        <v>112</v>
      </c>
      <c r="M1622" s="75"/>
      <c r="N1622" s="75"/>
      <c r="O1622" s="75"/>
    </row>
    <row r="1623" spans="1:15" ht="15.6" hidden="1">
      <c r="A1623" s="423">
        <v>46139</v>
      </c>
      <c r="B1623" s="361" t="s">
        <v>2169</v>
      </c>
      <c r="C1623" s="361" t="s">
        <v>520</v>
      </c>
      <c r="D1623" s="361" t="s">
        <v>256</v>
      </c>
      <c r="E1623" s="361">
        <v>500</v>
      </c>
      <c r="F1623" s="367">
        <f t="shared" si="25"/>
        <v>0.93386376795353099</v>
      </c>
      <c r="G1623" s="239">
        <v>535.41</v>
      </c>
      <c r="H1623" s="242" t="s">
        <v>121</v>
      </c>
      <c r="I1623" s="361" t="s">
        <v>1124</v>
      </c>
      <c r="J1623" s="170" t="s">
        <v>95</v>
      </c>
      <c r="K1623" s="170" t="s">
        <v>342</v>
      </c>
      <c r="L1623" s="170" t="s">
        <v>112</v>
      </c>
      <c r="M1623" s="75"/>
      <c r="N1623" s="75"/>
      <c r="O1623" s="75"/>
    </row>
    <row r="1624" spans="1:15" ht="15.6" hidden="1">
      <c r="A1624" s="423">
        <v>46139</v>
      </c>
      <c r="B1624" s="361" t="s">
        <v>2169</v>
      </c>
      <c r="C1624" s="361" t="s">
        <v>520</v>
      </c>
      <c r="D1624" s="361" t="s">
        <v>256</v>
      </c>
      <c r="E1624" s="361">
        <v>500</v>
      </c>
      <c r="F1624" s="367">
        <f t="shared" si="25"/>
        <v>0.93386376795353099</v>
      </c>
      <c r="G1624" s="239">
        <v>535.41</v>
      </c>
      <c r="H1624" s="242" t="s">
        <v>121</v>
      </c>
      <c r="I1624" s="361" t="s">
        <v>1124</v>
      </c>
      <c r="J1624" s="170" t="s">
        <v>95</v>
      </c>
      <c r="K1624" s="170" t="s">
        <v>342</v>
      </c>
      <c r="L1624" s="170" t="s">
        <v>112</v>
      </c>
      <c r="M1624" s="75"/>
      <c r="N1624" s="75"/>
      <c r="O1624" s="75"/>
    </row>
    <row r="1625" spans="1:15" ht="15.6" hidden="1">
      <c r="A1625" s="423">
        <v>46139</v>
      </c>
      <c r="B1625" s="361" t="s">
        <v>2169</v>
      </c>
      <c r="C1625" s="361" t="s">
        <v>520</v>
      </c>
      <c r="D1625" s="361" t="s">
        <v>256</v>
      </c>
      <c r="E1625" s="361">
        <v>500</v>
      </c>
      <c r="F1625" s="367">
        <f t="shared" si="25"/>
        <v>0.93386376795353099</v>
      </c>
      <c r="G1625" s="239">
        <v>535.41</v>
      </c>
      <c r="H1625" s="242" t="s">
        <v>121</v>
      </c>
      <c r="I1625" s="361" t="s">
        <v>1124</v>
      </c>
      <c r="J1625" s="170" t="s">
        <v>95</v>
      </c>
      <c r="K1625" s="170" t="s">
        <v>342</v>
      </c>
      <c r="L1625" s="170" t="s">
        <v>112</v>
      </c>
      <c r="M1625" s="75"/>
      <c r="N1625" s="75"/>
      <c r="O1625" s="75"/>
    </row>
    <row r="1626" spans="1:15" ht="15.6" hidden="1">
      <c r="A1626" s="423">
        <v>46139</v>
      </c>
      <c r="B1626" s="361" t="s">
        <v>2243</v>
      </c>
      <c r="C1626" s="361" t="s">
        <v>522</v>
      </c>
      <c r="D1626" s="361" t="s">
        <v>256</v>
      </c>
      <c r="E1626" s="361">
        <v>2000</v>
      </c>
      <c r="F1626" s="367">
        <f t="shared" si="25"/>
        <v>3.735455071814124</v>
      </c>
      <c r="G1626" s="239">
        <v>535.41</v>
      </c>
      <c r="H1626" s="242" t="s">
        <v>121</v>
      </c>
      <c r="I1626" s="361" t="s">
        <v>1128</v>
      </c>
      <c r="J1626" s="170" t="s">
        <v>95</v>
      </c>
      <c r="K1626" s="170" t="s">
        <v>342</v>
      </c>
      <c r="L1626" s="170" t="s">
        <v>112</v>
      </c>
      <c r="M1626" s="75"/>
      <c r="N1626" s="75"/>
      <c r="O1626" s="75"/>
    </row>
    <row r="1627" spans="1:15" ht="15.6" hidden="1">
      <c r="A1627" s="423">
        <v>46139</v>
      </c>
      <c r="B1627" s="170" t="s">
        <v>2180</v>
      </c>
      <c r="C1627" s="361" t="s">
        <v>395</v>
      </c>
      <c r="D1627" s="361" t="s">
        <v>256</v>
      </c>
      <c r="E1627" s="361">
        <v>10000</v>
      </c>
      <c r="F1627" s="367">
        <f t="shared" si="25"/>
        <v>18.67727535907062</v>
      </c>
      <c r="G1627" s="239">
        <v>535.41</v>
      </c>
      <c r="H1627" s="242" t="s">
        <v>121</v>
      </c>
      <c r="I1627" s="361" t="s">
        <v>1145</v>
      </c>
      <c r="J1627" s="170" t="s">
        <v>95</v>
      </c>
      <c r="K1627" s="170" t="s">
        <v>342</v>
      </c>
      <c r="L1627" s="170" t="s">
        <v>112</v>
      </c>
      <c r="M1627" s="75"/>
      <c r="N1627" s="75"/>
      <c r="O1627" s="75"/>
    </row>
    <row r="1628" spans="1:15" ht="15.6" hidden="1">
      <c r="A1628" s="423">
        <v>46139</v>
      </c>
      <c r="B1628" s="361" t="s">
        <v>2165</v>
      </c>
      <c r="C1628" s="361" t="s">
        <v>391</v>
      </c>
      <c r="D1628" s="361" t="s">
        <v>256</v>
      </c>
      <c r="E1628" s="361">
        <v>5000</v>
      </c>
      <c r="F1628" s="367">
        <f t="shared" si="25"/>
        <v>9.3386376795353101</v>
      </c>
      <c r="G1628" s="239">
        <v>535.41</v>
      </c>
      <c r="H1628" s="242" t="s">
        <v>121</v>
      </c>
      <c r="I1628" s="361" t="s">
        <v>1146</v>
      </c>
      <c r="J1628" s="170" t="s">
        <v>95</v>
      </c>
      <c r="K1628" s="170" t="s">
        <v>342</v>
      </c>
      <c r="L1628" s="170" t="s">
        <v>112</v>
      </c>
      <c r="M1628" s="75"/>
      <c r="N1628" s="75"/>
      <c r="O1628" s="75"/>
    </row>
    <row r="1629" spans="1:15" ht="15.6" hidden="1">
      <c r="A1629" s="423">
        <v>46139</v>
      </c>
      <c r="B1629" s="361" t="s">
        <v>2169</v>
      </c>
      <c r="C1629" s="361" t="s">
        <v>520</v>
      </c>
      <c r="D1629" s="361" t="s">
        <v>256</v>
      </c>
      <c r="E1629" s="361">
        <v>500</v>
      </c>
      <c r="F1629" s="367">
        <f t="shared" si="25"/>
        <v>0.93386376795353099</v>
      </c>
      <c r="G1629" s="239">
        <v>535.41</v>
      </c>
      <c r="H1629" s="242" t="s">
        <v>121</v>
      </c>
      <c r="I1629" s="361" t="s">
        <v>1124</v>
      </c>
      <c r="J1629" s="170" t="s">
        <v>95</v>
      </c>
      <c r="K1629" s="170" t="s">
        <v>342</v>
      </c>
      <c r="L1629" s="170" t="s">
        <v>112</v>
      </c>
      <c r="M1629" s="75"/>
      <c r="N1629" s="75"/>
      <c r="O1629" s="75"/>
    </row>
    <row r="1630" spans="1:15" ht="15.6" hidden="1">
      <c r="A1630" s="423">
        <v>46139</v>
      </c>
      <c r="B1630" s="361" t="s">
        <v>2215</v>
      </c>
      <c r="C1630" s="361" t="s">
        <v>523</v>
      </c>
      <c r="D1630" s="361" t="s">
        <v>256</v>
      </c>
      <c r="E1630" s="361">
        <v>10000</v>
      </c>
      <c r="F1630" s="367">
        <f t="shared" si="25"/>
        <v>18.67727535907062</v>
      </c>
      <c r="G1630" s="239">
        <v>535.41</v>
      </c>
      <c r="H1630" s="361" t="s">
        <v>130</v>
      </c>
      <c r="I1630" s="361" t="s">
        <v>1170</v>
      </c>
      <c r="J1630" s="170" t="s">
        <v>95</v>
      </c>
      <c r="K1630" s="170" t="s">
        <v>342</v>
      </c>
      <c r="L1630" s="170" t="s">
        <v>112</v>
      </c>
      <c r="M1630" s="75"/>
      <c r="N1630" s="75"/>
      <c r="O1630" s="75"/>
    </row>
    <row r="1631" spans="1:15" ht="15.6" hidden="1">
      <c r="A1631" s="423">
        <v>46139</v>
      </c>
      <c r="B1631" s="361" t="s">
        <v>2194</v>
      </c>
      <c r="C1631" s="361" t="s">
        <v>523</v>
      </c>
      <c r="D1631" s="361" t="s">
        <v>256</v>
      </c>
      <c r="E1631" s="361">
        <v>10000</v>
      </c>
      <c r="F1631" s="367">
        <f t="shared" si="25"/>
        <v>18.67727535907062</v>
      </c>
      <c r="G1631" s="239">
        <v>535.41</v>
      </c>
      <c r="H1631" s="361" t="s">
        <v>130</v>
      </c>
      <c r="I1631" s="361" t="s">
        <v>1174</v>
      </c>
      <c r="J1631" s="170" t="s">
        <v>95</v>
      </c>
      <c r="K1631" s="170" t="s">
        <v>342</v>
      </c>
      <c r="L1631" s="170" t="s">
        <v>112</v>
      </c>
      <c r="M1631" s="75"/>
      <c r="N1631" s="75"/>
      <c r="O1631" s="75"/>
    </row>
    <row r="1632" spans="1:15" ht="15.6" hidden="1">
      <c r="A1632" s="423">
        <v>46139</v>
      </c>
      <c r="B1632" s="361" t="s">
        <v>2169</v>
      </c>
      <c r="C1632" s="361" t="s">
        <v>520</v>
      </c>
      <c r="D1632" s="361" t="s">
        <v>256</v>
      </c>
      <c r="E1632" s="361">
        <v>500</v>
      </c>
      <c r="F1632" s="367">
        <f t="shared" si="25"/>
        <v>0.93386376795353099</v>
      </c>
      <c r="G1632" s="239">
        <v>535.41</v>
      </c>
      <c r="H1632" s="361" t="s">
        <v>130</v>
      </c>
      <c r="I1632" s="361" t="s">
        <v>1157</v>
      </c>
      <c r="J1632" s="170" t="s">
        <v>95</v>
      </c>
      <c r="K1632" s="170" t="s">
        <v>342</v>
      </c>
      <c r="L1632" s="170" t="s">
        <v>112</v>
      </c>
      <c r="M1632" s="303"/>
      <c r="N1632" s="303"/>
      <c r="O1632" s="269"/>
    </row>
    <row r="1633" spans="1:15" ht="15.6" hidden="1">
      <c r="A1633" s="423">
        <v>46139</v>
      </c>
      <c r="B1633" s="361" t="s">
        <v>2175</v>
      </c>
      <c r="C1633" s="361" t="s">
        <v>391</v>
      </c>
      <c r="D1633" s="361" t="s">
        <v>256</v>
      </c>
      <c r="E1633" s="361">
        <v>3000</v>
      </c>
      <c r="F1633" s="367">
        <f t="shared" si="25"/>
        <v>5.6031826077211857</v>
      </c>
      <c r="G1633" s="239">
        <v>535.41</v>
      </c>
      <c r="H1633" s="361" t="s">
        <v>130</v>
      </c>
      <c r="I1633" s="361" t="s">
        <v>1175</v>
      </c>
      <c r="J1633" s="170" t="s">
        <v>95</v>
      </c>
      <c r="K1633" s="170" t="s">
        <v>342</v>
      </c>
      <c r="L1633" s="170" t="s">
        <v>112</v>
      </c>
      <c r="M1633" s="306"/>
      <c r="N1633" s="306"/>
      <c r="O1633" s="75"/>
    </row>
    <row r="1634" spans="1:15" ht="15.6" hidden="1">
      <c r="A1634" s="423">
        <v>46139</v>
      </c>
      <c r="B1634" s="361" t="s">
        <v>2185</v>
      </c>
      <c r="C1634" s="361" t="s">
        <v>520</v>
      </c>
      <c r="D1634" s="361" t="s">
        <v>256</v>
      </c>
      <c r="E1634" s="361">
        <v>700</v>
      </c>
      <c r="F1634" s="367">
        <f t="shared" si="25"/>
        <v>1.3074092751349433</v>
      </c>
      <c r="G1634" s="239">
        <v>535.41</v>
      </c>
      <c r="H1634" s="361" t="s">
        <v>130</v>
      </c>
      <c r="I1634" s="361" t="s">
        <v>1157</v>
      </c>
      <c r="J1634" s="170" t="s">
        <v>95</v>
      </c>
      <c r="K1634" s="170" t="s">
        <v>342</v>
      </c>
      <c r="L1634" s="170" t="s">
        <v>112</v>
      </c>
      <c r="M1634" s="75"/>
      <c r="N1634" s="75"/>
      <c r="O1634" s="75"/>
    </row>
    <row r="1635" spans="1:15" ht="15.6" hidden="1">
      <c r="A1635" s="423">
        <v>46139</v>
      </c>
      <c r="B1635" s="361" t="s">
        <v>2161</v>
      </c>
      <c r="C1635" s="361" t="s">
        <v>520</v>
      </c>
      <c r="D1635" s="361" t="s">
        <v>256</v>
      </c>
      <c r="E1635" s="361">
        <v>1000</v>
      </c>
      <c r="F1635" s="367">
        <f t="shared" si="25"/>
        <v>1.867727535907062</v>
      </c>
      <c r="G1635" s="239">
        <v>535.41</v>
      </c>
      <c r="H1635" s="361" t="s">
        <v>130</v>
      </c>
      <c r="I1635" s="361" t="s">
        <v>1157</v>
      </c>
      <c r="J1635" s="170" t="s">
        <v>95</v>
      </c>
      <c r="K1635" s="170" t="s">
        <v>342</v>
      </c>
      <c r="L1635" s="170" t="s">
        <v>112</v>
      </c>
      <c r="M1635" s="75"/>
      <c r="N1635" s="75"/>
      <c r="O1635" s="75"/>
    </row>
    <row r="1636" spans="1:15" ht="15.6" hidden="1">
      <c r="A1636" s="423">
        <v>46139</v>
      </c>
      <c r="B1636" s="361" t="s">
        <v>2162</v>
      </c>
      <c r="C1636" s="361" t="s">
        <v>616</v>
      </c>
      <c r="D1636" s="361" t="s">
        <v>256</v>
      </c>
      <c r="E1636" s="361">
        <v>2000</v>
      </c>
      <c r="F1636" s="367">
        <f t="shared" si="25"/>
        <v>3.735455071814124</v>
      </c>
      <c r="G1636" s="239">
        <v>535.41</v>
      </c>
      <c r="H1636" s="361" t="s">
        <v>130</v>
      </c>
      <c r="I1636" s="361" t="s">
        <v>1161</v>
      </c>
      <c r="J1636" s="170" t="s">
        <v>95</v>
      </c>
      <c r="K1636" s="170" t="s">
        <v>342</v>
      </c>
      <c r="L1636" s="170" t="s">
        <v>112</v>
      </c>
      <c r="M1636" s="75"/>
      <c r="N1636" s="75"/>
      <c r="O1636" s="75"/>
    </row>
    <row r="1637" spans="1:15" ht="15.6" hidden="1">
      <c r="A1637" s="423">
        <v>46139</v>
      </c>
      <c r="B1637" s="361" t="s">
        <v>2164</v>
      </c>
      <c r="C1637" s="361" t="s">
        <v>520</v>
      </c>
      <c r="D1637" s="361" t="s">
        <v>256</v>
      </c>
      <c r="E1637" s="361">
        <v>1000</v>
      </c>
      <c r="F1637" s="367">
        <f t="shared" si="25"/>
        <v>1.867727535907062</v>
      </c>
      <c r="G1637" s="239">
        <v>535.41</v>
      </c>
      <c r="H1637" s="361" t="s">
        <v>130</v>
      </c>
      <c r="I1637" s="361" t="s">
        <v>1157</v>
      </c>
      <c r="J1637" s="170" t="s">
        <v>95</v>
      </c>
      <c r="K1637" s="170" t="s">
        <v>342</v>
      </c>
      <c r="L1637" s="170" t="s">
        <v>112</v>
      </c>
      <c r="M1637" s="75"/>
      <c r="N1637" s="75"/>
      <c r="O1637" s="75"/>
    </row>
    <row r="1638" spans="1:15" ht="15.6" hidden="1">
      <c r="A1638" s="423">
        <v>46139</v>
      </c>
      <c r="B1638" s="361" t="s">
        <v>2185</v>
      </c>
      <c r="C1638" s="361" t="s">
        <v>520</v>
      </c>
      <c r="D1638" s="361" t="s">
        <v>256</v>
      </c>
      <c r="E1638" s="361">
        <v>700</v>
      </c>
      <c r="F1638" s="367">
        <f t="shared" si="25"/>
        <v>1.3074092751349433</v>
      </c>
      <c r="G1638" s="239">
        <v>535.41</v>
      </c>
      <c r="H1638" s="361" t="s">
        <v>130</v>
      </c>
      <c r="I1638" s="361" t="s">
        <v>1157</v>
      </c>
      <c r="J1638" s="170" t="s">
        <v>95</v>
      </c>
      <c r="K1638" s="170" t="s">
        <v>342</v>
      </c>
      <c r="L1638" s="170" t="s">
        <v>112</v>
      </c>
      <c r="M1638" s="75"/>
      <c r="N1638" s="75"/>
      <c r="O1638" s="75"/>
    </row>
    <row r="1639" spans="1:15" ht="15.6" hidden="1">
      <c r="A1639" s="381">
        <v>46139</v>
      </c>
      <c r="B1639" s="170" t="s">
        <v>1219</v>
      </c>
      <c r="C1639" s="170" t="s">
        <v>523</v>
      </c>
      <c r="D1639" s="170" t="s">
        <v>96</v>
      </c>
      <c r="E1639" s="309">
        <v>10000</v>
      </c>
      <c r="F1639" s="367">
        <f t="shared" si="25"/>
        <v>18.67727535907062</v>
      </c>
      <c r="G1639" s="239">
        <v>535.41</v>
      </c>
      <c r="H1639" s="369" t="s">
        <v>126</v>
      </c>
      <c r="I1639" s="170" t="s">
        <v>1255</v>
      </c>
      <c r="J1639" s="170" t="s">
        <v>95</v>
      </c>
      <c r="K1639" s="170" t="s">
        <v>342</v>
      </c>
      <c r="L1639" s="170" t="s">
        <v>112</v>
      </c>
      <c r="M1639" s="306"/>
      <c r="N1639" s="306"/>
      <c r="O1639" s="75"/>
    </row>
    <row r="1640" spans="1:15" ht="15.6" hidden="1">
      <c r="A1640" s="381">
        <v>46139</v>
      </c>
      <c r="B1640" s="170" t="s">
        <v>1224</v>
      </c>
      <c r="C1640" s="369" t="s">
        <v>334</v>
      </c>
      <c r="D1640" s="369" t="s">
        <v>96</v>
      </c>
      <c r="E1640" s="437">
        <v>500</v>
      </c>
      <c r="F1640" s="367">
        <f t="shared" si="25"/>
        <v>0.93386376795353099</v>
      </c>
      <c r="G1640" s="239">
        <v>535.41</v>
      </c>
      <c r="H1640" s="369" t="s">
        <v>126</v>
      </c>
      <c r="I1640" s="170" t="s">
        <v>1244</v>
      </c>
      <c r="J1640" s="170" t="s">
        <v>95</v>
      </c>
      <c r="K1640" s="170" t="s">
        <v>342</v>
      </c>
      <c r="L1640" s="170" t="s">
        <v>112</v>
      </c>
      <c r="M1640" s="75"/>
      <c r="N1640" s="75"/>
      <c r="O1640" s="75"/>
    </row>
    <row r="1641" spans="1:15" ht="15.6" hidden="1">
      <c r="A1641" s="381">
        <v>46139</v>
      </c>
      <c r="B1641" s="170" t="s">
        <v>1225</v>
      </c>
      <c r="C1641" s="170" t="s">
        <v>523</v>
      </c>
      <c r="D1641" s="170" t="s">
        <v>96</v>
      </c>
      <c r="E1641" s="309">
        <v>10000</v>
      </c>
      <c r="F1641" s="367">
        <f t="shared" si="25"/>
        <v>18.67727535907062</v>
      </c>
      <c r="G1641" s="239">
        <v>535.41</v>
      </c>
      <c r="H1641" s="369" t="s">
        <v>126</v>
      </c>
      <c r="I1641" s="425" t="s">
        <v>1256</v>
      </c>
      <c r="J1641" s="170" t="s">
        <v>95</v>
      </c>
      <c r="K1641" s="170" t="s">
        <v>342</v>
      </c>
      <c r="L1641" s="170" t="s">
        <v>112</v>
      </c>
      <c r="M1641" s="75"/>
      <c r="N1641" s="75"/>
      <c r="O1641" s="75"/>
    </row>
    <row r="1642" spans="1:15" ht="15.6" hidden="1">
      <c r="A1642" s="381">
        <v>46139</v>
      </c>
      <c r="B1642" s="170" t="s">
        <v>1226</v>
      </c>
      <c r="C1642" s="369" t="s">
        <v>334</v>
      </c>
      <c r="D1642" s="369" t="s">
        <v>96</v>
      </c>
      <c r="E1642" s="309">
        <v>500</v>
      </c>
      <c r="F1642" s="367">
        <f t="shared" si="25"/>
        <v>0.93386376795353099</v>
      </c>
      <c r="G1642" s="239">
        <v>535.41</v>
      </c>
      <c r="H1642" s="369" t="s">
        <v>126</v>
      </c>
      <c r="I1642" s="170" t="s">
        <v>1244</v>
      </c>
      <c r="J1642" s="170" t="s">
        <v>95</v>
      </c>
      <c r="K1642" s="170" t="s">
        <v>342</v>
      </c>
      <c r="L1642" s="170" t="s">
        <v>112</v>
      </c>
      <c r="M1642" s="75"/>
      <c r="N1642" s="75"/>
      <c r="O1642" s="75"/>
    </row>
    <row r="1643" spans="1:15" ht="15.6" hidden="1">
      <c r="A1643" s="438">
        <v>46139</v>
      </c>
      <c r="B1643" s="440" t="s">
        <v>1283</v>
      </c>
      <c r="C1643" s="382" t="s">
        <v>334</v>
      </c>
      <c r="D1643" s="440" t="s">
        <v>99</v>
      </c>
      <c r="E1643" s="439">
        <v>1000</v>
      </c>
      <c r="F1643" s="367">
        <f t="shared" si="25"/>
        <v>1.867727535907062</v>
      </c>
      <c r="G1643" s="239">
        <v>535.41</v>
      </c>
      <c r="H1643" s="440" t="s">
        <v>128</v>
      </c>
      <c r="I1643" s="440" t="s">
        <v>1300</v>
      </c>
      <c r="J1643" s="170" t="s">
        <v>95</v>
      </c>
      <c r="K1643" s="170" t="s">
        <v>342</v>
      </c>
      <c r="L1643" s="170" t="s">
        <v>112</v>
      </c>
      <c r="M1643" s="75"/>
      <c r="N1643" s="75"/>
      <c r="O1643" s="75"/>
    </row>
    <row r="1644" spans="1:15" ht="15.6" hidden="1">
      <c r="A1644" s="438">
        <v>46139</v>
      </c>
      <c r="B1644" s="440" t="s">
        <v>1284</v>
      </c>
      <c r="C1644" s="382" t="s">
        <v>334</v>
      </c>
      <c r="D1644" s="440" t="s">
        <v>99</v>
      </c>
      <c r="E1644" s="439">
        <v>1000</v>
      </c>
      <c r="F1644" s="367">
        <f t="shared" si="25"/>
        <v>1.867727535907062</v>
      </c>
      <c r="G1644" s="239">
        <v>535.41</v>
      </c>
      <c r="H1644" s="440" t="s">
        <v>128</v>
      </c>
      <c r="I1644" s="440" t="s">
        <v>1300</v>
      </c>
      <c r="J1644" s="170" t="s">
        <v>95</v>
      </c>
      <c r="K1644" s="170" t="s">
        <v>342</v>
      </c>
      <c r="L1644" s="170" t="s">
        <v>112</v>
      </c>
      <c r="M1644" s="75"/>
      <c r="N1644" s="75"/>
      <c r="O1644" s="75"/>
    </row>
    <row r="1645" spans="1:15" ht="15.6" hidden="1">
      <c r="A1645" s="438">
        <v>46139</v>
      </c>
      <c r="B1645" s="440" t="s">
        <v>1285</v>
      </c>
      <c r="C1645" s="382" t="s">
        <v>1286</v>
      </c>
      <c r="D1645" s="440" t="s">
        <v>99</v>
      </c>
      <c r="E1645" s="439">
        <v>20000</v>
      </c>
      <c r="F1645" s="367">
        <f t="shared" si="25"/>
        <v>37.35455071814124</v>
      </c>
      <c r="G1645" s="239">
        <v>535.41</v>
      </c>
      <c r="H1645" s="440" t="s">
        <v>128</v>
      </c>
      <c r="I1645" s="440" t="s">
        <v>1309</v>
      </c>
      <c r="J1645" s="170" t="s">
        <v>95</v>
      </c>
      <c r="K1645" s="170" t="s">
        <v>342</v>
      </c>
      <c r="L1645" s="170" t="s">
        <v>112</v>
      </c>
      <c r="M1645" s="75"/>
      <c r="N1645" s="75"/>
      <c r="O1645" s="75"/>
    </row>
    <row r="1646" spans="1:15" ht="15.6" hidden="1">
      <c r="A1646" s="438">
        <v>46139</v>
      </c>
      <c r="B1646" s="440" t="s">
        <v>1287</v>
      </c>
      <c r="C1646" s="382" t="s">
        <v>334</v>
      </c>
      <c r="D1646" s="440" t="s">
        <v>99</v>
      </c>
      <c r="E1646" s="439">
        <v>1000</v>
      </c>
      <c r="F1646" s="367">
        <f t="shared" ref="F1646:F1709" si="26">E1646/G1646</f>
        <v>1.867727535907062</v>
      </c>
      <c r="G1646" s="239">
        <v>535.41</v>
      </c>
      <c r="H1646" s="440" t="s">
        <v>128</v>
      </c>
      <c r="I1646" s="440" t="s">
        <v>1300</v>
      </c>
      <c r="J1646" s="170" t="s">
        <v>95</v>
      </c>
      <c r="K1646" s="170" t="s">
        <v>342</v>
      </c>
      <c r="L1646" s="170" t="s">
        <v>112</v>
      </c>
      <c r="M1646" s="75"/>
      <c r="N1646" s="75"/>
      <c r="O1646" s="75"/>
    </row>
    <row r="1647" spans="1:15" ht="15.6" hidden="1">
      <c r="A1647" s="438">
        <v>46139</v>
      </c>
      <c r="B1647" s="440" t="s">
        <v>1288</v>
      </c>
      <c r="C1647" s="382" t="s">
        <v>334</v>
      </c>
      <c r="D1647" s="440" t="s">
        <v>99</v>
      </c>
      <c r="E1647" s="439">
        <v>1000</v>
      </c>
      <c r="F1647" s="367">
        <f t="shared" si="26"/>
        <v>1.867727535907062</v>
      </c>
      <c r="G1647" s="239">
        <v>535.41</v>
      </c>
      <c r="H1647" s="440" t="s">
        <v>128</v>
      </c>
      <c r="I1647" s="440" t="s">
        <v>1300</v>
      </c>
      <c r="J1647" s="170" t="s">
        <v>95</v>
      </c>
      <c r="K1647" s="170" t="s">
        <v>342</v>
      </c>
      <c r="L1647" s="170" t="s">
        <v>112</v>
      </c>
      <c r="M1647" s="75"/>
      <c r="N1647" s="75"/>
      <c r="O1647" s="75"/>
    </row>
    <row r="1648" spans="1:15" ht="15.6" hidden="1">
      <c r="A1648" s="438">
        <v>46139</v>
      </c>
      <c r="B1648" s="440" t="s">
        <v>1289</v>
      </c>
      <c r="C1648" s="382" t="s">
        <v>391</v>
      </c>
      <c r="D1648" s="440" t="s">
        <v>99</v>
      </c>
      <c r="E1648" s="439">
        <v>9000</v>
      </c>
      <c r="F1648" s="367">
        <f t="shared" si="26"/>
        <v>16.809547823163559</v>
      </c>
      <c r="G1648" s="239">
        <v>535.41</v>
      </c>
      <c r="H1648" s="440" t="s">
        <v>128</v>
      </c>
      <c r="I1648" s="440" t="s">
        <v>1310</v>
      </c>
      <c r="J1648" s="170" t="s">
        <v>95</v>
      </c>
      <c r="K1648" s="170" t="s">
        <v>342</v>
      </c>
      <c r="L1648" s="170" t="s">
        <v>112</v>
      </c>
      <c r="M1648" s="75"/>
      <c r="N1648" s="75"/>
      <c r="O1648" s="75"/>
    </row>
    <row r="1649" spans="1:15" ht="15.6" hidden="1">
      <c r="A1649" s="438">
        <v>46139</v>
      </c>
      <c r="B1649" s="440" t="s">
        <v>1290</v>
      </c>
      <c r="C1649" s="382" t="s">
        <v>1291</v>
      </c>
      <c r="D1649" s="440" t="s">
        <v>99</v>
      </c>
      <c r="E1649" s="439">
        <v>4000</v>
      </c>
      <c r="F1649" s="367">
        <f t="shared" si="26"/>
        <v>7.4709101436282479</v>
      </c>
      <c r="G1649" s="239">
        <v>535.41</v>
      </c>
      <c r="H1649" s="440" t="s">
        <v>128</v>
      </c>
      <c r="I1649" s="440" t="s">
        <v>1311</v>
      </c>
      <c r="J1649" s="170" t="s">
        <v>95</v>
      </c>
      <c r="K1649" s="170" t="s">
        <v>342</v>
      </c>
      <c r="L1649" s="170" t="s">
        <v>112</v>
      </c>
      <c r="M1649" s="75"/>
      <c r="N1649" s="75"/>
      <c r="O1649" s="75"/>
    </row>
    <row r="1650" spans="1:15" ht="15.6" hidden="1">
      <c r="A1650" s="300">
        <v>46139</v>
      </c>
      <c r="B1650" s="159" t="s">
        <v>1399</v>
      </c>
      <c r="C1650" s="295" t="s">
        <v>103</v>
      </c>
      <c r="D1650" s="295" t="s">
        <v>96</v>
      </c>
      <c r="E1650" s="443">
        <v>228800</v>
      </c>
      <c r="F1650" s="367">
        <f t="shared" si="26"/>
        <v>440.54992491589019</v>
      </c>
      <c r="G1650" s="239">
        <v>519.35090000000002</v>
      </c>
      <c r="H1650" s="361" t="s">
        <v>106</v>
      </c>
      <c r="I1650" s="361" t="s">
        <v>1419</v>
      </c>
      <c r="J1650" s="170" t="s">
        <v>95</v>
      </c>
      <c r="K1650" s="170" t="s">
        <v>337</v>
      </c>
      <c r="L1650" s="170" t="s">
        <v>112</v>
      </c>
      <c r="M1650" s="75"/>
      <c r="N1650" s="75"/>
      <c r="O1650" s="75"/>
    </row>
    <row r="1651" spans="1:15" ht="15.6" hidden="1">
      <c r="A1651" s="300">
        <v>46139</v>
      </c>
      <c r="B1651" s="289" t="s">
        <v>1400</v>
      </c>
      <c r="C1651" s="123" t="s">
        <v>103</v>
      </c>
      <c r="D1651" s="290" t="s">
        <v>96</v>
      </c>
      <c r="E1651" s="443">
        <v>581764</v>
      </c>
      <c r="F1651" s="367">
        <f t="shared" si="26"/>
        <v>1120.1752033162934</v>
      </c>
      <c r="G1651" s="239">
        <v>519.35090000000002</v>
      </c>
      <c r="H1651" s="361" t="s">
        <v>106</v>
      </c>
      <c r="I1651" s="361" t="s">
        <v>1420</v>
      </c>
      <c r="J1651" s="170" t="s">
        <v>95</v>
      </c>
      <c r="K1651" s="170" t="s">
        <v>337</v>
      </c>
      <c r="L1651" s="170" t="s">
        <v>112</v>
      </c>
      <c r="M1651" s="75"/>
      <c r="N1651" s="75"/>
      <c r="O1651" s="75"/>
    </row>
    <row r="1652" spans="1:15" ht="15.6" hidden="1">
      <c r="A1652" s="300">
        <v>46139</v>
      </c>
      <c r="B1652" s="159" t="s">
        <v>1401</v>
      </c>
      <c r="C1652" s="295" t="s">
        <v>103</v>
      </c>
      <c r="D1652" s="123" t="s">
        <v>96</v>
      </c>
      <c r="E1652" s="443">
        <v>332459</v>
      </c>
      <c r="F1652" s="367">
        <f t="shared" si="26"/>
        <v>640.14330195634591</v>
      </c>
      <c r="G1652" s="239">
        <v>519.35090000000002</v>
      </c>
      <c r="H1652" s="361" t="s">
        <v>106</v>
      </c>
      <c r="I1652" s="361" t="s">
        <v>1421</v>
      </c>
      <c r="J1652" s="170" t="s">
        <v>95</v>
      </c>
      <c r="K1652" s="170" t="s">
        <v>337</v>
      </c>
      <c r="L1652" s="170" t="s">
        <v>112</v>
      </c>
      <c r="M1652" s="75"/>
      <c r="N1652" s="75"/>
      <c r="O1652" s="75"/>
    </row>
    <row r="1653" spans="1:15" ht="15.6" hidden="1">
      <c r="A1653" s="300">
        <v>46139</v>
      </c>
      <c r="B1653" s="159" t="s">
        <v>1402</v>
      </c>
      <c r="C1653" s="295" t="s">
        <v>103</v>
      </c>
      <c r="D1653" s="123" t="s">
        <v>99</v>
      </c>
      <c r="E1653" s="443">
        <v>268210</v>
      </c>
      <c r="F1653" s="367">
        <f t="shared" si="26"/>
        <v>516.43310909829938</v>
      </c>
      <c r="G1653" s="239">
        <v>519.35090000000002</v>
      </c>
      <c r="H1653" s="361" t="s">
        <v>106</v>
      </c>
      <c r="I1653" s="361" t="s">
        <v>1422</v>
      </c>
      <c r="J1653" s="170" t="s">
        <v>95</v>
      </c>
      <c r="K1653" s="170" t="s">
        <v>337</v>
      </c>
      <c r="L1653" s="170" t="s">
        <v>112</v>
      </c>
      <c r="M1653" s="75"/>
      <c r="N1653" s="75"/>
      <c r="O1653" s="75"/>
    </row>
    <row r="1654" spans="1:15" ht="15.6" hidden="1">
      <c r="A1654" s="300">
        <v>46139</v>
      </c>
      <c r="B1654" s="159" t="s">
        <v>1403</v>
      </c>
      <c r="C1654" s="123" t="s">
        <v>103</v>
      </c>
      <c r="D1654" s="296" t="s">
        <v>98</v>
      </c>
      <c r="E1654" s="443">
        <v>1311000</v>
      </c>
      <c r="F1654" s="367">
        <f t="shared" si="26"/>
        <v>2524.3048582374649</v>
      </c>
      <c r="G1654" s="239">
        <v>519.35090000000002</v>
      </c>
      <c r="H1654" s="361" t="s">
        <v>106</v>
      </c>
      <c r="I1654" s="361" t="s">
        <v>1423</v>
      </c>
      <c r="J1654" s="170" t="s">
        <v>95</v>
      </c>
      <c r="K1654" s="170" t="s">
        <v>337</v>
      </c>
      <c r="L1654" s="170" t="s">
        <v>112</v>
      </c>
      <c r="M1654" s="75"/>
      <c r="N1654" s="75"/>
      <c r="O1654" s="75"/>
    </row>
    <row r="1655" spans="1:15" ht="15.6" hidden="1">
      <c r="A1655" s="300">
        <v>46139</v>
      </c>
      <c r="B1655" s="159" t="s">
        <v>1404</v>
      </c>
      <c r="C1655" s="295" t="s">
        <v>103</v>
      </c>
      <c r="D1655" s="295" t="s">
        <v>97</v>
      </c>
      <c r="E1655" s="443">
        <v>328800</v>
      </c>
      <c r="F1655" s="367">
        <f t="shared" si="26"/>
        <v>633.09796902248559</v>
      </c>
      <c r="G1655" s="239">
        <v>519.35090000000002</v>
      </c>
      <c r="H1655" s="361" t="s">
        <v>106</v>
      </c>
      <c r="I1655" s="361" t="s">
        <v>1424</v>
      </c>
      <c r="J1655" s="170" t="s">
        <v>95</v>
      </c>
      <c r="K1655" s="170" t="s">
        <v>337</v>
      </c>
      <c r="L1655" s="170" t="s">
        <v>112</v>
      </c>
      <c r="M1655" s="75"/>
      <c r="N1655" s="75"/>
      <c r="O1655" s="75"/>
    </row>
    <row r="1656" spans="1:15" ht="15.6" hidden="1">
      <c r="A1656" s="300">
        <v>46139</v>
      </c>
      <c r="B1656" s="159" t="s">
        <v>1405</v>
      </c>
      <c r="C1656" s="295" t="s">
        <v>275</v>
      </c>
      <c r="D1656" s="123" t="s">
        <v>97</v>
      </c>
      <c r="E1656" s="443">
        <v>10665</v>
      </c>
      <c r="F1656" s="367">
        <f t="shared" si="26"/>
        <v>19.919314170448818</v>
      </c>
      <c r="G1656" s="239">
        <v>535.41</v>
      </c>
      <c r="H1656" s="361" t="s">
        <v>106</v>
      </c>
      <c r="I1656" s="361" t="s">
        <v>1425</v>
      </c>
      <c r="J1656" s="170" t="s">
        <v>95</v>
      </c>
      <c r="K1656" s="170" t="s">
        <v>342</v>
      </c>
      <c r="L1656" s="170" t="s">
        <v>112</v>
      </c>
      <c r="M1656" s="75"/>
      <c r="N1656" s="75"/>
      <c r="O1656" s="75"/>
    </row>
    <row r="1657" spans="1:15" ht="15.6" hidden="1">
      <c r="A1657" s="423">
        <v>46140</v>
      </c>
      <c r="B1657" s="361" t="s">
        <v>185</v>
      </c>
      <c r="C1657" s="361" t="s">
        <v>334</v>
      </c>
      <c r="D1657" s="371" t="s">
        <v>98</v>
      </c>
      <c r="E1657" s="361">
        <v>1000</v>
      </c>
      <c r="F1657" s="367">
        <f t="shared" si="26"/>
        <v>1.867727535907062</v>
      </c>
      <c r="G1657" s="239">
        <v>535.41</v>
      </c>
      <c r="H1657" s="372" t="s">
        <v>110</v>
      </c>
      <c r="I1657" s="424" t="s">
        <v>905</v>
      </c>
      <c r="J1657" s="170" t="s">
        <v>95</v>
      </c>
      <c r="K1657" s="170" t="s">
        <v>342</v>
      </c>
      <c r="L1657" s="170" t="s">
        <v>112</v>
      </c>
      <c r="M1657" s="75"/>
      <c r="N1657" s="75"/>
      <c r="O1657" s="75"/>
    </row>
    <row r="1658" spans="1:15" ht="15.6" hidden="1">
      <c r="A1658" s="423">
        <v>46140</v>
      </c>
      <c r="B1658" s="361" t="s">
        <v>186</v>
      </c>
      <c r="C1658" s="361" t="s">
        <v>334</v>
      </c>
      <c r="D1658" s="371" t="s">
        <v>98</v>
      </c>
      <c r="E1658" s="361">
        <v>1000</v>
      </c>
      <c r="F1658" s="367">
        <f t="shared" si="26"/>
        <v>1.867727535907062</v>
      </c>
      <c r="G1658" s="239">
        <v>535.41</v>
      </c>
      <c r="H1658" s="372" t="s">
        <v>110</v>
      </c>
      <c r="I1658" s="424" t="s">
        <v>905</v>
      </c>
      <c r="J1658" s="170" t="s">
        <v>95</v>
      </c>
      <c r="K1658" s="170" t="s">
        <v>342</v>
      </c>
      <c r="L1658" s="170" t="s">
        <v>112</v>
      </c>
      <c r="M1658" s="75"/>
      <c r="N1658" s="75"/>
      <c r="O1658" s="75"/>
    </row>
    <row r="1659" spans="1:15" ht="15.6" hidden="1">
      <c r="A1659" s="423">
        <v>46140</v>
      </c>
      <c r="B1659" s="369" t="s">
        <v>904</v>
      </c>
      <c r="C1659" s="425" t="s">
        <v>109</v>
      </c>
      <c r="D1659" s="232" t="s">
        <v>98</v>
      </c>
      <c r="E1659" s="361">
        <v>10000</v>
      </c>
      <c r="F1659" s="367">
        <f t="shared" si="26"/>
        <v>18.67727535907062</v>
      </c>
      <c r="G1659" s="239">
        <v>535.41</v>
      </c>
      <c r="H1659" s="372" t="s">
        <v>110</v>
      </c>
      <c r="I1659" s="424" t="s">
        <v>911</v>
      </c>
      <c r="J1659" s="170" t="s">
        <v>95</v>
      </c>
      <c r="K1659" s="170" t="s">
        <v>342</v>
      </c>
      <c r="L1659" s="170" t="s">
        <v>112</v>
      </c>
      <c r="M1659" s="75"/>
      <c r="N1659" s="75"/>
      <c r="O1659" s="75"/>
    </row>
    <row r="1660" spans="1:15" ht="15.6" hidden="1">
      <c r="A1660" s="374">
        <v>46140</v>
      </c>
      <c r="B1660" s="377" t="s">
        <v>973</v>
      </c>
      <c r="C1660" s="377" t="s">
        <v>395</v>
      </c>
      <c r="D1660" s="376" t="s">
        <v>96</v>
      </c>
      <c r="E1660" s="377">
        <v>20000</v>
      </c>
      <c r="F1660" s="367">
        <f t="shared" si="26"/>
        <v>37.35455071814124</v>
      </c>
      <c r="G1660" s="239">
        <v>535.41</v>
      </c>
      <c r="H1660" s="165" t="s">
        <v>127</v>
      </c>
      <c r="I1660" s="377" t="s">
        <v>996</v>
      </c>
      <c r="J1660" s="170" t="s">
        <v>95</v>
      </c>
      <c r="K1660" s="170" t="s">
        <v>342</v>
      </c>
      <c r="L1660" s="170" t="s">
        <v>112</v>
      </c>
      <c r="M1660" s="75"/>
      <c r="N1660" s="75"/>
      <c r="O1660" s="75"/>
    </row>
    <row r="1661" spans="1:15" ht="15.6" hidden="1">
      <c r="A1661" s="374">
        <v>46140</v>
      </c>
      <c r="B1661" s="377" t="s">
        <v>974</v>
      </c>
      <c r="C1661" s="377" t="s">
        <v>520</v>
      </c>
      <c r="D1661" s="376" t="s">
        <v>96</v>
      </c>
      <c r="E1661" s="377">
        <v>1500</v>
      </c>
      <c r="F1661" s="367">
        <f t="shared" si="26"/>
        <v>2.8015913038605929</v>
      </c>
      <c r="G1661" s="239">
        <v>535.41</v>
      </c>
      <c r="H1661" s="165" t="s">
        <v>127</v>
      </c>
      <c r="I1661" s="377" t="s">
        <v>980</v>
      </c>
      <c r="J1661" s="170" t="s">
        <v>95</v>
      </c>
      <c r="K1661" s="170" t="s">
        <v>342</v>
      </c>
      <c r="L1661" s="170" t="s">
        <v>112</v>
      </c>
      <c r="M1661" s="75"/>
      <c r="N1661" s="75"/>
      <c r="O1661" s="75"/>
    </row>
    <row r="1662" spans="1:15" ht="15.6" hidden="1">
      <c r="A1662" s="374">
        <v>46140</v>
      </c>
      <c r="B1662" s="375" t="s">
        <v>975</v>
      </c>
      <c r="C1662" s="375" t="s">
        <v>109</v>
      </c>
      <c r="D1662" s="376" t="s">
        <v>96</v>
      </c>
      <c r="E1662" s="377">
        <v>7500</v>
      </c>
      <c r="F1662" s="367">
        <f t="shared" si="26"/>
        <v>14.007956519302965</v>
      </c>
      <c r="G1662" s="239">
        <v>535.41</v>
      </c>
      <c r="H1662" s="165" t="s">
        <v>127</v>
      </c>
      <c r="I1662" s="377" t="s">
        <v>997</v>
      </c>
      <c r="J1662" s="170" t="s">
        <v>95</v>
      </c>
      <c r="K1662" s="170" t="s">
        <v>342</v>
      </c>
      <c r="L1662" s="170" t="s">
        <v>112</v>
      </c>
      <c r="M1662" s="75"/>
      <c r="N1662" s="75"/>
      <c r="O1662" s="75"/>
    </row>
    <row r="1663" spans="1:15" ht="15.6" hidden="1">
      <c r="A1663" s="432">
        <v>46140</v>
      </c>
      <c r="B1663" s="425" t="s">
        <v>1025</v>
      </c>
      <c r="C1663" s="425" t="s">
        <v>448</v>
      </c>
      <c r="D1663" s="425" t="s">
        <v>97</v>
      </c>
      <c r="E1663" s="434">
        <v>2730</v>
      </c>
      <c r="F1663" s="367">
        <f t="shared" si="26"/>
        <v>5.0988961730262794</v>
      </c>
      <c r="G1663" s="239">
        <v>535.41</v>
      </c>
      <c r="H1663" s="361" t="s">
        <v>167</v>
      </c>
      <c r="I1663" s="425" t="s">
        <v>1080</v>
      </c>
      <c r="J1663" s="170" t="s">
        <v>95</v>
      </c>
      <c r="K1663" s="170" t="s">
        <v>342</v>
      </c>
      <c r="L1663" s="170" t="s">
        <v>112</v>
      </c>
      <c r="M1663" s="75"/>
      <c r="N1663" s="75"/>
      <c r="O1663" s="75"/>
    </row>
    <row r="1664" spans="1:15" ht="15.6" hidden="1">
      <c r="A1664" s="380">
        <v>46140</v>
      </c>
      <c r="B1664" s="361" t="s">
        <v>1053</v>
      </c>
      <c r="C1664" s="430" t="s">
        <v>334</v>
      </c>
      <c r="D1664" s="361" t="s">
        <v>97</v>
      </c>
      <c r="E1664" s="431">
        <v>1000</v>
      </c>
      <c r="F1664" s="367">
        <f t="shared" si="26"/>
        <v>1.867727535907062</v>
      </c>
      <c r="G1664" s="239">
        <v>535.41</v>
      </c>
      <c r="H1664" s="361" t="s">
        <v>167</v>
      </c>
      <c r="I1664" s="361" t="s">
        <v>1057</v>
      </c>
      <c r="J1664" s="170" t="s">
        <v>95</v>
      </c>
      <c r="K1664" s="170" t="s">
        <v>342</v>
      </c>
      <c r="L1664" s="170" t="s">
        <v>112</v>
      </c>
      <c r="M1664" s="75"/>
      <c r="N1664" s="75"/>
      <c r="O1664" s="75"/>
    </row>
    <row r="1665" spans="1:15" ht="15.6" hidden="1">
      <c r="A1665" s="380">
        <v>46140</v>
      </c>
      <c r="B1665" s="361" t="s">
        <v>1018</v>
      </c>
      <c r="C1665" s="430" t="s">
        <v>334</v>
      </c>
      <c r="D1665" s="361" t="s">
        <v>97</v>
      </c>
      <c r="E1665" s="431">
        <v>1000</v>
      </c>
      <c r="F1665" s="367">
        <f t="shared" si="26"/>
        <v>1.867727535907062</v>
      </c>
      <c r="G1665" s="239">
        <v>535.41</v>
      </c>
      <c r="H1665" s="361" t="s">
        <v>167</v>
      </c>
      <c r="I1665" s="361" t="s">
        <v>1057</v>
      </c>
      <c r="J1665" s="170" t="s">
        <v>95</v>
      </c>
      <c r="K1665" s="170" t="s">
        <v>342</v>
      </c>
      <c r="L1665" s="170" t="s">
        <v>112</v>
      </c>
      <c r="M1665" s="75"/>
      <c r="N1665" s="75"/>
      <c r="O1665" s="75"/>
    </row>
    <row r="1666" spans="1:15" ht="15.6" hidden="1">
      <c r="A1666" s="380">
        <v>46140</v>
      </c>
      <c r="B1666" s="361" t="s">
        <v>1014</v>
      </c>
      <c r="C1666" s="430" t="s">
        <v>334</v>
      </c>
      <c r="D1666" s="361" t="s">
        <v>97</v>
      </c>
      <c r="E1666" s="431">
        <v>1000</v>
      </c>
      <c r="F1666" s="367">
        <f t="shared" si="26"/>
        <v>1.867727535907062</v>
      </c>
      <c r="G1666" s="239">
        <v>535.41</v>
      </c>
      <c r="H1666" s="361" t="s">
        <v>167</v>
      </c>
      <c r="I1666" s="361" t="s">
        <v>1057</v>
      </c>
      <c r="J1666" s="170" t="s">
        <v>95</v>
      </c>
      <c r="K1666" s="170" t="s">
        <v>342</v>
      </c>
      <c r="L1666" s="170" t="s">
        <v>112</v>
      </c>
      <c r="M1666" s="75"/>
      <c r="N1666" s="75"/>
      <c r="O1666" s="75"/>
    </row>
    <row r="1667" spans="1:15" ht="15.6" hidden="1">
      <c r="A1667" s="380">
        <v>46140</v>
      </c>
      <c r="B1667" s="361" t="s">
        <v>1015</v>
      </c>
      <c r="C1667" s="430" t="s">
        <v>334</v>
      </c>
      <c r="D1667" s="361" t="s">
        <v>97</v>
      </c>
      <c r="E1667" s="431">
        <v>1000</v>
      </c>
      <c r="F1667" s="367">
        <f t="shared" si="26"/>
        <v>1.867727535907062</v>
      </c>
      <c r="G1667" s="239">
        <v>535.41</v>
      </c>
      <c r="H1667" s="361" t="s">
        <v>167</v>
      </c>
      <c r="I1667" s="361" t="s">
        <v>1057</v>
      </c>
      <c r="J1667" s="170" t="s">
        <v>95</v>
      </c>
      <c r="K1667" s="170" t="s">
        <v>342</v>
      </c>
      <c r="L1667" s="170" t="s">
        <v>112</v>
      </c>
      <c r="M1667" s="445"/>
      <c r="N1667" s="445"/>
      <c r="O1667" s="445"/>
    </row>
    <row r="1668" spans="1:15" ht="15.6" hidden="1">
      <c r="A1668" s="380">
        <v>46140</v>
      </c>
      <c r="B1668" s="242" t="s">
        <v>1054</v>
      </c>
      <c r="C1668" s="361" t="s">
        <v>109</v>
      </c>
      <c r="D1668" s="242" t="s">
        <v>98</v>
      </c>
      <c r="E1668" s="431">
        <v>5000</v>
      </c>
      <c r="F1668" s="367">
        <f t="shared" si="26"/>
        <v>9.3386376795353101</v>
      </c>
      <c r="G1668" s="239">
        <v>535.41</v>
      </c>
      <c r="H1668" s="361" t="s">
        <v>167</v>
      </c>
      <c r="I1668" s="361" t="s">
        <v>1081</v>
      </c>
      <c r="J1668" s="170" t="s">
        <v>95</v>
      </c>
      <c r="K1668" s="170" t="s">
        <v>342</v>
      </c>
      <c r="L1668" s="170" t="s">
        <v>112</v>
      </c>
      <c r="M1668" s="447"/>
      <c r="N1668" s="447"/>
      <c r="O1668" s="445"/>
    </row>
    <row r="1669" spans="1:15" ht="15.6" hidden="1">
      <c r="A1669" s="346">
        <v>46140</v>
      </c>
      <c r="B1669" s="347" t="s">
        <v>2158</v>
      </c>
      <c r="C1669" s="347" t="s">
        <v>523</v>
      </c>
      <c r="D1669" s="347" t="s">
        <v>256</v>
      </c>
      <c r="E1669" s="347">
        <v>10000</v>
      </c>
      <c r="F1669" s="367">
        <f t="shared" si="26"/>
        <v>18.67727535907062</v>
      </c>
      <c r="G1669" s="239">
        <v>535.41</v>
      </c>
      <c r="H1669" s="347" t="s">
        <v>122</v>
      </c>
      <c r="I1669" s="347" t="s">
        <v>1108</v>
      </c>
      <c r="J1669" s="170" t="s">
        <v>95</v>
      </c>
      <c r="K1669" s="170" t="s">
        <v>342</v>
      </c>
      <c r="L1669" s="170" t="s">
        <v>112</v>
      </c>
      <c r="M1669" s="445"/>
      <c r="N1669" s="445"/>
      <c r="O1669" s="445"/>
    </row>
    <row r="1670" spans="1:15" ht="15.6" hidden="1">
      <c r="A1670" s="346">
        <v>46140</v>
      </c>
      <c r="B1670" s="347" t="s">
        <v>2170</v>
      </c>
      <c r="C1670" s="347" t="s">
        <v>523</v>
      </c>
      <c r="D1670" s="347" t="s">
        <v>256</v>
      </c>
      <c r="E1670" s="347">
        <v>30000</v>
      </c>
      <c r="F1670" s="367">
        <f t="shared" si="26"/>
        <v>56.031826077211861</v>
      </c>
      <c r="G1670" s="239">
        <v>535.41</v>
      </c>
      <c r="H1670" s="347" t="s">
        <v>122</v>
      </c>
      <c r="I1670" s="347" t="s">
        <v>1114</v>
      </c>
      <c r="J1670" s="170" t="s">
        <v>95</v>
      </c>
      <c r="K1670" s="170" t="s">
        <v>342</v>
      </c>
      <c r="L1670" s="170" t="s">
        <v>112</v>
      </c>
      <c r="M1670" s="445"/>
      <c r="N1670" s="445"/>
      <c r="O1670" s="445"/>
    </row>
    <row r="1671" spans="1:15" ht="15.6" hidden="1">
      <c r="A1671" s="346">
        <v>46140</v>
      </c>
      <c r="B1671" s="347" t="s">
        <v>2175</v>
      </c>
      <c r="C1671" s="347" t="s">
        <v>391</v>
      </c>
      <c r="D1671" s="347" t="s">
        <v>256</v>
      </c>
      <c r="E1671" s="347">
        <v>9000</v>
      </c>
      <c r="F1671" s="367">
        <f t="shared" si="26"/>
        <v>16.809547823163559</v>
      </c>
      <c r="G1671" s="239">
        <v>535.41</v>
      </c>
      <c r="H1671" s="347" t="s">
        <v>122</v>
      </c>
      <c r="I1671" s="347" t="s">
        <v>1115</v>
      </c>
      <c r="J1671" s="170" t="s">
        <v>95</v>
      </c>
      <c r="K1671" s="170" t="s">
        <v>342</v>
      </c>
      <c r="L1671" s="170" t="s">
        <v>112</v>
      </c>
      <c r="M1671" s="445"/>
      <c r="N1671" s="445"/>
      <c r="O1671" s="445"/>
    </row>
    <row r="1672" spans="1:15" ht="15.6" hidden="1">
      <c r="A1672" s="346">
        <v>46140</v>
      </c>
      <c r="B1672" s="165" t="s">
        <v>1088</v>
      </c>
      <c r="C1672" s="165" t="s">
        <v>109</v>
      </c>
      <c r="D1672" s="165" t="s">
        <v>525</v>
      </c>
      <c r="E1672" s="347">
        <v>7500</v>
      </c>
      <c r="F1672" s="367">
        <f t="shared" si="26"/>
        <v>14.007956519302965</v>
      </c>
      <c r="G1672" s="239">
        <v>535.41</v>
      </c>
      <c r="H1672" s="347" t="s">
        <v>122</v>
      </c>
      <c r="I1672" s="347" t="s">
        <v>1116</v>
      </c>
      <c r="J1672" s="170" t="s">
        <v>95</v>
      </c>
      <c r="K1672" s="170" t="s">
        <v>342</v>
      </c>
      <c r="L1672" s="170" t="s">
        <v>112</v>
      </c>
      <c r="M1672" s="445"/>
      <c r="N1672" s="445"/>
      <c r="O1672" s="445"/>
    </row>
    <row r="1673" spans="1:15" ht="15.6" hidden="1">
      <c r="A1673" s="423">
        <v>46140</v>
      </c>
      <c r="B1673" s="242" t="s">
        <v>2242</v>
      </c>
      <c r="C1673" s="361" t="s">
        <v>395</v>
      </c>
      <c r="D1673" s="361" t="s">
        <v>256</v>
      </c>
      <c r="E1673" s="361">
        <v>10000</v>
      </c>
      <c r="F1673" s="367">
        <f t="shared" si="26"/>
        <v>18.67727535907062</v>
      </c>
      <c r="G1673" s="239">
        <v>535.41</v>
      </c>
      <c r="H1673" s="242" t="s">
        <v>121</v>
      </c>
      <c r="I1673" s="361" t="s">
        <v>1140</v>
      </c>
      <c r="J1673" s="170" t="s">
        <v>95</v>
      </c>
      <c r="K1673" s="170" t="s">
        <v>342</v>
      </c>
      <c r="L1673" s="170" t="s">
        <v>112</v>
      </c>
      <c r="M1673" s="447"/>
      <c r="N1673" s="447"/>
      <c r="O1673" s="449"/>
    </row>
    <row r="1674" spans="1:15" ht="15.6" hidden="1">
      <c r="A1674" s="423">
        <v>46140</v>
      </c>
      <c r="B1674" s="361" t="s">
        <v>2161</v>
      </c>
      <c r="C1674" s="361" t="s">
        <v>520</v>
      </c>
      <c r="D1674" s="361" t="s">
        <v>256</v>
      </c>
      <c r="E1674" s="361">
        <v>500</v>
      </c>
      <c r="F1674" s="367">
        <f t="shared" si="26"/>
        <v>0.93386376795353099</v>
      </c>
      <c r="G1674" s="239">
        <v>535.41</v>
      </c>
      <c r="H1674" s="242" t="s">
        <v>121</v>
      </c>
      <c r="I1674" s="361" t="s">
        <v>1124</v>
      </c>
      <c r="J1674" s="170" t="s">
        <v>95</v>
      </c>
      <c r="K1674" s="170" t="s">
        <v>342</v>
      </c>
      <c r="L1674" s="170" t="s">
        <v>112</v>
      </c>
      <c r="M1674" s="445"/>
      <c r="N1674" s="445"/>
      <c r="O1674" s="445"/>
    </row>
    <row r="1675" spans="1:15" ht="15.6" hidden="1">
      <c r="A1675" s="423">
        <v>46140</v>
      </c>
      <c r="B1675" s="361" t="s">
        <v>2161</v>
      </c>
      <c r="C1675" s="361" t="s">
        <v>520</v>
      </c>
      <c r="D1675" s="361" t="s">
        <v>256</v>
      </c>
      <c r="E1675" s="361">
        <v>500</v>
      </c>
      <c r="F1675" s="367">
        <f t="shared" si="26"/>
        <v>0.93386376795353099</v>
      </c>
      <c r="G1675" s="239">
        <v>535.41</v>
      </c>
      <c r="H1675" s="242" t="s">
        <v>121</v>
      </c>
      <c r="I1675" s="361" t="s">
        <v>1124</v>
      </c>
      <c r="J1675" s="170" t="s">
        <v>95</v>
      </c>
      <c r="K1675" s="170" t="s">
        <v>342</v>
      </c>
      <c r="L1675" s="170" t="s">
        <v>112</v>
      </c>
      <c r="M1675" s="445"/>
      <c r="N1675" s="445"/>
      <c r="O1675" s="445"/>
    </row>
    <row r="1676" spans="1:15" ht="15.6" hidden="1">
      <c r="A1676" s="423">
        <v>46140</v>
      </c>
      <c r="B1676" s="361" t="s">
        <v>2164</v>
      </c>
      <c r="C1676" s="361" t="s">
        <v>520</v>
      </c>
      <c r="D1676" s="361" t="s">
        <v>256</v>
      </c>
      <c r="E1676" s="361">
        <v>500</v>
      </c>
      <c r="F1676" s="367">
        <f t="shared" si="26"/>
        <v>0.93386376795353099</v>
      </c>
      <c r="G1676" s="239">
        <v>535.41</v>
      </c>
      <c r="H1676" s="242" t="s">
        <v>121</v>
      </c>
      <c r="I1676" s="361" t="s">
        <v>1124</v>
      </c>
      <c r="J1676" s="170" t="s">
        <v>95</v>
      </c>
      <c r="K1676" s="170" t="s">
        <v>342</v>
      </c>
      <c r="L1676" s="170" t="s">
        <v>112</v>
      </c>
      <c r="M1676" s="445"/>
      <c r="N1676" s="445"/>
      <c r="O1676" s="445"/>
    </row>
    <row r="1677" spans="1:15" ht="15.6" hidden="1">
      <c r="A1677" s="423">
        <v>46140</v>
      </c>
      <c r="B1677" s="361" t="s">
        <v>2164</v>
      </c>
      <c r="C1677" s="361" t="s">
        <v>520</v>
      </c>
      <c r="D1677" s="361" t="s">
        <v>256</v>
      </c>
      <c r="E1677" s="361">
        <v>500</v>
      </c>
      <c r="F1677" s="367">
        <f t="shared" si="26"/>
        <v>0.93386376795353099</v>
      </c>
      <c r="G1677" s="239">
        <v>535.41</v>
      </c>
      <c r="H1677" s="242" t="s">
        <v>121</v>
      </c>
      <c r="I1677" s="361" t="s">
        <v>1124</v>
      </c>
      <c r="J1677" s="170" t="s">
        <v>95</v>
      </c>
      <c r="K1677" s="170" t="s">
        <v>342</v>
      </c>
      <c r="L1677" s="170" t="s">
        <v>112</v>
      </c>
      <c r="M1677" s="445"/>
      <c r="N1677" s="445"/>
      <c r="O1677" s="445"/>
    </row>
    <row r="1678" spans="1:15" ht="15.6" hidden="1">
      <c r="A1678" s="423">
        <v>46140</v>
      </c>
      <c r="B1678" s="361" t="s">
        <v>2161</v>
      </c>
      <c r="C1678" s="361" t="s">
        <v>520</v>
      </c>
      <c r="D1678" s="361" t="s">
        <v>256</v>
      </c>
      <c r="E1678" s="361">
        <v>500</v>
      </c>
      <c r="F1678" s="367">
        <f t="shared" si="26"/>
        <v>0.93386376795353099</v>
      </c>
      <c r="G1678" s="239">
        <v>535.41</v>
      </c>
      <c r="H1678" s="242" t="s">
        <v>121</v>
      </c>
      <c r="I1678" s="361" t="s">
        <v>1124</v>
      </c>
      <c r="J1678" s="170" t="s">
        <v>95</v>
      </c>
      <c r="K1678" s="170" t="s">
        <v>342</v>
      </c>
      <c r="L1678" s="170" t="s">
        <v>112</v>
      </c>
      <c r="M1678" s="445"/>
      <c r="N1678" s="445"/>
      <c r="O1678" s="445"/>
    </row>
    <row r="1679" spans="1:15" ht="15.6" hidden="1">
      <c r="A1679" s="423">
        <v>46140</v>
      </c>
      <c r="B1679" s="361" t="s">
        <v>2161</v>
      </c>
      <c r="C1679" s="361" t="s">
        <v>520</v>
      </c>
      <c r="D1679" s="361" t="s">
        <v>256</v>
      </c>
      <c r="E1679" s="361">
        <v>500</v>
      </c>
      <c r="F1679" s="367">
        <f t="shared" si="26"/>
        <v>0.93386376795353099</v>
      </c>
      <c r="G1679" s="239">
        <v>535.41</v>
      </c>
      <c r="H1679" s="242" t="s">
        <v>121</v>
      </c>
      <c r="I1679" s="361" t="s">
        <v>1124</v>
      </c>
      <c r="J1679" s="170" t="s">
        <v>95</v>
      </c>
      <c r="K1679" s="170" t="s">
        <v>342</v>
      </c>
      <c r="L1679" s="170" t="s">
        <v>112</v>
      </c>
      <c r="M1679" s="445"/>
      <c r="N1679" s="445"/>
      <c r="O1679" s="445"/>
    </row>
    <row r="1680" spans="1:15" ht="15.6" hidden="1">
      <c r="A1680" s="423">
        <v>46140</v>
      </c>
      <c r="B1680" s="361" t="s">
        <v>2243</v>
      </c>
      <c r="C1680" s="361" t="s">
        <v>522</v>
      </c>
      <c r="D1680" s="361" t="s">
        <v>256</v>
      </c>
      <c r="E1680" s="361">
        <v>2000</v>
      </c>
      <c r="F1680" s="367">
        <f t="shared" si="26"/>
        <v>3.735455071814124</v>
      </c>
      <c r="G1680" s="239">
        <v>535.41</v>
      </c>
      <c r="H1680" s="242" t="s">
        <v>121</v>
      </c>
      <c r="I1680" s="361" t="s">
        <v>1128</v>
      </c>
      <c r="J1680" s="170" t="s">
        <v>95</v>
      </c>
      <c r="K1680" s="170" t="s">
        <v>342</v>
      </c>
      <c r="L1680" s="170" t="s">
        <v>112</v>
      </c>
      <c r="M1680" s="445"/>
      <c r="N1680" s="445"/>
      <c r="O1680" s="445"/>
    </row>
    <row r="1681" spans="1:15" ht="15.6" hidden="1">
      <c r="A1681" s="423">
        <v>46140</v>
      </c>
      <c r="B1681" s="165" t="s">
        <v>1123</v>
      </c>
      <c r="C1681" s="165" t="s">
        <v>109</v>
      </c>
      <c r="D1681" s="242" t="s">
        <v>256</v>
      </c>
      <c r="E1681" s="361">
        <v>7500</v>
      </c>
      <c r="F1681" s="367">
        <f t="shared" si="26"/>
        <v>14.007956519302965</v>
      </c>
      <c r="G1681" s="239">
        <v>535.41</v>
      </c>
      <c r="H1681" s="242" t="s">
        <v>121</v>
      </c>
      <c r="I1681" s="361" t="s">
        <v>1147</v>
      </c>
      <c r="J1681" s="170" t="s">
        <v>95</v>
      </c>
      <c r="K1681" s="170" t="s">
        <v>342</v>
      </c>
      <c r="L1681" s="170" t="s">
        <v>112</v>
      </c>
      <c r="M1681" s="445"/>
      <c r="N1681" s="445"/>
      <c r="O1681" s="445"/>
    </row>
    <row r="1682" spans="1:15" ht="15.6" hidden="1">
      <c r="A1682" s="423">
        <v>46140</v>
      </c>
      <c r="B1682" s="361" t="s">
        <v>2167</v>
      </c>
      <c r="C1682" s="361" t="s">
        <v>523</v>
      </c>
      <c r="D1682" s="361" t="s">
        <v>256</v>
      </c>
      <c r="E1682" s="361">
        <v>10000</v>
      </c>
      <c r="F1682" s="367">
        <f t="shared" si="26"/>
        <v>18.67727535907062</v>
      </c>
      <c r="G1682" s="239">
        <v>535.41</v>
      </c>
      <c r="H1682" s="361" t="s">
        <v>130</v>
      </c>
      <c r="I1682" s="361" t="s">
        <v>1170</v>
      </c>
      <c r="J1682" s="170" t="s">
        <v>95</v>
      </c>
      <c r="K1682" s="170" t="s">
        <v>342</v>
      </c>
      <c r="L1682" s="170" t="s">
        <v>112</v>
      </c>
      <c r="M1682" s="445"/>
      <c r="N1682" s="445"/>
      <c r="O1682" s="445"/>
    </row>
    <row r="1683" spans="1:15" ht="15.6" hidden="1">
      <c r="A1683" s="423">
        <v>46140</v>
      </c>
      <c r="B1683" s="361" t="s">
        <v>2185</v>
      </c>
      <c r="C1683" s="361" t="s">
        <v>520</v>
      </c>
      <c r="D1683" s="361" t="s">
        <v>256</v>
      </c>
      <c r="E1683" s="361">
        <v>700</v>
      </c>
      <c r="F1683" s="367">
        <f t="shared" si="26"/>
        <v>1.3074092751349433</v>
      </c>
      <c r="G1683" s="239">
        <v>535.41</v>
      </c>
      <c r="H1683" s="361" t="s">
        <v>130</v>
      </c>
      <c r="I1683" s="361" t="s">
        <v>1157</v>
      </c>
      <c r="J1683" s="170" t="s">
        <v>95</v>
      </c>
      <c r="K1683" s="170" t="s">
        <v>342</v>
      </c>
      <c r="L1683" s="170" t="s">
        <v>112</v>
      </c>
      <c r="M1683" s="445"/>
      <c r="N1683" s="445"/>
      <c r="O1683" s="445"/>
    </row>
    <row r="1684" spans="1:15" ht="15.6" hidden="1">
      <c r="A1684" s="423">
        <v>46140</v>
      </c>
      <c r="B1684" s="361" t="s">
        <v>2185</v>
      </c>
      <c r="C1684" s="361" t="s">
        <v>520</v>
      </c>
      <c r="D1684" s="361" t="s">
        <v>256</v>
      </c>
      <c r="E1684" s="361">
        <v>500</v>
      </c>
      <c r="F1684" s="367">
        <f t="shared" si="26"/>
        <v>0.93386376795353099</v>
      </c>
      <c r="G1684" s="239">
        <v>535.41</v>
      </c>
      <c r="H1684" s="361" t="s">
        <v>130</v>
      </c>
      <c r="I1684" s="361" t="s">
        <v>1157</v>
      </c>
      <c r="J1684" s="170" t="s">
        <v>95</v>
      </c>
      <c r="K1684" s="170" t="s">
        <v>342</v>
      </c>
      <c r="L1684" s="170" t="s">
        <v>112</v>
      </c>
      <c r="M1684" s="445"/>
      <c r="N1684" s="445"/>
      <c r="O1684" s="445"/>
    </row>
    <row r="1685" spans="1:15" ht="15.6" hidden="1">
      <c r="A1685" s="423">
        <v>46140</v>
      </c>
      <c r="B1685" s="361" t="s">
        <v>2193</v>
      </c>
      <c r="C1685" s="361" t="s">
        <v>520</v>
      </c>
      <c r="D1685" s="361" t="s">
        <v>256</v>
      </c>
      <c r="E1685" s="361">
        <v>500</v>
      </c>
      <c r="F1685" s="367">
        <f t="shared" si="26"/>
        <v>0.93386376795353099</v>
      </c>
      <c r="G1685" s="239">
        <v>535.41</v>
      </c>
      <c r="H1685" s="361" t="s">
        <v>130</v>
      </c>
      <c r="I1685" s="361" t="s">
        <v>1157</v>
      </c>
      <c r="J1685" s="170" t="s">
        <v>95</v>
      </c>
      <c r="K1685" s="170" t="s">
        <v>342</v>
      </c>
      <c r="L1685" s="170" t="s">
        <v>112</v>
      </c>
      <c r="M1685" s="445"/>
      <c r="N1685" s="445"/>
      <c r="O1685" s="445"/>
    </row>
    <row r="1686" spans="1:15" ht="15.6" hidden="1">
      <c r="A1686" s="423">
        <v>46140</v>
      </c>
      <c r="B1686" s="361" t="s">
        <v>2193</v>
      </c>
      <c r="C1686" s="361" t="s">
        <v>520</v>
      </c>
      <c r="D1686" s="361" t="s">
        <v>256</v>
      </c>
      <c r="E1686" s="361">
        <v>700</v>
      </c>
      <c r="F1686" s="367">
        <f t="shared" si="26"/>
        <v>1.3074092751349433</v>
      </c>
      <c r="G1686" s="239">
        <v>535.41</v>
      </c>
      <c r="H1686" s="361" t="s">
        <v>130</v>
      </c>
      <c r="I1686" s="361" t="s">
        <v>1157</v>
      </c>
      <c r="J1686" s="170" t="s">
        <v>95</v>
      </c>
      <c r="K1686" s="170" t="s">
        <v>342</v>
      </c>
      <c r="L1686" s="170" t="s">
        <v>112</v>
      </c>
      <c r="M1686" s="445"/>
      <c r="N1686" s="445"/>
      <c r="O1686" s="445"/>
    </row>
    <row r="1687" spans="1:15" ht="15.6" hidden="1">
      <c r="A1687" s="423">
        <v>46140</v>
      </c>
      <c r="B1687" s="361" t="s">
        <v>2244</v>
      </c>
      <c r="C1687" s="361" t="s">
        <v>520</v>
      </c>
      <c r="D1687" s="361" t="s">
        <v>256</v>
      </c>
      <c r="E1687" s="361">
        <v>700</v>
      </c>
      <c r="F1687" s="367">
        <f t="shared" si="26"/>
        <v>1.3074092751349433</v>
      </c>
      <c r="G1687" s="239">
        <v>535.41</v>
      </c>
      <c r="H1687" s="361" t="s">
        <v>130</v>
      </c>
      <c r="I1687" s="361" t="s">
        <v>1157</v>
      </c>
      <c r="J1687" s="170" t="s">
        <v>95</v>
      </c>
      <c r="K1687" s="170" t="s">
        <v>342</v>
      </c>
      <c r="L1687" s="170" t="s">
        <v>112</v>
      </c>
      <c r="M1687" s="445"/>
      <c r="N1687" s="445"/>
      <c r="O1687" s="445"/>
    </row>
    <row r="1688" spans="1:15" ht="15.6" hidden="1">
      <c r="A1688" s="423">
        <v>46140</v>
      </c>
      <c r="B1688" s="361" t="s">
        <v>2185</v>
      </c>
      <c r="C1688" s="361" t="s">
        <v>520</v>
      </c>
      <c r="D1688" s="361" t="s">
        <v>256</v>
      </c>
      <c r="E1688" s="361">
        <v>700</v>
      </c>
      <c r="F1688" s="367">
        <f t="shared" si="26"/>
        <v>1.3074092751349433</v>
      </c>
      <c r="G1688" s="239">
        <v>535.41</v>
      </c>
      <c r="H1688" s="361" t="s">
        <v>130</v>
      </c>
      <c r="I1688" s="361" t="s">
        <v>1157</v>
      </c>
      <c r="J1688" s="170" t="s">
        <v>95</v>
      </c>
      <c r="K1688" s="170" t="s">
        <v>342</v>
      </c>
      <c r="L1688" s="170" t="s">
        <v>112</v>
      </c>
      <c r="M1688" s="445"/>
      <c r="N1688" s="445"/>
      <c r="O1688" s="445"/>
    </row>
    <row r="1689" spans="1:15" ht="15.6" hidden="1">
      <c r="A1689" s="423">
        <v>46140</v>
      </c>
      <c r="B1689" s="170" t="s">
        <v>1154</v>
      </c>
      <c r="C1689" s="170" t="s">
        <v>109</v>
      </c>
      <c r="D1689" s="170" t="s">
        <v>256</v>
      </c>
      <c r="E1689" s="361">
        <v>7500</v>
      </c>
      <c r="F1689" s="367">
        <f t="shared" si="26"/>
        <v>14.007956519302965</v>
      </c>
      <c r="G1689" s="239">
        <v>535.41</v>
      </c>
      <c r="H1689" s="361" t="s">
        <v>130</v>
      </c>
      <c r="I1689" s="361" t="s">
        <v>1176</v>
      </c>
      <c r="J1689" s="170" t="s">
        <v>95</v>
      </c>
      <c r="K1689" s="170" t="s">
        <v>342</v>
      </c>
      <c r="L1689" s="170" t="s">
        <v>112</v>
      </c>
      <c r="M1689" s="445"/>
      <c r="N1689" s="445"/>
      <c r="O1689" s="445"/>
    </row>
    <row r="1690" spans="1:15" ht="15.6" hidden="1">
      <c r="A1690" s="381">
        <v>46140</v>
      </c>
      <c r="B1690" s="170" t="s">
        <v>1220</v>
      </c>
      <c r="C1690" s="170" t="s">
        <v>523</v>
      </c>
      <c r="D1690" s="170" t="s">
        <v>96</v>
      </c>
      <c r="E1690" s="309">
        <v>10000</v>
      </c>
      <c r="F1690" s="367">
        <f t="shared" si="26"/>
        <v>18.67727535907062</v>
      </c>
      <c r="G1690" s="239">
        <v>535.41</v>
      </c>
      <c r="H1690" s="369" t="s">
        <v>126</v>
      </c>
      <c r="I1690" s="170" t="s">
        <v>1255</v>
      </c>
      <c r="J1690" s="170" t="s">
        <v>95</v>
      </c>
      <c r="K1690" s="170" t="s">
        <v>342</v>
      </c>
      <c r="L1690" s="170" t="s">
        <v>112</v>
      </c>
      <c r="M1690" s="447"/>
      <c r="N1690" s="447"/>
      <c r="O1690" s="445"/>
    </row>
    <row r="1691" spans="1:15" ht="15.6" hidden="1">
      <c r="A1691" s="381">
        <v>46140</v>
      </c>
      <c r="B1691" s="170" t="s">
        <v>1227</v>
      </c>
      <c r="C1691" s="369" t="s">
        <v>334</v>
      </c>
      <c r="D1691" s="369" t="s">
        <v>96</v>
      </c>
      <c r="E1691" s="309">
        <v>500</v>
      </c>
      <c r="F1691" s="367">
        <f t="shared" si="26"/>
        <v>0.93386376795353099</v>
      </c>
      <c r="G1691" s="239">
        <v>535.41</v>
      </c>
      <c r="H1691" s="369" t="s">
        <v>126</v>
      </c>
      <c r="I1691" s="170" t="s">
        <v>1244</v>
      </c>
      <c r="J1691" s="170" t="s">
        <v>95</v>
      </c>
      <c r="K1691" s="170" t="s">
        <v>342</v>
      </c>
      <c r="L1691" s="170" t="s">
        <v>112</v>
      </c>
      <c r="M1691" s="445"/>
      <c r="N1691" s="445"/>
      <c r="O1691" s="445"/>
    </row>
    <row r="1692" spans="1:15" ht="15.6" hidden="1">
      <c r="A1692" s="381">
        <v>46140</v>
      </c>
      <c r="B1692" s="170" t="s">
        <v>1226</v>
      </c>
      <c r="C1692" s="369" t="s">
        <v>334</v>
      </c>
      <c r="D1692" s="369" t="s">
        <v>96</v>
      </c>
      <c r="E1692" s="309">
        <v>500</v>
      </c>
      <c r="F1692" s="367">
        <f t="shared" si="26"/>
        <v>0.93386376795353099</v>
      </c>
      <c r="G1692" s="239">
        <v>535.41</v>
      </c>
      <c r="H1692" s="369" t="s">
        <v>126</v>
      </c>
      <c r="I1692" s="170" t="s">
        <v>1244</v>
      </c>
      <c r="J1692" s="170" t="s">
        <v>95</v>
      </c>
      <c r="K1692" s="170" t="s">
        <v>342</v>
      </c>
      <c r="L1692" s="170" t="s">
        <v>112</v>
      </c>
      <c r="M1692" s="445"/>
      <c r="N1692" s="445"/>
      <c r="O1692" s="445"/>
    </row>
    <row r="1693" spans="1:15" ht="15.6" hidden="1">
      <c r="A1693" s="381">
        <v>46140</v>
      </c>
      <c r="B1693" s="170" t="s">
        <v>1228</v>
      </c>
      <c r="C1693" s="369" t="s">
        <v>334</v>
      </c>
      <c r="D1693" s="369" t="s">
        <v>96</v>
      </c>
      <c r="E1693" s="309">
        <v>500</v>
      </c>
      <c r="F1693" s="367">
        <f t="shared" si="26"/>
        <v>0.93386376795353099</v>
      </c>
      <c r="G1693" s="239">
        <v>535.41</v>
      </c>
      <c r="H1693" s="369" t="s">
        <v>126</v>
      </c>
      <c r="I1693" s="170" t="s">
        <v>1244</v>
      </c>
      <c r="J1693" s="170" t="s">
        <v>95</v>
      </c>
      <c r="K1693" s="170" t="s">
        <v>342</v>
      </c>
      <c r="L1693" s="170" t="s">
        <v>112</v>
      </c>
      <c r="M1693" s="445"/>
      <c r="N1693" s="445"/>
      <c r="O1693" s="445"/>
    </row>
    <row r="1694" spans="1:15" ht="15.6" hidden="1">
      <c r="A1694" s="381">
        <v>46140</v>
      </c>
      <c r="B1694" s="170" t="s">
        <v>1229</v>
      </c>
      <c r="C1694" s="170" t="s">
        <v>403</v>
      </c>
      <c r="D1694" s="369" t="s">
        <v>96</v>
      </c>
      <c r="E1694" s="309">
        <v>3000</v>
      </c>
      <c r="F1694" s="367">
        <f t="shared" si="26"/>
        <v>5.6031826077211857</v>
      </c>
      <c r="G1694" s="239">
        <v>535.41</v>
      </c>
      <c r="H1694" s="369" t="s">
        <v>126</v>
      </c>
      <c r="I1694" s="170" t="s">
        <v>1257</v>
      </c>
      <c r="J1694" s="170" t="s">
        <v>95</v>
      </c>
      <c r="K1694" s="170" t="s">
        <v>342</v>
      </c>
      <c r="L1694" s="170" t="s">
        <v>112</v>
      </c>
      <c r="M1694" s="445"/>
      <c r="N1694" s="445"/>
      <c r="O1694" s="445"/>
    </row>
    <row r="1695" spans="1:15" ht="15.6" hidden="1">
      <c r="A1695" s="381">
        <v>46140</v>
      </c>
      <c r="B1695" s="170" t="s">
        <v>1230</v>
      </c>
      <c r="C1695" s="369" t="s">
        <v>334</v>
      </c>
      <c r="D1695" s="369" t="s">
        <v>96</v>
      </c>
      <c r="E1695" s="309">
        <v>500</v>
      </c>
      <c r="F1695" s="367">
        <f t="shared" si="26"/>
        <v>0.93386376795353099</v>
      </c>
      <c r="G1695" s="239">
        <v>535.41</v>
      </c>
      <c r="H1695" s="369" t="s">
        <v>126</v>
      </c>
      <c r="I1695" s="170" t="s">
        <v>1244</v>
      </c>
      <c r="J1695" s="170" t="s">
        <v>95</v>
      </c>
      <c r="K1695" s="170" t="s">
        <v>342</v>
      </c>
      <c r="L1695" s="170" t="s">
        <v>112</v>
      </c>
      <c r="M1695" s="445"/>
      <c r="N1695" s="445"/>
      <c r="O1695" s="445"/>
    </row>
    <row r="1696" spans="1:15" ht="15.6" hidden="1">
      <c r="A1696" s="381">
        <v>46140</v>
      </c>
      <c r="B1696" s="170" t="s">
        <v>1231</v>
      </c>
      <c r="C1696" s="369" t="s">
        <v>334</v>
      </c>
      <c r="D1696" s="369" t="s">
        <v>96</v>
      </c>
      <c r="E1696" s="309">
        <v>500</v>
      </c>
      <c r="F1696" s="367">
        <f t="shared" si="26"/>
        <v>0.93386376795353099</v>
      </c>
      <c r="G1696" s="239">
        <v>535.41</v>
      </c>
      <c r="H1696" s="369" t="s">
        <v>126</v>
      </c>
      <c r="I1696" s="170" t="s">
        <v>1244</v>
      </c>
      <c r="J1696" s="170" t="s">
        <v>95</v>
      </c>
      <c r="K1696" s="170" t="s">
        <v>342</v>
      </c>
      <c r="L1696" s="170" t="s">
        <v>112</v>
      </c>
      <c r="M1696" s="445"/>
      <c r="N1696" s="445"/>
      <c r="O1696" s="445"/>
    </row>
    <row r="1697" spans="1:15" ht="15.6" hidden="1">
      <c r="A1697" s="381">
        <v>46140</v>
      </c>
      <c r="B1697" s="170" t="s">
        <v>1232</v>
      </c>
      <c r="C1697" s="369" t="s">
        <v>109</v>
      </c>
      <c r="D1697" s="369" t="s">
        <v>96</v>
      </c>
      <c r="E1697" s="437">
        <v>7500</v>
      </c>
      <c r="F1697" s="367">
        <f t="shared" si="26"/>
        <v>14.007956519302965</v>
      </c>
      <c r="G1697" s="239">
        <v>535.41</v>
      </c>
      <c r="H1697" s="369" t="s">
        <v>126</v>
      </c>
      <c r="I1697" s="425" t="s">
        <v>1258</v>
      </c>
      <c r="J1697" s="170" t="s">
        <v>95</v>
      </c>
      <c r="K1697" s="170" t="s">
        <v>342</v>
      </c>
      <c r="L1697" s="170" t="s">
        <v>112</v>
      </c>
      <c r="M1697" s="445"/>
      <c r="N1697" s="445"/>
      <c r="O1697" s="445"/>
    </row>
    <row r="1698" spans="1:15" ht="15.6" hidden="1">
      <c r="A1698" s="438">
        <v>46140</v>
      </c>
      <c r="B1698" s="440" t="s">
        <v>1292</v>
      </c>
      <c r="C1698" s="382" t="s">
        <v>334</v>
      </c>
      <c r="D1698" s="440" t="s">
        <v>99</v>
      </c>
      <c r="E1698" s="439">
        <v>1000</v>
      </c>
      <c r="F1698" s="367">
        <f t="shared" si="26"/>
        <v>1.867727535907062</v>
      </c>
      <c r="G1698" s="239">
        <v>535.41</v>
      </c>
      <c r="H1698" s="440" t="s">
        <v>128</v>
      </c>
      <c r="I1698" s="440" t="s">
        <v>1300</v>
      </c>
      <c r="J1698" s="170" t="s">
        <v>95</v>
      </c>
      <c r="K1698" s="170" t="s">
        <v>342</v>
      </c>
      <c r="L1698" s="170" t="s">
        <v>112</v>
      </c>
      <c r="M1698"/>
      <c r="N1698"/>
      <c r="O1698"/>
    </row>
    <row r="1699" spans="1:15" ht="15.6" hidden="1">
      <c r="A1699" s="438">
        <v>46140</v>
      </c>
      <c r="B1699" s="440" t="s">
        <v>1293</v>
      </c>
      <c r="C1699" s="382" t="s">
        <v>523</v>
      </c>
      <c r="D1699" s="440" t="s">
        <v>99</v>
      </c>
      <c r="E1699" s="439">
        <v>30000</v>
      </c>
      <c r="F1699" s="367">
        <f t="shared" si="26"/>
        <v>56.031826077211861</v>
      </c>
      <c r="G1699" s="239">
        <v>535.41</v>
      </c>
      <c r="H1699" s="440" t="s">
        <v>128</v>
      </c>
      <c r="I1699" s="440" t="s">
        <v>1312</v>
      </c>
      <c r="J1699" s="170" t="s">
        <v>95</v>
      </c>
      <c r="K1699" s="170" t="s">
        <v>342</v>
      </c>
      <c r="L1699" s="170" t="s">
        <v>112</v>
      </c>
      <c r="M1699"/>
      <c r="N1699"/>
      <c r="O1699"/>
    </row>
    <row r="1700" spans="1:15" ht="15.6" hidden="1">
      <c r="A1700" s="438">
        <v>46140</v>
      </c>
      <c r="B1700" s="440" t="s">
        <v>1294</v>
      </c>
      <c r="C1700" s="382" t="s">
        <v>334</v>
      </c>
      <c r="D1700" s="440" t="s">
        <v>99</v>
      </c>
      <c r="E1700" s="439">
        <v>1000</v>
      </c>
      <c r="F1700" s="367">
        <f t="shared" si="26"/>
        <v>1.867727535907062</v>
      </c>
      <c r="G1700" s="239">
        <v>535.41</v>
      </c>
      <c r="H1700" s="440" t="s">
        <v>128</v>
      </c>
      <c r="I1700" s="440" t="s">
        <v>1300</v>
      </c>
      <c r="J1700" s="170" t="s">
        <v>95</v>
      </c>
      <c r="K1700" s="170" t="s">
        <v>342</v>
      </c>
      <c r="L1700" s="170" t="s">
        <v>112</v>
      </c>
      <c r="M1700"/>
      <c r="N1700"/>
      <c r="O1700"/>
    </row>
    <row r="1701" spans="1:15" ht="15.6" hidden="1">
      <c r="A1701" s="438">
        <v>46140</v>
      </c>
      <c r="B1701" s="375" t="s">
        <v>1295</v>
      </c>
      <c r="C1701" s="375" t="s">
        <v>109</v>
      </c>
      <c r="D1701" s="382" t="s">
        <v>99</v>
      </c>
      <c r="E1701" s="439">
        <v>7500</v>
      </c>
      <c r="F1701" s="367">
        <f t="shared" si="26"/>
        <v>14.007956519302965</v>
      </c>
      <c r="G1701" s="239">
        <v>535.41</v>
      </c>
      <c r="H1701" s="440" t="s">
        <v>128</v>
      </c>
      <c r="I1701" s="440" t="s">
        <v>1313</v>
      </c>
      <c r="J1701" s="170" t="s">
        <v>95</v>
      </c>
      <c r="K1701" s="170" t="s">
        <v>342</v>
      </c>
      <c r="L1701" s="170" t="s">
        <v>112</v>
      </c>
      <c r="M1701"/>
      <c r="N1701"/>
      <c r="O1701"/>
    </row>
    <row r="1702" spans="1:15" ht="15.6" hidden="1">
      <c r="A1702" s="432">
        <v>46140</v>
      </c>
      <c r="B1702" s="425" t="s">
        <v>1364</v>
      </c>
      <c r="C1702" s="425" t="s">
        <v>448</v>
      </c>
      <c r="D1702" s="425" t="s">
        <v>97</v>
      </c>
      <c r="E1702" s="434">
        <v>3390</v>
      </c>
      <c r="F1702" s="367">
        <f t="shared" si="26"/>
        <v>6.3315963467249405</v>
      </c>
      <c r="G1702" s="239">
        <v>535.41</v>
      </c>
      <c r="H1702" s="361" t="s">
        <v>123</v>
      </c>
      <c r="I1702" s="425" t="s">
        <v>1383</v>
      </c>
      <c r="J1702" s="170" t="s">
        <v>95</v>
      </c>
      <c r="K1702" s="170" t="s">
        <v>342</v>
      </c>
      <c r="L1702" s="170" t="s">
        <v>112</v>
      </c>
      <c r="M1702"/>
      <c r="N1702"/>
      <c r="O1702"/>
    </row>
    <row r="1703" spans="1:15" ht="15.6" hidden="1">
      <c r="A1703" s="432">
        <v>46140</v>
      </c>
      <c r="B1703" s="361" t="s">
        <v>1022</v>
      </c>
      <c r="C1703" s="361" t="s">
        <v>119</v>
      </c>
      <c r="D1703" s="361" t="s">
        <v>97</v>
      </c>
      <c r="E1703" s="434">
        <v>62500</v>
      </c>
      <c r="F1703" s="367">
        <f t="shared" si="26"/>
        <v>116.73297099419138</v>
      </c>
      <c r="G1703" s="239">
        <v>535.41</v>
      </c>
      <c r="H1703" s="361" t="s">
        <v>123</v>
      </c>
      <c r="I1703" s="425" t="s">
        <v>1384</v>
      </c>
      <c r="J1703" s="170" t="s">
        <v>95</v>
      </c>
      <c r="K1703" s="170" t="s">
        <v>342</v>
      </c>
      <c r="L1703" s="170" t="s">
        <v>112</v>
      </c>
      <c r="M1703"/>
      <c r="N1703"/>
      <c r="O1703"/>
    </row>
    <row r="1704" spans="1:15" ht="15.6" hidden="1">
      <c r="A1704" s="423">
        <v>46140</v>
      </c>
      <c r="B1704" s="361" t="s">
        <v>751</v>
      </c>
      <c r="C1704" s="361" t="s">
        <v>334</v>
      </c>
      <c r="D1704" s="361" t="s">
        <v>96</v>
      </c>
      <c r="E1704" s="361">
        <v>500</v>
      </c>
      <c r="F1704" s="367">
        <f t="shared" si="26"/>
        <v>0.93386376795353099</v>
      </c>
      <c r="G1704" s="239">
        <v>535.41</v>
      </c>
      <c r="H1704" s="361" t="s">
        <v>123</v>
      </c>
      <c r="I1704" s="361" t="s">
        <v>1368</v>
      </c>
      <c r="J1704" s="170" t="s">
        <v>95</v>
      </c>
      <c r="K1704" s="170" t="s">
        <v>342</v>
      </c>
      <c r="L1704" s="170" t="s">
        <v>112</v>
      </c>
      <c r="M1704"/>
      <c r="N1704"/>
      <c r="O1704"/>
    </row>
    <row r="1705" spans="1:15" ht="15.6" hidden="1">
      <c r="A1705" s="423">
        <v>46140</v>
      </c>
      <c r="B1705" s="361" t="s">
        <v>451</v>
      </c>
      <c r="C1705" s="361" t="s">
        <v>334</v>
      </c>
      <c r="D1705" s="361" t="s">
        <v>96</v>
      </c>
      <c r="E1705" s="361">
        <v>500</v>
      </c>
      <c r="F1705" s="367">
        <f t="shared" si="26"/>
        <v>0.93386376795353099</v>
      </c>
      <c r="G1705" s="239">
        <v>535.41</v>
      </c>
      <c r="H1705" s="361" t="s">
        <v>123</v>
      </c>
      <c r="I1705" s="361" t="s">
        <v>1368</v>
      </c>
      <c r="J1705" s="170" t="s">
        <v>95</v>
      </c>
      <c r="K1705" s="170" t="s">
        <v>342</v>
      </c>
      <c r="L1705" s="170" t="s">
        <v>112</v>
      </c>
      <c r="M1705"/>
      <c r="N1705"/>
      <c r="O1705"/>
    </row>
    <row r="1706" spans="1:15" ht="15.6" hidden="1">
      <c r="A1706" s="423">
        <v>46140</v>
      </c>
      <c r="B1706" s="242" t="s">
        <v>1365</v>
      </c>
      <c r="C1706" s="242" t="s">
        <v>109</v>
      </c>
      <c r="D1706" s="361" t="s">
        <v>96</v>
      </c>
      <c r="E1706" s="361">
        <v>5000</v>
      </c>
      <c r="F1706" s="367">
        <f t="shared" si="26"/>
        <v>9.3386376795353101</v>
      </c>
      <c r="G1706" s="239">
        <v>535.41</v>
      </c>
      <c r="H1706" s="361" t="s">
        <v>123</v>
      </c>
      <c r="I1706" s="361" t="s">
        <v>1385</v>
      </c>
      <c r="J1706" s="170" t="s">
        <v>95</v>
      </c>
      <c r="K1706" s="170" t="s">
        <v>342</v>
      </c>
      <c r="L1706" s="170" t="s">
        <v>112</v>
      </c>
      <c r="M1706"/>
      <c r="N1706"/>
      <c r="O1706"/>
    </row>
    <row r="1707" spans="1:15" ht="15.6" hidden="1">
      <c r="A1707" s="423">
        <v>46141</v>
      </c>
      <c r="B1707" s="361" t="s">
        <v>185</v>
      </c>
      <c r="C1707" s="361" t="s">
        <v>334</v>
      </c>
      <c r="D1707" s="371" t="s">
        <v>98</v>
      </c>
      <c r="E1707" s="361">
        <v>1000</v>
      </c>
      <c r="F1707" s="367">
        <f t="shared" si="26"/>
        <v>1.867727535907062</v>
      </c>
      <c r="G1707" s="239">
        <v>535.41</v>
      </c>
      <c r="H1707" s="372" t="s">
        <v>110</v>
      </c>
      <c r="I1707" s="424" t="s">
        <v>905</v>
      </c>
      <c r="J1707" s="170" t="s">
        <v>95</v>
      </c>
      <c r="K1707" s="170" t="s">
        <v>342</v>
      </c>
      <c r="L1707" s="170" t="s">
        <v>112</v>
      </c>
      <c r="M1707" s="445"/>
      <c r="N1707" s="445"/>
      <c r="O1707" s="445"/>
    </row>
    <row r="1708" spans="1:15" ht="15.6" hidden="1">
      <c r="A1708" s="423">
        <v>46141</v>
      </c>
      <c r="B1708" s="361" t="s">
        <v>186</v>
      </c>
      <c r="C1708" s="361" t="s">
        <v>334</v>
      </c>
      <c r="D1708" s="371" t="s">
        <v>98</v>
      </c>
      <c r="E1708" s="361">
        <v>1000</v>
      </c>
      <c r="F1708" s="367">
        <f t="shared" si="26"/>
        <v>1.867727535907062</v>
      </c>
      <c r="G1708" s="239">
        <v>535.41</v>
      </c>
      <c r="H1708" s="372" t="s">
        <v>110</v>
      </c>
      <c r="I1708" s="424" t="s">
        <v>905</v>
      </c>
      <c r="J1708" s="170" t="s">
        <v>95</v>
      </c>
      <c r="K1708" s="170" t="s">
        <v>342</v>
      </c>
      <c r="L1708" s="170" t="s">
        <v>112</v>
      </c>
      <c r="M1708" s="445"/>
      <c r="N1708" s="445"/>
      <c r="O1708" s="445"/>
    </row>
    <row r="1709" spans="1:15" ht="15.6" hidden="1">
      <c r="A1709" s="374">
        <v>46141</v>
      </c>
      <c r="B1709" s="377" t="s">
        <v>913</v>
      </c>
      <c r="C1709" s="377" t="s">
        <v>520</v>
      </c>
      <c r="D1709" s="376" t="s">
        <v>96</v>
      </c>
      <c r="E1709" s="377">
        <v>1000</v>
      </c>
      <c r="F1709" s="367">
        <f t="shared" si="26"/>
        <v>1.867727535907062</v>
      </c>
      <c r="G1709" s="239">
        <v>535.41</v>
      </c>
      <c r="H1709" s="165" t="s">
        <v>127</v>
      </c>
      <c r="I1709" s="377" t="s">
        <v>980</v>
      </c>
      <c r="J1709" s="170" t="s">
        <v>95</v>
      </c>
      <c r="K1709" s="170" t="s">
        <v>342</v>
      </c>
      <c r="L1709" s="170" t="s">
        <v>112</v>
      </c>
      <c r="M1709" s="445"/>
      <c r="N1709" s="445"/>
      <c r="O1709" s="445"/>
    </row>
    <row r="1710" spans="1:15" ht="15.6" hidden="1">
      <c r="A1710" s="374">
        <v>46141</v>
      </c>
      <c r="B1710" s="377" t="s">
        <v>976</v>
      </c>
      <c r="C1710" s="377" t="s">
        <v>520</v>
      </c>
      <c r="D1710" s="376" t="s">
        <v>96</v>
      </c>
      <c r="E1710" s="377">
        <v>1000</v>
      </c>
      <c r="F1710" s="367">
        <f t="shared" ref="F1710:F1773" si="27">E1710/G1710</f>
        <v>1.867727535907062</v>
      </c>
      <c r="G1710" s="239">
        <v>535.41</v>
      </c>
      <c r="H1710" s="165" t="s">
        <v>127</v>
      </c>
      <c r="I1710" s="377" t="s">
        <v>980</v>
      </c>
      <c r="J1710" s="170" t="s">
        <v>95</v>
      </c>
      <c r="K1710" s="170" t="s">
        <v>342</v>
      </c>
      <c r="L1710" s="170" t="s">
        <v>112</v>
      </c>
      <c r="M1710" s="445"/>
      <c r="N1710" s="445"/>
      <c r="O1710" s="445"/>
    </row>
    <row r="1711" spans="1:15" ht="15.6" hidden="1">
      <c r="A1711" s="380">
        <v>46141</v>
      </c>
      <c r="B1711" s="361" t="s">
        <v>1053</v>
      </c>
      <c r="C1711" s="430" t="s">
        <v>334</v>
      </c>
      <c r="D1711" s="361" t="s">
        <v>97</v>
      </c>
      <c r="E1711" s="431">
        <v>1000</v>
      </c>
      <c r="F1711" s="367">
        <f t="shared" si="27"/>
        <v>1.867727535907062</v>
      </c>
      <c r="G1711" s="239">
        <v>535.41</v>
      </c>
      <c r="H1711" s="361" t="s">
        <v>167</v>
      </c>
      <c r="I1711" s="361" t="s">
        <v>1057</v>
      </c>
      <c r="J1711" s="170" t="s">
        <v>95</v>
      </c>
      <c r="K1711" s="170" t="s">
        <v>342</v>
      </c>
      <c r="L1711" s="170" t="s">
        <v>112</v>
      </c>
      <c r="M1711" s="447"/>
      <c r="N1711" s="447"/>
      <c r="O1711" s="445"/>
    </row>
    <row r="1712" spans="1:15" ht="15.6" hidden="1">
      <c r="A1712" s="380">
        <v>46141</v>
      </c>
      <c r="B1712" s="361" t="s">
        <v>1018</v>
      </c>
      <c r="C1712" s="430" t="s">
        <v>334</v>
      </c>
      <c r="D1712" s="361" t="s">
        <v>97</v>
      </c>
      <c r="E1712" s="431">
        <v>1000</v>
      </c>
      <c r="F1712" s="367">
        <f t="shared" si="27"/>
        <v>1.867727535907062</v>
      </c>
      <c r="G1712" s="239">
        <v>535.41</v>
      </c>
      <c r="H1712" s="361" t="s">
        <v>167</v>
      </c>
      <c r="I1712" s="361" t="s">
        <v>1057</v>
      </c>
      <c r="J1712" s="170" t="s">
        <v>95</v>
      </c>
      <c r="K1712" s="170" t="s">
        <v>342</v>
      </c>
      <c r="L1712" s="170" t="s">
        <v>112</v>
      </c>
      <c r="M1712" s="447"/>
      <c r="N1712" s="447"/>
      <c r="O1712" s="445"/>
    </row>
    <row r="1713" spans="1:15" ht="15.6" hidden="1">
      <c r="A1713" s="346">
        <v>46141</v>
      </c>
      <c r="B1713" s="347" t="s">
        <v>2187</v>
      </c>
      <c r="C1713" s="347" t="s">
        <v>523</v>
      </c>
      <c r="D1713" s="347" t="s">
        <v>256</v>
      </c>
      <c r="E1713" s="347">
        <v>10000</v>
      </c>
      <c r="F1713" s="367">
        <f t="shared" si="27"/>
        <v>18.67727535907062</v>
      </c>
      <c r="G1713" s="239">
        <v>535.41</v>
      </c>
      <c r="H1713" s="347" t="s">
        <v>122</v>
      </c>
      <c r="I1713" s="347" t="s">
        <v>1108</v>
      </c>
      <c r="J1713" s="170" t="s">
        <v>95</v>
      </c>
      <c r="K1713" s="170" t="s">
        <v>342</v>
      </c>
      <c r="L1713" s="170" t="s">
        <v>112</v>
      </c>
      <c r="M1713" s="445"/>
      <c r="N1713" s="445"/>
      <c r="O1713" s="445"/>
    </row>
    <row r="1714" spans="1:15" ht="15.6" hidden="1">
      <c r="A1714" s="423">
        <v>46141</v>
      </c>
      <c r="B1714" s="170" t="s">
        <v>2180</v>
      </c>
      <c r="C1714" s="361" t="s">
        <v>395</v>
      </c>
      <c r="D1714" s="361" t="s">
        <v>256</v>
      </c>
      <c r="E1714" s="361">
        <v>20000</v>
      </c>
      <c r="F1714" s="367">
        <f t="shared" si="27"/>
        <v>37.35455071814124</v>
      </c>
      <c r="G1714" s="239">
        <v>535.41</v>
      </c>
      <c r="H1714" s="242" t="s">
        <v>121</v>
      </c>
      <c r="I1714" s="361" t="s">
        <v>1148</v>
      </c>
      <c r="J1714" s="170" t="s">
        <v>95</v>
      </c>
      <c r="K1714" s="170" t="s">
        <v>342</v>
      </c>
      <c r="L1714" s="170" t="s">
        <v>112</v>
      </c>
      <c r="M1714" s="445"/>
      <c r="N1714" s="445"/>
      <c r="O1714" s="445"/>
    </row>
    <row r="1715" spans="1:15" ht="15.6" hidden="1">
      <c r="A1715" s="423">
        <v>46141</v>
      </c>
      <c r="B1715" s="361" t="s">
        <v>2164</v>
      </c>
      <c r="C1715" s="361" t="s">
        <v>520</v>
      </c>
      <c r="D1715" s="361" t="s">
        <v>256</v>
      </c>
      <c r="E1715" s="361">
        <v>500</v>
      </c>
      <c r="F1715" s="367">
        <f t="shared" si="27"/>
        <v>0.93386376795353099</v>
      </c>
      <c r="G1715" s="239">
        <v>535.41</v>
      </c>
      <c r="H1715" s="242" t="s">
        <v>121</v>
      </c>
      <c r="I1715" s="361" t="s">
        <v>1124</v>
      </c>
      <c r="J1715" s="170" t="s">
        <v>95</v>
      </c>
      <c r="K1715" s="170" t="s">
        <v>342</v>
      </c>
      <c r="L1715" s="170" t="s">
        <v>112</v>
      </c>
      <c r="M1715" s="445"/>
      <c r="N1715" s="445"/>
      <c r="O1715" s="445"/>
    </row>
    <row r="1716" spans="1:15" ht="15.6" hidden="1">
      <c r="A1716" s="423">
        <v>46141</v>
      </c>
      <c r="B1716" s="361" t="s">
        <v>2165</v>
      </c>
      <c r="C1716" s="361" t="s">
        <v>391</v>
      </c>
      <c r="D1716" s="361" t="s">
        <v>256</v>
      </c>
      <c r="E1716" s="361">
        <v>12000</v>
      </c>
      <c r="F1716" s="367">
        <f t="shared" si="27"/>
        <v>22.412730430884743</v>
      </c>
      <c r="G1716" s="239">
        <v>535.41</v>
      </c>
      <c r="H1716" s="242" t="s">
        <v>121</v>
      </c>
      <c r="I1716" s="361" t="s">
        <v>1149</v>
      </c>
      <c r="J1716" s="170" t="s">
        <v>95</v>
      </c>
      <c r="K1716" s="170" t="s">
        <v>342</v>
      </c>
      <c r="L1716" s="170" t="s">
        <v>112</v>
      </c>
      <c r="M1716" s="445"/>
      <c r="N1716" s="445"/>
      <c r="O1716" s="445"/>
    </row>
    <row r="1717" spans="1:15" ht="15.6" hidden="1">
      <c r="A1717" s="423">
        <v>46141</v>
      </c>
      <c r="B1717" s="361" t="s">
        <v>2161</v>
      </c>
      <c r="C1717" s="361" t="s">
        <v>334</v>
      </c>
      <c r="D1717" s="361" t="s">
        <v>256</v>
      </c>
      <c r="E1717" s="361">
        <v>2000</v>
      </c>
      <c r="F1717" s="367">
        <f t="shared" si="27"/>
        <v>3.735455071814124</v>
      </c>
      <c r="G1717" s="239">
        <v>535.41</v>
      </c>
      <c r="H1717" s="242" t="s">
        <v>121</v>
      </c>
      <c r="I1717" s="361" t="s">
        <v>1124</v>
      </c>
      <c r="J1717" s="170" t="s">
        <v>95</v>
      </c>
      <c r="K1717" s="170" t="s">
        <v>342</v>
      </c>
      <c r="L1717" s="170" t="s">
        <v>112</v>
      </c>
      <c r="M1717" s="445"/>
      <c r="N1717" s="445"/>
      <c r="O1717" s="445"/>
    </row>
    <row r="1718" spans="1:15" ht="15.6" hidden="1">
      <c r="A1718" s="423">
        <v>46141</v>
      </c>
      <c r="B1718" s="361" t="s">
        <v>2177</v>
      </c>
      <c r="C1718" s="361" t="s">
        <v>523</v>
      </c>
      <c r="D1718" s="361" t="s">
        <v>256</v>
      </c>
      <c r="E1718" s="361">
        <v>20000</v>
      </c>
      <c r="F1718" s="367">
        <f t="shared" si="27"/>
        <v>37.35455071814124</v>
      </c>
      <c r="G1718" s="239">
        <v>535.41</v>
      </c>
      <c r="H1718" s="361" t="s">
        <v>130</v>
      </c>
      <c r="I1718" s="361" t="s">
        <v>1177</v>
      </c>
      <c r="J1718" s="170" t="s">
        <v>95</v>
      </c>
      <c r="K1718" s="170" t="s">
        <v>342</v>
      </c>
      <c r="L1718" s="170" t="s">
        <v>112</v>
      </c>
      <c r="M1718" s="445"/>
      <c r="N1718" s="445"/>
      <c r="O1718" s="445"/>
    </row>
    <row r="1719" spans="1:15" ht="15.6" hidden="1">
      <c r="A1719" s="423">
        <v>46141</v>
      </c>
      <c r="B1719" s="361" t="s">
        <v>2185</v>
      </c>
      <c r="C1719" s="361" t="s">
        <v>520</v>
      </c>
      <c r="D1719" s="361" t="s">
        <v>256</v>
      </c>
      <c r="E1719" s="361">
        <v>700</v>
      </c>
      <c r="F1719" s="367">
        <f t="shared" si="27"/>
        <v>1.3074092751349433</v>
      </c>
      <c r="G1719" s="239">
        <v>535.41</v>
      </c>
      <c r="H1719" s="361" t="s">
        <v>130</v>
      </c>
      <c r="I1719" s="361" t="s">
        <v>1157</v>
      </c>
      <c r="J1719" s="170" t="s">
        <v>95</v>
      </c>
      <c r="K1719" s="170" t="s">
        <v>342</v>
      </c>
      <c r="L1719" s="170" t="s">
        <v>112</v>
      </c>
      <c r="M1719" s="445"/>
      <c r="N1719" s="445"/>
      <c r="O1719" s="445"/>
    </row>
    <row r="1720" spans="1:15" ht="15.6" hidden="1">
      <c r="A1720" s="423">
        <v>46141</v>
      </c>
      <c r="B1720" s="361" t="s">
        <v>2207</v>
      </c>
      <c r="C1720" s="361" t="s">
        <v>391</v>
      </c>
      <c r="D1720" s="361" t="s">
        <v>256</v>
      </c>
      <c r="E1720" s="361">
        <v>6000</v>
      </c>
      <c r="F1720" s="367">
        <f t="shared" si="27"/>
        <v>11.206365215442371</v>
      </c>
      <c r="G1720" s="239">
        <v>535.41</v>
      </c>
      <c r="H1720" s="361" t="s">
        <v>130</v>
      </c>
      <c r="I1720" s="361" t="s">
        <v>1178</v>
      </c>
      <c r="J1720" s="170" t="s">
        <v>95</v>
      </c>
      <c r="K1720" s="170" t="s">
        <v>342</v>
      </c>
      <c r="L1720" s="170" t="s">
        <v>112</v>
      </c>
      <c r="M1720" s="445"/>
      <c r="N1720" s="445"/>
      <c r="O1720" s="445"/>
    </row>
    <row r="1721" spans="1:15" ht="15.6" hidden="1">
      <c r="A1721" s="423">
        <v>46141</v>
      </c>
      <c r="B1721" s="361" t="s">
        <v>2161</v>
      </c>
      <c r="C1721" s="361" t="s">
        <v>520</v>
      </c>
      <c r="D1721" s="361" t="s">
        <v>256</v>
      </c>
      <c r="E1721" s="361">
        <v>2500</v>
      </c>
      <c r="F1721" s="367">
        <f t="shared" si="27"/>
        <v>4.669318839767655</v>
      </c>
      <c r="G1721" s="239">
        <v>535.41</v>
      </c>
      <c r="H1721" s="361" t="s">
        <v>130</v>
      </c>
      <c r="I1721" s="361" t="s">
        <v>1157</v>
      </c>
      <c r="J1721" s="170" t="s">
        <v>95</v>
      </c>
      <c r="K1721" s="170" t="s">
        <v>342</v>
      </c>
      <c r="L1721" s="170" t="s">
        <v>112</v>
      </c>
      <c r="M1721" s="445"/>
      <c r="N1721" s="445"/>
      <c r="O1721" s="445"/>
    </row>
    <row r="1722" spans="1:15" ht="15.6" hidden="1">
      <c r="A1722" s="381">
        <v>46141</v>
      </c>
      <c r="B1722" s="170" t="s">
        <v>1221</v>
      </c>
      <c r="C1722" s="170" t="s">
        <v>523</v>
      </c>
      <c r="D1722" s="170" t="s">
        <v>96</v>
      </c>
      <c r="E1722" s="309">
        <v>10000</v>
      </c>
      <c r="F1722" s="367">
        <f t="shared" si="27"/>
        <v>18.67727535907062</v>
      </c>
      <c r="G1722" s="239">
        <v>535.41</v>
      </c>
      <c r="H1722" s="369" t="s">
        <v>126</v>
      </c>
      <c r="I1722" s="170" t="s">
        <v>1255</v>
      </c>
      <c r="J1722" s="170" t="s">
        <v>95</v>
      </c>
      <c r="K1722" s="170" t="s">
        <v>342</v>
      </c>
      <c r="L1722" s="170" t="s">
        <v>112</v>
      </c>
      <c r="M1722" s="445"/>
      <c r="N1722" s="445"/>
      <c r="O1722" s="445"/>
    </row>
    <row r="1723" spans="1:15" ht="15.6" hidden="1">
      <c r="A1723" s="381">
        <v>46141</v>
      </c>
      <c r="B1723" s="170" t="s">
        <v>1233</v>
      </c>
      <c r="C1723" s="369" t="s">
        <v>334</v>
      </c>
      <c r="D1723" s="369" t="s">
        <v>96</v>
      </c>
      <c r="E1723" s="309">
        <v>500</v>
      </c>
      <c r="F1723" s="367">
        <f t="shared" si="27"/>
        <v>0.93386376795353099</v>
      </c>
      <c r="G1723" s="239">
        <v>535.41</v>
      </c>
      <c r="H1723" s="369" t="s">
        <v>126</v>
      </c>
      <c r="I1723" s="170" t="s">
        <v>1244</v>
      </c>
      <c r="J1723" s="170" t="s">
        <v>95</v>
      </c>
      <c r="K1723" s="170" t="s">
        <v>342</v>
      </c>
      <c r="L1723" s="170" t="s">
        <v>112</v>
      </c>
      <c r="M1723" s="445"/>
      <c r="N1723" s="445"/>
      <c r="O1723" s="445"/>
    </row>
    <row r="1724" spans="1:15" ht="15.6" hidden="1">
      <c r="A1724" s="381">
        <v>46141</v>
      </c>
      <c r="B1724" s="170" t="s">
        <v>1229</v>
      </c>
      <c r="C1724" s="170" t="s">
        <v>403</v>
      </c>
      <c r="D1724" s="369" t="s">
        <v>96</v>
      </c>
      <c r="E1724" s="309">
        <v>3000</v>
      </c>
      <c r="F1724" s="367">
        <f t="shared" si="27"/>
        <v>5.6031826077211857</v>
      </c>
      <c r="G1724" s="239">
        <v>535.41</v>
      </c>
      <c r="H1724" s="369" t="s">
        <v>126</v>
      </c>
      <c r="I1724" s="170" t="s">
        <v>1257</v>
      </c>
      <c r="J1724" s="170" t="s">
        <v>95</v>
      </c>
      <c r="K1724" s="170" t="s">
        <v>342</v>
      </c>
      <c r="L1724" s="170" t="s">
        <v>112</v>
      </c>
      <c r="M1724" s="445"/>
      <c r="N1724" s="445"/>
      <c r="O1724" s="445"/>
    </row>
    <row r="1725" spans="1:15" ht="15.6" hidden="1">
      <c r="A1725" s="381">
        <v>46141</v>
      </c>
      <c r="B1725" s="170" t="s">
        <v>1234</v>
      </c>
      <c r="C1725" s="369" t="s">
        <v>334</v>
      </c>
      <c r="D1725" s="369" t="s">
        <v>96</v>
      </c>
      <c r="E1725" s="309">
        <v>500</v>
      </c>
      <c r="F1725" s="367">
        <f t="shared" si="27"/>
        <v>0.93386376795353099</v>
      </c>
      <c r="G1725" s="239">
        <v>535.41</v>
      </c>
      <c r="H1725" s="369" t="s">
        <v>126</v>
      </c>
      <c r="I1725" s="170" t="s">
        <v>1244</v>
      </c>
      <c r="J1725" s="170" t="s">
        <v>95</v>
      </c>
      <c r="K1725" s="170" t="s">
        <v>342</v>
      </c>
      <c r="L1725" s="170" t="s">
        <v>112</v>
      </c>
      <c r="M1725" s="445"/>
      <c r="N1725" s="445"/>
      <c r="O1725" s="445"/>
    </row>
    <row r="1726" spans="1:15" ht="15.6" hidden="1">
      <c r="A1726" s="381">
        <v>46141</v>
      </c>
      <c r="B1726" s="170" t="s">
        <v>1235</v>
      </c>
      <c r="C1726" s="369" t="s">
        <v>334</v>
      </c>
      <c r="D1726" s="369" t="s">
        <v>96</v>
      </c>
      <c r="E1726" s="309">
        <v>500</v>
      </c>
      <c r="F1726" s="367">
        <f t="shared" si="27"/>
        <v>0.93386376795353099</v>
      </c>
      <c r="G1726" s="239">
        <v>535.41</v>
      </c>
      <c r="H1726" s="369" t="s">
        <v>126</v>
      </c>
      <c r="I1726" s="170" t="s">
        <v>1244</v>
      </c>
      <c r="J1726" s="170" t="s">
        <v>95</v>
      </c>
      <c r="K1726" s="170" t="s">
        <v>342</v>
      </c>
      <c r="L1726" s="170" t="s">
        <v>112</v>
      </c>
      <c r="M1726" s="445"/>
      <c r="N1726" s="445"/>
      <c r="O1726" s="445"/>
    </row>
    <row r="1727" spans="1:15" ht="15.6" hidden="1">
      <c r="A1727" s="381">
        <v>46141</v>
      </c>
      <c r="B1727" s="170" t="s">
        <v>1236</v>
      </c>
      <c r="C1727" s="369" t="s">
        <v>334</v>
      </c>
      <c r="D1727" s="369" t="s">
        <v>96</v>
      </c>
      <c r="E1727" s="309">
        <v>500</v>
      </c>
      <c r="F1727" s="367">
        <f t="shared" si="27"/>
        <v>0.93386376795353099</v>
      </c>
      <c r="G1727" s="239">
        <v>535.41</v>
      </c>
      <c r="H1727" s="369" t="s">
        <v>126</v>
      </c>
      <c r="I1727" s="170" t="s">
        <v>1244</v>
      </c>
      <c r="J1727" s="170" t="s">
        <v>95</v>
      </c>
      <c r="K1727" s="170" t="s">
        <v>342</v>
      </c>
      <c r="L1727" s="170" t="s">
        <v>112</v>
      </c>
      <c r="M1727" s="445"/>
      <c r="N1727" s="445"/>
      <c r="O1727" s="445"/>
    </row>
    <row r="1728" spans="1:15" ht="15.6" hidden="1">
      <c r="A1728" s="381">
        <v>46141</v>
      </c>
      <c r="B1728" s="170" t="s">
        <v>1237</v>
      </c>
      <c r="C1728" s="369" t="s">
        <v>391</v>
      </c>
      <c r="D1728" s="369" t="s">
        <v>96</v>
      </c>
      <c r="E1728" s="309">
        <v>37000</v>
      </c>
      <c r="F1728" s="367">
        <f t="shared" si="27"/>
        <v>69.1059188285613</v>
      </c>
      <c r="G1728" s="239">
        <v>535.41</v>
      </c>
      <c r="H1728" s="369" t="s">
        <v>126</v>
      </c>
      <c r="I1728" s="425" t="s">
        <v>1259</v>
      </c>
      <c r="J1728" s="170" t="s">
        <v>95</v>
      </c>
      <c r="K1728" s="170" t="s">
        <v>342</v>
      </c>
      <c r="L1728" s="170" t="s">
        <v>112</v>
      </c>
      <c r="M1728" s="445"/>
      <c r="N1728" s="445"/>
      <c r="O1728" s="445"/>
    </row>
    <row r="1729" spans="1:15" ht="15.6" hidden="1">
      <c r="A1729" s="381">
        <v>46141</v>
      </c>
      <c r="B1729" s="170" t="s">
        <v>1226</v>
      </c>
      <c r="C1729" s="369" t="s">
        <v>334</v>
      </c>
      <c r="D1729" s="369" t="s">
        <v>96</v>
      </c>
      <c r="E1729" s="309">
        <v>500</v>
      </c>
      <c r="F1729" s="367">
        <f t="shared" si="27"/>
        <v>0.93386376795353099</v>
      </c>
      <c r="G1729" s="239">
        <v>535.41</v>
      </c>
      <c r="H1729" s="369" t="s">
        <v>126</v>
      </c>
      <c r="I1729" s="170" t="s">
        <v>1244</v>
      </c>
      <c r="J1729" s="170" t="s">
        <v>95</v>
      </c>
      <c r="K1729" s="170" t="s">
        <v>342</v>
      </c>
      <c r="L1729" s="170" t="s">
        <v>112</v>
      </c>
      <c r="M1729" s="445"/>
      <c r="N1729" s="445"/>
      <c r="O1729" s="445"/>
    </row>
    <row r="1730" spans="1:15" ht="15.6" hidden="1">
      <c r="A1730" s="381">
        <v>46141</v>
      </c>
      <c r="B1730" s="170" t="s">
        <v>1238</v>
      </c>
      <c r="C1730" s="369" t="s">
        <v>334</v>
      </c>
      <c r="D1730" s="369" t="s">
        <v>96</v>
      </c>
      <c r="E1730" s="309">
        <v>500</v>
      </c>
      <c r="F1730" s="367">
        <f t="shared" si="27"/>
        <v>0.93386376795353099</v>
      </c>
      <c r="G1730" s="239">
        <v>535.41</v>
      </c>
      <c r="H1730" s="369" t="s">
        <v>126</v>
      </c>
      <c r="I1730" s="170" t="s">
        <v>1244</v>
      </c>
      <c r="J1730" s="170" t="s">
        <v>95</v>
      </c>
      <c r="K1730" s="170" t="s">
        <v>342</v>
      </c>
      <c r="L1730" s="170" t="s">
        <v>112</v>
      </c>
      <c r="M1730" s="445"/>
      <c r="N1730" s="445"/>
      <c r="O1730" s="445"/>
    </row>
    <row r="1731" spans="1:15" ht="15.6" hidden="1">
      <c r="A1731" s="381">
        <v>46141</v>
      </c>
      <c r="B1731" s="170" t="s">
        <v>1229</v>
      </c>
      <c r="C1731" s="170" t="s">
        <v>403</v>
      </c>
      <c r="D1731" s="369" t="s">
        <v>96</v>
      </c>
      <c r="E1731" s="309">
        <v>3000</v>
      </c>
      <c r="F1731" s="367">
        <f t="shared" si="27"/>
        <v>5.6031826077211857</v>
      </c>
      <c r="G1731" s="239">
        <v>535.41</v>
      </c>
      <c r="H1731" s="369" t="s">
        <v>126</v>
      </c>
      <c r="I1731" s="170" t="s">
        <v>1257</v>
      </c>
      <c r="J1731" s="170" t="s">
        <v>95</v>
      </c>
      <c r="K1731" s="170" t="s">
        <v>342</v>
      </c>
      <c r="L1731" s="170" t="s">
        <v>112</v>
      </c>
      <c r="M1731" s="445"/>
      <c r="N1731" s="445"/>
      <c r="O1731" s="445"/>
    </row>
    <row r="1732" spans="1:15" ht="15.6" hidden="1">
      <c r="A1732" s="381">
        <v>46141</v>
      </c>
      <c r="B1732" s="170" t="s">
        <v>1239</v>
      </c>
      <c r="C1732" s="369" t="s">
        <v>334</v>
      </c>
      <c r="D1732" s="369" t="s">
        <v>96</v>
      </c>
      <c r="E1732" s="309">
        <v>500</v>
      </c>
      <c r="F1732" s="367">
        <f t="shared" si="27"/>
        <v>0.93386376795353099</v>
      </c>
      <c r="G1732" s="239">
        <v>535.41</v>
      </c>
      <c r="H1732" s="369" t="s">
        <v>126</v>
      </c>
      <c r="I1732" s="170" t="s">
        <v>1244</v>
      </c>
      <c r="J1732" s="170" t="s">
        <v>95</v>
      </c>
      <c r="K1732" s="170" t="s">
        <v>342</v>
      </c>
      <c r="L1732" s="170" t="s">
        <v>112</v>
      </c>
      <c r="M1732" s="445"/>
      <c r="N1732" s="445"/>
      <c r="O1732" s="445"/>
    </row>
    <row r="1733" spans="1:15" ht="15.6" hidden="1">
      <c r="A1733" s="438">
        <v>46141</v>
      </c>
      <c r="B1733" s="440" t="s">
        <v>1296</v>
      </c>
      <c r="C1733" s="382" t="s">
        <v>334</v>
      </c>
      <c r="D1733" s="440" t="s">
        <v>99</v>
      </c>
      <c r="E1733" s="439">
        <v>1000</v>
      </c>
      <c r="F1733" s="367">
        <f t="shared" si="27"/>
        <v>1.867727535907062</v>
      </c>
      <c r="G1733" s="239">
        <v>535.41</v>
      </c>
      <c r="H1733" s="440" t="s">
        <v>128</v>
      </c>
      <c r="I1733" s="440" t="s">
        <v>1300</v>
      </c>
      <c r="J1733" s="170" t="s">
        <v>95</v>
      </c>
      <c r="K1733" s="170" t="s">
        <v>342</v>
      </c>
      <c r="L1733" s="170" t="s">
        <v>112</v>
      </c>
      <c r="M1733"/>
      <c r="N1733"/>
      <c r="O1733"/>
    </row>
    <row r="1734" spans="1:15" ht="15.6" hidden="1">
      <c r="A1734" s="438">
        <v>46141</v>
      </c>
      <c r="B1734" s="440" t="s">
        <v>1297</v>
      </c>
      <c r="C1734" s="382" t="s">
        <v>334</v>
      </c>
      <c r="D1734" s="440" t="s">
        <v>99</v>
      </c>
      <c r="E1734" s="439">
        <v>1000</v>
      </c>
      <c r="F1734" s="367">
        <f t="shared" si="27"/>
        <v>1.867727535907062</v>
      </c>
      <c r="G1734" s="239">
        <v>535.41</v>
      </c>
      <c r="H1734" s="440" t="s">
        <v>128</v>
      </c>
      <c r="I1734" s="440" t="s">
        <v>1300</v>
      </c>
      <c r="J1734" s="170" t="s">
        <v>95</v>
      </c>
      <c r="K1734" s="170" t="s">
        <v>342</v>
      </c>
      <c r="L1734" s="170" t="s">
        <v>112</v>
      </c>
      <c r="M1734"/>
      <c r="N1734"/>
      <c r="O1734"/>
    </row>
    <row r="1735" spans="1:15" ht="15.6" hidden="1">
      <c r="A1735" s="432">
        <v>46141</v>
      </c>
      <c r="B1735" s="425" t="s">
        <v>1366</v>
      </c>
      <c r="C1735" s="425" t="s">
        <v>448</v>
      </c>
      <c r="D1735" s="425" t="s">
        <v>97</v>
      </c>
      <c r="E1735" s="434">
        <v>7110</v>
      </c>
      <c r="F1735" s="367">
        <f t="shared" si="27"/>
        <v>13.279542780299211</v>
      </c>
      <c r="G1735" s="239">
        <v>535.41</v>
      </c>
      <c r="H1735" s="361" t="s">
        <v>123</v>
      </c>
      <c r="I1735" s="425" t="s">
        <v>1386</v>
      </c>
      <c r="J1735" s="170" t="s">
        <v>95</v>
      </c>
      <c r="K1735" s="170" t="s">
        <v>342</v>
      </c>
      <c r="L1735" s="170" t="s">
        <v>112</v>
      </c>
      <c r="M1735"/>
      <c r="N1735"/>
      <c r="O1735"/>
    </row>
    <row r="1736" spans="1:15" ht="15.6" hidden="1">
      <c r="A1736" s="423">
        <v>46141</v>
      </c>
      <c r="B1736" s="361" t="s">
        <v>1367</v>
      </c>
      <c r="C1736" s="361" t="s">
        <v>334</v>
      </c>
      <c r="D1736" s="361" t="s">
        <v>96</v>
      </c>
      <c r="E1736" s="361">
        <v>500</v>
      </c>
      <c r="F1736" s="367">
        <f t="shared" si="27"/>
        <v>0.93386376795353099</v>
      </c>
      <c r="G1736" s="239">
        <v>535.41</v>
      </c>
      <c r="H1736" s="361" t="s">
        <v>123</v>
      </c>
      <c r="I1736" s="361" t="s">
        <v>1368</v>
      </c>
      <c r="J1736" s="170" t="s">
        <v>95</v>
      </c>
      <c r="K1736" s="170" t="s">
        <v>342</v>
      </c>
      <c r="L1736" s="170" t="s">
        <v>112</v>
      </c>
      <c r="M1736"/>
      <c r="N1736"/>
      <c r="O1736"/>
    </row>
    <row r="1737" spans="1:15" ht="15.6" hidden="1">
      <c r="A1737" s="423">
        <v>46141</v>
      </c>
      <c r="B1737" s="361" t="s">
        <v>451</v>
      </c>
      <c r="C1737" s="361" t="s">
        <v>334</v>
      </c>
      <c r="D1737" s="361" t="s">
        <v>96</v>
      </c>
      <c r="E1737" s="361">
        <v>500</v>
      </c>
      <c r="F1737" s="367">
        <f t="shared" si="27"/>
        <v>0.93386376795353099</v>
      </c>
      <c r="G1737" s="239">
        <v>535.41</v>
      </c>
      <c r="H1737" s="361" t="s">
        <v>123</v>
      </c>
      <c r="I1737" s="361" t="s">
        <v>1368</v>
      </c>
      <c r="J1737" s="170" t="s">
        <v>95</v>
      </c>
      <c r="K1737" s="170" t="s">
        <v>342</v>
      </c>
      <c r="L1737" s="170" t="s">
        <v>112</v>
      </c>
      <c r="M1737"/>
      <c r="N1737"/>
      <c r="O1737"/>
    </row>
    <row r="1738" spans="1:15" ht="15.6" hidden="1">
      <c r="A1738" s="423">
        <v>46142</v>
      </c>
      <c r="B1738" s="361" t="s">
        <v>185</v>
      </c>
      <c r="C1738" s="361" t="s">
        <v>334</v>
      </c>
      <c r="D1738" s="371" t="s">
        <v>98</v>
      </c>
      <c r="E1738" s="361">
        <v>1000</v>
      </c>
      <c r="F1738" s="367">
        <f t="shared" si="27"/>
        <v>1.867727535907062</v>
      </c>
      <c r="G1738" s="239">
        <v>535.41</v>
      </c>
      <c r="H1738" s="372" t="s">
        <v>110</v>
      </c>
      <c r="I1738" s="424" t="s">
        <v>905</v>
      </c>
      <c r="J1738" s="170" t="s">
        <v>95</v>
      </c>
      <c r="K1738" s="170" t="s">
        <v>342</v>
      </c>
      <c r="L1738" s="170" t="s">
        <v>112</v>
      </c>
      <c r="M1738" s="445"/>
      <c r="N1738" s="445"/>
      <c r="O1738" s="445"/>
    </row>
    <row r="1739" spans="1:15" ht="15.6" hidden="1">
      <c r="A1739" s="423">
        <v>46142</v>
      </c>
      <c r="B1739" s="361" t="s">
        <v>186</v>
      </c>
      <c r="C1739" s="361" t="s">
        <v>334</v>
      </c>
      <c r="D1739" s="371" t="s">
        <v>98</v>
      </c>
      <c r="E1739" s="361">
        <v>1000</v>
      </c>
      <c r="F1739" s="367">
        <f t="shared" si="27"/>
        <v>1.867727535907062</v>
      </c>
      <c r="G1739" s="239">
        <v>535.41</v>
      </c>
      <c r="H1739" s="372" t="s">
        <v>110</v>
      </c>
      <c r="I1739" s="424" t="s">
        <v>905</v>
      </c>
      <c r="J1739" s="170" t="s">
        <v>95</v>
      </c>
      <c r="K1739" s="170" t="s">
        <v>342</v>
      </c>
      <c r="L1739" s="170" t="s">
        <v>112</v>
      </c>
      <c r="M1739" s="445"/>
      <c r="N1739" s="445"/>
      <c r="O1739" s="445"/>
    </row>
    <row r="1740" spans="1:15" ht="15.6" hidden="1">
      <c r="A1740" s="374">
        <v>46142</v>
      </c>
      <c r="B1740" s="377" t="s">
        <v>977</v>
      </c>
      <c r="C1740" s="377" t="s">
        <v>395</v>
      </c>
      <c r="D1740" s="376" t="s">
        <v>96</v>
      </c>
      <c r="E1740" s="377">
        <v>20000</v>
      </c>
      <c r="F1740" s="367">
        <f t="shared" si="27"/>
        <v>37.35455071814124</v>
      </c>
      <c r="G1740" s="239">
        <v>535.41</v>
      </c>
      <c r="H1740" s="165" t="s">
        <v>127</v>
      </c>
      <c r="I1740" s="377" t="s">
        <v>998</v>
      </c>
      <c r="J1740" s="170" t="s">
        <v>95</v>
      </c>
      <c r="K1740" s="170" t="s">
        <v>342</v>
      </c>
      <c r="L1740" s="170" t="s">
        <v>112</v>
      </c>
      <c r="M1740" s="445"/>
      <c r="N1740" s="445"/>
      <c r="O1740" s="445"/>
    </row>
    <row r="1741" spans="1:15" ht="15.6" hidden="1">
      <c r="A1741" s="374">
        <v>46142</v>
      </c>
      <c r="B1741" s="377" t="s">
        <v>978</v>
      </c>
      <c r="C1741" s="377" t="s">
        <v>520</v>
      </c>
      <c r="D1741" s="376" t="s">
        <v>96</v>
      </c>
      <c r="E1741" s="377">
        <v>1000</v>
      </c>
      <c r="F1741" s="367">
        <f t="shared" si="27"/>
        <v>1.867727535907062</v>
      </c>
      <c r="G1741" s="239">
        <v>535.41</v>
      </c>
      <c r="H1741" s="165" t="s">
        <v>127</v>
      </c>
      <c r="I1741" s="377" t="s">
        <v>980</v>
      </c>
      <c r="J1741" s="170" t="s">
        <v>95</v>
      </c>
      <c r="K1741" s="170" t="s">
        <v>342</v>
      </c>
      <c r="L1741" s="170" t="s">
        <v>112</v>
      </c>
      <c r="M1741" s="445"/>
      <c r="N1741" s="445"/>
      <c r="O1741" s="445"/>
    </row>
    <row r="1742" spans="1:15" ht="15.6" hidden="1">
      <c r="A1742" s="374">
        <v>46142</v>
      </c>
      <c r="B1742" s="377" t="s">
        <v>979</v>
      </c>
      <c r="C1742" s="377" t="s">
        <v>391</v>
      </c>
      <c r="D1742" s="376" t="s">
        <v>96</v>
      </c>
      <c r="E1742" s="377">
        <v>200000</v>
      </c>
      <c r="F1742" s="367">
        <f t="shared" si="27"/>
        <v>373.5455071814124</v>
      </c>
      <c r="G1742" s="239">
        <v>535.41</v>
      </c>
      <c r="H1742" s="165" t="s">
        <v>127</v>
      </c>
      <c r="I1742" s="377" t="s">
        <v>999</v>
      </c>
      <c r="J1742" s="170" t="s">
        <v>95</v>
      </c>
      <c r="K1742" s="170" t="s">
        <v>342</v>
      </c>
      <c r="L1742" s="170" t="s">
        <v>112</v>
      </c>
      <c r="M1742" s="445"/>
      <c r="N1742" s="445"/>
      <c r="O1742" s="445"/>
    </row>
    <row r="1743" spans="1:15" ht="15.6" hidden="1">
      <c r="A1743" s="432">
        <v>46142</v>
      </c>
      <c r="B1743" s="361" t="s">
        <v>1055</v>
      </c>
      <c r="C1743" s="361" t="s">
        <v>102</v>
      </c>
      <c r="D1743" s="361" t="s">
        <v>97</v>
      </c>
      <c r="E1743" s="434">
        <v>6000</v>
      </c>
      <c r="F1743" s="367">
        <f t="shared" si="27"/>
        <v>11.206365215442371</v>
      </c>
      <c r="G1743" s="239">
        <v>535.41</v>
      </c>
      <c r="H1743" s="361" t="s">
        <v>167</v>
      </c>
      <c r="I1743" s="425" t="s">
        <v>1082</v>
      </c>
      <c r="J1743" s="170" t="s">
        <v>95</v>
      </c>
      <c r="K1743" s="170" t="s">
        <v>342</v>
      </c>
      <c r="L1743" s="170" t="s">
        <v>112</v>
      </c>
      <c r="M1743" s="445"/>
      <c r="N1743" s="445"/>
      <c r="O1743" s="445"/>
    </row>
    <row r="1744" spans="1:15" ht="15.6" hidden="1">
      <c r="A1744" s="432">
        <v>46142</v>
      </c>
      <c r="B1744" s="425" t="s">
        <v>1056</v>
      </c>
      <c r="C1744" s="425" t="s">
        <v>448</v>
      </c>
      <c r="D1744" s="425" t="s">
        <v>97</v>
      </c>
      <c r="E1744" s="434">
        <v>5250</v>
      </c>
      <c r="F1744" s="367">
        <f t="shared" si="27"/>
        <v>9.8055695635120763</v>
      </c>
      <c r="G1744" s="239">
        <v>535.41</v>
      </c>
      <c r="H1744" s="361" t="s">
        <v>167</v>
      </c>
      <c r="I1744" s="425" t="s">
        <v>1083</v>
      </c>
      <c r="J1744" s="170" t="s">
        <v>95</v>
      </c>
      <c r="K1744" s="170" t="s">
        <v>342</v>
      </c>
      <c r="L1744" s="170" t="s">
        <v>112</v>
      </c>
      <c r="M1744" s="445"/>
      <c r="N1744" s="445"/>
      <c r="O1744" s="445"/>
    </row>
    <row r="1745" spans="1:15" ht="15.6" hidden="1">
      <c r="A1745" s="380">
        <v>46142</v>
      </c>
      <c r="B1745" s="361" t="s">
        <v>1049</v>
      </c>
      <c r="C1745" s="430" t="s">
        <v>334</v>
      </c>
      <c r="D1745" s="361" t="s">
        <v>97</v>
      </c>
      <c r="E1745" s="431">
        <v>1000</v>
      </c>
      <c r="F1745" s="367">
        <f t="shared" si="27"/>
        <v>1.867727535907062</v>
      </c>
      <c r="G1745" s="239">
        <v>535.41</v>
      </c>
      <c r="H1745" s="361" t="s">
        <v>167</v>
      </c>
      <c r="I1745" s="361" t="s">
        <v>1057</v>
      </c>
      <c r="J1745" s="170" t="s">
        <v>95</v>
      </c>
      <c r="K1745" s="170" t="s">
        <v>342</v>
      </c>
      <c r="L1745" s="170" t="s">
        <v>112</v>
      </c>
      <c r="M1745" s="445"/>
      <c r="N1745" s="445"/>
      <c r="O1745" s="445"/>
    </row>
    <row r="1746" spans="1:15" ht="15.6" hidden="1">
      <c r="A1746" s="380">
        <v>46142</v>
      </c>
      <c r="B1746" s="361" t="s">
        <v>1018</v>
      </c>
      <c r="C1746" s="430" t="s">
        <v>334</v>
      </c>
      <c r="D1746" s="361" t="s">
        <v>97</v>
      </c>
      <c r="E1746" s="435">
        <v>1000</v>
      </c>
      <c r="F1746" s="367">
        <f t="shared" si="27"/>
        <v>1.867727535907062</v>
      </c>
      <c r="G1746" s="239">
        <v>535.41</v>
      </c>
      <c r="H1746" s="361" t="s">
        <v>167</v>
      </c>
      <c r="I1746" s="361" t="s">
        <v>1057</v>
      </c>
      <c r="J1746" s="170" t="s">
        <v>95</v>
      </c>
      <c r="K1746" s="170" t="s">
        <v>342</v>
      </c>
      <c r="L1746" s="170" t="s">
        <v>112</v>
      </c>
      <c r="M1746" s="445"/>
      <c r="N1746" s="445"/>
      <c r="O1746" s="445"/>
    </row>
    <row r="1747" spans="1:15" ht="15.6" hidden="1">
      <c r="A1747" s="346">
        <v>46142</v>
      </c>
      <c r="B1747" s="347" t="s">
        <v>2158</v>
      </c>
      <c r="C1747" s="347" t="s">
        <v>523</v>
      </c>
      <c r="D1747" s="347" t="s">
        <v>256</v>
      </c>
      <c r="E1747" s="386">
        <v>40000</v>
      </c>
      <c r="F1747" s="367">
        <f t="shared" si="27"/>
        <v>74.709101436282481</v>
      </c>
      <c r="G1747" s="239">
        <v>535.41</v>
      </c>
      <c r="H1747" s="347" t="s">
        <v>122</v>
      </c>
      <c r="I1747" s="347" t="s">
        <v>1108</v>
      </c>
      <c r="J1747" s="170" t="s">
        <v>95</v>
      </c>
      <c r="K1747" s="170" t="s">
        <v>342</v>
      </c>
      <c r="L1747" s="170" t="s">
        <v>112</v>
      </c>
      <c r="M1747" s="445"/>
      <c r="N1747" s="445"/>
      <c r="O1747" s="445"/>
    </row>
    <row r="1748" spans="1:15" ht="15.6" hidden="1">
      <c r="A1748" s="346">
        <v>46142</v>
      </c>
      <c r="B1748" s="347" t="s">
        <v>2245</v>
      </c>
      <c r="C1748" s="347" t="s">
        <v>391</v>
      </c>
      <c r="D1748" s="347" t="s">
        <v>256</v>
      </c>
      <c r="E1748" s="386">
        <v>9000</v>
      </c>
      <c r="F1748" s="367">
        <f t="shared" si="27"/>
        <v>16.809547823163559</v>
      </c>
      <c r="G1748" s="239">
        <v>535.41</v>
      </c>
      <c r="H1748" s="347" t="s">
        <v>122</v>
      </c>
      <c r="I1748" s="347" t="s">
        <v>1117</v>
      </c>
      <c r="J1748" s="170" t="s">
        <v>95</v>
      </c>
      <c r="K1748" s="170" t="s">
        <v>342</v>
      </c>
      <c r="L1748" s="170" t="s">
        <v>112</v>
      </c>
      <c r="M1748" s="445"/>
      <c r="N1748" s="445"/>
      <c r="O1748" s="445"/>
    </row>
    <row r="1749" spans="1:15" ht="15.6" hidden="1">
      <c r="A1749" s="346">
        <v>46142</v>
      </c>
      <c r="B1749" s="347" t="s">
        <v>2170</v>
      </c>
      <c r="C1749" s="347" t="s">
        <v>523</v>
      </c>
      <c r="D1749" s="347" t="s">
        <v>256</v>
      </c>
      <c r="E1749" s="386">
        <v>20000</v>
      </c>
      <c r="F1749" s="367">
        <f t="shared" si="27"/>
        <v>37.35455071814124</v>
      </c>
      <c r="G1749" s="239">
        <v>535.41</v>
      </c>
      <c r="H1749" s="347" t="s">
        <v>122</v>
      </c>
      <c r="I1749" s="347" t="s">
        <v>1118</v>
      </c>
      <c r="J1749" s="170" t="s">
        <v>95</v>
      </c>
      <c r="K1749" s="170" t="s">
        <v>342</v>
      </c>
      <c r="L1749" s="170" t="s">
        <v>112</v>
      </c>
      <c r="M1749" s="445"/>
      <c r="N1749" s="445"/>
      <c r="O1749" s="445"/>
    </row>
    <row r="1750" spans="1:15" ht="15.6" hidden="1">
      <c r="A1750" s="393">
        <v>46142</v>
      </c>
      <c r="B1750" s="165" t="s">
        <v>2188</v>
      </c>
      <c r="C1750" s="165" t="s">
        <v>520</v>
      </c>
      <c r="D1750" s="165" t="s">
        <v>256</v>
      </c>
      <c r="E1750" s="415">
        <v>500</v>
      </c>
      <c r="F1750" s="367">
        <f t="shared" si="27"/>
        <v>0.93386376795353099</v>
      </c>
      <c r="G1750" s="239">
        <v>535.41</v>
      </c>
      <c r="H1750" s="165" t="s">
        <v>122</v>
      </c>
      <c r="I1750" s="165" t="s">
        <v>1092</v>
      </c>
      <c r="J1750" s="170" t="s">
        <v>95</v>
      </c>
      <c r="K1750" s="170" t="s">
        <v>342</v>
      </c>
      <c r="L1750" s="170" t="s">
        <v>112</v>
      </c>
      <c r="M1750" s="444"/>
      <c r="N1750" s="444"/>
      <c r="O1750" s="444"/>
    </row>
    <row r="1751" spans="1:15" ht="15.6" hidden="1">
      <c r="A1751" s="423">
        <v>46142</v>
      </c>
      <c r="B1751" s="361" t="s">
        <v>2161</v>
      </c>
      <c r="C1751" s="361" t="s">
        <v>520</v>
      </c>
      <c r="D1751" s="361" t="s">
        <v>256</v>
      </c>
      <c r="E1751" s="436">
        <v>1500</v>
      </c>
      <c r="F1751" s="367">
        <f t="shared" si="27"/>
        <v>2.8015913038605929</v>
      </c>
      <c r="G1751" s="239">
        <v>535.41</v>
      </c>
      <c r="H1751" s="361" t="s">
        <v>130</v>
      </c>
      <c r="I1751" s="361" t="s">
        <v>1157</v>
      </c>
      <c r="J1751" s="170" t="s">
        <v>95</v>
      </c>
      <c r="K1751" s="170" t="s">
        <v>342</v>
      </c>
      <c r="L1751" s="170" t="s">
        <v>112</v>
      </c>
      <c r="M1751" s="445"/>
      <c r="N1751" s="445"/>
      <c r="O1751" s="445"/>
    </row>
    <row r="1752" spans="1:15" ht="15.6" hidden="1">
      <c r="A1752" s="423">
        <v>46142</v>
      </c>
      <c r="B1752" s="361" t="s">
        <v>2162</v>
      </c>
      <c r="C1752" s="436" t="s">
        <v>616</v>
      </c>
      <c r="D1752" s="436" t="s">
        <v>256</v>
      </c>
      <c r="E1752" s="436">
        <v>7000</v>
      </c>
      <c r="F1752" s="367">
        <f t="shared" si="27"/>
        <v>13.074092751349434</v>
      </c>
      <c r="G1752" s="239">
        <v>535.41</v>
      </c>
      <c r="H1752" s="361" t="s">
        <v>130</v>
      </c>
      <c r="I1752" s="361" t="s">
        <v>1161</v>
      </c>
      <c r="J1752" s="170" t="s">
        <v>95</v>
      </c>
      <c r="K1752" s="170" t="s">
        <v>342</v>
      </c>
      <c r="L1752" s="170" t="s">
        <v>112</v>
      </c>
      <c r="M1752" s="445"/>
      <c r="N1752" s="445"/>
      <c r="O1752" s="445"/>
    </row>
    <row r="1753" spans="1:15" ht="15.6" hidden="1">
      <c r="A1753" s="423">
        <v>46142</v>
      </c>
      <c r="B1753" s="361" t="s">
        <v>2164</v>
      </c>
      <c r="C1753" s="361" t="s">
        <v>520</v>
      </c>
      <c r="D1753" s="361" t="s">
        <v>256</v>
      </c>
      <c r="E1753" s="436">
        <v>2500</v>
      </c>
      <c r="F1753" s="367">
        <f t="shared" si="27"/>
        <v>4.669318839767655</v>
      </c>
      <c r="G1753" s="239">
        <v>535.41</v>
      </c>
      <c r="H1753" s="361" t="s">
        <v>130</v>
      </c>
      <c r="I1753" s="361" t="s">
        <v>1157</v>
      </c>
      <c r="J1753" s="170" t="s">
        <v>95</v>
      </c>
      <c r="K1753" s="170" t="s">
        <v>342</v>
      </c>
      <c r="L1753" s="170" t="s">
        <v>112</v>
      </c>
      <c r="M1753" s="445"/>
      <c r="N1753" s="445"/>
      <c r="O1753" s="445"/>
    </row>
    <row r="1754" spans="1:15" ht="15.6" hidden="1">
      <c r="A1754" s="423">
        <v>46142</v>
      </c>
      <c r="B1754" s="361" t="s">
        <v>2164</v>
      </c>
      <c r="C1754" s="361" t="s">
        <v>520</v>
      </c>
      <c r="D1754" s="361" t="s">
        <v>256</v>
      </c>
      <c r="E1754" s="436">
        <v>1500</v>
      </c>
      <c r="F1754" s="367">
        <f t="shared" si="27"/>
        <v>2.8015913038605929</v>
      </c>
      <c r="G1754" s="239">
        <v>535.41</v>
      </c>
      <c r="H1754" s="361" t="s">
        <v>130</v>
      </c>
      <c r="I1754" s="361" t="s">
        <v>1157</v>
      </c>
      <c r="J1754" s="170" t="s">
        <v>95</v>
      </c>
      <c r="K1754" s="170" t="s">
        <v>342</v>
      </c>
      <c r="L1754" s="170" t="s">
        <v>112</v>
      </c>
      <c r="M1754" s="445"/>
      <c r="N1754" s="445"/>
      <c r="O1754" s="445"/>
    </row>
    <row r="1755" spans="1:15" ht="15.6" hidden="1">
      <c r="A1755" s="423">
        <v>46142</v>
      </c>
      <c r="B1755" s="361" t="s">
        <v>2161</v>
      </c>
      <c r="C1755" s="361" t="s">
        <v>520</v>
      </c>
      <c r="D1755" s="361" t="s">
        <v>256</v>
      </c>
      <c r="E1755" s="436">
        <v>2000</v>
      </c>
      <c r="F1755" s="367">
        <f t="shared" si="27"/>
        <v>3.735455071814124</v>
      </c>
      <c r="G1755" s="239">
        <v>535.41</v>
      </c>
      <c r="H1755" s="361" t="s">
        <v>130</v>
      </c>
      <c r="I1755" s="361" t="s">
        <v>1157</v>
      </c>
      <c r="J1755" s="170" t="s">
        <v>95</v>
      </c>
      <c r="K1755" s="170" t="s">
        <v>342</v>
      </c>
      <c r="L1755" s="170" t="s">
        <v>112</v>
      </c>
      <c r="M1755" s="445"/>
      <c r="N1755" s="445"/>
      <c r="O1755" s="445"/>
    </row>
    <row r="1756" spans="1:15" ht="15.6" hidden="1">
      <c r="A1756" s="381">
        <v>46142</v>
      </c>
      <c r="B1756" s="170" t="s">
        <v>1222</v>
      </c>
      <c r="C1756" s="170" t="s">
        <v>523</v>
      </c>
      <c r="D1756" s="170" t="s">
        <v>96</v>
      </c>
      <c r="E1756" s="389">
        <v>10000</v>
      </c>
      <c r="F1756" s="367">
        <f t="shared" si="27"/>
        <v>18.67727535907062</v>
      </c>
      <c r="G1756" s="239">
        <v>535.41</v>
      </c>
      <c r="H1756" s="369" t="s">
        <v>126</v>
      </c>
      <c r="I1756" s="170" t="s">
        <v>1255</v>
      </c>
      <c r="J1756" s="170" t="s">
        <v>95</v>
      </c>
      <c r="K1756" s="170" t="s">
        <v>342</v>
      </c>
      <c r="L1756" s="170" t="s">
        <v>112</v>
      </c>
      <c r="M1756" s="445"/>
      <c r="N1756" s="445"/>
      <c r="O1756" s="445"/>
    </row>
    <row r="1757" spans="1:15" ht="15.6" hidden="1">
      <c r="A1757" s="381">
        <v>46142</v>
      </c>
      <c r="B1757" s="170" t="s">
        <v>1240</v>
      </c>
      <c r="C1757" s="369" t="s">
        <v>334</v>
      </c>
      <c r="D1757" s="369" t="s">
        <v>96</v>
      </c>
      <c r="E1757" s="389">
        <v>500</v>
      </c>
      <c r="F1757" s="367">
        <f t="shared" si="27"/>
        <v>0.93386376795353099</v>
      </c>
      <c r="G1757" s="239">
        <v>535.41</v>
      </c>
      <c r="H1757" s="369" t="s">
        <v>126</v>
      </c>
      <c r="I1757" s="170" t="s">
        <v>1244</v>
      </c>
      <c r="J1757" s="170" t="s">
        <v>95</v>
      </c>
      <c r="K1757" s="170" t="s">
        <v>342</v>
      </c>
      <c r="L1757" s="170" t="s">
        <v>112</v>
      </c>
      <c r="M1757" s="448"/>
      <c r="N1757" s="448"/>
      <c r="O1757" s="450"/>
    </row>
    <row r="1758" spans="1:15" ht="15.6" hidden="1">
      <c r="A1758" s="381">
        <v>46142</v>
      </c>
      <c r="B1758" s="170" t="s">
        <v>1229</v>
      </c>
      <c r="C1758" s="170" t="s">
        <v>403</v>
      </c>
      <c r="D1758" s="369" t="s">
        <v>96</v>
      </c>
      <c r="E1758" s="389">
        <v>3000</v>
      </c>
      <c r="F1758" s="367">
        <f t="shared" si="27"/>
        <v>5.6031826077211857</v>
      </c>
      <c r="G1758" s="239">
        <v>535.41</v>
      </c>
      <c r="H1758" s="369" t="s">
        <v>126</v>
      </c>
      <c r="I1758" s="170" t="s">
        <v>1257</v>
      </c>
      <c r="J1758" s="170" t="s">
        <v>95</v>
      </c>
      <c r="K1758" s="170" t="s">
        <v>342</v>
      </c>
      <c r="L1758" s="170" t="s">
        <v>112</v>
      </c>
      <c r="M1758" s="448"/>
      <c r="N1758" s="448"/>
      <c r="O1758" s="450"/>
    </row>
    <row r="1759" spans="1:15" ht="15.6" hidden="1">
      <c r="A1759" s="381">
        <v>46142</v>
      </c>
      <c r="B1759" s="170" t="s">
        <v>1241</v>
      </c>
      <c r="C1759" s="369" t="s">
        <v>334</v>
      </c>
      <c r="D1759" s="369" t="s">
        <v>96</v>
      </c>
      <c r="E1759" s="389">
        <v>500</v>
      </c>
      <c r="F1759" s="367">
        <f t="shared" si="27"/>
        <v>0.93386376795353099</v>
      </c>
      <c r="G1759" s="239">
        <v>535.41</v>
      </c>
      <c r="H1759" s="369" t="s">
        <v>126</v>
      </c>
      <c r="I1759" s="170" t="s">
        <v>1244</v>
      </c>
      <c r="J1759" s="170" t="s">
        <v>95</v>
      </c>
      <c r="K1759" s="170" t="s">
        <v>342</v>
      </c>
      <c r="L1759" s="170" t="s">
        <v>112</v>
      </c>
      <c r="M1759" s="446"/>
      <c r="N1759" s="447"/>
      <c r="O1759" s="445"/>
    </row>
    <row r="1760" spans="1:15" ht="15.6" hidden="1">
      <c r="A1760" s="381">
        <v>46142</v>
      </c>
      <c r="B1760" s="170" t="s">
        <v>1242</v>
      </c>
      <c r="C1760" s="369" t="s">
        <v>334</v>
      </c>
      <c r="D1760" s="369" t="s">
        <v>96</v>
      </c>
      <c r="E1760" s="389">
        <v>500</v>
      </c>
      <c r="F1760" s="367">
        <f t="shared" si="27"/>
        <v>0.93386376795353099</v>
      </c>
      <c r="G1760" s="239">
        <v>535.41</v>
      </c>
      <c r="H1760" s="369" t="s">
        <v>126</v>
      </c>
      <c r="I1760" s="170" t="s">
        <v>1244</v>
      </c>
      <c r="J1760" s="170" t="s">
        <v>95</v>
      </c>
      <c r="K1760" s="170" t="s">
        <v>342</v>
      </c>
      <c r="L1760" s="170" t="s">
        <v>112</v>
      </c>
      <c r="M1760" s="448"/>
      <c r="N1760" s="448"/>
      <c r="O1760" s="450"/>
    </row>
    <row r="1761" spans="1:15" ht="15.6" hidden="1">
      <c r="A1761" s="381">
        <v>46142</v>
      </c>
      <c r="B1761" s="170" t="s">
        <v>1229</v>
      </c>
      <c r="C1761" s="170" t="s">
        <v>403</v>
      </c>
      <c r="D1761" s="369" t="s">
        <v>96</v>
      </c>
      <c r="E1761" s="389">
        <v>3000</v>
      </c>
      <c r="F1761" s="367">
        <f t="shared" si="27"/>
        <v>5.6031826077211857</v>
      </c>
      <c r="G1761" s="239">
        <v>535.41</v>
      </c>
      <c r="H1761" s="369" t="s">
        <v>126</v>
      </c>
      <c r="I1761" s="170" t="s">
        <v>1257</v>
      </c>
      <c r="J1761" s="170" t="s">
        <v>95</v>
      </c>
      <c r="K1761" s="170" t="s">
        <v>342</v>
      </c>
      <c r="L1761" s="170" t="s">
        <v>112</v>
      </c>
      <c r="M1761" s="445"/>
      <c r="N1761" s="445"/>
      <c r="O1761" s="445"/>
    </row>
    <row r="1762" spans="1:15" ht="15.6" hidden="1">
      <c r="A1762" s="381">
        <v>46142</v>
      </c>
      <c r="B1762" s="170" t="s">
        <v>1243</v>
      </c>
      <c r="C1762" s="369" t="s">
        <v>334</v>
      </c>
      <c r="D1762" s="369" t="s">
        <v>96</v>
      </c>
      <c r="E1762" s="389">
        <v>500</v>
      </c>
      <c r="F1762" s="367">
        <f t="shared" si="27"/>
        <v>0.93386376795353099</v>
      </c>
      <c r="G1762" s="239">
        <v>535.41</v>
      </c>
      <c r="H1762" s="369" t="s">
        <v>126</v>
      </c>
      <c r="I1762" s="170" t="s">
        <v>1244</v>
      </c>
      <c r="J1762" s="170" t="s">
        <v>95</v>
      </c>
      <c r="K1762" s="170" t="s">
        <v>342</v>
      </c>
      <c r="L1762" s="170" t="s">
        <v>112</v>
      </c>
      <c r="M1762" s="445"/>
      <c r="N1762" s="445"/>
      <c r="O1762" s="445"/>
    </row>
    <row r="1763" spans="1:15" ht="15.6" hidden="1">
      <c r="A1763" s="381">
        <v>46142</v>
      </c>
      <c r="B1763" s="170" t="s">
        <v>1226</v>
      </c>
      <c r="C1763" s="369" t="s">
        <v>334</v>
      </c>
      <c r="D1763" s="369" t="s">
        <v>96</v>
      </c>
      <c r="E1763" s="309">
        <v>500</v>
      </c>
      <c r="F1763" s="367">
        <f t="shared" si="27"/>
        <v>0.93386376795353099</v>
      </c>
      <c r="G1763" s="239">
        <v>535.41</v>
      </c>
      <c r="H1763" s="369" t="s">
        <v>126</v>
      </c>
      <c r="I1763" s="170" t="s">
        <v>1244</v>
      </c>
      <c r="J1763" s="170" t="s">
        <v>95</v>
      </c>
      <c r="K1763" s="170" t="s">
        <v>342</v>
      </c>
      <c r="L1763" s="170" t="s">
        <v>112</v>
      </c>
      <c r="M1763" s="445"/>
      <c r="N1763" s="445"/>
      <c r="O1763" s="445"/>
    </row>
    <row r="1764" spans="1:15" ht="15.6" hidden="1">
      <c r="A1764" s="438">
        <v>46142</v>
      </c>
      <c r="B1764" s="440" t="s">
        <v>1298</v>
      </c>
      <c r="C1764" s="382" t="s">
        <v>523</v>
      </c>
      <c r="D1764" s="440" t="s">
        <v>99</v>
      </c>
      <c r="E1764" s="439">
        <v>20000</v>
      </c>
      <c r="F1764" s="367">
        <f t="shared" si="27"/>
        <v>37.35455071814124</v>
      </c>
      <c r="G1764" s="239">
        <v>535.41</v>
      </c>
      <c r="H1764" s="440" t="s">
        <v>128</v>
      </c>
      <c r="I1764" s="440" t="s">
        <v>1314</v>
      </c>
      <c r="J1764" s="170" t="s">
        <v>95</v>
      </c>
      <c r="K1764" s="170" t="s">
        <v>342</v>
      </c>
      <c r="L1764" s="170" t="s">
        <v>112</v>
      </c>
      <c r="M1764"/>
      <c r="N1764"/>
      <c r="O1764"/>
    </row>
    <row r="1765" spans="1:15" ht="15.6" hidden="1">
      <c r="A1765" s="421">
        <v>46142</v>
      </c>
      <c r="B1765" s="124" t="s">
        <v>1406</v>
      </c>
      <c r="C1765" s="124" t="s">
        <v>103</v>
      </c>
      <c r="D1765" s="350" t="s">
        <v>256</v>
      </c>
      <c r="E1765" s="358">
        <v>225000</v>
      </c>
      <c r="F1765" s="367">
        <f t="shared" si="27"/>
        <v>433.23309923983953</v>
      </c>
      <c r="G1765" s="239">
        <v>519.35090000000002</v>
      </c>
      <c r="H1765" s="361" t="s">
        <v>106</v>
      </c>
      <c r="I1765" s="361" t="s">
        <v>1426</v>
      </c>
      <c r="J1765" s="170" t="s">
        <v>95</v>
      </c>
      <c r="K1765" s="170" t="s">
        <v>337</v>
      </c>
      <c r="L1765" s="170" t="s">
        <v>112</v>
      </c>
      <c r="M1765"/>
      <c r="N1765"/>
      <c r="O1765"/>
    </row>
    <row r="1766" spans="1:15" s="412" customFormat="1" ht="15.6">
      <c r="A1766" s="366">
        <v>46143</v>
      </c>
      <c r="B1766" s="170" t="s">
        <v>185</v>
      </c>
      <c r="C1766" s="170" t="s">
        <v>334</v>
      </c>
      <c r="D1766" s="232" t="s">
        <v>98</v>
      </c>
      <c r="E1766" s="170">
        <v>1000</v>
      </c>
      <c r="F1766" s="503">
        <f t="shared" si="27"/>
        <v>1.9353327901499302</v>
      </c>
      <c r="G1766" s="504">
        <v>516.70699999999999</v>
      </c>
      <c r="H1766" s="368" t="s">
        <v>110</v>
      </c>
      <c r="I1766" s="369" t="s">
        <v>1468</v>
      </c>
      <c r="J1766" s="505" t="s">
        <v>95</v>
      </c>
      <c r="K1766" s="505" t="s">
        <v>2149</v>
      </c>
      <c r="L1766" s="505" t="s">
        <v>112</v>
      </c>
      <c r="M1766" s="309"/>
      <c r="N1766" s="309"/>
      <c r="O1766" s="247"/>
    </row>
    <row r="1767" spans="1:15" ht="15.6">
      <c r="A1767" s="370">
        <v>46143</v>
      </c>
      <c r="B1767" s="242" t="s">
        <v>186</v>
      </c>
      <c r="C1767" s="242" t="s">
        <v>334</v>
      </c>
      <c r="D1767" s="371" t="s">
        <v>98</v>
      </c>
      <c r="E1767" s="242">
        <v>1000</v>
      </c>
      <c r="F1767" s="503">
        <f t="shared" si="27"/>
        <v>1.9353327901499302</v>
      </c>
      <c r="G1767" s="504">
        <v>516.70699999999999</v>
      </c>
      <c r="H1767" s="372" t="s">
        <v>110</v>
      </c>
      <c r="I1767" s="530" t="s">
        <v>1468</v>
      </c>
      <c r="J1767" s="505" t="s">
        <v>95</v>
      </c>
      <c r="K1767" s="505" t="s">
        <v>2149</v>
      </c>
      <c r="L1767" s="505" t="s">
        <v>112</v>
      </c>
      <c r="M1767" s="170"/>
      <c r="N1767" s="170"/>
      <c r="O1767" s="247"/>
    </row>
    <row r="1768" spans="1:15" ht="15.6">
      <c r="A1768" s="393">
        <v>46143</v>
      </c>
      <c r="B1768" s="165" t="s">
        <v>1655</v>
      </c>
      <c r="C1768" s="165" t="s">
        <v>109</v>
      </c>
      <c r="D1768" s="165" t="s">
        <v>256</v>
      </c>
      <c r="E1768" s="165">
        <v>2500</v>
      </c>
      <c r="F1768" s="503">
        <f t="shared" si="27"/>
        <v>4.8383319753748255</v>
      </c>
      <c r="G1768" s="504">
        <v>516.70699999999999</v>
      </c>
      <c r="H1768" s="165" t="s">
        <v>122</v>
      </c>
      <c r="I1768" s="165" t="s">
        <v>1661</v>
      </c>
      <c r="J1768" s="505" t="s">
        <v>95</v>
      </c>
      <c r="K1768" s="505" t="s">
        <v>2149</v>
      </c>
      <c r="L1768" s="505" t="s">
        <v>112</v>
      </c>
      <c r="M1768" s="170"/>
      <c r="N1768" s="170"/>
      <c r="O1768" s="124"/>
    </row>
    <row r="1769" spans="1:15" ht="15.6">
      <c r="A1769" s="381">
        <v>46143</v>
      </c>
      <c r="B1769" s="170" t="s">
        <v>1763</v>
      </c>
      <c r="C1769" s="170" t="s">
        <v>523</v>
      </c>
      <c r="D1769" s="170" t="s">
        <v>96</v>
      </c>
      <c r="E1769" s="309">
        <v>50000</v>
      </c>
      <c r="F1769" s="503">
        <f t="shared" si="27"/>
        <v>96.766639507496507</v>
      </c>
      <c r="G1769" s="504">
        <v>516.70699999999999</v>
      </c>
      <c r="H1769" s="369" t="s">
        <v>133</v>
      </c>
      <c r="I1769" s="170" t="s">
        <v>1833</v>
      </c>
      <c r="J1769" s="505" t="s">
        <v>95</v>
      </c>
      <c r="K1769" s="505" t="s">
        <v>2149</v>
      </c>
      <c r="L1769" s="505" t="s">
        <v>112</v>
      </c>
      <c r="M1769" s="170"/>
      <c r="N1769" s="170"/>
      <c r="O1769" s="124"/>
    </row>
    <row r="1770" spans="1:15" ht="15.6">
      <c r="A1770" s="381">
        <v>46143</v>
      </c>
      <c r="B1770" s="242" t="s">
        <v>1764</v>
      </c>
      <c r="C1770" s="369" t="s">
        <v>334</v>
      </c>
      <c r="D1770" s="530" t="s">
        <v>96</v>
      </c>
      <c r="E1770" s="285">
        <v>500</v>
      </c>
      <c r="F1770" s="503">
        <f t="shared" si="27"/>
        <v>0.9676663950749651</v>
      </c>
      <c r="G1770" s="504">
        <v>516.70699999999999</v>
      </c>
      <c r="H1770" s="540" t="s">
        <v>133</v>
      </c>
      <c r="I1770" s="242" t="s">
        <v>1834</v>
      </c>
      <c r="J1770" s="505" t="s">
        <v>95</v>
      </c>
      <c r="K1770" s="505" t="s">
        <v>2149</v>
      </c>
      <c r="L1770" s="505" t="s">
        <v>112</v>
      </c>
      <c r="M1770" s="242"/>
      <c r="N1770" s="242"/>
      <c r="O1770" s="75"/>
    </row>
    <row r="1771" spans="1:15" ht="15.6">
      <c r="A1771" s="381">
        <v>46143</v>
      </c>
      <c r="B1771" s="242" t="s">
        <v>1229</v>
      </c>
      <c r="C1771" s="242" t="s">
        <v>403</v>
      </c>
      <c r="D1771" s="530" t="s">
        <v>96</v>
      </c>
      <c r="E1771" s="285">
        <v>3000</v>
      </c>
      <c r="F1771" s="503">
        <f t="shared" si="27"/>
        <v>5.8059983704497906</v>
      </c>
      <c r="G1771" s="504">
        <v>516.70699999999999</v>
      </c>
      <c r="H1771" s="540" t="s">
        <v>133</v>
      </c>
      <c r="I1771" s="242" t="s">
        <v>1835</v>
      </c>
      <c r="J1771" s="505" t="s">
        <v>95</v>
      </c>
      <c r="K1771" s="505" t="s">
        <v>2149</v>
      </c>
      <c r="L1771" s="505" t="s">
        <v>112</v>
      </c>
      <c r="M1771" s="242"/>
      <c r="N1771" s="242"/>
      <c r="O1771" s="75"/>
    </row>
    <row r="1772" spans="1:15" ht="15.6">
      <c r="A1772" s="381">
        <v>46143</v>
      </c>
      <c r="B1772" s="242" t="s">
        <v>1241</v>
      </c>
      <c r="C1772" s="369" t="s">
        <v>334</v>
      </c>
      <c r="D1772" s="530" t="s">
        <v>96</v>
      </c>
      <c r="E1772" s="285">
        <v>500</v>
      </c>
      <c r="F1772" s="503">
        <f t="shared" si="27"/>
        <v>0.9676663950749651</v>
      </c>
      <c r="G1772" s="504">
        <v>516.70699999999999</v>
      </c>
      <c r="H1772" s="540" t="s">
        <v>133</v>
      </c>
      <c r="I1772" s="242" t="s">
        <v>1834</v>
      </c>
      <c r="J1772" s="505" t="s">
        <v>95</v>
      </c>
      <c r="K1772" s="505" t="s">
        <v>2149</v>
      </c>
      <c r="L1772" s="505" t="s">
        <v>112</v>
      </c>
      <c r="M1772" s="242"/>
      <c r="N1772" s="242"/>
      <c r="O1772" s="75"/>
    </row>
    <row r="1773" spans="1:15" ht="15.6">
      <c r="A1773" s="381">
        <v>46143</v>
      </c>
      <c r="B1773" s="242" t="s">
        <v>1765</v>
      </c>
      <c r="C1773" s="369" t="s">
        <v>334</v>
      </c>
      <c r="D1773" s="530" t="s">
        <v>96</v>
      </c>
      <c r="E1773" s="285">
        <v>500</v>
      </c>
      <c r="F1773" s="503">
        <f t="shared" si="27"/>
        <v>0.9676663950749651</v>
      </c>
      <c r="G1773" s="504">
        <v>516.70699999999999</v>
      </c>
      <c r="H1773" s="540" t="s">
        <v>133</v>
      </c>
      <c r="I1773" s="242" t="s">
        <v>1834</v>
      </c>
      <c r="J1773" s="505" t="s">
        <v>95</v>
      </c>
      <c r="K1773" s="505" t="s">
        <v>2149</v>
      </c>
      <c r="L1773" s="505" t="s">
        <v>112</v>
      </c>
      <c r="M1773" s="242"/>
      <c r="N1773" s="242"/>
      <c r="O1773" s="75"/>
    </row>
    <row r="1774" spans="1:15" ht="15.6">
      <c r="A1774" s="381">
        <v>46143</v>
      </c>
      <c r="B1774" s="242" t="s">
        <v>1229</v>
      </c>
      <c r="C1774" s="242" t="s">
        <v>403</v>
      </c>
      <c r="D1774" s="530" t="s">
        <v>96</v>
      </c>
      <c r="E1774" s="285">
        <v>3000</v>
      </c>
      <c r="F1774" s="503">
        <f t="shared" ref="F1774:F1837" si="28">E1774/G1774</f>
        <v>5.8059983704497906</v>
      </c>
      <c r="G1774" s="504">
        <v>516.70699999999999</v>
      </c>
      <c r="H1774" s="540" t="s">
        <v>133</v>
      </c>
      <c r="I1774" s="242" t="s">
        <v>1835</v>
      </c>
      <c r="J1774" s="505" t="s">
        <v>95</v>
      </c>
      <c r="K1774" s="505" t="s">
        <v>2149</v>
      </c>
      <c r="L1774" s="505" t="s">
        <v>112</v>
      </c>
      <c r="M1774" s="242"/>
      <c r="N1774" s="242"/>
      <c r="O1774" s="75"/>
    </row>
    <row r="1775" spans="1:15" ht="15.6">
      <c r="A1775" s="381">
        <v>46143</v>
      </c>
      <c r="B1775" s="242" t="s">
        <v>1239</v>
      </c>
      <c r="C1775" s="369" t="s">
        <v>334</v>
      </c>
      <c r="D1775" s="530" t="s">
        <v>96</v>
      </c>
      <c r="E1775" s="285">
        <v>500</v>
      </c>
      <c r="F1775" s="503">
        <f t="shared" si="28"/>
        <v>0.9676663950749651</v>
      </c>
      <c r="G1775" s="504">
        <v>516.70699999999999</v>
      </c>
      <c r="H1775" s="540" t="s">
        <v>133</v>
      </c>
      <c r="I1775" s="242" t="s">
        <v>1834</v>
      </c>
      <c r="J1775" s="505" t="s">
        <v>95</v>
      </c>
      <c r="K1775" s="505" t="s">
        <v>2149</v>
      </c>
      <c r="L1775" s="505" t="s">
        <v>112</v>
      </c>
      <c r="M1775" s="242"/>
      <c r="N1775" s="242"/>
      <c r="O1775" s="75"/>
    </row>
    <row r="1776" spans="1:15" ht="15.6">
      <c r="A1776" s="536">
        <v>46143</v>
      </c>
      <c r="B1776" s="375" t="s">
        <v>1862</v>
      </c>
      <c r="C1776" s="375" t="s">
        <v>523</v>
      </c>
      <c r="D1776" s="375" t="s">
        <v>99</v>
      </c>
      <c r="E1776" s="245">
        <v>70000</v>
      </c>
      <c r="F1776" s="503">
        <f t="shared" si="28"/>
        <v>135.47329531049513</v>
      </c>
      <c r="G1776" s="504">
        <v>516.70699999999999</v>
      </c>
      <c r="H1776" s="375" t="s">
        <v>128</v>
      </c>
      <c r="I1776" s="375" t="s">
        <v>1931</v>
      </c>
      <c r="J1776" s="505" t="s">
        <v>95</v>
      </c>
      <c r="K1776" s="505" t="s">
        <v>2149</v>
      </c>
      <c r="L1776" s="505" t="s">
        <v>112</v>
      </c>
      <c r="M1776" s="170"/>
      <c r="N1776" s="170"/>
      <c r="O1776" s="124"/>
    </row>
    <row r="1777" spans="1:15" ht="15.6">
      <c r="A1777" s="536">
        <v>46143</v>
      </c>
      <c r="B1777" s="375" t="s">
        <v>1863</v>
      </c>
      <c r="C1777" s="375" t="s">
        <v>109</v>
      </c>
      <c r="D1777" s="375" t="s">
        <v>99</v>
      </c>
      <c r="E1777" s="245">
        <v>2500</v>
      </c>
      <c r="F1777" s="503">
        <f t="shared" si="28"/>
        <v>4.8383319753748255</v>
      </c>
      <c r="G1777" s="504">
        <v>516.70699999999999</v>
      </c>
      <c r="H1777" s="375" t="s">
        <v>128</v>
      </c>
      <c r="I1777" s="375" t="s">
        <v>1932</v>
      </c>
      <c r="J1777" s="505" t="s">
        <v>95</v>
      </c>
      <c r="K1777" s="505" t="s">
        <v>2149</v>
      </c>
      <c r="L1777" s="505" t="s">
        <v>112</v>
      </c>
      <c r="M1777" s="242"/>
      <c r="N1777" s="242"/>
      <c r="O1777" s="75"/>
    </row>
    <row r="1778" spans="1:15" ht="15.6">
      <c r="A1778" s="533">
        <v>46144</v>
      </c>
      <c r="B1778" s="375" t="s">
        <v>1581</v>
      </c>
      <c r="C1778" s="534" t="s">
        <v>334</v>
      </c>
      <c r="D1778" s="375" t="s">
        <v>97</v>
      </c>
      <c r="E1778" s="245">
        <v>1000</v>
      </c>
      <c r="F1778" s="503">
        <f t="shared" si="28"/>
        <v>1.9353327901499302</v>
      </c>
      <c r="G1778" s="504">
        <v>516.70699999999999</v>
      </c>
      <c r="H1778" s="170" t="s">
        <v>167</v>
      </c>
      <c r="I1778" s="170" t="s">
        <v>1629</v>
      </c>
      <c r="J1778" s="505" t="s">
        <v>95</v>
      </c>
      <c r="K1778" s="505" t="s">
        <v>2149</v>
      </c>
      <c r="L1778" s="505" t="s">
        <v>112</v>
      </c>
      <c r="M1778" s="170"/>
      <c r="N1778" s="170"/>
      <c r="O1778" s="247"/>
    </row>
    <row r="1779" spans="1:15" ht="15.6">
      <c r="A1779" s="533">
        <v>46144</v>
      </c>
      <c r="B1779" s="382" t="s">
        <v>1018</v>
      </c>
      <c r="C1779" s="535" t="s">
        <v>334</v>
      </c>
      <c r="D1779" s="382" t="s">
        <v>97</v>
      </c>
      <c r="E1779" s="284">
        <v>1000</v>
      </c>
      <c r="F1779" s="503">
        <f t="shared" si="28"/>
        <v>1.9353327901499302</v>
      </c>
      <c r="G1779" s="504">
        <v>516.70699999999999</v>
      </c>
      <c r="H1779" s="242" t="s">
        <v>167</v>
      </c>
      <c r="I1779" s="242" t="s">
        <v>1629</v>
      </c>
      <c r="J1779" s="505" t="s">
        <v>95</v>
      </c>
      <c r="K1779" s="505" t="s">
        <v>2149</v>
      </c>
      <c r="L1779" s="505" t="s">
        <v>112</v>
      </c>
      <c r="M1779" s="242"/>
      <c r="N1779" s="242"/>
      <c r="O1779" s="75"/>
    </row>
    <row r="1780" spans="1:15" ht="15.6">
      <c r="A1780" s="536">
        <v>46144</v>
      </c>
      <c r="B1780" s="375" t="s">
        <v>1582</v>
      </c>
      <c r="C1780" s="375" t="s">
        <v>448</v>
      </c>
      <c r="D1780" s="382" t="s">
        <v>97</v>
      </c>
      <c r="E1780" s="537">
        <v>6948</v>
      </c>
      <c r="F1780" s="503">
        <f t="shared" si="28"/>
        <v>13.446692225961716</v>
      </c>
      <c r="G1780" s="504">
        <v>516.70699999999999</v>
      </c>
      <c r="H1780" s="242" t="s">
        <v>167</v>
      </c>
      <c r="I1780" s="170" t="s">
        <v>1630</v>
      </c>
      <c r="J1780" s="505" t="s">
        <v>95</v>
      </c>
      <c r="K1780" s="505" t="s">
        <v>2149</v>
      </c>
      <c r="L1780" s="505" t="s">
        <v>112</v>
      </c>
      <c r="M1780" s="170"/>
      <c r="N1780" s="170"/>
      <c r="O1780" s="124"/>
    </row>
    <row r="1781" spans="1:15" ht="15.6">
      <c r="A1781" s="393">
        <v>46144</v>
      </c>
      <c r="B1781" s="165" t="s">
        <v>521</v>
      </c>
      <c r="C1781" s="165" t="s">
        <v>522</v>
      </c>
      <c r="D1781" s="165" t="s">
        <v>256</v>
      </c>
      <c r="E1781" s="165">
        <v>2500</v>
      </c>
      <c r="F1781" s="503">
        <f t="shared" si="28"/>
        <v>4.8383319753748255</v>
      </c>
      <c r="G1781" s="504">
        <v>516.70699999999999</v>
      </c>
      <c r="H1781" s="347" t="s">
        <v>122</v>
      </c>
      <c r="I1781" s="347" t="s">
        <v>1662</v>
      </c>
      <c r="J1781" s="505" t="s">
        <v>95</v>
      </c>
      <c r="K1781" s="505" t="s">
        <v>2149</v>
      </c>
      <c r="L1781" s="505" t="s">
        <v>112</v>
      </c>
      <c r="M1781" s="242"/>
      <c r="N1781" s="242"/>
      <c r="O1781" s="75"/>
    </row>
    <row r="1782" spans="1:15" ht="15.6">
      <c r="A1782" s="381">
        <v>46144</v>
      </c>
      <c r="B1782" s="242" t="s">
        <v>1766</v>
      </c>
      <c r="C1782" s="369" t="s">
        <v>334</v>
      </c>
      <c r="D1782" s="530" t="s">
        <v>96</v>
      </c>
      <c r="E1782" s="285">
        <v>500</v>
      </c>
      <c r="F1782" s="503">
        <f t="shared" si="28"/>
        <v>0.9676663950749651</v>
      </c>
      <c r="G1782" s="504">
        <v>516.70699999999999</v>
      </c>
      <c r="H1782" s="540" t="s">
        <v>133</v>
      </c>
      <c r="I1782" s="242" t="s">
        <v>1834</v>
      </c>
      <c r="J1782" s="505" t="s">
        <v>95</v>
      </c>
      <c r="K1782" s="505" t="s">
        <v>2149</v>
      </c>
      <c r="L1782" s="505" t="s">
        <v>112</v>
      </c>
      <c r="M1782" s="242"/>
      <c r="N1782" s="242"/>
      <c r="O1782" s="75"/>
    </row>
    <row r="1783" spans="1:15" ht="15.6">
      <c r="A1783" s="381">
        <v>46144</v>
      </c>
      <c r="B1783" s="242" t="s">
        <v>1229</v>
      </c>
      <c r="C1783" s="242" t="s">
        <v>403</v>
      </c>
      <c r="D1783" s="530" t="s">
        <v>96</v>
      </c>
      <c r="E1783" s="285">
        <v>3000</v>
      </c>
      <c r="F1783" s="503">
        <f t="shared" si="28"/>
        <v>5.8059983704497906</v>
      </c>
      <c r="G1783" s="504">
        <v>516.70699999999999</v>
      </c>
      <c r="H1783" s="540" t="s">
        <v>133</v>
      </c>
      <c r="I1783" s="242" t="s">
        <v>1835</v>
      </c>
      <c r="J1783" s="505" t="s">
        <v>95</v>
      </c>
      <c r="K1783" s="505" t="s">
        <v>2149</v>
      </c>
      <c r="L1783" s="505" t="s">
        <v>112</v>
      </c>
      <c r="M1783" s="242"/>
      <c r="N1783" s="242"/>
      <c r="O1783" s="75"/>
    </row>
    <row r="1784" spans="1:15" ht="15.6">
      <c r="A1784" s="381">
        <v>46144</v>
      </c>
      <c r="B1784" s="242" t="s">
        <v>1241</v>
      </c>
      <c r="C1784" s="369" t="s">
        <v>334</v>
      </c>
      <c r="D1784" s="530" t="s">
        <v>96</v>
      </c>
      <c r="E1784" s="285">
        <v>500</v>
      </c>
      <c r="F1784" s="503">
        <f t="shared" si="28"/>
        <v>0.9676663950749651</v>
      </c>
      <c r="G1784" s="504">
        <v>516.70699999999999</v>
      </c>
      <c r="H1784" s="540" t="s">
        <v>133</v>
      </c>
      <c r="I1784" s="242" t="s">
        <v>1834</v>
      </c>
      <c r="J1784" s="505" t="s">
        <v>95</v>
      </c>
      <c r="K1784" s="505" t="s">
        <v>2149</v>
      </c>
      <c r="L1784" s="505" t="s">
        <v>112</v>
      </c>
      <c r="M1784" s="242"/>
      <c r="N1784" s="242"/>
      <c r="O1784" s="75"/>
    </row>
    <row r="1785" spans="1:15" ht="15.6">
      <c r="A1785" s="381">
        <v>46144</v>
      </c>
      <c r="B1785" s="242" t="s">
        <v>1767</v>
      </c>
      <c r="C1785" s="369" t="s">
        <v>334</v>
      </c>
      <c r="D1785" s="530" t="s">
        <v>96</v>
      </c>
      <c r="E1785" s="285">
        <v>500</v>
      </c>
      <c r="F1785" s="503">
        <f t="shared" si="28"/>
        <v>0.9676663950749651</v>
      </c>
      <c r="G1785" s="504">
        <v>516.70699999999999</v>
      </c>
      <c r="H1785" s="540" t="s">
        <v>133</v>
      </c>
      <c r="I1785" s="242" t="s">
        <v>1834</v>
      </c>
      <c r="J1785" s="505" t="s">
        <v>95</v>
      </c>
      <c r="K1785" s="505" t="s">
        <v>2149</v>
      </c>
      <c r="L1785" s="505" t="s">
        <v>112</v>
      </c>
      <c r="M1785" s="242"/>
      <c r="N1785" s="242"/>
      <c r="O1785" s="75"/>
    </row>
    <row r="1786" spans="1:15" ht="15.6">
      <c r="A1786" s="381">
        <v>46144</v>
      </c>
      <c r="B1786" s="242" t="s">
        <v>1229</v>
      </c>
      <c r="C1786" s="242" t="s">
        <v>403</v>
      </c>
      <c r="D1786" s="530" t="s">
        <v>96</v>
      </c>
      <c r="E1786" s="285">
        <v>3000</v>
      </c>
      <c r="F1786" s="503">
        <f t="shared" si="28"/>
        <v>5.8059983704497906</v>
      </c>
      <c r="G1786" s="504">
        <v>516.70699999999999</v>
      </c>
      <c r="H1786" s="540" t="s">
        <v>133</v>
      </c>
      <c r="I1786" s="242" t="s">
        <v>1835</v>
      </c>
      <c r="J1786" s="505" t="s">
        <v>95</v>
      </c>
      <c r="K1786" s="505" t="s">
        <v>2149</v>
      </c>
      <c r="L1786" s="505" t="s">
        <v>112</v>
      </c>
      <c r="M1786" s="242"/>
      <c r="N1786" s="242"/>
      <c r="O1786" s="75"/>
    </row>
    <row r="1787" spans="1:15" ht="15.6">
      <c r="A1787" s="381">
        <v>46144</v>
      </c>
      <c r="B1787" s="242" t="s">
        <v>1239</v>
      </c>
      <c r="C1787" s="369" t="s">
        <v>334</v>
      </c>
      <c r="D1787" s="530" t="s">
        <v>96</v>
      </c>
      <c r="E1787" s="285">
        <v>500</v>
      </c>
      <c r="F1787" s="503">
        <f t="shared" si="28"/>
        <v>0.9676663950749651</v>
      </c>
      <c r="G1787" s="504">
        <v>516.70699999999999</v>
      </c>
      <c r="H1787" s="540" t="s">
        <v>133</v>
      </c>
      <c r="I1787" s="242" t="s">
        <v>1834</v>
      </c>
      <c r="J1787" s="505" t="s">
        <v>95</v>
      </c>
      <c r="K1787" s="505" t="s">
        <v>2149</v>
      </c>
      <c r="L1787" s="505" t="s">
        <v>112</v>
      </c>
      <c r="M1787" s="242"/>
      <c r="N1787" s="242"/>
      <c r="O1787" s="75"/>
    </row>
    <row r="1788" spans="1:15" ht="15.6">
      <c r="A1788" s="381">
        <v>46145</v>
      </c>
      <c r="B1788" s="242" t="s">
        <v>1766</v>
      </c>
      <c r="C1788" s="369" t="s">
        <v>334</v>
      </c>
      <c r="D1788" s="530" t="s">
        <v>96</v>
      </c>
      <c r="E1788" s="285">
        <v>500</v>
      </c>
      <c r="F1788" s="503">
        <f t="shared" si="28"/>
        <v>0.9676663950749651</v>
      </c>
      <c r="G1788" s="504">
        <v>516.70699999999999</v>
      </c>
      <c r="H1788" s="540" t="s">
        <v>133</v>
      </c>
      <c r="I1788" s="242" t="s">
        <v>1834</v>
      </c>
      <c r="J1788" s="505" t="s">
        <v>95</v>
      </c>
      <c r="K1788" s="505" t="s">
        <v>2149</v>
      </c>
      <c r="L1788" s="505" t="s">
        <v>112</v>
      </c>
      <c r="M1788" s="170"/>
      <c r="N1788" s="170"/>
      <c r="O1788" s="269"/>
    </row>
    <row r="1789" spans="1:15" ht="15.6">
      <c r="A1789" s="381">
        <v>46145</v>
      </c>
      <c r="B1789" s="242" t="s">
        <v>1229</v>
      </c>
      <c r="C1789" s="242" t="s">
        <v>403</v>
      </c>
      <c r="D1789" s="530" t="s">
        <v>96</v>
      </c>
      <c r="E1789" s="285">
        <v>3000</v>
      </c>
      <c r="F1789" s="503">
        <f t="shared" si="28"/>
        <v>5.8059983704497906</v>
      </c>
      <c r="G1789" s="504">
        <v>516.70699999999999</v>
      </c>
      <c r="H1789" s="540" t="s">
        <v>133</v>
      </c>
      <c r="I1789" s="242" t="s">
        <v>1835</v>
      </c>
      <c r="J1789" s="505" t="s">
        <v>95</v>
      </c>
      <c r="K1789" s="505" t="s">
        <v>2149</v>
      </c>
      <c r="L1789" s="505" t="s">
        <v>112</v>
      </c>
      <c r="M1789" s="242"/>
      <c r="N1789" s="242"/>
      <c r="O1789" s="75"/>
    </row>
    <row r="1790" spans="1:15" ht="15.6">
      <c r="A1790" s="381">
        <v>46145</v>
      </c>
      <c r="B1790" s="242" t="s">
        <v>1241</v>
      </c>
      <c r="C1790" s="369" t="s">
        <v>334</v>
      </c>
      <c r="D1790" s="530" t="s">
        <v>96</v>
      </c>
      <c r="E1790" s="285">
        <v>500</v>
      </c>
      <c r="F1790" s="503">
        <f t="shared" si="28"/>
        <v>0.9676663950749651</v>
      </c>
      <c r="G1790" s="504">
        <v>516.70699999999999</v>
      </c>
      <c r="H1790" s="540" t="s">
        <v>133</v>
      </c>
      <c r="I1790" s="242" t="s">
        <v>1834</v>
      </c>
      <c r="J1790" s="505" t="s">
        <v>95</v>
      </c>
      <c r="K1790" s="505" t="s">
        <v>2149</v>
      </c>
      <c r="L1790" s="505" t="s">
        <v>112</v>
      </c>
      <c r="M1790" s="242"/>
      <c r="N1790" s="242"/>
      <c r="O1790" s="75"/>
    </row>
    <row r="1791" spans="1:15" ht="15.6">
      <c r="A1791" s="381">
        <v>46145</v>
      </c>
      <c r="B1791" s="242" t="s">
        <v>1768</v>
      </c>
      <c r="C1791" s="369" t="s">
        <v>334</v>
      </c>
      <c r="D1791" s="530" t="s">
        <v>96</v>
      </c>
      <c r="E1791" s="285">
        <v>500</v>
      </c>
      <c r="F1791" s="503">
        <f t="shared" si="28"/>
        <v>0.9676663950749651</v>
      </c>
      <c r="G1791" s="504">
        <v>516.70699999999999</v>
      </c>
      <c r="H1791" s="540" t="s">
        <v>133</v>
      </c>
      <c r="I1791" s="242" t="s">
        <v>1834</v>
      </c>
      <c r="J1791" s="505" t="s">
        <v>95</v>
      </c>
      <c r="K1791" s="505" t="s">
        <v>2149</v>
      </c>
      <c r="L1791" s="505" t="s">
        <v>112</v>
      </c>
      <c r="M1791" s="242"/>
      <c r="N1791" s="242"/>
      <c r="O1791" s="75"/>
    </row>
    <row r="1792" spans="1:15" ht="15.6">
      <c r="A1792" s="381">
        <v>46145</v>
      </c>
      <c r="B1792" s="242" t="s">
        <v>1226</v>
      </c>
      <c r="C1792" s="369" t="s">
        <v>334</v>
      </c>
      <c r="D1792" s="530" t="s">
        <v>96</v>
      </c>
      <c r="E1792" s="285">
        <v>500</v>
      </c>
      <c r="F1792" s="503">
        <f t="shared" si="28"/>
        <v>0.9676663950749651</v>
      </c>
      <c r="G1792" s="504">
        <v>516.70699999999999</v>
      </c>
      <c r="H1792" s="540" t="s">
        <v>133</v>
      </c>
      <c r="I1792" s="242" t="s">
        <v>1834</v>
      </c>
      <c r="J1792" s="505" t="s">
        <v>95</v>
      </c>
      <c r="K1792" s="505" t="s">
        <v>2149</v>
      </c>
      <c r="L1792" s="505" t="s">
        <v>112</v>
      </c>
      <c r="M1792" s="242"/>
      <c r="N1792" s="242"/>
      <c r="O1792" s="75"/>
    </row>
    <row r="1793" spans="1:15" ht="15.6">
      <c r="A1793" s="370">
        <v>46146</v>
      </c>
      <c r="B1793" s="242" t="s">
        <v>185</v>
      </c>
      <c r="C1793" s="242" t="s">
        <v>334</v>
      </c>
      <c r="D1793" s="371" t="s">
        <v>98</v>
      </c>
      <c r="E1793" s="242">
        <v>1000</v>
      </c>
      <c r="F1793" s="503">
        <f t="shared" si="28"/>
        <v>1.9353327901499302</v>
      </c>
      <c r="G1793" s="504">
        <v>516.70699999999999</v>
      </c>
      <c r="H1793" s="372" t="s">
        <v>110</v>
      </c>
      <c r="I1793" s="530" t="s">
        <v>1468</v>
      </c>
      <c r="J1793" s="505" t="s">
        <v>95</v>
      </c>
      <c r="K1793" s="505" t="s">
        <v>2149</v>
      </c>
      <c r="L1793" s="505" t="s">
        <v>112</v>
      </c>
      <c r="M1793" s="170"/>
      <c r="N1793" s="170"/>
      <c r="O1793" s="269"/>
    </row>
    <row r="1794" spans="1:15" ht="15.6">
      <c r="A1794" s="370">
        <v>46146</v>
      </c>
      <c r="B1794" s="242" t="s">
        <v>186</v>
      </c>
      <c r="C1794" s="242" t="s">
        <v>334</v>
      </c>
      <c r="D1794" s="371" t="s">
        <v>98</v>
      </c>
      <c r="E1794" s="242">
        <v>1000</v>
      </c>
      <c r="F1794" s="503">
        <f t="shared" si="28"/>
        <v>1.9353327901499302</v>
      </c>
      <c r="G1794" s="504">
        <v>516.70699999999999</v>
      </c>
      <c r="H1794" s="372" t="s">
        <v>110</v>
      </c>
      <c r="I1794" s="530" t="s">
        <v>1468</v>
      </c>
      <c r="J1794" s="505" t="s">
        <v>95</v>
      </c>
      <c r="K1794" s="505" t="s">
        <v>2149</v>
      </c>
      <c r="L1794" s="505" t="s">
        <v>112</v>
      </c>
      <c r="M1794" s="170"/>
      <c r="N1794" s="170"/>
      <c r="O1794" s="124"/>
    </row>
    <row r="1795" spans="1:15" ht="15.6">
      <c r="A1795" s="533">
        <v>46146</v>
      </c>
      <c r="B1795" s="382" t="s">
        <v>1583</v>
      </c>
      <c r="C1795" s="535" t="s">
        <v>334</v>
      </c>
      <c r="D1795" s="382" t="s">
        <v>97</v>
      </c>
      <c r="E1795" s="284">
        <v>1000</v>
      </c>
      <c r="F1795" s="503">
        <f t="shared" si="28"/>
        <v>1.9353327901499302</v>
      </c>
      <c r="G1795" s="504">
        <v>516.70699999999999</v>
      </c>
      <c r="H1795" s="242" t="s">
        <v>167</v>
      </c>
      <c r="I1795" s="242" t="s">
        <v>1629</v>
      </c>
      <c r="J1795" s="505" t="s">
        <v>95</v>
      </c>
      <c r="K1795" s="505" t="s">
        <v>2149</v>
      </c>
      <c r="L1795" s="505" t="s">
        <v>112</v>
      </c>
      <c r="M1795" s="170"/>
      <c r="N1795" s="170"/>
      <c r="O1795" s="124"/>
    </row>
    <row r="1796" spans="1:15" ht="15.6">
      <c r="A1796" s="533">
        <v>46146</v>
      </c>
      <c r="B1796" s="382" t="s">
        <v>196</v>
      </c>
      <c r="C1796" s="535" t="s">
        <v>334</v>
      </c>
      <c r="D1796" s="382" t="s">
        <v>97</v>
      </c>
      <c r="E1796" s="284">
        <v>1000</v>
      </c>
      <c r="F1796" s="503">
        <f t="shared" si="28"/>
        <v>1.9353327901499302</v>
      </c>
      <c r="G1796" s="504">
        <v>516.70699999999999</v>
      </c>
      <c r="H1796" s="242" t="s">
        <v>167</v>
      </c>
      <c r="I1796" s="242" t="s">
        <v>1629</v>
      </c>
      <c r="J1796" s="505" t="s">
        <v>95</v>
      </c>
      <c r="K1796" s="505" t="s">
        <v>2149</v>
      </c>
      <c r="L1796" s="505" t="s">
        <v>112</v>
      </c>
      <c r="M1796" s="170"/>
      <c r="N1796" s="170"/>
      <c r="O1796" s="124"/>
    </row>
    <row r="1797" spans="1:15" ht="15.6">
      <c r="A1797" s="533">
        <v>46146</v>
      </c>
      <c r="B1797" s="382" t="s">
        <v>1581</v>
      </c>
      <c r="C1797" s="535" t="s">
        <v>334</v>
      </c>
      <c r="D1797" s="382" t="s">
        <v>97</v>
      </c>
      <c r="E1797" s="284">
        <v>1000</v>
      </c>
      <c r="F1797" s="503">
        <f t="shared" si="28"/>
        <v>1.9353327901499302</v>
      </c>
      <c r="G1797" s="504">
        <v>516.70699999999999</v>
      </c>
      <c r="H1797" s="242" t="s">
        <v>167</v>
      </c>
      <c r="I1797" s="242" t="s">
        <v>1629</v>
      </c>
      <c r="J1797" s="505" t="s">
        <v>95</v>
      </c>
      <c r="K1797" s="505" t="s">
        <v>2149</v>
      </c>
      <c r="L1797" s="505" t="s">
        <v>112</v>
      </c>
      <c r="M1797" s="170"/>
      <c r="N1797" s="170"/>
      <c r="O1797" s="124"/>
    </row>
    <row r="1798" spans="1:15" ht="15.6">
      <c r="A1798" s="533">
        <v>46146</v>
      </c>
      <c r="B1798" s="382" t="s">
        <v>1018</v>
      </c>
      <c r="C1798" s="535" t="s">
        <v>334</v>
      </c>
      <c r="D1798" s="382" t="s">
        <v>97</v>
      </c>
      <c r="E1798" s="284">
        <v>1000</v>
      </c>
      <c r="F1798" s="503">
        <f t="shared" si="28"/>
        <v>1.9353327901499302</v>
      </c>
      <c r="G1798" s="504">
        <v>516.70699999999999</v>
      </c>
      <c r="H1798" s="242" t="s">
        <v>167</v>
      </c>
      <c r="I1798" s="242" t="s">
        <v>1629</v>
      </c>
      <c r="J1798" s="505" t="s">
        <v>95</v>
      </c>
      <c r="K1798" s="505" t="s">
        <v>2149</v>
      </c>
      <c r="L1798" s="505" t="s">
        <v>112</v>
      </c>
      <c r="M1798" s="170"/>
      <c r="N1798" s="170"/>
      <c r="O1798" s="124"/>
    </row>
    <row r="1799" spans="1:15" ht="15.6">
      <c r="A1799" s="536">
        <v>46146</v>
      </c>
      <c r="B1799" s="375" t="s">
        <v>1582</v>
      </c>
      <c r="C1799" s="375" t="s">
        <v>448</v>
      </c>
      <c r="D1799" s="382" t="s">
        <v>97</v>
      </c>
      <c r="E1799" s="537">
        <v>11340</v>
      </c>
      <c r="F1799" s="503">
        <f t="shared" si="28"/>
        <v>21.94667384030021</v>
      </c>
      <c r="G1799" s="504">
        <v>516.70699999999999</v>
      </c>
      <c r="H1799" s="170" t="s">
        <v>167</v>
      </c>
      <c r="I1799" s="170" t="s">
        <v>1631</v>
      </c>
      <c r="J1799" s="505" t="s">
        <v>95</v>
      </c>
      <c r="K1799" s="505" t="s">
        <v>2149</v>
      </c>
      <c r="L1799" s="505" t="s">
        <v>112</v>
      </c>
      <c r="M1799" s="242"/>
      <c r="N1799" s="242"/>
      <c r="O1799" s="75"/>
    </row>
    <row r="1800" spans="1:15" ht="15.6">
      <c r="A1800" s="393">
        <v>46146</v>
      </c>
      <c r="B1800" s="165" t="s">
        <v>2158</v>
      </c>
      <c r="C1800" s="165" t="s">
        <v>523</v>
      </c>
      <c r="D1800" s="165" t="s">
        <v>256</v>
      </c>
      <c r="E1800" s="165">
        <v>40000</v>
      </c>
      <c r="F1800" s="503">
        <f t="shared" si="28"/>
        <v>77.413311605997208</v>
      </c>
      <c r="G1800" s="504">
        <v>516.70699999999999</v>
      </c>
      <c r="H1800" s="347" t="s">
        <v>122</v>
      </c>
      <c r="I1800" s="347" t="s">
        <v>1664</v>
      </c>
      <c r="J1800" s="505" t="s">
        <v>95</v>
      </c>
      <c r="K1800" s="505" t="s">
        <v>2149</v>
      </c>
      <c r="L1800" s="505" t="s">
        <v>112</v>
      </c>
      <c r="M1800" s="242"/>
      <c r="N1800" s="242"/>
      <c r="O1800" s="75"/>
    </row>
    <row r="1801" spans="1:15" ht="15.6">
      <c r="A1801" s="366">
        <v>46146</v>
      </c>
      <c r="B1801" s="170" t="s">
        <v>2199</v>
      </c>
      <c r="C1801" s="170" t="s">
        <v>334</v>
      </c>
      <c r="D1801" s="170" t="s">
        <v>256</v>
      </c>
      <c r="E1801" s="170">
        <v>500</v>
      </c>
      <c r="F1801" s="503">
        <f t="shared" si="28"/>
        <v>0.9676663950749651</v>
      </c>
      <c r="G1801" s="504">
        <v>516.70699999999999</v>
      </c>
      <c r="H1801" s="170" t="s">
        <v>121</v>
      </c>
      <c r="I1801" s="170" t="s">
        <v>1710</v>
      </c>
      <c r="J1801" s="505" t="s">
        <v>95</v>
      </c>
      <c r="K1801" s="505" t="s">
        <v>2149</v>
      </c>
      <c r="L1801" s="505" t="s">
        <v>112</v>
      </c>
      <c r="M1801" s="170"/>
      <c r="N1801" s="170"/>
      <c r="O1801" s="124"/>
    </row>
    <row r="1802" spans="1:15" ht="15.6">
      <c r="A1802" s="370">
        <v>46146</v>
      </c>
      <c r="B1802" s="242" t="s">
        <v>2159</v>
      </c>
      <c r="C1802" s="242" t="s">
        <v>334</v>
      </c>
      <c r="D1802" s="242" t="s">
        <v>256</v>
      </c>
      <c r="E1802" s="242">
        <v>1000</v>
      </c>
      <c r="F1802" s="503">
        <f t="shared" si="28"/>
        <v>1.9353327901499302</v>
      </c>
      <c r="G1802" s="504">
        <v>516.70699999999999</v>
      </c>
      <c r="H1802" s="242" t="s">
        <v>121</v>
      </c>
      <c r="I1802" s="242" t="s">
        <v>1710</v>
      </c>
      <c r="J1802" s="505" t="s">
        <v>95</v>
      </c>
      <c r="K1802" s="505" t="s">
        <v>2149</v>
      </c>
      <c r="L1802" s="505" t="s">
        <v>112</v>
      </c>
      <c r="M1802" s="242"/>
      <c r="N1802" s="242"/>
      <c r="O1802" s="75"/>
    </row>
    <row r="1803" spans="1:15" ht="15.6">
      <c r="A1803" s="370">
        <v>46146</v>
      </c>
      <c r="B1803" s="242" t="s">
        <v>521</v>
      </c>
      <c r="C1803" s="242" t="s">
        <v>522</v>
      </c>
      <c r="D1803" s="242" t="s">
        <v>256</v>
      </c>
      <c r="E1803" s="242">
        <v>1000</v>
      </c>
      <c r="F1803" s="503">
        <f t="shared" si="28"/>
        <v>1.9353327901499302</v>
      </c>
      <c r="G1803" s="504">
        <v>516.70699999999999</v>
      </c>
      <c r="H1803" s="242" t="s">
        <v>121</v>
      </c>
      <c r="I1803" s="242" t="s">
        <v>1711</v>
      </c>
      <c r="J1803" s="505" t="s">
        <v>95</v>
      </c>
      <c r="K1803" s="505" t="s">
        <v>2149</v>
      </c>
      <c r="L1803" s="505" t="s">
        <v>112</v>
      </c>
      <c r="M1803" s="242"/>
      <c r="N1803" s="242"/>
      <c r="O1803" s="75"/>
    </row>
    <row r="1804" spans="1:15" ht="15.6">
      <c r="A1804" s="366">
        <v>46146</v>
      </c>
      <c r="B1804" s="170" t="s">
        <v>2161</v>
      </c>
      <c r="C1804" s="170" t="s">
        <v>520</v>
      </c>
      <c r="D1804" s="170" t="s">
        <v>256</v>
      </c>
      <c r="E1804" s="170">
        <v>1000</v>
      </c>
      <c r="F1804" s="503">
        <f t="shared" si="28"/>
        <v>1.9353327901499302</v>
      </c>
      <c r="G1804" s="504">
        <v>516.70699999999999</v>
      </c>
      <c r="H1804" s="170" t="s">
        <v>130</v>
      </c>
      <c r="I1804" s="170" t="s">
        <v>1739</v>
      </c>
      <c r="J1804" s="505" t="s">
        <v>95</v>
      </c>
      <c r="K1804" s="505" t="s">
        <v>2149</v>
      </c>
      <c r="L1804" s="505" t="s">
        <v>112</v>
      </c>
      <c r="M1804" s="170"/>
      <c r="N1804" s="170"/>
      <c r="O1804" s="269"/>
    </row>
    <row r="1805" spans="1:15" ht="15.6">
      <c r="A1805" s="370">
        <v>46146</v>
      </c>
      <c r="B1805" s="242" t="s">
        <v>2162</v>
      </c>
      <c r="C1805" s="242" t="s">
        <v>616</v>
      </c>
      <c r="D1805" s="242" t="s">
        <v>256</v>
      </c>
      <c r="E1805" s="242">
        <v>4000</v>
      </c>
      <c r="F1805" s="503">
        <f t="shared" si="28"/>
        <v>7.7413311605997208</v>
      </c>
      <c r="G1805" s="504">
        <v>516.70699999999999</v>
      </c>
      <c r="H1805" s="242" t="s">
        <v>130</v>
      </c>
      <c r="I1805" s="242" t="s">
        <v>1740</v>
      </c>
      <c r="J1805" s="505" t="s">
        <v>95</v>
      </c>
      <c r="K1805" s="505" t="s">
        <v>2149</v>
      </c>
      <c r="L1805" s="505" t="s">
        <v>112</v>
      </c>
      <c r="M1805" s="242"/>
      <c r="N1805" s="242"/>
      <c r="O1805" s="75"/>
    </row>
    <row r="1806" spans="1:15" ht="15.6">
      <c r="A1806" s="370">
        <v>46146</v>
      </c>
      <c r="B1806" s="242" t="s">
        <v>2161</v>
      </c>
      <c r="C1806" s="242" t="s">
        <v>520</v>
      </c>
      <c r="D1806" s="242" t="s">
        <v>256</v>
      </c>
      <c r="E1806" s="242">
        <v>1000</v>
      </c>
      <c r="F1806" s="503">
        <f t="shared" si="28"/>
        <v>1.9353327901499302</v>
      </c>
      <c r="G1806" s="504">
        <v>516.70699999999999</v>
      </c>
      <c r="H1806" s="242" t="s">
        <v>130</v>
      </c>
      <c r="I1806" s="242" t="s">
        <v>1739</v>
      </c>
      <c r="J1806" s="505" t="s">
        <v>95</v>
      </c>
      <c r="K1806" s="505" t="s">
        <v>2149</v>
      </c>
      <c r="L1806" s="505" t="s">
        <v>112</v>
      </c>
      <c r="M1806" s="242"/>
      <c r="N1806" s="242"/>
      <c r="O1806" s="75"/>
    </row>
    <row r="1807" spans="1:15" ht="15.6">
      <c r="A1807" s="370">
        <v>46146</v>
      </c>
      <c r="B1807" s="242" t="s">
        <v>2161</v>
      </c>
      <c r="C1807" s="242" t="s">
        <v>520</v>
      </c>
      <c r="D1807" s="242" t="s">
        <v>256</v>
      </c>
      <c r="E1807" s="242">
        <v>1000</v>
      </c>
      <c r="F1807" s="503">
        <f t="shared" si="28"/>
        <v>1.9353327901499302</v>
      </c>
      <c r="G1807" s="504">
        <v>516.70699999999999</v>
      </c>
      <c r="H1807" s="242" t="s">
        <v>130</v>
      </c>
      <c r="I1807" s="242" t="s">
        <v>1739</v>
      </c>
      <c r="J1807" s="505" t="s">
        <v>95</v>
      </c>
      <c r="K1807" s="505" t="s">
        <v>2149</v>
      </c>
      <c r="L1807" s="505" t="s">
        <v>112</v>
      </c>
      <c r="M1807" s="242"/>
      <c r="N1807" s="242"/>
      <c r="O1807" s="75"/>
    </row>
    <row r="1808" spans="1:15" ht="15.6">
      <c r="A1808" s="370">
        <v>46146</v>
      </c>
      <c r="B1808" s="242" t="s">
        <v>2161</v>
      </c>
      <c r="C1808" s="242" t="s">
        <v>520</v>
      </c>
      <c r="D1808" s="242" t="s">
        <v>256</v>
      </c>
      <c r="E1808" s="242">
        <v>2000</v>
      </c>
      <c r="F1808" s="503">
        <f t="shared" si="28"/>
        <v>3.8706655802998604</v>
      </c>
      <c r="G1808" s="504">
        <v>516.70699999999999</v>
      </c>
      <c r="H1808" s="242" t="s">
        <v>130</v>
      </c>
      <c r="I1808" s="242" t="s">
        <v>1739</v>
      </c>
      <c r="J1808" s="505" t="s">
        <v>95</v>
      </c>
      <c r="K1808" s="505" t="s">
        <v>2149</v>
      </c>
      <c r="L1808" s="505" t="s">
        <v>112</v>
      </c>
      <c r="M1808" s="242"/>
      <c r="N1808" s="242"/>
      <c r="O1808" s="75"/>
    </row>
    <row r="1809" spans="1:15" ht="15.6">
      <c r="A1809" s="381">
        <v>46146</v>
      </c>
      <c r="B1809" s="242" t="s">
        <v>1769</v>
      </c>
      <c r="C1809" s="369" t="s">
        <v>334</v>
      </c>
      <c r="D1809" s="530" t="s">
        <v>96</v>
      </c>
      <c r="E1809" s="285">
        <v>500</v>
      </c>
      <c r="F1809" s="503">
        <f t="shared" si="28"/>
        <v>0.9676663950749651</v>
      </c>
      <c r="G1809" s="504">
        <v>516.70699999999999</v>
      </c>
      <c r="H1809" s="540" t="s">
        <v>133</v>
      </c>
      <c r="I1809" s="242" t="s">
        <v>1834</v>
      </c>
      <c r="J1809" s="505" t="s">
        <v>95</v>
      </c>
      <c r="K1809" s="505" t="s">
        <v>2149</v>
      </c>
      <c r="L1809" s="505" t="s">
        <v>112</v>
      </c>
      <c r="M1809" s="242"/>
      <c r="N1809" s="242"/>
      <c r="O1809" s="75"/>
    </row>
    <row r="1810" spans="1:15" ht="15.6">
      <c r="A1810" s="381">
        <v>46146</v>
      </c>
      <c r="B1810" s="170" t="s">
        <v>1770</v>
      </c>
      <c r="C1810" s="170" t="s">
        <v>523</v>
      </c>
      <c r="D1810" s="170" t="s">
        <v>96</v>
      </c>
      <c r="E1810" s="309">
        <v>70000</v>
      </c>
      <c r="F1810" s="503">
        <f t="shared" si="28"/>
        <v>135.47329531049513</v>
      </c>
      <c r="G1810" s="504">
        <v>516.70699999999999</v>
      </c>
      <c r="H1810" s="369" t="s">
        <v>133</v>
      </c>
      <c r="I1810" s="170" t="s">
        <v>1836</v>
      </c>
      <c r="J1810" s="505" t="s">
        <v>95</v>
      </c>
      <c r="K1810" s="505" t="s">
        <v>2149</v>
      </c>
      <c r="L1810" s="505" t="s">
        <v>112</v>
      </c>
      <c r="M1810" s="242"/>
      <c r="N1810" s="242"/>
      <c r="O1810" s="75"/>
    </row>
    <row r="1811" spans="1:15" ht="15.6">
      <c r="A1811" s="381">
        <v>46146</v>
      </c>
      <c r="B1811" s="242" t="s">
        <v>1771</v>
      </c>
      <c r="C1811" s="369" t="s">
        <v>334</v>
      </c>
      <c r="D1811" s="530" t="s">
        <v>96</v>
      </c>
      <c r="E1811" s="285">
        <v>500</v>
      </c>
      <c r="F1811" s="503">
        <f t="shared" si="28"/>
        <v>0.9676663950749651</v>
      </c>
      <c r="G1811" s="504">
        <v>516.70699999999999</v>
      </c>
      <c r="H1811" s="540" t="s">
        <v>133</v>
      </c>
      <c r="I1811" s="242" t="s">
        <v>1834</v>
      </c>
      <c r="J1811" s="505" t="s">
        <v>95</v>
      </c>
      <c r="K1811" s="505" t="s">
        <v>2149</v>
      </c>
      <c r="L1811" s="505" t="s">
        <v>112</v>
      </c>
      <c r="M1811" s="242"/>
      <c r="N1811" s="242"/>
      <c r="O1811" s="75"/>
    </row>
    <row r="1812" spans="1:15" ht="15.6">
      <c r="A1812" s="363">
        <v>46146</v>
      </c>
      <c r="B1812" s="286" t="s">
        <v>2039</v>
      </c>
      <c r="C1812" s="242" t="s">
        <v>103</v>
      </c>
      <c r="D1812" s="242" t="s">
        <v>256</v>
      </c>
      <c r="E1812" s="284">
        <v>370000</v>
      </c>
      <c r="F1812" s="503">
        <f t="shared" si="28"/>
        <v>716.07313235547417</v>
      </c>
      <c r="G1812" s="504">
        <v>516.70699999999999</v>
      </c>
      <c r="H1812" s="242" t="s">
        <v>106</v>
      </c>
      <c r="I1812" s="242" t="s">
        <v>2051</v>
      </c>
      <c r="J1812" s="505" t="s">
        <v>95</v>
      </c>
      <c r="K1812" s="505" t="s">
        <v>2149</v>
      </c>
      <c r="L1812" s="505" t="s">
        <v>112</v>
      </c>
      <c r="M1812" s="242"/>
      <c r="N1812" s="242"/>
      <c r="O1812" s="75"/>
    </row>
    <row r="1813" spans="1:15" ht="15.6">
      <c r="A1813" s="363">
        <v>46146</v>
      </c>
      <c r="B1813" s="286" t="s">
        <v>2040</v>
      </c>
      <c r="C1813" s="242" t="s">
        <v>103</v>
      </c>
      <c r="D1813" s="242" t="s">
        <v>256</v>
      </c>
      <c r="E1813" s="245">
        <v>225000</v>
      </c>
      <c r="F1813" s="503">
        <f t="shared" si="28"/>
        <v>435.44987778373428</v>
      </c>
      <c r="G1813" s="504">
        <v>516.70699999999999</v>
      </c>
      <c r="H1813" s="242" t="s">
        <v>106</v>
      </c>
      <c r="I1813" s="242" t="s">
        <v>2052</v>
      </c>
      <c r="J1813" s="505" t="s">
        <v>95</v>
      </c>
      <c r="K1813" s="505" t="s">
        <v>2149</v>
      </c>
      <c r="L1813" s="505" t="s">
        <v>112</v>
      </c>
      <c r="M1813" s="242"/>
      <c r="N1813" s="242"/>
      <c r="O1813" s="75"/>
    </row>
    <row r="1814" spans="1:15" ht="15.6">
      <c r="A1814" s="363">
        <v>46146</v>
      </c>
      <c r="B1814" s="243" t="s">
        <v>2041</v>
      </c>
      <c r="C1814" s="248" t="s">
        <v>275</v>
      </c>
      <c r="D1814" s="249" t="s">
        <v>2042</v>
      </c>
      <c r="E1814" s="245">
        <v>15612</v>
      </c>
      <c r="F1814" s="503">
        <f t="shared" si="28"/>
        <v>30.214415519820712</v>
      </c>
      <c r="G1814" s="504">
        <v>516.70699999999999</v>
      </c>
      <c r="H1814" s="242" t="s">
        <v>106</v>
      </c>
      <c r="I1814" s="242" t="s">
        <v>2053</v>
      </c>
      <c r="J1814" s="505" t="s">
        <v>95</v>
      </c>
      <c r="K1814" s="505" t="s">
        <v>2149</v>
      </c>
      <c r="L1814" s="505" t="s">
        <v>112</v>
      </c>
      <c r="M1814" s="242"/>
      <c r="N1814" s="242"/>
      <c r="O1814" s="75"/>
    </row>
    <row r="1815" spans="1:15" ht="15.6">
      <c r="A1815" s="370">
        <v>46147</v>
      </c>
      <c r="B1815" s="242" t="s">
        <v>185</v>
      </c>
      <c r="C1815" s="242" t="s">
        <v>334</v>
      </c>
      <c r="D1815" s="371" t="s">
        <v>98</v>
      </c>
      <c r="E1815" s="242">
        <v>1000</v>
      </c>
      <c r="F1815" s="503">
        <f t="shared" si="28"/>
        <v>1.9353327901499302</v>
      </c>
      <c r="G1815" s="504">
        <v>516.70699999999999</v>
      </c>
      <c r="H1815" s="372" t="s">
        <v>110</v>
      </c>
      <c r="I1815" s="530" t="s">
        <v>1468</v>
      </c>
      <c r="J1815" s="505" t="s">
        <v>95</v>
      </c>
      <c r="K1815" s="505" t="s">
        <v>2149</v>
      </c>
      <c r="L1815" s="505" t="s">
        <v>112</v>
      </c>
      <c r="M1815" s="242"/>
      <c r="N1815" s="242"/>
      <c r="O1815" s="75"/>
    </row>
    <row r="1816" spans="1:15" ht="15.6">
      <c r="A1816" s="370">
        <v>46147</v>
      </c>
      <c r="B1816" s="242" t="s">
        <v>185</v>
      </c>
      <c r="C1816" s="242" t="s">
        <v>334</v>
      </c>
      <c r="D1816" s="371" t="s">
        <v>98</v>
      </c>
      <c r="E1816" s="242">
        <v>1000</v>
      </c>
      <c r="F1816" s="503">
        <f t="shared" si="28"/>
        <v>1.9353327901499302</v>
      </c>
      <c r="G1816" s="504">
        <v>516.70699999999999</v>
      </c>
      <c r="H1816" s="372" t="s">
        <v>110</v>
      </c>
      <c r="I1816" s="530" t="s">
        <v>1468</v>
      </c>
      <c r="J1816" s="505" t="s">
        <v>95</v>
      </c>
      <c r="K1816" s="505" t="s">
        <v>2149</v>
      </c>
      <c r="L1816" s="505" t="s">
        <v>112</v>
      </c>
      <c r="M1816" s="242"/>
      <c r="N1816" s="242"/>
      <c r="O1816" s="75"/>
    </row>
    <row r="1817" spans="1:15" ht="15.6">
      <c r="A1817" s="370">
        <v>46147</v>
      </c>
      <c r="B1817" s="369" t="s">
        <v>1437</v>
      </c>
      <c r="C1817" s="170" t="s">
        <v>109</v>
      </c>
      <c r="D1817" s="232" t="s">
        <v>98</v>
      </c>
      <c r="E1817" s="242">
        <v>10000</v>
      </c>
      <c r="F1817" s="503">
        <f t="shared" si="28"/>
        <v>19.353327901499302</v>
      </c>
      <c r="G1817" s="504">
        <v>516.70699999999999</v>
      </c>
      <c r="H1817" s="372" t="s">
        <v>110</v>
      </c>
      <c r="I1817" s="242" t="s">
        <v>1470</v>
      </c>
      <c r="J1817" s="505" t="s">
        <v>95</v>
      </c>
      <c r="K1817" s="505" t="s">
        <v>2149</v>
      </c>
      <c r="L1817" s="505" t="s">
        <v>112</v>
      </c>
      <c r="M1817" s="170"/>
      <c r="N1817" s="170"/>
      <c r="O1817" s="247"/>
    </row>
    <row r="1818" spans="1:15" ht="15.6">
      <c r="A1818" s="374">
        <v>46147</v>
      </c>
      <c r="B1818" s="375" t="s">
        <v>1487</v>
      </c>
      <c r="C1818" s="375" t="s">
        <v>109</v>
      </c>
      <c r="D1818" s="376" t="s">
        <v>96</v>
      </c>
      <c r="E1818" s="377">
        <v>7500</v>
      </c>
      <c r="F1818" s="503">
        <f t="shared" si="28"/>
        <v>14.514995926124477</v>
      </c>
      <c r="G1818" s="504">
        <v>516.70699999999999</v>
      </c>
      <c r="H1818" s="376" t="s">
        <v>127</v>
      </c>
      <c r="I1818" s="377" t="s">
        <v>1546</v>
      </c>
      <c r="J1818" s="505" t="s">
        <v>95</v>
      </c>
      <c r="K1818" s="505" t="s">
        <v>2149</v>
      </c>
      <c r="L1818" s="505" t="s">
        <v>112</v>
      </c>
      <c r="M1818" s="242"/>
      <c r="N1818" s="242"/>
      <c r="O1818" s="75"/>
    </row>
    <row r="1819" spans="1:15" ht="15.6">
      <c r="A1819" s="533">
        <v>46147</v>
      </c>
      <c r="B1819" s="382" t="s">
        <v>1584</v>
      </c>
      <c r="C1819" s="535" t="s">
        <v>334</v>
      </c>
      <c r="D1819" s="382" t="s">
        <v>97</v>
      </c>
      <c r="E1819" s="284">
        <v>1000</v>
      </c>
      <c r="F1819" s="503">
        <f t="shared" si="28"/>
        <v>1.9353327901499302</v>
      </c>
      <c r="G1819" s="504">
        <v>516.70699999999999</v>
      </c>
      <c r="H1819" s="242" t="s">
        <v>167</v>
      </c>
      <c r="I1819" s="242" t="s">
        <v>1629</v>
      </c>
      <c r="J1819" s="505" t="s">
        <v>95</v>
      </c>
      <c r="K1819" s="505" t="s">
        <v>2149</v>
      </c>
      <c r="L1819" s="505" t="s">
        <v>112</v>
      </c>
      <c r="M1819" s="242"/>
      <c r="N1819" s="242"/>
      <c r="O1819" s="75"/>
    </row>
    <row r="1820" spans="1:15" ht="15.6">
      <c r="A1820" s="533">
        <v>46147</v>
      </c>
      <c r="B1820" s="382" t="s">
        <v>1585</v>
      </c>
      <c r="C1820" s="535" t="s">
        <v>334</v>
      </c>
      <c r="D1820" s="382" t="s">
        <v>97</v>
      </c>
      <c r="E1820" s="284">
        <v>1000</v>
      </c>
      <c r="F1820" s="503">
        <f t="shared" si="28"/>
        <v>1.9353327901499302</v>
      </c>
      <c r="G1820" s="504">
        <v>516.70699999999999</v>
      </c>
      <c r="H1820" s="242" t="s">
        <v>167</v>
      </c>
      <c r="I1820" s="242" t="s">
        <v>1629</v>
      </c>
      <c r="J1820" s="505" t="s">
        <v>95</v>
      </c>
      <c r="K1820" s="505" t="s">
        <v>2149</v>
      </c>
      <c r="L1820" s="505" t="s">
        <v>112</v>
      </c>
      <c r="M1820" s="242"/>
      <c r="N1820" s="242"/>
      <c r="O1820" s="75"/>
    </row>
    <row r="1821" spans="1:15" ht="15.6">
      <c r="A1821" s="533">
        <v>46147</v>
      </c>
      <c r="B1821" s="382" t="s">
        <v>1586</v>
      </c>
      <c r="C1821" s="535" t="s">
        <v>334</v>
      </c>
      <c r="D1821" s="382" t="s">
        <v>97</v>
      </c>
      <c r="E1821" s="284">
        <v>1000</v>
      </c>
      <c r="F1821" s="503">
        <f t="shared" si="28"/>
        <v>1.9353327901499302</v>
      </c>
      <c r="G1821" s="504">
        <v>516.70699999999999</v>
      </c>
      <c r="H1821" s="242" t="s">
        <v>167</v>
      </c>
      <c r="I1821" s="242" t="s">
        <v>1629</v>
      </c>
      <c r="J1821" s="505" t="s">
        <v>95</v>
      </c>
      <c r="K1821" s="505" t="s">
        <v>2149</v>
      </c>
      <c r="L1821" s="505" t="s">
        <v>112</v>
      </c>
      <c r="M1821" s="170"/>
      <c r="N1821" s="170"/>
      <c r="O1821" s="124"/>
    </row>
    <row r="1822" spans="1:15" ht="15.6">
      <c r="A1822" s="533">
        <v>46147</v>
      </c>
      <c r="B1822" s="382" t="s">
        <v>1587</v>
      </c>
      <c r="C1822" s="382" t="s">
        <v>109</v>
      </c>
      <c r="D1822" s="382" t="s">
        <v>98</v>
      </c>
      <c r="E1822" s="284">
        <v>5000</v>
      </c>
      <c r="F1822" s="503">
        <f t="shared" si="28"/>
        <v>9.5455606747336823</v>
      </c>
      <c r="G1822" s="504">
        <v>523.80370000000005</v>
      </c>
      <c r="H1822" s="242" t="s">
        <v>167</v>
      </c>
      <c r="I1822" s="242" t="s">
        <v>1632</v>
      </c>
      <c r="J1822" s="505" t="s">
        <v>95</v>
      </c>
      <c r="K1822" s="505" t="s">
        <v>337</v>
      </c>
      <c r="L1822" s="505" t="s">
        <v>112</v>
      </c>
      <c r="M1822" s="242"/>
      <c r="N1822" s="242"/>
      <c r="O1822" s="75"/>
    </row>
    <row r="1823" spans="1:15" ht="15.6">
      <c r="A1823" s="393">
        <v>46147</v>
      </c>
      <c r="B1823" s="165" t="s">
        <v>1656</v>
      </c>
      <c r="C1823" s="165" t="s">
        <v>109</v>
      </c>
      <c r="D1823" s="165" t="s">
        <v>525</v>
      </c>
      <c r="E1823" s="165">
        <v>7500</v>
      </c>
      <c r="F1823" s="503">
        <f t="shared" si="28"/>
        <v>14.514995926124477</v>
      </c>
      <c r="G1823" s="504">
        <v>516.70699999999999</v>
      </c>
      <c r="H1823" s="165" t="s">
        <v>122</v>
      </c>
      <c r="I1823" s="165" t="s">
        <v>1666</v>
      </c>
      <c r="J1823" s="505" t="s">
        <v>95</v>
      </c>
      <c r="K1823" s="505" t="s">
        <v>2149</v>
      </c>
      <c r="L1823" s="505" t="s">
        <v>112</v>
      </c>
      <c r="M1823" s="242"/>
      <c r="N1823" s="242"/>
      <c r="O1823" s="75"/>
    </row>
    <row r="1824" spans="1:15" ht="15.6">
      <c r="A1824" s="370">
        <v>46147</v>
      </c>
      <c r="B1824" s="242" t="s">
        <v>2163</v>
      </c>
      <c r="C1824" s="242" t="s">
        <v>395</v>
      </c>
      <c r="D1824" s="242" t="s">
        <v>256</v>
      </c>
      <c r="E1824" s="242">
        <v>50000</v>
      </c>
      <c r="F1824" s="503">
        <f t="shared" si="28"/>
        <v>96.766639507496507</v>
      </c>
      <c r="G1824" s="504">
        <v>516.70699999999999</v>
      </c>
      <c r="H1824" s="242" t="s">
        <v>121</v>
      </c>
      <c r="I1824" s="242" t="s">
        <v>1713</v>
      </c>
      <c r="J1824" s="505" t="s">
        <v>95</v>
      </c>
      <c r="K1824" s="505" t="s">
        <v>2149</v>
      </c>
      <c r="L1824" s="505" t="s">
        <v>112</v>
      </c>
      <c r="M1824" s="242"/>
      <c r="N1824" s="242"/>
      <c r="O1824" s="75"/>
    </row>
    <row r="1825" spans="1:15" ht="15.6">
      <c r="A1825" s="370">
        <v>46147</v>
      </c>
      <c r="B1825" s="242" t="s">
        <v>2161</v>
      </c>
      <c r="C1825" s="242" t="s">
        <v>334</v>
      </c>
      <c r="D1825" s="242" t="s">
        <v>256</v>
      </c>
      <c r="E1825" s="242">
        <v>1000</v>
      </c>
      <c r="F1825" s="503">
        <f t="shared" si="28"/>
        <v>1.9353327901499302</v>
      </c>
      <c r="G1825" s="504">
        <v>516.70699999999999</v>
      </c>
      <c r="H1825" s="242" t="s">
        <v>121</v>
      </c>
      <c r="I1825" s="242" t="s">
        <v>1710</v>
      </c>
      <c r="J1825" s="505" t="s">
        <v>95</v>
      </c>
      <c r="K1825" s="505" t="s">
        <v>2149</v>
      </c>
      <c r="L1825" s="505" t="s">
        <v>112</v>
      </c>
      <c r="M1825" s="242"/>
      <c r="N1825" s="242"/>
      <c r="O1825" s="75"/>
    </row>
    <row r="1826" spans="1:15" ht="15.6">
      <c r="A1826" s="370">
        <v>46147</v>
      </c>
      <c r="B1826" s="242" t="s">
        <v>2161</v>
      </c>
      <c r="C1826" s="242" t="s">
        <v>334</v>
      </c>
      <c r="D1826" s="242" t="s">
        <v>256</v>
      </c>
      <c r="E1826" s="242">
        <v>1000</v>
      </c>
      <c r="F1826" s="503">
        <f t="shared" si="28"/>
        <v>1.9353327901499302</v>
      </c>
      <c r="G1826" s="504">
        <v>516.70699999999999</v>
      </c>
      <c r="H1826" s="242" t="s">
        <v>121</v>
      </c>
      <c r="I1826" s="242" t="s">
        <v>1710</v>
      </c>
      <c r="J1826" s="505" t="s">
        <v>95</v>
      </c>
      <c r="K1826" s="505" t="s">
        <v>2149</v>
      </c>
      <c r="L1826" s="505" t="s">
        <v>112</v>
      </c>
      <c r="M1826" s="242"/>
      <c r="N1826" s="242"/>
      <c r="O1826" s="75"/>
    </row>
    <row r="1827" spans="1:15" ht="15.6">
      <c r="A1827" s="370">
        <v>46147</v>
      </c>
      <c r="B1827" s="170" t="s">
        <v>2165</v>
      </c>
      <c r="C1827" s="375" t="s">
        <v>391</v>
      </c>
      <c r="D1827" s="242" t="s">
        <v>256</v>
      </c>
      <c r="E1827" s="242">
        <v>3000</v>
      </c>
      <c r="F1827" s="503">
        <f t="shared" si="28"/>
        <v>5.8059983704497906</v>
      </c>
      <c r="G1827" s="504">
        <v>516.70699999999999</v>
      </c>
      <c r="H1827" s="242" t="s">
        <v>121</v>
      </c>
      <c r="I1827" s="242" t="s">
        <v>1714</v>
      </c>
      <c r="J1827" s="505" t="s">
        <v>95</v>
      </c>
      <c r="K1827" s="505" t="s">
        <v>2149</v>
      </c>
      <c r="L1827" s="505" t="s">
        <v>112</v>
      </c>
      <c r="M1827" s="242"/>
      <c r="N1827" s="242"/>
      <c r="O1827" s="75"/>
    </row>
    <row r="1828" spans="1:15" ht="15.6">
      <c r="A1828" s="370">
        <v>46147</v>
      </c>
      <c r="B1828" s="242" t="s">
        <v>2166</v>
      </c>
      <c r="C1828" s="242" t="s">
        <v>334</v>
      </c>
      <c r="D1828" s="242" t="s">
        <v>256</v>
      </c>
      <c r="E1828" s="242">
        <v>500</v>
      </c>
      <c r="F1828" s="503">
        <f t="shared" si="28"/>
        <v>0.9676663950749651</v>
      </c>
      <c r="G1828" s="504">
        <v>516.70699999999999</v>
      </c>
      <c r="H1828" s="242" t="s">
        <v>121</v>
      </c>
      <c r="I1828" s="242" t="s">
        <v>1710</v>
      </c>
      <c r="J1828" s="505" t="s">
        <v>95</v>
      </c>
      <c r="K1828" s="505" t="s">
        <v>2149</v>
      </c>
      <c r="L1828" s="505" t="s">
        <v>112</v>
      </c>
      <c r="M1828" s="242"/>
      <c r="N1828" s="242"/>
      <c r="O1828" s="75"/>
    </row>
    <row r="1829" spans="1:15" ht="15.6">
      <c r="A1829" s="370">
        <v>46147</v>
      </c>
      <c r="B1829" s="165" t="s">
        <v>1704</v>
      </c>
      <c r="C1829" s="165" t="s">
        <v>109</v>
      </c>
      <c r="D1829" s="242" t="s">
        <v>256</v>
      </c>
      <c r="E1829" s="242">
        <v>7500</v>
      </c>
      <c r="F1829" s="503">
        <f t="shared" si="28"/>
        <v>14.514995926124477</v>
      </c>
      <c r="G1829" s="504">
        <v>516.70699999999999</v>
      </c>
      <c r="H1829" s="242" t="s">
        <v>121</v>
      </c>
      <c r="I1829" s="242" t="s">
        <v>1715</v>
      </c>
      <c r="J1829" s="505" t="s">
        <v>95</v>
      </c>
      <c r="K1829" s="505" t="s">
        <v>2149</v>
      </c>
      <c r="L1829" s="505" t="s">
        <v>112</v>
      </c>
      <c r="M1829" s="242"/>
      <c r="N1829" s="242"/>
      <c r="O1829" s="75"/>
    </row>
    <row r="1830" spans="1:15" ht="15.6">
      <c r="A1830" s="370">
        <v>46147</v>
      </c>
      <c r="B1830" s="170" t="s">
        <v>1736</v>
      </c>
      <c r="C1830" s="170" t="s">
        <v>109</v>
      </c>
      <c r="D1830" s="170" t="s">
        <v>256</v>
      </c>
      <c r="E1830" s="242">
        <v>7500</v>
      </c>
      <c r="F1830" s="503">
        <f t="shared" si="28"/>
        <v>14.514995926124477</v>
      </c>
      <c r="G1830" s="504">
        <v>516.70699999999999</v>
      </c>
      <c r="H1830" s="242" t="s">
        <v>130</v>
      </c>
      <c r="I1830" s="242" t="s">
        <v>1741</v>
      </c>
      <c r="J1830" s="505" t="s">
        <v>95</v>
      </c>
      <c r="K1830" s="505" t="s">
        <v>2149</v>
      </c>
      <c r="L1830" s="505" t="s">
        <v>112</v>
      </c>
      <c r="M1830" s="242"/>
      <c r="N1830" s="242"/>
      <c r="O1830" s="75"/>
    </row>
    <row r="1831" spans="1:15" ht="15.6">
      <c r="A1831" s="370">
        <v>46147</v>
      </c>
      <c r="B1831" s="242" t="s">
        <v>2167</v>
      </c>
      <c r="C1831" s="242" t="s">
        <v>523</v>
      </c>
      <c r="D1831" s="242" t="s">
        <v>256</v>
      </c>
      <c r="E1831" s="242">
        <v>20000</v>
      </c>
      <c r="F1831" s="503">
        <f t="shared" si="28"/>
        <v>38.706655802998604</v>
      </c>
      <c r="G1831" s="504">
        <v>516.70699999999999</v>
      </c>
      <c r="H1831" s="242" t="s">
        <v>130</v>
      </c>
      <c r="I1831" s="242" t="s">
        <v>1744</v>
      </c>
      <c r="J1831" s="505" t="s">
        <v>95</v>
      </c>
      <c r="K1831" s="505" t="s">
        <v>2149</v>
      </c>
      <c r="L1831" s="505" t="s">
        <v>112</v>
      </c>
      <c r="M1831" s="170"/>
      <c r="N1831" s="170"/>
      <c r="O1831" s="124"/>
    </row>
    <row r="1832" spans="1:15" ht="15.6">
      <c r="A1832" s="370">
        <v>46147</v>
      </c>
      <c r="B1832" s="242" t="s">
        <v>2161</v>
      </c>
      <c r="C1832" s="242" t="s">
        <v>520</v>
      </c>
      <c r="D1832" s="242" t="s">
        <v>256</v>
      </c>
      <c r="E1832" s="242">
        <v>2000</v>
      </c>
      <c r="F1832" s="503">
        <f t="shared" si="28"/>
        <v>3.8706655802998604</v>
      </c>
      <c r="G1832" s="504">
        <v>516.70699999999999</v>
      </c>
      <c r="H1832" s="242" t="s">
        <v>130</v>
      </c>
      <c r="I1832" s="242" t="s">
        <v>1739</v>
      </c>
      <c r="J1832" s="505" t="s">
        <v>95</v>
      </c>
      <c r="K1832" s="505" t="s">
        <v>2149</v>
      </c>
      <c r="L1832" s="505" t="s">
        <v>112</v>
      </c>
      <c r="M1832" s="242"/>
      <c r="N1832" s="242"/>
      <c r="O1832" s="75"/>
    </row>
    <row r="1833" spans="1:15" ht="15.6">
      <c r="A1833" s="370">
        <v>46147</v>
      </c>
      <c r="B1833" s="242" t="s">
        <v>2164</v>
      </c>
      <c r="C1833" s="242" t="s">
        <v>520</v>
      </c>
      <c r="D1833" s="242" t="s">
        <v>256</v>
      </c>
      <c r="E1833" s="242">
        <v>2500</v>
      </c>
      <c r="F1833" s="503">
        <f t="shared" si="28"/>
        <v>4.8383319753748255</v>
      </c>
      <c r="G1833" s="504">
        <v>516.70699999999999</v>
      </c>
      <c r="H1833" s="242" t="s">
        <v>130</v>
      </c>
      <c r="I1833" s="242" t="s">
        <v>1739</v>
      </c>
      <c r="J1833" s="505" t="s">
        <v>95</v>
      </c>
      <c r="K1833" s="505" t="s">
        <v>2149</v>
      </c>
      <c r="L1833" s="505" t="s">
        <v>112</v>
      </c>
      <c r="M1833" s="170"/>
      <c r="N1833" s="170"/>
      <c r="O1833" s="124"/>
    </row>
    <row r="1834" spans="1:15" ht="15.6">
      <c r="A1834" s="370">
        <v>46147</v>
      </c>
      <c r="B1834" s="242" t="s">
        <v>2164</v>
      </c>
      <c r="C1834" s="242" t="s">
        <v>520</v>
      </c>
      <c r="D1834" s="242" t="s">
        <v>256</v>
      </c>
      <c r="E1834" s="242">
        <v>1500</v>
      </c>
      <c r="F1834" s="503">
        <f t="shared" si="28"/>
        <v>2.9029991852248953</v>
      </c>
      <c r="G1834" s="504">
        <v>516.70699999999999</v>
      </c>
      <c r="H1834" s="242" t="s">
        <v>130</v>
      </c>
      <c r="I1834" s="242" t="s">
        <v>1739</v>
      </c>
      <c r="J1834" s="505" t="s">
        <v>95</v>
      </c>
      <c r="K1834" s="505" t="s">
        <v>2149</v>
      </c>
      <c r="L1834" s="505" t="s">
        <v>112</v>
      </c>
      <c r="M1834" s="242"/>
      <c r="N1834" s="242"/>
      <c r="O1834" s="75"/>
    </row>
    <row r="1835" spans="1:15" ht="15.6">
      <c r="A1835" s="370">
        <v>46147</v>
      </c>
      <c r="B1835" s="242" t="s">
        <v>2207</v>
      </c>
      <c r="C1835" s="375" t="s">
        <v>391</v>
      </c>
      <c r="D1835" s="242" t="s">
        <v>256</v>
      </c>
      <c r="E1835" s="242">
        <v>5000</v>
      </c>
      <c r="F1835" s="503">
        <f t="shared" si="28"/>
        <v>9.676663950749651</v>
      </c>
      <c r="G1835" s="504">
        <v>516.70699999999999</v>
      </c>
      <c r="H1835" s="242" t="s">
        <v>130</v>
      </c>
      <c r="I1835" s="242" t="s">
        <v>1745</v>
      </c>
      <c r="J1835" s="505" t="s">
        <v>95</v>
      </c>
      <c r="K1835" s="505" t="s">
        <v>2149</v>
      </c>
      <c r="L1835" s="505" t="s">
        <v>112</v>
      </c>
      <c r="M1835" s="242"/>
      <c r="N1835" s="242"/>
      <c r="O1835" s="75"/>
    </row>
    <row r="1836" spans="1:15" ht="15.6">
      <c r="A1836" s="370">
        <v>46147</v>
      </c>
      <c r="B1836" s="242" t="s">
        <v>2173</v>
      </c>
      <c r="C1836" s="242" t="s">
        <v>520</v>
      </c>
      <c r="D1836" s="242" t="s">
        <v>256</v>
      </c>
      <c r="E1836" s="242">
        <v>500</v>
      </c>
      <c r="F1836" s="503">
        <f t="shared" si="28"/>
        <v>0.9676663950749651</v>
      </c>
      <c r="G1836" s="504">
        <v>516.70699999999999</v>
      </c>
      <c r="H1836" s="242" t="s">
        <v>130</v>
      </c>
      <c r="I1836" s="242" t="s">
        <v>1739</v>
      </c>
      <c r="J1836" s="505" t="s">
        <v>95</v>
      </c>
      <c r="K1836" s="505" t="s">
        <v>2149</v>
      </c>
      <c r="L1836" s="505" t="s">
        <v>112</v>
      </c>
      <c r="M1836" s="242"/>
      <c r="N1836" s="242"/>
      <c r="O1836" s="75"/>
    </row>
    <row r="1837" spans="1:15" ht="15.6">
      <c r="A1837" s="381">
        <v>46147</v>
      </c>
      <c r="B1837" s="242" t="s">
        <v>1772</v>
      </c>
      <c r="C1837" s="369" t="s">
        <v>334</v>
      </c>
      <c r="D1837" s="530" t="s">
        <v>96</v>
      </c>
      <c r="E1837" s="285">
        <v>500</v>
      </c>
      <c r="F1837" s="503">
        <f t="shared" si="28"/>
        <v>0.9676663950749651</v>
      </c>
      <c r="G1837" s="504">
        <v>516.70699999999999</v>
      </c>
      <c r="H1837" s="540" t="s">
        <v>133</v>
      </c>
      <c r="I1837" s="242" t="s">
        <v>1834</v>
      </c>
      <c r="J1837" s="505" t="s">
        <v>95</v>
      </c>
      <c r="K1837" s="505" t="s">
        <v>2149</v>
      </c>
      <c r="L1837" s="505" t="s">
        <v>112</v>
      </c>
      <c r="M1837" s="242"/>
      <c r="N1837" s="242"/>
      <c r="O1837" s="75"/>
    </row>
    <row r="1838" spans="1:15" ht="15.6">
      <c r="A1838" s="381">
        <v>46147</v>
      </c>
      <c r="B1838" s="170" t="s">
        <v>1773</v>
      </c>
      <c r="C1838" s="170" t="s">
        <v>523</v>
      </c>
      <c r="D1838" s="170" t="s">
        <v>96</v>
      </c>
      <c r="E1838" s="309">
        <v>10000</v>
      </c>
      <c r="F1838" s="503">
        <f t="shared" ref="F1838:F1901" si="29">E1838/G1838</f>
        <v>19.353327901499302</v>
      </c>
      <c r="G1838" s="504">
        <v>516.70699999999999</v>
      </c>
      <c r="H1838" s="369" t="s">
        <v>133</v>
      </c>
      <c r="I1838" s="170" t="s">
        <v>1837</v>
      </c>
      <c r="J1838" s="505" t="s">
        <v>95</v>
      </c>
      <c r="K1838" s="505" t="s">
        <v>2149</v>
      </c>
      <c r="L1838" s="505" t="s">
        <v>112</v>
      </c>
      <c r="M1838" s="242"/>
      <c r="N1838" s="242"/>
      <c r="O1838" s="75"/>
    </row>
    <row r="1839" spans="1:15" ht="15.6">
      <c r="A1839" s="381">
        <v>46147</v>
      </c>
      <c r="B1839" s="170" t="s">
        <v>1774</v>
      </c>
      <c r="C1839" s="369" t="s">
        <v>109</v>
      </c>
      <c r="D1839" s="369" t="s">
        <v>96</v>
      </c>
      <c r="E1839" s="309">
        <v>7500</v>
      </c>
      <c r="F1839" s="503">
        <f t="shared" si="29"/>
        <v>14.514995926124477</v>
      </c>
      <c r="G1839" s="504">
        <v>516.70699999999999</v>
      </c>
      <c r="H1839" s="369" t="s">
        <v>133</v>
      </c>
      <c r="I1839" s="170" t="s">
        <v>1839</v>
      </c>
      <c r="J1839" s="505" t="s">
        <v>95</v>
      </c>
      <c r="K1839" s="505" t="s">
        <v>2149</v>
      </c>
      <c r="L1839" s="505" t="s">
        <v>112</v>
      </c>
      <c r="M1839" s="242"/>
      <c r="N1839" s="242"/>
      <c r="O1839" s="75"/>
    </row>
    <row r="1840" spans="1:15" ht="15.6">
      <c r="A1840" s="536">
        <v>46147</v>
      </c>
      <c r="B1840" s="375" t="s">
        <v>1865</v>
      </c>
      <c r="C1840" s="375" t="s">
        <v>109</v>
      </c>
      <c r="D1840" s="375" t="s">
        <v>99</v>
      </c>
      <c r="E1840" s="245">
        <v>7500</v>
      </c>
      <c r="F1840" s="503">
        <f t="shared" si="29"/>
        <v>14.514995926124477</v>
      </c>
      <c r="G1840" s="504">
        <v>516.70699999999999</v>
      </c>
      <c r="H1840" s="375" t="s">
        <v>128</v>
      </c>
      <c r="I1840" s="375" t="s">
        <v>1935</v>
      </c>
      <c r="J1840" s="505" t="s">
        <v>95</v>
      </c>
      <c r="K1840" s="505" t="s">
        <v>2149</v>
      </c>
      <c r="L1840" s="505" t="s">
        <v>112</v>
      </c>
      <c r="M1840" s="242"/>
      <c r="N1840" s="242"/>
      <c r="O1840" s="75"/>
    </row>
    <row r="1841" spans="1:15" ht="15.6">
      <c r="A1841" s="370">
        <v>46147</v>
      </c>
      <c r="B1841" s="242" t="s">
        <v>1965</v>
      </c>
      <c r="C1841" s="242" t="s">
        <v>334</v>
      </c>
      <c r="D1841" s="242" t="s">
        <v>96</v>
      </c>
      <c r="E1841" s="242">
        <v>1000</v>
      </c>
      <c r="F1841" s="503">
        <f t="shared" si="29"/>
        <v>1.9353327901499302</v>
      </c>
      <c r="G1841" s="504">
        <v>516.70699999999999</v>
      </c>
      <c r="H1841" s="242" t="s">
        <v>123</v>
      </c>
      <c r="I1841" s="242" t="s">
        <v>2013</v>
      </c>
      <c r="J1841" s="505" t="s">
        <v>95</v>
      </c>
      <c r="K1841" s="505" t="s">
        <v>2149</v>
      </c>
      <c r="L1841" s="505" t="s">
        <v>112</v>
      </c>
      <c r="M1841" s="242"/>
      <c r="N1841" s="242"/>
      <c r="O1841" s="75"/>
    </row>
    <row r="1842" spans="1:15" ht="15.6">
      <c r="A1842" s="370">
        <v>46147</v>
      </c>
      <c r="B1842" s="242" t="s">
        <v>1966</v>
      </c>
      <c r="C1842" s="242" t="s">
        <v>334</v>
      </c>
      <c r="D1842" s="242" t="s">
        <v>96</v>
      </c>
      <c r="E1842" s="242">
        <v>1000</v>
      </c>
      <c r="F1842" s="503">
        <f t="shared" si="29"/>
        <v>1.9353327901499302</v>
      </c>
      <c r="G1842" s="504">
        <v>516.70699999999999</v>
      </c>
      <c r="H1842" s="242" t="s">
        <v>123</v>
      </c>
      <c r="I1842" s="242" t="s">
        <v>2013</v>
      </c>
      <c r="J1842" s="505" t="s">
        <v>95</v>
      </c>
      <c r="K1842" s="505" t="s">
        <v>2149</v>
      </c>
      <c r="L1842" s="505" t="s">
        <v>112</v>
      </c>
      <c r="M1842" s="242"/>
      <c r="N1842" s="242"/>
      <c r="O1842" s="75"/>
    </row>
    <row r="1843" spans="1:15" ht="15.6">
      <c r="A1843" s="370">
        <v>46147</v>
      </c>
      <c r="B1843" s="242" t="s">
        <v>1967</v>
      </c>
      <c r="C1843" s="242" t="s">
        <v>109</v>
      </c>
      <c r="D1843" s="242" t="s">
        <v>96</v>
      </c>
      <c r="E1843" s="242">
        <v>5000</v>
      </c>
      <c r="F1843" s="503">
        <f t="shared" si="29"/>
        <v>9.676663950749651</v>
      </c>
      <c r="G1843" s="504">
        <v>516.70699999999999</v>
      </c>
      <c r="H1843" s="242" t="s">
        <v>123</v>
      </c>
      <c r="I1843" s="242" t="s">
        <v>2014</v>
      </c>
      <c r="J1843" s="505" t="s">
        <v>95</v>
      </c>
      <c r="K1843" s="505" t="s">
        <v>2149</v>
      </c>
      <c r="L1843" s="505" t="s">
        <v>112</v>
      </c>
      <c r="M1843" s="242"/>
      <c r="N1843" s="242"/>
      <c r="O1843" s="75"/>
    </row>
    <row r="1844" spans="1:15" ht="15.6">
      <c r="A1844" s="366">
        <v>46147</v>
      </c>
      <c r="B1844" s="170" t="s">
        <v>1968</v>
      </c>
      <c r="C1844" s="170" t="s">
        <v>102</v>
      </c>
      <c r="D1844" s="170" t="s">
        <v>97</v>
      </c>
      <c r="E1844" s="173">
        <v>12700</v>
      </c>
      <c r="F1844" s="503">
        <f t="shared" si="29"/>
        <v>23.720139706019687</v>
      </c>
      <c r="G1844" s="504">
        <v>535.41</v>
      </c>
      <c r="H1844" s="170" t="s">
        <v>123</v>
      </c>
      <c r="I1844" s="170" t="s">
        <v>2015</v>
      </c>
      <c r="J1844" s="505" t="s">
        <v>95</v>
      </c>
      <c r="K1844" s="505" t="s">
        <v>337</v>
      </c>
      <c r="L1844" s="505" t="s">
        <v>112</v>
      </c>
      <c r="M1844" s="242"/>
      <c r="N1844" s="242"/>
      <c r="O1844" s="75"/>
    </row>
    <row r="1845" spans="1:15" ht="15.6">
      <c r="A1845" s="370">
        <v>46148</v>
      </c>
      <c r="B1845" s="242" t="s">
        <v>185</v>
      </c>
      <c r="C1845" s="242" t="s">
        <v>334</v>
      </c>
      <c r="D1845" s="371" t="s">
        <v>98</v>
      </c>
      <c r="E1845" s="242">
        <v>1000</v>
      </c>
      <c r="F1845" s="503">
        <f t="shared" si="29"/>
        <v>1.9353327901499302</v>
      </c>
      <c r="G1845" s="504">
        <v>516.70699999999999</v>
      </c>
      <c r="H1845" s="372" t="s">
        <v>110</v>
      </c>
      <c r="I1845" s="530" t="s">
        <v>1468</v>
      </c>
      <c r="J1845" s="505" t="s">
        <v>95</v>
      </c>
      <c r="K1845" s="505" t="s">
        <v>2149</v>
      </c>
      <c r="L1845" s="505" t="s">
        <v>112</v>
      </c>
      <c r="M1845" s="242"/>
      <c r="N1845" s="242"/>
      <c r="O1845" s="75"/>
    </row>
    <row r="1846" spans="1:15" ht="15.6">
      <c r="A1846" s="370">
        <v>46148</v>
      </c>
      <c r="B1846" s="242" t="s">
        <v>186</v>
      </c>
      <c r="C1846" s="242" t="s">
        <v>334</v>
      </c>
      <c r="D1846" s="371" t="s">
        <v>98</v>
      </c>
      <c r="E1846" s="242">
        <v>1000</v>
      </c>
      <c r="F1846" s="503">
        <f t="shared" si="29"/>
        <v>1.9353327901499302</v>
      </c>
      <c r="G1846" s="504">
        <v>516.70699999999999</v>
      </c>
      <c r="H1846" s="372" t="s">
        <v>110</v>
      </c>
      <c r="I1846" s="530" t="s">
        <v>1468</v>
      </c>
      <c r="J1846" s="505" t="s">
        <v>95</v>
      </c>
      <c r="K1846" s="505" t="s">
        <v>2149</v>
      </c>
      <c r="L1846" s="505" t="s">
        <v>112</v>
      </c>
      <c r="M1846" s="531"/>
      <c r="N1846" s="531"/>
      <c r="O1846" s="124"/>
    </row>
    <row r="1847" spans="1:15" ht="15.6">
      <c r="A1847" s="374">
        <v>46148</v>
      </c>
      <c r="B1847" s="377" t="s">
        <v>1488</v>
      </c>
      <c r="C1847" s="377" t="s">
        <v>395</v>
      </c>
      <c r="D1847" s="376" t="s">
        <v>96</v>
      </c>
      <c r="E1847" s="377">
        <v>60000</v>
      </c>
      <c r="F1847" s="503">
        <f t="shared" si="29"/>
        <v>116.11996740899582</v>
      </c>
      <c r="G1847" s="504">
        <v>516.70699999999999</v>
      </c>
      <c r="H1847" s="376" t="s">
        <v>127</v>
      </c>
      <c r="I1847" s="377" t="s">
        <v>1547</v>
      </c>
      <c r="J1847" s="505" t="s">
        <v>95</v>
      </c>
      <c r="K1847" s="505" t="s">
        <v>2149</v>
      </c>
      <c r="L1847" s="505" t="s">
        <v>112</v>
      </c>
      <c r="M1847" s="242"/>
      <c r="N1847" s="242"/>
      <c r="O1847" s="75"/>
    </row>
    <row r="1848" spans="1:15" ht="15.6">
      <c r="A1848" s="374">
        <v>46148</v>
      </c>
      <c r="B1848" s="377" t="s">
        <v>1489</v>
      </c>
      <c r="C1848" s="377" t="s">
        <v>395</v>
      </c>
      <c r="D1848" s="376" t="s">
        <v>96</v>
      </c>
      <c r="E1848" s="377">
        <v>60000</v>
      </c>
      <c r="F1848" s="503">
        <f t="shared" si="29"/>
        <v>116.11996740899582</v>
      </c>
      <c r="G1848" s="504">
        <v>516.70699999999999</v>
      </c>
      <c r="H1848" s="376" t="s">
        <v>127</v>
      </c>
      <c r="I1848" s="377" t="s">
        <v>1548</v>
      </c>
      <c r="J1848" s="505" t="s">
        <v>95</v>
      </c>
      <c r="K1848" s="505" t="s">
        <v>2149</v>
      </c>
      <c r="L1848" s="505" t="s">
        <v>112</v>
      </c>
      <c r="M1848" s="242"/>
      <c r="N1848" s="242"/>
      <c r="O1848" s="75"/>
    </row>
    <row r="1849" spans="1:15" ht="15.6">
      <c r="A1849" s="374">
        <v>46148</v>
      </c>
      <c r="B1849" s="377" t="s">
        <v>1490</v>
      </c>
      <c r="C1849" s="377" t="s">
        <v>395</v>
      </c>
      <c r="D1849" s="376" t="s">
        <v>96</v>
      </c>
      <c r="E1849" s="377">
        <v>80000</v>
      </c>
      <c r="F1849" s="503">
        <f t="shared" si="29"/>
        <v>154.82662321199442</v>
      </c>
      <c r="G1849" s="504">
        <v>516.70699999999999</v>
      </c>
      <c r="H1849" s="376" t="s">
        <v>127</v>
      </c>
      <c r="I1849" s="377" t="s">
        <v>1549</v>
      </c>
      <c r="J1849" s="505" t="s">
        <v>95</v>
      </c>
      <c r="K1849" s="505" t="s">
        <v>2149</v>
      </c>
      <c r="L1849" s="505" t="s">
        <v>112</v>
      </c>
      <c r="M1849" s="242"/>
      <c r="N1849" s="242"/>
      <c r="O1849" s="75"/>
    </row>
    <row r="1850" spans="1:15" ht="15.6">
      <c r="A1850" s="374">
        <v>46148</v>
      </c>
      <c r="B1850" s="377" t="s">
        <v>1491</v>
      </c>
      <c r="C1850" s="377" t="s">
        <v>395</v>
      </c>
      <c r="D1850" s="376" t="s">
        <v>96</v>
      </c>
      <c r="E1850" s="377">
        <v>60000</v>
      </c>
      <c r="F1850" s="503">
        <f t="shared" si="29"/>
        <v>116.11996740899582</v>
      </c>
      <c r="G1850" s="504">
        <v>516.70699999999999</v>
      </c>
      <c r="H1850" s="376" t="s">
        <v>127</v>
      </c>
      <c r="I1850" s="377" t="s">
        <v>1550</v>
      </c>
      <c r="J1850" s="505" t="s">
        <v>95</v>
      </c>
      <c r="K1850" s="505" t="s">
        <v>2149</v>
      </c>
      <c r="L1850" s="505" t="s">
        <v>112</v>
      </c>
      <c r="M1850" s="242"/>
      <c r="N1850" s="242"/>
      <c r="O1850" s="75"/>
    </row>
    <row r="1851" spans="1:15" ht="15.6">
      <c r="A1851" s="374">
        <v>46148</v>
      </c>
      <c r="B1851" s="377" t="s">
        <v>1492</v>
      </c>
      <c r="C1851" s="375" t="s">
        <v>391</v>
      </c>
      <c r="D1851" s="376" t="s">
        <v>96</v>
      </c>
      <c r="E1851" s="377">
        <v>18500</v>
      </c>
      <c r="F1851" s="503">
        <f t="shared" si="29"/>
        <v>34.55295941428065</v>
      </c>
      <c r="G1851" s="504">
        <v>535.41</v>
      </c>
      <c r="H1851" s="376" t="s">
        <v>127</v>
      </c>
      <c r="I1851" s="377" t="s">
        <v>1551</v>
      </c>
      <c r="J1851" s="505" t="s">
        <v>95</v>
      </c>
      <c r="K1851" s="505" t="s">
        <v>337</v>
      </c>
      <c r="L1851" s="505" t="s">
        <v>112</v>
      </c>
      <c r="M1851" s="242"/>
      <c r="N1851" s="242"/>
      <c r="O1851" s="75"/>
    </row>
    <row r="1852" spans="1:15" ht="15.6">
      <c r="A1852" s="374">
        <v>46148</v>
      </c>
      <c r="B1852" s="377" t="s">
        <v>1493</v>
      </c>
      <c r="C1852" s="375" t="s">
        <v>391</v>
      </c>
      <c r="D1852" s="376" t="s">
        <v>96</v>
      </c>
      <c r="E1852" s="377">
        <v>18500</v>
      </c>
      <c r="F1852" s="503">
        <f t="shared" si="29"/>
        <v>35.803656617773711</v>
      </c>
      <c r="G1852" s="504">
        <v>516.70699999999999</v>
      </c>
      <c r="H1852" s="376" t="s">
        <v>127</v>
      </c>
      <c r="I1852" s="377" t="s">
        <v>1552</v>
      </c>
      <c r="J1852" s="505" t="s">
        <v>95</v>
      </c>
      <c r="K1852" s="505" t="s">
        <v>2149</v>
      </c>
      <c r="L1852" s="505" t="s">
        <v>112</v>
      </c>
      <c r="M1852" s="242"/>
      <c r="N1852" s="242"/>
      <c r="O1852" s="75"/>
    </row>
    <row r="1853" spans="1:15" ht="15.6">
      <c r="A1853" s="374">
        <v>46148</v>
      </c>
      <c r="B1853" s="377" t="s">
        <v>1494</v>
      </c>
      <c r="C1853" s="377" t="s">
        <v>520</v>
      </c>
      <c r="D1853" s="376" t="s">
        <v>96</v>
      </c>
      <c r="E1853" s="377">
        <v>1000</v>
      </c>
      <c r="F1853" s="503">
        <f t="shared" si="29"/>
        <v>1.9353327901499302</v>
      </c>
      <c r="G1853" s="504">
        <v>516.70699999999999</v>
      </c>
      <c r="H1853" s="376" t="s">
        <v>127</v>
      </c>
      <c r="I1853" s="377" t="s">
        <v>1553</v>
      </c>
      <c r="J1853" s="505" t="s">
        <v>95</v>
      </c>
      <c r="K1853" s="505" t="s">
        <v>2149</v>
      </c>
      <c r="L1853" s="505" t="s">
        <v>112</v>
      </c>
      <c r="M1853" s="242"/>
      <c r="N1853" s="242"/>
      <c r="O1853" s="75"/>
    </row>
    <row r="1854" spans="1:15" ht="15.6">
      <c r="A1854" s="393">
        <v>46148</v>
      </c>
      <c r="B1854" s="165" t="s">
        <v>2179</v>
      </c>
      <c r="C1854" s="165" t="s">
        <v>523</v>
      </c>
      <c r="D1854" s="165" t="s">
        <v>256</v>
      </c>
      <c r="E1854" s="165">
        <v>60000</v>
      </c>
      <c r="F1854" s="503">
        <f t="shared" si="29"/>
        <v>116.11996740899582</v>
      </c>
      <c r="G1854" s="504">
        <v>516.70699999999999</v>
      </c>
      <c r="H1854" s="165" t="s">
        <v>122</v>
      </c>
      <c r="I1854" s="165" t="s">
        <v>1667</v>
      </c>
      <c r="J1854" s="505" t="s">
        <v>95</v>
      </c>
      <c r="K1854" s="505" t="s">
        <v>2149</v>
      </c>
      <c r="L1854" s="505" t="s">
        <v>112</v>
      </c>
      <c r="M1854" s="242"/>
      <c r="N1854" s="242"/>
      <c r="O1854" s="75"/>
    </row>
    <row r="1855" spans="1:15" ht="15.6">
      <c r="A1855" s="393">
        <v>46148</v>
      </c>
      <c r="B1855" s="165" t="s">
        <v>2207</v>
      </c>
      <c r="C1855" s="375" t="s">
        <v>391</v>
      </c>
      <c r="D1855" s="165" t="s">
        <v>256</v>
      </c>
      <c r="E1855" s="165">
        <v>18500</v>
      </c>
      <c r="F1855" s="503">
        <f t="shared" si="29"/>
        <v>35.803656617773711</v>
      </c>
      <c r="G1855" s="504">
        <v>516.70699999999999</v>
      </c>
      <c r="H1855" s="165" t="s">
        <v>122</v>
      </c>
      <c r="I1855" s="165" t="s">
        <v>1668</v>
      </c>
      <c r="J1855" s="505" t="s">
        <v>95</v>
      </c>
      <c r="K1855" s="505" t="s">
        <v>2149</v>
      </c>
      <c r="L1855" s="505" t="s">
        <v>112</v>
      </c>
      <c r="M1855" s="170"/>
      <c r="N1855" s="170"/>
      <c r="O1855" s="247"/>
    </row>
    <row r="1856" spans="1:15" ht="15.6">
      <c r="A1856" s="393">
        <v>46148</v>
      </c>
      <c r="B1856" s="165" t="s">
        <v>2172</v>
      </c>
      <c r="C1856" s="165" t="s">
        <v>334</v>
      </c>
      <c r="D1856" s="165" t="s">
        <v>256</v>
      </c>
      <c r="E1856" s="165">
        <v>1500</v>
      </c>
      <c r="F1856" s="503">
        <f t="shared" si="29"/>
        <v>2.9029991852248953</v>
      </c>
      <c r="G1856" s="504">
        <v>516.70699999999999</v>
      </c>
      <c r="H1856" s="347" t="s">
        <v>122</v>
      </c>
      <c r="I1856" s="347" t="s">
        <v>1669</v>
      </c>
      <c r="J1856" s="505" t="s">
        <v>95</v>
      </c>
      <c r="K1856" s="505" t="s">
        <v>2149</v>
      </c>
      <c r="L1856" s="505" t="s">
        <v>112</v>
      </c>
      <c r="M1856" s="242"/>
      <c r="N1856" s="242"/>
      <c r="O1856" s="75"/>
    </row>
    <row r="1857" spans="1:15" ht="15.6">
      <c r="A1857" s="370">
        <v>46148</v>
      </c>
      <c r="B1857" s="242" t="s">
        <v>2166</v>
      </c>
      <c r="C1857" s="242" t="s">
        <v>334</v>
      </c>
      <c r="D1857" s="242" t="s">
        <v>256</v>
      </c>
      <c r="E1857" s="242">
        <v>500</v>
      </c>
      <c r="F1857" s="503">
        <f t="shared" si="29"/>
        <v>0.9676663950749651</v>
      </c>
      <c r="G1857" s="504">
        <v>516.70699999999999</v>
      </c>
      <c r="H1857" s="242" t="s">
        <v>121</v>
      </c>
      <c r="I1857" s="242" t="s">
        <v>1710</v>
      </c>
      <c r="J1857" s="505" t="s">
        <v>95</v>
      </c>
      <c r="K1857" s="505" t="s">
        <v>2149</v>
      </c>
      <c r="L1857" s="505" t="s">
        <v>112</v>
      </c>
      <c r="M1857" s="242"/>
      <c r="N1857" s="242"/>
      <c r="O1857" s="75"/>
    </row>
    <row r="1858" spans="1:15" ht="15.6">
      <c r="A1858" s="370">
        <v>46148</v>
      </c>
      <c r="B1858" s="242" t="s">
        <v>2166</v>
      </c>
      <c r="C1858" s="242" t="s">
        <v>334</v>
      </c>
      <c r="D1858" s="242" t="s">
        <v>256</v>
      </c>
      <c r="E1858" s="242">
        <v>500</v>
      </c>
      <c r="F1858" s="503">
        <f t="shared" si="29"/>
        <v>0.9676663950749651</v>
      </c>
      <c r="G1858" s="504">
        <v>516.70699999999999</v>
      </c>
      <c r="H1858" s="242" t="s">
        <v>121</v>
      </c>
      <c r="I1858" s="242" t="s">
        <v>1710</v>
      </c>
      <c r="J1858" s="505" t="s">
        <v>95</v>
      </c>
      <c r="K1858" s="505" t="s">
        <v>2149</v>
      </c>
      <c r="L1858" s="505" t="s">
        <v>112</v>
      </c>
      <c r="M1858" s="242"/>
      <c r="N1858" s="242"/>
      <c r="O1858" s="75"/>
    </row>
    <row r="1859" spans="1:15" ht="15.6">
      <c r="A1859" s="370">
        <v>46148</v>
      </c>
      <c r="B1859" s="242" t="s">
        <v>2166</v>
      </c>
      <c r="C1859" s="242" t="s">
        <v>334</v>
      </c>
      <c r="D1859" s="242" t="s">
        <v>256</v>
      </c>
      <c r="E1859" s="242">
        <v>500</v>
      </c>
      <c r="F1859" s="503">
        <f t="shared" si="29"/>
        <v>0.9676663950749651</v>
      </c>
      <c r="G1859" s="504">
        <v>516.70699999999999</v>
      </c>
      <c r="H1859" s="242" t="s">
        <v>121</v>
      </c>
      <c r="I1859" s="242" t="s">
        <v>1710</v>
      </c>
      <c r="J1859" s="505" t="s">
        <v>95</v>
      </c>
      <c r="K1859" s="505" t="s">
        <v>2149</v>
      </c>
      <c r="L1859" s="505" t="s">
        <v>112</v>
      </c>
      <c r="M1859" s="242"/>
      <c r="N1859" s="242"/>
      <c r="O1859" s="75"/>
    </row>
    <row r="1860" spans="1:15" ht="15.6">
      <c r="A1860" s="370">
        <v>46148</v>
      </c>
      <c r="B1860" s="242" t="s">
        <v>521</v>
      </c>
      <c r="C1860" s="242" t="s">
        <v>522</v>
      </c>
      <c r="D1860" s="242" t="s">
        <v>256</v>
      </c>
      <c r="E1860" s="242">
        <v>1500</v>
      </c>
      <c r="F1860" s="503">
        <f t="shared" si="29"/>
        <v>2.9029991852248953</v>
      </c>
      <c r="G1860" s="504">
        <v>516.70699999999999</v>
      </c>
      <c r="H1860" s="242" t="s">
        <v>121</v>
      </c>
      <c r="I1860" s="242" t="s">
        <v>1711</v>
      </c>
      <c r="J1860" s="505" t="s">
        <v>95</v>
      </c>
      <c r="K1860" s="505" t="s">
        <v>2149</v>
      </c>
      <c r="L1860" s="505" t="s">
        <v>112</v>
      </c>
      <c r="M1860" s="242"/>
      <c r="N1860" s="242"/>
      <c r="O1860" s="75"/>
    </row>
    <row r="1861" spans="1:15" ht="15.6">
      <c r="A1861" s="370">
        <v>46148</v>
      </c>
      <c r="B1861" s="242" t="s">
        <v>2210</v>
      </c>
      <c r="C1861" s="242" t="s">
        <v>334</v>
      </c>
      <c r="D1861" s="242" t="s">
        <v>256</v>
      </c>
      <c r="E1861" s="242">
        <v>500</v>
      </c>
      <c r="F1861" s="503">
        <f t="shared" si="29"/>
        <v>0.9676663950749651</v>
      </c>
      <c r="G1861" s="504">
        <v>516.70699999999999</v>
      </c>
      <c r="H1861" s="242" t="s">
        <v>121</v>
      </c>
      <c r="I1861" s="242" t="s">
        <v>1710</v>
      </c>
      <c r="J1861" s="505" t="s">
        <v>95</v>
      </c>
      <c r="K1861" s="505" t="s">
        <v>2149</v>
      </c>
      <c r="L1861" s="505" t="s">
        <v>112</v>
      </c>
      <c r="M1861" s="242"/>
      <c r="N1861" s="242"/>
      <c r="O1861" s="75"/>
    </row>
    <row r="1862" spans="1:15" ht="15.6">
      <c r="A1862" s="370">
        <v>46148</v>
      </c>
      <c r="B1862" s="242" t="s">
        <v>2176</v>
      </c>
      <c r="C1862" s="242" t="s">
        <v>334</v>
      </c>
      <c r="D1862" s="242" t="s">
        <v>256</v>
      </c>
      <c r="E1862" s="242">
        <v>500</v>
      </c>
      <c r="F1862" s="503">
        <f t="shared" si="29"/>
        <v>0.9676663950749651</v>
      </c>
      <c r="G1862" s="504">
        <v>516.70699999999999</v>
      </c>
      <c r="H1862" s="242" t="s">
        <v>121</v>
      </c>
      <c r="I1862" s="242" t="s">
        <v>1710</v>
      </c>
      <c r="J1862" s="505" t="s">
        <v>95</v>
      </c>
      <c r="K1862" s="505" t="s">
        <v>2149</v>
      </c>
      <c r="L1862" s="505" t="s">
        <v>112</v>
      </c>
      <c r="M1862" s="242"/>
      <c r="N1862" s="242"/>
      <c r="O1862" s="75"/>
    </row>
    <row r="1863" spans="1:15" ht="15.6">
      <c r="A1863" s="370">
        <v>46148</v>
      </c>
      <c r="B1863" s="242" t="s">
        <v>2166</v>
      </c>
      <c r="C1863" s="242" t="s">
        <v>334</v>
      </c>
      <c r="D1863" s="242" t="s">
        <v>256</v>
      </c>
      <c r="E1863" s="242">
        <v>500</v>
      </c>
      <c r="F1863" s="503">
        <f t="shared" si="29"/>
        <v>0.9676663950749651</v>
      </c>
      <c r="G1863" s="504">
        <v>516.70699999999999</v>
      </c>
      <c r="H1863" s="242" t="s">
        <v>121</v>
      </c>
      <c r="I1863" s="242" t="s">
        <v>1710</v>
      </c>
      <c r="J1863" s="505" t="s">
        <v>95</v>
      </c>
      <c r="K1863" s="505" t="s">
        <v>2149</v>
      </c>
      <c r="L1863" s="505" t="s">
        <v>112</v>
      </c>
      <c r="M1863" s="242"/>
      <c r="N1863" s="242"/>
      <c r="O1863" s="75"/>
    </row>
    <row r="1864" spans="1:15" ht="15.6">
      <c r="A1864" s="370">
        <v>46148</v>
      </c>
      <c r="B1864" s="242" t="s">
        <v>521</v>
      </c>
      <c r="C1864" s="242" t="s">
        <v>522</v>
      </c>
      <c r="D1864" s="242" t="s">
        <v>256</v>
      </c>
      <c r="E1864" s="242">
        <v>3000</v>
      </c>
      <c r="F1864" s="503">
        <f t="shared" si="29"/>
        <v>5.8059983704497906</v>
      </c>
      <c r="G1864" s="504">
        <v>516.70699999999999</v>
      </c>
      <c r="H1864" s="242" t="s">
        <v>121</v>
      </c>
      <c r="I1864" s="242" t="s">
        <v>1711</v>
      </c>
      <c r="J1864" s="505" t="s">
        <v>95</v>
      </c>
      <c r="K1864" s="505" t="s">
        <v>2149</v>
      </c>
      <c r="L1864" s="505" t="s">
        <v>112</v>
      </c>
      <c r="M1864" s="242"/>
      <c r="N1864" s="242"/>
      <c r="O1864" s="75"/>
    </row>
    <row r="1865" spans="1:15" ht="15.6">
      <c r="A1865" s="370">
        <v>46148</v>
      </c>
      <c r="B1865" s="242" t="s">
        <v>2169</v>
      </c>
      <c r="C1865" s="242" t="s">
        <v>520</v>
      </c>
      <c r="D1865" s="242" t="s">
        <v>256</v>
      </c>
      <c r="E1865" s="242">
        <v>500</v>
      </c>
      <c r="F1865" s="503">
        <f t="shared" si="29"/>
        <v>0.9676663950749651</v>
      </c>
      <c r="G1865" s="504">
        <v>516.70699999999999</v>
      </c>
      <c r="H1865" s="242" t="s">
        <v>130</v>
      </c>
      <c r="I1865" s="242" t="s">
        <v>1739</v>
      </c>
      <c r="J1865" s="505" t="s">
        <v>95</v>
      </c>
      <c r="K1865" s="505" t="s">
        <v>2149</v>
      </c>
      <c r="L1865" s="505" t="s">
        <v>112</v>
      </c>
      <c r="M1865" s="242"/>
      <c r="N1865" s="242"/>
      <c r="O1865" s="75"/>
    </row>
    <row r="1866" spans="1:15" ht="15.6">
      <c r="A1866" s="370">
        <v>46148</v>
      </c>
      <c r="B1866" s="242" t="s">
        <v>2162</v>
      </c>
      <c r="C1866" s="242" t="s">
        <v>616</v>
      </c>
      <c r="D1866" s="242" t="s">
        <v>256</v>
      </c>
      <c r="E1866" s="242">
        <v>2000</v>
      </c>
      <c r="F1866" s="503">
        <f t="shared" si="29"/>
        <v>3.8706655802998604</v>
      </c>
      <c r="G1866" s="504">
        <v>516.70699999999999</v>
      </c>
      <c r="H1866" s="242" t="s">
        <v>130</v>
      </c>
      <c r="I1866" s="242" t="s">
        <v>1740</v>
      </c>
      <c r="J1866" s="505" t="s">
        <v>95</v>
      </c>
      <c r="K1866" s="505" t="s">
        <v>2149</v>
      </c>
      <c r="L1866" s="505" t="s">
        <v>112</v>
      </c>
      <c r="M1866" s="242"/>
      <c r="N1866" s="242"/>
      <c r="O1866" s="75"/>
    </row>
    <row r="1867" spans="1:15" ht="15.6">
      <c r="A1867" s="370">
        <v>46148</v>
      </c>
      <c r="B1867" s="242" t="s">
        <v>2169</v>
      </c>
      <c r="C1867" s="242" t="s">
        <v>520</v>
      </c>
      <c r="D1867" s="242" t="s">
        <v>256</v>
      </c>
      <c r="E1867" s="242">
        <v>500</v>
      </c>
      <c r="F1867" s="503">
        <f t="shared" si="29"/>
        <v>0.9676663950749651</v>
      </c>
      <c r="G1867" s="504">
        <v>516.70699999999999</v>
      </c>
      <c r="H1867" s="242" t="s">
        <v>130</v>
      </c>
      <c r="I1867" s="242" t="s">
        <v>1739</v>
      </c>
      <c r="J1867" s="505" t="s">
        <v>95</v>
      </c>
      <c r="K1867" s="505" t="s">
        <v>2149</v>
      </c>
      <c r="L1867" s="505" t="s">
        <v>112</v>
      </c>
      <c r="M1867" s="242"/>
      <c r="N1867" s="242"/>
      <c r="O1867" s="75"/>
    </row>
    <row r="1868" spans="1:15" ht="15.6">
      <c r="A1868" s="370">
        <v>46148</v>
      </c>
      <c r="B1868" s="242" t="s">
        <v>2219</v>
      </c>
      <c r="C1868" s="242" t="s">
        <v>616</v>
      </c>
      <c r="D1868" s="242" t="s">
        <v>256</v>
      </c>
      <c r="E1868" s="242">
        <v>3000</v>
      </c>
      <c r="F1868" s="503">
        <f t="shared" si="29"/>
        <v>5.8059983704497906</v>
      </c>
      <c r="G1868" s="504">
        <v>516.70699999999999</v>
      </c>
      <c r="H1868" s="242" t="s">
        <v>130</v>
      </c>
      <c r="I1868" s="242" t="s">
        <v>1740</v>
      </c>
      <c r="J1868" s="505" t="s">
        <v>95</v>
      </c>
      <c r="K1868" s="505" t="s">
        <v>2149</v>
      </c>
      <c r="L1868" s="505" t="s">
        <v>112</v>
      </c>
      <c r="M1868" s="170"/>
      <c r="N1868" s="170"/>
      <c r="O1868" s="124"/>
    </row>
    <row r="1869" spans="1:15" ht="15.6">
      <c r="A1869" s="370">
        <v>46148</v>
      </c>
      <c r="B1869" s="242" t="s">
        <v>2173</v>
      </c>
      <c r="C1869" s="242" t="s">
        <v>520</v>
      </c>
      <c r="D1869" s="242" t="s">
        <v>256</v>
      </c>
      <c r="E1869" s="242">
        <v>500</v>
      </c>
      <c r="F1869" s="503">
        <f t="shared" si="29"/>
        <v>0.9676663950749651</v>
      </c>
      <c r="G1869" s="504">
        <v>516.70699999999999</v>
      </c>
      <c r="H1869" s="242" t="s">
        <v>130</v>
      </c>
      <c r="I1869" s="242" t="s">
        <v>1739</v>
      </c>
      <c r="J1869" s="505" t="s">
        <v>95</v>
      </c>
      <c r="K1869" s="505" t="s">
        <v>2149</v>
      </c>
      <c r="L1869" s="505" t="s">
        <v>112</v>
      </c>
      <c r="M1869" s="242"/>
      <c r="N1869" s="242"/>
      <c r="O1869" s="75"/>
    </row>
    <row r="1870" spans="1:15" ht="15.6">
      <c r="A1870" s="381">
        <v>46148</v>
      </c>
      <c r="B1870" s="242" t="s">
        <v>1775</v>
      </c>
      <c r="C1870" s="369" t="s">
        <v>334</v>
      </c>
      <c r="D1870" s="530" t="s">
        <v>96</v>
      </c>
      <c r="E1870" s="285">
        <v>500</v>
      </c>
      <c r="F1870" s="503">
        <f t="shared" si="29"/>
        <v>0.9676663950749651</v>
      </c>
      <c r="G1870" s="504">
        <v>516.70699999999999</v>
      </c>
      <c r="H1870" s="540" t="s">
        <v>133</v>
      </c>
      <c r="I1870" s="242" t="s">
        <v>1834</v>
      </c>
      <c r="J1870" s="505" t="s">
        <v>95</v>
      </c>
      <c r="K1870" s="505" t="s">
        <v>2149</v>
      </c>
      <c r="L1870" s="505" t="s">
        <v>112</v>
      </c>
      <c r="M1870" s="242"/>
      <c r="N1870" s="242"/>
      <c r="O1870" s="75"/>
    </row>
    <row r="1871" spans="1:15" ht="15.6">
      <c r="A1871" s="381">
        <v>46148</v>
      </c>
      <c r="B1871" s="242" t="s">
        <v>1776</v>
      </c>
      <c r="C1871" s="369" t="s">
        <v>334</v>
      </c>
      <c r="D1871" s="530" t="s">
        <v>96</v>
      </c>
      <c r="E1871" s="285">
        <v>500</v>
      </c>
      <c r="F1871" s="503">
        <f t="shared" si="29"/>
        <v>0.9676663950749651</v>
      </c>
      <c r="G1871" s="504">
        <v>516.70699999999999</v>
      </c>
      <c r="H1871" s="540" t="s">
        <v>133</v>
      </c>
      <c r="I1871" s="242" t="s">
        <v>1834</v>
      </c>
      <c r="J1871" s="505" t="s">
        <v>95</v>
      </c>
      <c r="K1871" s="505" t="s">
        <v>2149</v>
      </c>
      <c r="L1871" s="505" t="s">
        <v>112</v>
      </c>
      <c r="M1871" s="242"/>
      <c r="N1871" s="242"/>
      <c r="O1871" s="75"/>
    </row>
    <row r="1872" spans="1:15" ht="15.6">
      <c r="A1872" s="536">
        <v>46148</v>
      </c>
      <c r="B1872" s="375" t="s">
        <v>1866</v>
      </c>
      <c r="C1872" s="375" t="s">
        <v>523</v>
      </c>
      <c r="D1872" s="375" t="s">
        <v>99</v>
      </c>
      <c r="E1872" s="245">
        <v>60000</v>
      </c>
      <c r="F1872" s="503">
        <f t="shared" si="29"/>
        <v>116.11996740899582</v>
      </c>
      <c r="G1872" s="504">
        <v>516.70699999999999</v>
      </c>
      <c r="H1872" s="375" t="s">
        <v>128</v>
      </c>
      <c r="I1872" s="375" t="s">
        <v>1936</v>
      </c>
      <c r="J1872" s="505" t="s">
        <v>95</v>
      </c>
      <c r="K1872" s="505" t="s">
        <v>2149</v>
      </c>
      <c r="L1872" s="505" t="s">
        <v>112</v>
      </c>
      <c r="M1872" s="170"/>
      <c r="N1872" s="170"/>
      <c r="O1872" s="124"/>
    </row>
    <row r="1873" spans="1:15" ht="15.6">
      <c r="A1873" s="536">
        <v>46148</v>
      </c>
      <c r="B1873" s="375" t="s">
        <v>1867</v>
      </c>
      <c r="C1873" s="375" t="s">
        <v>391</v>
      </c>
      <c r="D1873" s="375" t="s">
        <v>99</v>
      </c>
      <c r="E1873" s="245">
        <v>18500</v>
      </c>
      <c r="F1873" s="503">
        <f t="shared" si="29"/>
        <v>35.803656617773711</v>
      </c>
      <c r="G1873" s="504">
        <v>516.70699999999999</v>
      </c>
      <c r="H1873" s="375" t="s">
        <v>128</v>
      </c>
      <c r="I1873" s="375" t="s">
        <v>1937</v>
      </c>
      <c r="J1873" s="505" t="s">
        <v>95</v>
      </c>
      <c r="K1873" s="505" t="s">
        <v>2149</v>
      </c>
      <c r="L1873" s="505" t="s">
        <v>112</v>
      </c>
      <c r="M1873" s="170"/>
      <c r="N1873" s="170"/>
      <c r="O1873" s="124"/>
    </row>
    <row r="1874" spans="1:15" ht="15.6">
      <c r="A1874" s="536">
        <v>46148</v>
      </c>
      <c r="B1874" s="375" t="s">
        <v>1868</v>
      </c>
      <c r="C1874" s="375" t="s">
        <v>334</v>
      </c>
      <c r="D1874" s="375" t="s">
        <v>99</v>
      </c>
      <c r="E1874" s="245">
        <v>1000</v>
      </c>
      <c r="F1874" s="503">
        <f t="shared" si="29"/>
        <v>1.9353327901499302</v>
      </c>
      <c r="G1874" s="504">
        <v>516.70699999999999</v>
      </c>
      <c r="H1874" s="375" t="s">
        <v>128</v>
      </c>
      <c r="I1874" s="375" t="s">
        <v>1938</v>
      </c>
      <c r="J1874" s="505" t="s">
        <v>95</v>
      </c>
      <c r="K1874" s="505" t="s">
        <v>2149</v>
      </c>
      <c r="L1874" s="505" t="s">
        <v>112</v>
      </c>
      <c r="M1874" s="170"/>
      <c r="N1874" s="170"/>
      <c r="O1874" s="124"/>
    </row>
    <row r="1875" spans="1:15" ht="15.6">
      <c r="A1875" s="370">
        <v>46149</v>
      </c>
      <c r="B1875" s="242" t="s">
        <v>185</v>
      </c>
      <c r="C1875" s="242" t="s">
        <v>334</v>
      </c>
      <c r="D1875" s="371" t="s">
        <v>98</v>
      </c>
      <c r="E1875" s="242">
        <v>1000</v>
      </c>
      <c r="F1875" s="503">
        <f t="shared" si="29"/>
        <v>1.9353327901499302</v>
      </c>
      <c r="G1875" s="504">
        <v>516.70699999999999</v>
      </c>
      <c r="H1875" s="372" t="s">
        <v>110</v>
      </c>
      <c r="I1875" s="530" t="s">
        <v>1468</v>
      </c>
      <c r="J1875" s="505" t="s">
        <v>95</v>
      </c>
      <c r="K1875" s="505" t="s">
        <v>2149</v>
      </c>
      <c r="L1875" s="505" t="s">
        <v>112</v>
      </c>
      <c r="M1875" s="242"/>
      <c r="N1875" s="242"/>
      <c r="O1875" s="75"/>
    </row>
    <row r="1876" spans="1:15" ht="15.6">
      <c r="A1876" s="370">
        <v>46149</v>
      </c>
      <c r="B1876" s="242" t="s">
        <v>186</v>
      </c>
      <c r="C1876" s="242" t="s">
        <v>334</v>
      </c>
      <c r="D1876" s="371" t="s">
        <v>98</v>
      </c>
      <c r="E1876" s="242">
        <v>1000</v>
      </c>
      <c r="F1876" s="503">
        <f t="shared" si="29"/>
        <v>1.9353327901499302</v>
      </c>
      <c r="G1876" s="504">
        <v>516.70699999999999</v>
      </c>
      <c r="H1876" s="372" t="s">
        <v>110</v>
      </c>
      <c r="I1876" s="530" t="s">
        <v>1468</v>
      </c>
      <c r="J1876" s="505" t="s">
        <v>95</v>
      </c>
      <c r="K1876" s="505" t="s">
        <v>2149</v>
      </c>
      <c r="L1876" s="505" t="s">
        <v>112</v>
      </c>
      <c r="M1876" s="242"/>
      <c r="N1876" s="242"/>
      <c r="O1876" s="75"/>
    </row>
    <row r="1877" spans="1:15" ht="15.6">
      <c r="A1877" s="374">
        <v>46149</v>
      </c>
      <c r="B1877" s="377" t="s">
        <v>1495</v>
      </c>
      <c r="C1877" s="375" t="s">
        <v>391</v>
      </c>
      <c r="D1877" s="376" t="s">
        <v>96</v>
      </c>
      <c r="E1877" s="377">
        <v>9000</v>
      </c>
      <c r="F1877" s="503">
        <f t="shared" si="29"/>
        <v>17.417995111349374</v>
      </c>
      <c r="G1877" s="504">
        <v>516.70699999999999</v>
      </c>
      <c r="H1877" s="376" t="s">
        <v>127</v>
      </c>
      <c r="I1877" s="377" t="s">
        <v>1555</v>
      </c>
      <c r="J1877" s="505" t="s">
        <v>95</v>
      </c>
      <c r="K1877" s="505" t="s">
        <v>2149</v>
      </c>
      <c r="L1877" s="505" t="s">
        <v>112</v>
      </c>
      <c r="M1877" s="242"/>
      <c r="N1877" s="242"/>
      <c r="O1877" s="75"/>
    </row>
    <row r="1878" spans="1:15" ht="15.6">
      <c r="A1878" s="393">
        <v>46149</v>
      </c>
      <c r="B1878" s="165" t="s">
        <v>2174</v>
      </c>
      <c r="C1878" s="165" t="s">
        <v>334</v>
      </c>
      <c r="D1878" s="165" t="s">
        <v>256</v>
      </c>
      <c r="E1878" s="165">
        <v>1500</v>
      </c>
      <c r="F1878" s="503">
        <f t="shared" si="29"/>
        <v>2.9029991852248953</v>
      </c>
      <c r="G1878" s="504">
        <v>516.70699999999999</v>
      </c>
      <c r="H1878" s="347" t="s">
        <v>122</v>
      </c>
      <c r="I1878" s="347" t="s">
        <v>1669</v>
      </c>
      <c r="J1878" s="505" t="s">
        <v>95</v>
      </c>
      <c r="K1878" s="505" t="s">
        <v>2149</v>
      </c>
      <c r="L1878" s="505" t="s">
        <v>112</v>
      </c>
      <c r="M1878" s="242"/>
      <c r="N1878" s="242"/>
      <c r="O1878" s="75"/>
    </row>
    <row r="1879" spans="1:15" ht="15.6">
      <c r="A1879" s="393">
        <v>46149</v>
      </c>
      <c r="B1879" s="165" t="s">
        <v>2174</v>
      </c>
      <c r="C1879" s="165" t="s">
        <v>334</v>
      </c>
      <c r="D1879" s="165" t="s">
        <v>256</v>
      </c>
      <c r="E1879" s="165">
        <v>1500</v>
      </c>
      <c r="F1879" s="503">
        <f t="shared" si="29"/>
        <v>2.9029991852248953</v>
      </c>
      <c r="G1879" s="504">
        <v>516.70699999999999</v>
      </c>
      <c r="H1879" s="347" t="s">
        <v>122</v>
      </c>
      <c r="I1879" s="347" t="s">
        <v>1669</v>
      </c>
      <c r="J1879" s="505" t="s">
        <v>95</v>
      </c>
      <c r="K1879" s="505" t="s">
        <v>2149</v>
      </c>
      <c r="L1879" s="505" t="s">
        <v>112</v>
      </c>
      <c r="M1879" s="242"/>
      <c r="N1879" s="242"/>
      <c r="O1879" s="75"/>
    </row>
    <row r="1880" spans="1:15" ht="15.6">
      <c r="A1880" s="393">
        <v>46149</v>
      </c>
      <c r="B1880" s="165" t="s">
        <v>2174</v>
      </c>
      <c r="C1880" s="165" t="s">
        <v>334</v>
      </c>
      <c r="D1880" s="165" t="s">
        <v>256</v>
      </c>
      <c r="E1880" s="165">
        <v>1000</v>
      </c>
      <c r="F1880" s="503">
        <f t="shared" si="29"/>
        <v>1.9353327901499302</v>
      </c>
      <c r="G1880" s="504">
        <v>516.70699999999999</v>
      </c>
      <c r="H1880" s="347" t="s">
        <v>122</v>
      </c>
      <c r="I1880" s="347" t="s">
        <v>1669</v>
      </c>
      <c r="J1880" s="505" t="s">
        <v>95</v>
      </c>
      <c r="K1880" s="505" t="s">
        <v>2149</v>
      </c>
      <c r="L1880" s="505" t="s">
        <v>112</v>
      </c>
      <c r="M1880" s="242"/>
      <c r="N1880" s="242"/>
      <c r="O1880" s="75"/>
    </row>
    <row r="1881" spans="1:15" ht="15.6">
      <c r="A1881" s="393">
        <v>46149</v>
      </c>
      <c r="B1881" s="165" t="s">
        <v>2174</v>
      </c>
      <c r="C1881" s="165" t="s">
        <v>334</v>
      </c>
      <c r="D1881" s="165" t="s">
        <v>256</v>
      </c>
      <c r="E1881" s="165">
        <v>1000</v>
      </c>
      <c r="F1881" s="503">
        <f t="shared" si="29"/>
        <v>1.9353327901499302</v>
      </c>
      <c r="G1881" s="504">
        <v>516.70699999999999</v>
      </c>
      <c r="H1881" s="347" t="s">
        <v>122</v>
      </c>
      <c r="I1881" s="347" t="s">
        <v>1669</v>
      </c>
      <c r="J1881" s="505" t="s">
        <v>95</v>
      </c>
      <c r="K1881" s="505" t="s">
        <v>2149</v>
      </c>
      <c r="L1881" s="505" t="s">
        <v>112</v>
      </c>
      <c r="M1881" s="242"/>
      <c r="N1881" s="242"/>
      <c r="O1881" s="75"/>
    </row>
    <row r="1882" spans="1:15" ht="15.6">
      <c r="A1882" s="393">
        <v>46149</v>
      </c>
      <c r="B1882" s="165" t="s">
        <v>2174</v>
      </c>
      <c r="C1882" s="165" t="s">
        <v>334</v>
      </c>
      <c r="D1882" s="165" t="s">
        <v>256</v>
      </c>
      <c r="E1882" s="165">
        <v>1000</v>
      </c>
      <c r="F1882" s="503">
        <f t="shared" si="29"/>
        <v>1.9353327901499302</v>
      </c>
      <c r="G1882" s="504">
        <v>516.70699999999999</v>
      </c>
      <c r="H1882" s="347" t="s">
        <v>122</v>
      </c>
      <c r="I1882" s="347" t="s">
        <v>1669</v>
      </c>
      <c r="J1882" s="505" t="s">
        <v>95</v>
      </c>
      <c r="K1882" s="505" t="s">
        <v>2149</v>
      </c>
      <c r="L1882" s="505" t="s">
        <v>112</v>
      </c>
      <c r="M1882" s="242"/>
      <c r="N1882" s="242"/>
      <c r="O1882" s="75"/>
    </row>
    <row r="1883" spans="1:15" ht="15.6">
      <c r="A1883" s="393">
        <v>46149</v>
      </c>
      <c r="B1883" s="165" t="s">
        <v>2175</v>
      </c>
      <c r="C1883" s="375" t="s">
        <v>391</v>
      </c>
      <c r="D1883" s="165" t="s">
        <v>256</v>
      </c>
      <c r="E1883" s="165">
        <v>9000</v>
      </c>
      <c r="F1883" s="503">
        <f t="shared" si="29"/>
        <v>17.417995111349374</v>
      </c>
      <c r="G1883" s="504">
        <v>516.70699999999999</v>
      </c>
      <c r="H1883" s="165" t="s">
        <v>122</v>
      </c>
      <c r="I1883" s="165" t="s">
        <v>1670</v>
      </c>
      <c r="J1883" s="505" t="s">
        <v>95</v>
      </c>
      <c r="K1883" s="505" t="s">
        <v>2149</v>
      </c>
      <c r="L1883" s="505" t="s">
        <v>112</v>
      </c>
      <c r="M1883" s="242"/>
      <c r="N1883" s="242"/>
      <c r="O1883" s="75"/>
    </row>
    <row r="1884" spans="1:15" ht="15.6">
      <c r="A1884" s="370">
        <v>46149</v>
      </c>
      <c r="B1884" s="242" t="s">
        <v>2176</v>
      </c>
      <c r="C1884" s="242" t="s">
        <v>334</v>
      </c>
      <c r="D1884" s="242" t="s">
        <v>256</v>
      </c>
      <c r="E1884" s="242">
        <v>500</v>
      </c>
      <c r="F1884" s="503">
        <f t="shared" si="29"/>
        <v>0.9676663950749651</v>
      </c>
      <c r="G1884" s="504">
        <v>516.70699999999999</v>
      </c>
      <c r="H1884" s="242" t="s">
        <v>121</v>
      </c>
      <c r="I1884" s="242" t="s">
        <v>1710</v>
      </c>
      <c r="J1884" s="505" t="s">
        <v>95</v>
      </c>
      <c r="K1884" s="505" t="s">
        <v>2149</v>
      </c>
      <c r="L1884" s="505" t="s">
        <v>112</v>
      </c>
      <c r="M1884" s="242"/>
      <c r="N1884" s="242"/>
      <c r="O1884" s="75"/>
    </row>
    <row r="1885" spans="1:15" ht="15.6">
      <c r="A1885" s="370">
        <v>46149</v>
      </c>
      <c r="B1885" s="242" t="s">
        <v>2166</v>
      </c>
      <c r="C1885" s="242" t="s">
        <v>334</v>
      </c>
      <c r="D1885" s="242" t="s">
        <v>256</v>
      </c>
      <c r="E1885" s="242">
        <v>500</v>
      </c>
      <c r="F1885" s="503">
        <f t="shared" si="29"/>
        <v>0.9676663950749651</v>
      </c>
      <c r="G1885" s="504">
        <v>516.70699999999999</v>
      </c>
      <c r="H1885" s="242" t="s">
        <v>121</v>
      </c>
      <c r="I1885" s="242" t="s">
        <v>1710</v>
      </c>
      <c r="J1885" s="505" t="s">
        <v>95</v>
      </c>
      <c r="K1885" s="505" t="s">
        <v>2149</v>
      </c>
      <c r="L1885" s="505" t="s">
        <v>112</v>
      </c>
      <c r="M1885" s="242"/>
      <c r="N1885" s="242"/>
      <c r="O1885" s="75"/>
    </row>
    <row r="1886" spans="1:15" ht="15.6">
      <c r="A1886" s="370">
        <v>46149</v>
      </c>
      <c r="B1886" s="242" t="s">
        <v>2166</v>
      </c>
      <c r="C1886" s="242" t="s">
        <v>334</v>
      </c>
      <c r="D1886" s="242" t="s">
        <v>256</v>
      </c>
      <c r="E1886" s="242">
        <v>500</v>
      </c>
      <c r="F1886" s="503">
        <f t="shared" si="29"/>
        <v>0.9676663950749651</v>
      </c>
      <c r="G1886" s="504">
        <v>516.70699999999999</v>
      </c>
      <c r="H1886" s="242" t="s">
        <v>121</v>
      </c>
      <c r="I1886" s="242" t="s">
        <v>1710</v>
      </c>
      <c r="J1886" s="505" t="s">
        <v>95</v>
      </c>
      <c r="K1886" s="505" t="s">
        <v>2149</v>
      </c>
      <c r="L1886" s="505" t="s">
        <v>112</v>
      </c>
      <c r="M1886" s="242"/>
      <c r="N1886" s="242"/>
      <c r="O1886" s="75"/>
    </row>
    <row r="1887" spans="1:15" ht="15.6">
      <c r="A1887" s="370">
        <v>46149</v>
      </c>
      <c r="B1887" s="242" t="s">
        <v>2166</v>
      </c>
      <c r="C1887" s="242" t="s">
        <v>334</v>
      </c>
      <c r="D1887" s="242" t="s">
        <v>256</v>
      </c>
      <c r="E1887" s="242">
        <v>500</v>
      </c>
      <c r="F1887" s="503">
        <f t="shared" si="29"/>
        <v>0.9676663950749651</v>
      </c>
      <c r="G1887" s="504">
        <v>516.70699999999999</v>
      </c>
      <c r="H1887" s="242" t="s">
        <v>121</v>
      </c>
      <c r="I1887" s="242" t="s">
        <v>1710</v>
      </c>
      <c r="J1887" s="505" t="s">
        <v>95</v>
      </c>
      <c r="K1887" s="505" t="s">
        <v>2149</v>
      </c>
      <c r="L1887" s="505" t="s">
        <v>112</v>
      </c>
      <c r="M1887" s="242"/>
      <c r="N1887" s="242"/>
      <c r="O1887" s="253"/>
    </row>
    <row r="1888" spans="1:15" ht="15.6">
      <c r="A1888" s="370">
        <v>46149</v>
      </c>
      <c r="B1888" s="242" t="s">
        <v>2166</v>
      </c>
      <c r="C1888" s="242" t="s">
        <v>334</v>
      </c>
      <c r="D1888" s="242" t="s">
        <v>256</v>
      </c>
      <c r="E1888" s="242">
        <v>500</v>
      </c>
      <c r="F1888" s="503">
        <f t="shared" si="29"/>
        <v>0.9676663950749651</v>
      </c>
      <c r="G1888" s="504">
        <v>516.70699999999999</v>
      </c>
      <c r="H1888" s="242" t="s">
        <v>121</v>
      </c>
      <c r="I1888" s="242" t="s">
        <v>1710</v>
      </c>
      <c r="J1888" s="505" t="s">
        <v>95</v>
      </c>
      <c r="K1888" s="505" t="s">
        <v>2149</v>
      </c>
      <c r="L1888" s="505" t="s">
        <v>112</v>
      </c>
      <c r="M1888" s="170"/>
      <c r="N1888" s="170"/>
      <c r="O1888" s="247"/>
    </row>
    <row r="1889" spans="1:15" ht="15.6">
      <c r="A1889" s="370">
        <v>46149</v>
      </c>
      <c r="B1889" s="242" t="s">
        <v>2166</v>
      </c>
      <c r="C1889" s="242" t="s">
        <v>334</v>
      </c>
      <c r="D1889" s="242" t="s">
        <v>256</v>
      </c>
      <c r="E1889" s="242">
        <v>500</v>
      </c>
      <c r="F1889" s="503">
        <f t="shared" si="29"/>
        <v>0.9676663950749651</v>
      </c>
      <c r="G1889" s="504">
        <v>516.70699999999999</v>
      </c>
      <c r="H1889" s="242" t="s">
        <v>121</v>
      </c>
      <c r="I1889" s="242" t="s">
        <v>1710</v>
      </c>
      <c r="J1889" s="505" t="s">
        <v>95</v>
      </c>
      <c r="K1889" s="505" t="s">
        <v>2149</v>
      </c>
      <c r="L1889" s="505" t="s">
        <v>112</v>
      </c>
      <c r="M1889" s="170"/>
      <c r="N1889" s="170"/>
      <c r="O1889" s="124"/>
    </row>
    <row r="1890" spans="1:15" ht="15.6">
      <c r="A1890" s="370">
        <v>46149</v>
      </c>
      <c r="B1890" s="242" t="s">
        <v>521</v>
      </c>
      <c r="C1890" s="242" t="s">
        <v>522</v>
      </c>
      <c r="D1890" s="242" t="s">
        <v>256</v>
      </c>
      <c r="E1890" s="242">
        <v>2000</v>
      </c>
      <c r="F1890" s="503">
        <f t="shared" si="29"/>
        <v>3.8706655802998604</v>
      </c>
      <c r="G1890" s="504">
        <v>516.70699999999999</v>
      </c>
      <c r="H1890" s="242" t="s">
        <v>121</v>
      </c>
      <c r="I1890" s="242" t="s">
        <v>1711</v>
      </c>
      <c r="J1890" s="505" t="s">
        <v>95</v>
      </c>
      <c r="K1890" s="505" t="s">
        <v>2149</v>
      </c>
      <c r="L1890" s="505" t="s">
        <v>112</v>
      </c>
      <c r="M1890" s="170"/>
      <c r="N1890" s="170"/>
      <c r="O1890" s="124"/>
    </row>
    <row r="1891" spans="1:15" ht="15.6">
      <c r="A1891" s="370">
        <v>46149</v>
      </c>
      <c r="B1891" s="242" t="s">
        <v>2216</v>
      </c>
      <c r="C1891" s="242" t="s">
        <v>523</v>
      </c>
      <c r="D1891" s="242" t="s">
        <v>256</v>
      </c>
      <c r="E1891" s="242">
        <v>20000</v>
      </c>
      <c r="F1891" s="503">
        <f t="shared" si="29"/>
        <v>38.706655802998604</v>
      </c>
      <c r="G1891" s="504">
        <v>516.70699999999999</v>
      </c>
      <c r="H1891" s="242" t="s">
        <v>130</v>
      </c>
      <c r="I1891" s="242" t="s">
        <v>1746</v>
      </c>
      <c r="J1891" s="505" t="s">
        <v>95</v>
      </c>
      <c r="K1891" s="505" t="s">
        <v>2149</v>
      </c>
      <c r="L1891" s="505" t="s">
        <v>112</v>
      </c>
      <c r="M1891" s="170"/>
      <c r="N1891" s="170"/>
      <c r="O1891" s="124"/>
    </row>
    <row r="1892" spans="1:15" ht="15.6">
      <c r="A1892" s="370">
        <v>46149</v>
      </c>
      <c r="B1892" s="242" t="s">
        <v>2169</v>
      </c>
      <c r="C1892" s="242" t="s">
        <v>520</v>
      </c>
      <c r="D1892" s="242" t="s">
        <v>256</v>
      </c>
      <c r="E1892" s="242">
        <v>500</v>
      </c>
      <c r="F1892" s="503">
        <f t="shared" si="29"/>
        <v>0.9676663950749651</v>
      </c>
      <c r="G1892" s="504">
        <v>516.70699999999999</v>
      </c>
      <c r="H1892" s="242" t="s">
        <v>130</v>
      </c>
      <c r="I1892" s="242" t="s">
        <v>1739</v>
      </c>
      <c r="J1892" s="505" t="s">
        <v>95</v>
      </c>
      <c r="K1892" s="505" t="s">
        <v>2149</v>
      </c>
      <c r="L1892" s="505" t="s">
        <v>112</v>
      </c>
      <c r="M1892" s="242"/>
      <c r="N1892" s="242"/>
      <c r="O1892" s="75"/>
    </row>
    <row r="1893" spans="1:15" ht="15.6">
      <c r="A1893" s="370">
        <v>46149</v>
      </c>
      <c r="B1893" s="242" t="s">
        <v>2175</v>
      </c>
      <c r="C1893" s="375" t="s">
        <v>391</v>
      </c>
      <c r="D1893" s="242" t="s">
        <v>256</v>
      </c>
      <c r="E1893" s="242">
        <v>5000</v>
      </c>
      <c r="F1893" s="503">
        <f t="shared" si="29"/>
        <v>9.676663950749651</v>
      </c>
      <c r="G1893" s="504">
        <v>516.70699999999999</v>
      </c>
      <c r="H1893" s="242" t="s">
        <v>130</v>
      </c>
      <c r="I1893" s="242" t="s">
        <v>1747</v>
      </c>
      <c r="J1893" s="505" t="s">
        <v>95</v>
      </c>
      <c r="K1893" s="505" t="s">
        <v>2149</v>
      </c>
      <c r="L1893" s="505" t="s">
        <v>112</v>
      </c>
      <c r="M1893" s="170"/>
      <c r="N1893" s="170"/>
      <c r="O1893" s="124"/>
    </row>
    <row r="1894" spans="1:15" ht="15.6">
      <c r="A1894" s="370">
        <v>46149</v>
      </c>
      <c r="B1894" s="242" t="s">
        <v>2161</v>
      </c>
      <c r="C1894" s="242" t="s">
        <v>520</v>
      </c>
      <c r="D1894" s="242" t="s">
        <v>256</v>
      </c>
      <c r="E1894" s="242">
        <v>2500</v>
      </c>
      <c r="F1894" s="503">
        <f t="shared" si="29"/>
        <v>4.8383319753748255</v>
      </c>
      <c r="G1894" s="504">
        <v>516.70699999999999</v>
      </c>
      <c r="H1894" s="242" t="s">
        <v>130</v>
      </c>
      <c r="I1894" s="242" t="s">
        <v>1739</v>
      </c>
      <c r="J1894" s="505" t="s">
        <v>95</v>
      </c>
      <c r="K1894" s="505" t="s">
        <v>2149</v>
      </c>
      <c r="L1894" s="505" t="s">
        <v>112</v>
      </c>
      <c r="M1894" s="170"/>
      <c r="N1894" s="170"/>
      <c r="O1894" s="124"/>
    </row>
    <row r="1895" spans="1:15" ht="15.6">
      <c r="A1895" s="381">
        <v>46149</v>
      </c>
      <c r="B1895" s="170" t="s">
        <v>1777</v>
      </c>
      <c r="C1895" s="170" t="s">
        <v>523</v>
      </c>
      <c r="D1895" s="170" t="s">
        <v>96</v>
      </c>
      <c r="E1895" s="309">
        <v>10000</v>
      </c>
      <c r="F1895" s="503">
        <f t="shared" si="29"/>
        <v>19.353327901499302</v>
      </c>
      <c r="G1895" s="504">
        <v>516.70699999999999</v>
      </c>
      <c r="H1895" s="369" t="s">
        <v>133</v>
      </c>
      <c r="I1895" s="170" t="s">
        <v>1840</v>
      </c>
      <c r="J1895" s="505" t="s">
        <v>95</v>
      </c>
      <c r="K1895" s="505" t="s">
        <v>2149</v>
      </c>
      <c r="L1895" s="505" t="s">
        <v>112</v>
      </c>
      <c r="M1895" s="242"/>
      <c r="N1895" s="242"/>
      <c r="O1895" s="75"/>
    </row>
    <row r="1896" spans="1:15" ht="15.6">
      <c r="A1896" s="381">
        <v>46149</v>
      </c>
      <c r="B1896" s="242" t="s">
        <v>1778</v>
      </c>
      <c r="C1896" s="369" t="s">
        <v>334</v>
      </c>
      <c r="D1896" s="530" t="s">
        <v>96</v>
      </c>
      <c r="E1896" s="285">
        <v>500</v>
      </c>
      <c r="F1896" s="503">
        <f t="shared" si="29"/>
        <v>0.9676663950749651</v>
      </c>
      <c r="G1896" s="504">
        <v>516.70699999999999</v>
      </c>
      <c r="H1896" s="540" t="s">
        <v>133</v>
      </c>
      <c r="I1896" s="242" t="s">
        <v>1834</v>
      </c>
      <c r="J1896" s="505" t="s">
        <v>95</v>
      </c>
      <c r="K1896" s="505" t="s">
        <v>2149</v>
      </c>
      <c r="L1896" s="505" t="s">
        <v>112</v>
      </c>
      <c r="M1896" s="242"/>
      <c r="N1896" s="242"/>
      <c r="O1896" s="75"/>
    </row>
    <row r="1897" spans="1:15" ht="15.6">
      <c r="A1897" s="381">
        <v>46149</v>
      </c>
      <c r="B1897" s="170" t="s">
        <v>1779</v>
      </c>
      <c r="C1897" s="369" t="s">
        <v>334</v>
      </c>
      <c r="D1897" s="530" t="s">
        <v>96</v>
      </c>
      <c r="E1897" s="309">
        <v>3000</v>
      </c>
      <c r="F1897" s="503">
        <f t="shared" si="29"/>
        <v>5.8059983704497906</v>
      </c>
      <c r="G1897" s="504">
        <v>516.70699999999999</v>
      </c>
      <c r="H1897" s="540" t="s">
        <v>133</v>
      </c>
      <c r="I1897" s="242" t="s">
        <v>1834</v>
      </c>
      <c r="J1897" s="505" t="s">
        <v>95</v>
      </c>
      <c r="K1897" s="505" t="s">
        <v>2149</v>
      </c>
      <c r="L1897" s="505" t="s">
        <v>112</v>
      </c>
      <c r="M1897" s="242"/>
      <c r="N1897" s="242"/>
      <c r="O1897" s="75"/>
    </row>
    <row r="1898" spans="1:15" ht="15.6">
      <c r="A1898" s="536">
        <v>46149</v>
      </c>
      <c r="B1898" s="375" t="s">
        <v>1869</v>
      </c>
      <c r="C1898" s="375" t="s">
        <v>334</v>
      </c>
      <c r="D1898" s="375" t="s">
        <v>99</v>
      </c>
      <c r="E1898" s="245">
        <v>1000</v>
      </c>
      <c r="F1898" s="503">
        <f t="shared" si="29"/>
        <v>1.9353327901499302</v>
      </c>
      <c r="G1898" s="504">
        <v>516.70699999999999</v>
      </c>
      <c r="H1898" s="375" t="s">
        <v>128</v>
      </c>
      <c r="I1898" s="375" t="s">
        <v>1938</v>
      </c>
      <c r="J1898" s="505" t="s">
        <v>95</v>
      </c>
      <c r="K1898" s="505" t="s">
        <v>2149</v>
      </c>
      <c r="L1898" s="505" t="s">
        <v>112</v>
      </c>
      <c r="M1898" s="242"/>
      <c r="N1898" s="242"/>
      <c r="O1898" s="75"/>
    </row>
    <row r="1899" spans="1:15" ht="15.6">
      <c r="A1899" s="536">
        <v>46149</v>
      </c>
      <c r="B1899" s="375" t="s">
        <v>1870</v>
      </c>
      <c r="C1899" s="375" t="s">
        <v>334</v>
      </c>
      <c r="D1899" s="375" t="s">
        <v>99</v>
      </c>
      <c r="E1899" s="245">
        <v>1000</v>
      </c>
      <c r="F1899" s="503">
        <f t="shared" si="29"/>
        <v>1.9353327901499302</v>
      </c>
      <c r="G1899" s="504">
        <v>516.70699999999999</v>
      </c>
      <c r="H1899" s="375" t="s">
        <v>128</v>
      </c>
      <c r="I1899" s="375" t="s">
        <v>1938</v>
      </c>
      <c r="J1899" s="505" t="s">
        <v>95</v>
      </c>
      <c r="K1899" s="505" t="s">
        <v>2149</v>
      </c>
      <c r="L1899" s="505" t="s">
        <v>112</v>
      </c>
      <c r="M1899" s="242"/>
      <c r="N1899" s="242"/>
      <c r="O1899" s="75"/>
    </row>
    <row r="1900" spans="1:15" ht="15.6">
      <c r="A1900" s="536">
        <v>46149</v>
      </c>
      <c r="B1900" s="375" t="s">
        <v>1871</v>
      </c>
      <c r="C1900" s="375" t="s">
        <v>391</v>
      </c>
      <c r="D1900" s="375" t="s">
        <v>99</v>
      </c>
      <c r="E1900" s="245">
        <v>9000</v>
      </c>
      <c r="F1900" s="503">
        <f t="shared" si="29"/>
        <v>17.417995111349374</v>
      </c>
      <c r="G1900" s="504">
        <v>516.70699999999999</v>
      </c>
      <c r="H1900" s="375" t="s">
        <v>128</v>
      </c>
      <c r="I1900" s="375" t="s">
        <v>1940</v>
      </c>
      <c r="J1900" s="505" t="s">
        <v>95</v>
      </c>
      <c r="K1900" s="505" t="s">
        <v>2149</v>
      </c>
      <c r="L1900" s="505" t="s">
        <v>112</v>
      </c>
      <c r="M1900" s="242"/>
      <c r="N1900" s="242"/>
      <c r="O1900" s="75"/>
    </row>
    <row r="1901" spans="1:15" ht="15.6">
      <c r="A1901" s="536">
        <v>46149</v>
      </c>
      <c r="B1901" s="375" t="s">
        <v>1872</v>
      </c>
      <c r="C1901" s="375" t="s">
        <v>129</v>
      </c>
      <c r="D1901" s="375" t="s">
        <v>99</v>
      </c>
      <c r="E1901" s="245">
        <v>4000</v>
      </c>
      <c r="F1901" s="503">
        <f t="shared" si="29"/>
        <v>7.7413311605997208</v>
      </c>
      <c r="G1901" s="504">
        <v>516.70699999999999</v>
      </c>
      <c r="H1901" s="375" t="s">
        <v>128</v>
      </c>
      <c r="I1901" s="375" t="s">
        <v>1941</v>
      </c>
      <c r="J1901" s="505" t="s">
        <v>95</v>
      </c>
      <c r="K1901" s="505" t="s">
        <v>2149</v>
      </c>
      <c r="L1901" s="505" t="s">
        <v>112</v>
      </c>
      <c r="M1901" s="242"/>
      <c r="N1901" s="242"/>
      <c r="O1901" s="75"/>
    </row>
    <row r="1902" spans="1:15" ht="15.6">
      <c r="A1902" s="366">
        <v>46149</v>
      </c>
      <c r="B1902" s="170" t="s">
        <v>1969</v>
      </c>
      <c r="C1902" s="170" t="s">
        <v>448</v>
      </c>
      <c r="D1902" s="170" t="s">
        <v>97</v>
      </c>
      <c r="E1902" s="173">
        <v>2600</v>
      </c>
      <c r="F1902" s="503">
        <f t="shared" ref="F1902:F1965" si="30">E1902/G1902</f>
        <v>5.0318652543898184</v>
      </c>
      <c r="G1902" s="504">
        <v>516.70699999999999</v>
      </c>
      <c r="H1902" s="170" t="s">
        <v>123</v>
      </c>
      <c r="I1902" s="170" t="s">
        <v>2016</v>
      </c>
      <c r="J1902" s="505" t="s">
        <v>95</v>
      </c>
      <c r="K1902" s="505" t="s">
        <v>2149</v>
      </c>
      <c r="L1902" s="505" t="s">
        <v>112</v>
      </c>
      <c r="M1902" s="242"/>
      <c r="N1902" s="242"/>
      <c r="O1902" s="75"/>
    </row>
    <row r="1903" spans="1:15" ht="15.6">
      <c r="A1903" s="366">
        <v>46149</v>
      </c>
      <c r="B1903" s="170" t="s">
        <v>758</v>
      </c>
      <c r="C1903" s="242" t="s">
        <v>119</v>
      </c>
      <c r="D1903" s="242" t="s">
        <v>97</v>
      </c>
      <c r="E1903" s="373">
        <v>24000</v>
      </c>
      <c r="F1903" s="503">
        <f t="shared" si="30"/>
        <v>46.447986963598325</v>
      </c>
      <c r="G1903" s="504">
        <v>516.70699999999999</v>
      </c>
      <c r="H1903" s="242" t="s">
        <v>123</v>
      </c>
      <c r="I1903" s="170" t="s">
        <v>2017</v>
      </c>
      <c r="J1903" s="505" t="s">
        <v>95</v>
      </c>
      <c r="K1903" s="505" t="s">
        <v>2149</v>
      </c>
      <c r="L1903" s="505" t="s">
        <v>112</v>
      </c>
      <c r="M1903" s="242"/>
      <c r="N1903" s="242"/>
      <c r="O1903" s="75"/>
    </row>
    <row r="1904" spans="1:15" ht="15.6">
      <c r="A1904" s="370">
        <v>46149</v>
      </c>
      <c r="B1904" s="242" t="s">
        <v>1367</v>
      </c>
      <c r="C1904" s="242" t="s">
        <v>334</v>
      </c>
      <c r="D1904" s="242" t="s">
        <v>96</v>
      </c>
      <c r="E1904" s="242">
        <v>500</v>
      </c>
      <c r="F1904" s="503">
        <f t="shared" si="30"/>
        <v>0.9676663950749651</v>
      </c>
      <c r="G1904" s="504">
        <v>516.70699999999999</v>
      </c>
      <c r="H1904" s="242" t="s">
        <v>123</v>
      </c>
      <c r="I1904" s="242" t="s">
        <v>2013</v>
      </c>
      <c r="J1904" s="505" t="s">
        <v>95</v>
      </c>
      <c r="K1904" s="505" t="s">
        <v>2149</v>
      </c>
      <c r="L1904" s="505" t="s">
        <v>112</v>
      </c>
      <c r="M1904" s="242"/>
      <c r="N1904" s="242"/>
      <c r="O1904" s="75"/>
    </row>
    <row r="1905" spans="1:15" ht="15.6">
      <c r="A1905" s="370">
        <v>46149</v>
      </c>
      <c r="B1905" s="242" t="s">
        <v>451</v>
      </c>
      <c r="C1905" s="242" t="s">
        <v>334</v>
      </c>
      <c r="D1905" s="242" t="s">
        <v>96</v>
      </c>
      <c r="E1905" s="242">
        <v>500</v>
      </c>
      <c r="F1905" s="503">
        <f t="shared" si="30"/>
        <v>0.9676663950749651</v>
      </c>
      <c r="G1905" s="504">
        <v>516.70699999999999</v>
      </c>
      <c r="H1905" s="242" t="s">
        <v>123</v>
      </c>
      <c r="I1905" s="242" t="s">
        <v>2013</v>
      </c>
      <c r="J1905" s="505" t="s">
        <v>95</v>
      </c>
      <c r="K1905" s="505" t="s">
        <v>2149</v>
      </c>
      <c r="L1905" s="505" t="s">
        <v>112</v>
      </c>
      <c r="M1905" s="242"/>
      <c r="N1905" s="242"/>
      <c r="O1905" s="75"/>
    </row>
    <row r="1906" spans="1:15" ht="15.6">
      <c r="A1906" s="370">
        <v>46150</v>
      </c>
      <c r="B1906" s="242" t="s">
        <v>185</v>
      </c>
      <c r="C1906" s="242" t="s">
        <v>334</v>
      </c>
      <c r="D1906" s="371" t="s">
        <v>98</v>
      </c>
      <c r="E1906" s="242">
        <v>1000</v>
      </c>
      <c r="F1906" s="503">
        <f t="shared" si="30"/>
        <v>1.9353327901499302</v>
      </c>
      <c r="G1906" s="504">
        <v>516.70699999999999</v>
      </c>
      <c r="H1906" s="372" t="s">
        <v>110</v>
      </c>
      <c r="I1906" s="530" t="s">
        <v>1468</v>
      </c>
      <c r="J1906" s="505" t="s">
        <v>95</v>
      </c>
      <c r="K1906" s="505" t="s">
        <v>2149</v>
      </c>
      <c r="L1906" s="505" t="s">
        <v>112</v>
      </c>
      <c r="M1906" s="242"/>
      <c r="N1906" s="242"/>
      <c r="O1906" s="75"/>
    </row>
    <row r="1907" spans="1:15" ht="15.6">
      <c r="A1907" s="370">
        <v>46150</v>
      </c>
      <c r="B1907" s="242" t="s">
        <v>185</v>
      </c>
      <c r="C1907" s="242" t="s">
        <v>334</v>
      </c>
      <c r="D1907" s="371" t="s">
        <v>98</v>
      </c>
      <c r="E1907" s="242">
        <v>1000</v>
      </c>
      <c r="F1907" s="503">
        <f t="shared" si="30"/>
        <v>1.9353327901499302</v>
      </c>
      <c r="G1907" s="504">
        <v>516.70699999999999</v>
      </c>
      <c r="H1907" s="372" t="s">
        <v>110</v>
      </c>
      <c r="I1907" s="530" t="s">
        <v>1468</v>
      </c>
      <c r="J1907" s="505" t="s">
        <v>95</v>
      </c>
      <c r="K1907" s="505" t="s">
        <v>2149</v>
      </c>
      <c r="L1907" s="505" t="s">
        <v>112</v>
      </c>
      <c r="M1907" s="170"/>
      <c r="N1907" s="170"/>
      <c r="O1907" s="124"/>
    </row>
    <row r="1908" spans="1:15" ht="15.6">
      <c r="A1908" s="374">
        <v>46150</v>
      </c>
      <c r="B1908" s="377" t="s">
        <v>1496</v>
      </c>
      <c r="C1908" s="377" t="s">
        <v>395</v>
      </c>
      <c r="D1908" s="376" t="s">
        <v>96</v>
      </c>
      <c r="E1908" s="377">
        <v>20000</v>
      </c>
      <c r="F1908" s="503">
        <f t="shared" si="30"/>
        <v>38.706655802998604</v>
      </c>
      <c r="G1908" s="504">
        <v>516.70699999999999</v>
      </c>
      <c r="H1908" s="376" t="s">
        <v>127</v>
      </c>
      <c r="I1908" s="377" t="s">
        <v>1556</v>
      </c>
      <c r="J1908" s="505" t="s">
        <v>95</v>
      </c>
      <c r="K1908" s="505" t="s">
        <v>2149</v>
      </c>
      <c r="L1908" s="505" t="s">
        <v>112</v>
      </c>
      <c r="M1908" s="242"/>
      <c r="N1908" s="242"/>
      <c r="O1908" s="75"/>
    </row>
    <row r="1909" spans="1:15" ht="15.6">
      <c r="A1909" s="374">
        <v>46150</v>
      </c>
      <c r="B1909" s="377" t="s">
        <v>969</v>
      </c>
      <c r="C1909" s="377" t="s">
        <v>520</v>
      </c>
      <c r="D1909" s="376" t="s">
        <v>96</v>
      </c>
      <c r="E1909" s="377">
        <v>1500</v>
      </c>
      <c r="F1909" s="503">
        <f t="shared" si="30"/>
        <v>2.9029991852248953</v>
      </c>
      <c r="G1909" s="504">
        <v>516.70699999999999</v>
      </c>
      <c r="H1909" s="376" t="s">
        <v>127</v>
      </c>
      <c r="I1909" s="377" t="s">
        <v>1553</v>
      </c>
      <c r="J1909" s="505" t="s">
        <v>95</v>
      </c>
      <c r="K1909" s="505" t="s">
        <v>2149</v>
      </c>
      <c r="L1909" s="505" t="s">
        <v>112</v>
      </c>
      <c r="M1909" s="242"/>
      <c r="N1909" s="242"/>
      <c r="O1909" s="75"/>
    </row>
    <row r="1910" spans="1:15" ht="15.6">
      <c r="A1910" s="393">
        <v>46150</v>
      </c>
      <c r="B1910" s="165" t="s">
        <v>2170</v>
      </c>
      <c r="C1910" s="165" t="s">
        <v>523</v>
      </c>
      <c r="D1910" s="165" t="s">
        <v>256</v>
      </c>
      <c r="E1910" s="165">
        <v>20000</v>
      </c>
      <c r="F1910" s="503">
        <f t="shared" si="30"/>
        <v>38.706655802998604</v>
      </c>
      <c r="G1910" s="504">
        <v>516.70699999999999</v>
      </c>
      <c r="H1910" s="165" t="s">
        <v>122</v>
      </c>
      <c r="I1910" s="165" t="s">
        <v>1672</v>
      </c>
      <c r="J1910" s="505" t="s">
        <v>95</v>
      </c>
      <c r="K1910" s="505" t="s">
        <v>2149</v>
      </c>
      <c r="L1910" s="505" t="s">
        <v>112</v>
      </c>
      <c r="M1910" s="242"/>
      <c r="N1910" s="242"/>
      <c r="O1910" s="75"/>
    </row>
    <row r="1911" spans="1:15" ht="15.6">
      <c r="A1911" s="393">
        <v>46150</v>
      </c>
      <c r="B1911" s="165" t="s">
        <v>2174</v>
      </c>
      <c r="C1911" s="165" t="s">
        <v>334</v>
      </c>
      <c r="D1911" s="165" t="s">
        <v>256</v>
      </c>
      <c r="E1911" s="165">
        <v>1000</v>
      </c>
      <c r="F1911" s="503">
        <f t="shared" si="30"/>
        <v>1.9353327901499302</v>
      </c>
      <c r="G1911" s="504">
        <v>516.70699999999999</v>
      </c>
      <c r="H1911" s="347" t="s">
        <v>122</v>
      </c>
      <c r="I1911" s="347" t="s">
        <v>1669</v>
      </c>
      <c r="J1911" s="505" t="s">
        <v>95</v>
      </c>
      <c r="K1911" s="505" t="s">
        <v>2149</v>
      </c>
      <c r="L1911" s="505" t="s">
        <v>112</v>
      </c>
      <c r="M1911" s="242"/>
      <c r="N1911" s="242"/>
      <c r="O1911" s="75"/>
    </row>
    <row r="1912" spans="1:15" ht="15.6">
      <c r="A1912" s="393">
        <v>46150</v>
      </c>
      <c r="B1912" s="165" t="s">
        <v>2174</v>
      </c>
      <c r="C1912" s="165" t="s">
        <v>334</v>
      </c>
      <c r="D1912" s="165" t="s">
        <v>256</v>
      </c>
      <c r="E1912" s="165">
        <v>1500</v>
      </c>
      <c r="F1912" s="503">
        <f t="shared" si="30"/>
        <v>2.9029991852248953</v>
      </c>
      <c r="G1912" s="504">
        <v>516.70699999999999</v>
      </c>
      <c r="H1912" s="347" t="s">
        <v>122</v>
      </c>
      <c r="I1912" s="347" t="s">
        <v>1669</v>
      </c>
      <c r="J1912" s="505" t="s">
        <v>95</v>
      </c>
      <c r="K1912" s="505" t="s">
        <v>2149</v>
      </c>
      <c r="L1912" s="505" t="s">
        <v>112</v>
      </c>
      <c r="M1912" s="242"/>
      <c r="N1912" s="242"/>
      <c r="O1912" s="75"/>
    </row>
    <row r="1913" spans="1:15" ht="15.6">
      <c r="A1913" s="370">
        <v>46150</v>
      </c>
      <c r="B1913" s="170" t="s">
        <v>2211</v>
      </c>
      <c r="C1913" s="242" t="s">
        <v>395</v>
      </c>
      <c r="D1913" s="242" t="s">
        <v>256</v>
      </c>
      <c r="E1913" s="242">
        <v>30000</v>
      </c>
      <c r="F1913" s="503">
        <f t="shared" si="30"/>
        <v>58.05998370449791</v>
      </c>
      <c r="G1913" s="504">
        <v>516.70699999999999</v>
      </c>
      <c r="H1913" s="242" t="s">
        <v>121</v>
      </c>
      <c r="I1913" s="242" t="s">
        <v>1717</v>
      </c>
      <c r="J1913" s="505" t="s">
        <v>95</v>
      </c>
      <c r="K1913" s="505" t="s">
        <v>2149</v>
      </c>
      <c r="L1913" s="505" t="s">
        <v>112</v>
      </c>
      <c r="M1913" s="170"/>
      <c r="N1913" s="170"/>
      <c r="O1913" s="124"/>
    </row>
    <row r="1914" spans="1:15" ht="15.6">
      <c r="A1914" s="370">
        <v>46150</v>
      </c>
      <c r="B1914" s="242" t="s">
        <v>2166</v>
      </c>
      <c r="C1914" s="242" t="s">
        <v>334</v>
      </c>
      <c r="D1914" s="242" t="s">
        <v>256</v>
      </c>
      <c r="E1914" s="242">
        <v>500</v>
      </c>
      <c r="F1914" s="503">
        <f t="shared" si="30"/>
        <v>0.9676663950749651</v>
      </c>
      <c r="G1914" s="504">
        <v>516.70699999999999</v>
      </c>
      <c r="H1914" s="242" t="s">
        <v>121</v>
      </c>
      <c r="I1914" s="242" t="s">
        <v>1710</v>
      </c>
      <c r="J1914" s="505" t="s">
        <v>95</v>
      </c>
      <c r="K1914" s="505" t="s">
        <v>2149</v>
      </c>
      <c r="L1914" s="505" t="s">
        <v>112</v>
      </c>
      <c r="M1914" s="242"/>
      <c r="N1914" s="242"/>
      <c r="O1914" s="75"/>
    </row>
    <row r="1915" spans="1:15" ht="15.6">
      <c r="A1915" s="370">
        <v>46150</v>
      </c>
      <c r="B1915" s="242" t="s">
        <v>2181</v>
      </c>
      <c r="C1915" s="375" t="s">
        <v>391</v>
      </c>
      <c r="D1915" s="242" t="s">
        <v>256</v>
      </c>
      <c r="E1915" s="242">
        <v>3000</v>
      </c>
      <c r="F1915" s="503">
        <f t="shared" si="30"/>
        <v>5.8059983704497906</v>
      </c>
      <c r="G1915" s="504">
        <v>516.70699999999999</v>
      </c>
      <c r="H1915" s="242" t="s">
        <v>121</v>
      </c>
      <c r="I1915" s="242" t="s">
        <v>1718</v>
      </c>
      <c r="J1915" s="505" t="s">
        <v>95</v>
      </c>
      <c r="K1915" s="505" t="s">
        <v>2149</v>
      </c>
      <c r="L1915" s="505" t="s">
        <v>112</v>
      </c>
      <c r="M1915" s="242"/>
      <c r="N1915" s="242"/>
      <c r="O1915" s="75"/>
    </row>
    <row r="1916" spans="1:15" ht="15.6">
      <c r="A1916" s="370">
        <v>46150</v>
      </c>
      <c r="B1916" s="242" t="s">
        <v>2166</v>
      </c>
      <c r="C1916" s="242" t="s">
        <v>334</v>
      </c>
      <c r="D1916" s="242" t="s">
        <v>256</v>
      </c>
      <c r="E1916" s="242">
        <v>500</v>
      </c>
      <c r="F1916" s="503">
        <f t="shared" si="30"/>
        <v>0.9676663950749651</v>
      </c>
      <c r="G1916" s="504">
        <v>516.70699999999999</v>
      </c>
      <c r="H1916" s="242" t="s">
        <v>121</v>
      </c>
      <c r="I1916" s="242" t="s">
        <v>1710</v>
      </c>
      <c r="J1916" s="505" t="s">
        <v>95</v>
      </c>
      <c r="K1916" s="505" t="s">
        <v>2149</v>
      </c>
      <c r="L1916" s="505" t="s">
        <v>112</v>
      </c>
      <c r="M1916" s="242"/>
      <c r="N1916" s="242"/>
      <c r="O1916" s="75"/>
    </row>
    <row r="1917" spans="1:15" ht="15.6">
      <c r="A1917" s="370">
        <v>46150</v>
      </c>
      <c r="B1917" s="242" t="s">
        <v>2166</v>
      </c>
      <c r="C1917" s="242" t="s">
        <v>334</v>
      </c>
      <c r="D1917" s="242" t="s">
        <v>256</v>
      </c>
      <c r="E1917" s="242">
        <v>500</v>
      </c>
      <c r="F1917" s="503">
        <f t="shared" si="30"/>
        <v>0.9676663950749651</v>
      </c>
      <c r="G1917" s="504">
        <v>516.70699999999999</v>
      </c>
      <c r="H1917" s="242" t="s">
        <v>121</v>
      </c>
      <c r="I1917" s="242" t="s">
        <v>1710</v>
      </c>
      <c r="J1917" s="505" t="s">
        <v>95</v>
      </c>
      <c r="K1917" s="505" t="s">
        <v>2149</v>
      </c>
      <c r="L1917" s="505" t="s">
        <v>112</v>
      </c>
      <c r="M1917" s="242"/>
      <c r="N1917" s="242"/>
      <c r="O1917" s="75"/>
    </row>
    <row r="1918" spans="1:15" ht="15.6">
      <c r="A1918" s="370">
        <v>46150</v>
      </c>
      <c r="B1918" s="242" t="s">
        <v>2166</v>
      </c>
      <c r="C1918" s="242" t="s">
        <v>334</v>
      </c>
      <c r="D1918" s="242" t="s">
        <v>256</v>
      </c>
      <c r="E1918" s="242">
        <v>500</v>
      </c>
      <c r="F1918" s="503">
        <f t="shared" si="30"/>
        <v>0.9676663950749651</v>
      </c>
      <c r="G1918" s="504">
        <v>516.70699999999999</v>
      </c>
      <c r="H1918" s="242" t="s">
        <v>121</v>
      </c>
      <c r="I1918" s="242" t="s">
        <v>1710</v>
      </c>
      <c r="J1918" s="505" t="s">
        <v>95</v>
      </c>
      <c r="K1918" s="505" t="s">
        <v>2149</v>
      </c>
      <c r="L1918" s="505" t="s">
        <v>112</v>
      </c>
      <c r="M1918" s="242"/>
      <c r="N1918" s="242"/>
      <c r="O1918" s="75"/>
    </row>
    <row r="1919" spans="1:15" ht="15.6">
      <c r="A1919" s="370">
        <v>46150</v>
      </c>
      <c r="B1919" s="242" t="s">
        <v>2176</v>
      </c>
      <c r="C1919" s="242" t="s">
        <v>334</v>
      </c>
      <c r="D1919" s="242" t="s">
        <v>256</v>
      </c>
      <c r="E1919" s="242">
        <v>500</v>
      </c>
      <c r="F1919" s="503">
        <f t="shared" si="30"/>
        <v>0.9676663950749651</v>
      </c>
      <c r="G1919" s="504">
        <v>516.70699999999999</v>
      </c>
      <c r="H1919" s="242" t="s">
        <v>121</v>
      </c>
      <c r="I1919" s="242" t="s">
        <v>1710</v>
      </c>
      <c r="J1919" s="505" t="s">
        <v>95</v>
      </c>
      <c r="K1919" s="505" t="s">
        <v>2149</v>
      </c>
      <c r="L1919" s="505" t="s">
        <v>112</v>
      </c>
      <c r="M1919" s="242"/>
      <c r="N1919" s="242"/>
      <c r="O1919" s="75"/>
    </row>
    <row r="1920" spans="1:15" ht="15.6">
      <c r="A1920" s="370">
        <v>46150</v>
      </c>
      <c r="B1920" s="242" t="s">
        <v>521</v>
      </c>
      <c r="C1920" s="242" t="s">
        <v>522</v>
      </c>
      <c r="D1920" s="242" t="s">
        <v>256</v>
      </c>
      <c r="E1920" s="242">
        <v>2000</v>
      </c>
      <c r="F1920" s="503">
        <f t="shared" si="30"/>
        <v>3.8706655802998604</v>
      </c>
      <c r="G1920" s="504">
        <v>516.70699999999999</v>
      </c>
      <c r="H1920" s="242" t="s">
        <v>121</v>
      </c>
      <c r="I1920" s="242" t="s">
        <v>1711</v>
      </c>
      <c r="J1920" s="505" t="s">
        <v>95</v>
      </c>
      <c r="K1920" s="505" t="s">
        <v>2149</v>
      </c>
      <c r="L1920" s="505" t="s">
        <v>112</v>
      </c>
      <c r="M1920" s="242"/>
      <c r="N1920" s="242"/>
      <c r="O1920" s="75"/>
    </row>
    <row r="1921" spans="1:15" ht="15.6">
      <c r="A1921" s="370">
        <v>46150</v>
      </c>
      <c r="B1921" s="242" t="s">
        <v>2174</v>
      </c>
      <c r="C1921" s="242" t="s">
        <v>520</v>
      </c>
      <c r="D1921" s="242" t="s">
        <v>256</v>
      </c>
      <c r="E1921" s="242">
        <v>1000</v>
      </c>
      <c r="F1921" s="503">
        <f t="shared" si="30"/>
        <v>1.9353327901499302</v>
      </c>
      <c r="G1921" s="504">
        <v>516.70699999999999</v>
      </c>
      <c r="H1921" s="242" t="s">
        <v>130</v>
      </c>
      <c r="I1921" s="242" t="s">
        <v>1739</v>
      </c>
      <c r="J1921" s="505" t="s">
        <v>95</v>
      </c>
      <c r="K1921" s="505" t="s">
        <v>2149</v>
      </c>
      <c r="L1921" s="505" t="s">
        <v>112</v>
      </c>
      <c r="M1921" s="170"/>
      <c r="N1921" s="170"/>
      <c r="O1921" s="124"/>
    </row>
    <row r="1922" spans="1:15" ht="15.6">
      <c r="A1922" s="370">
        <v>46150</v>
      </c>
      <c r="B1922" s="242" t="s">
        <v>2175</v>
      </c>
      <c r="C1922" s="375" t="s">
        <v>391</v>
      </c>
      <c r="D1922" s="242" t="s">
        <v>256</v>
      </c>
      <c r="E1922" s="242">
        <v>12000</v>
      </c>
      <c r="F1922" s="503">
        <f t="shared" si="30"/>
        <v>23.223993481799162</v>
      </c>
      <c r="G1922" s="504">
        <v>516.70699999999999</v>
      </c>
      <c r="H1922" s="242" t="s">
        <v>130</v>
      </c>
      <c r="I1922" s="242" t="s">
        <v>1749</v>
      </c>
      <c r="J1922" s="505" t="s">
        <v>95</v>
      </c>
      <c r="K1922" s="505" t="s">
        <v>2149</v>
      </c>
      <c r="L1922" s="505" t="s">
        <v>112</v>
      </c>
      <c r="M1922" s="170"/>
      <c r="N1922" s="170"/>
      <c r="O1922" s="124"/>
    </row>
    <row r="1923" spans="1:15" ht="15.6">
      <c r="A1923" s="370">
        <v>46150</v>
      </c>
      <c r="B1923" s="242" t="s">
        <v>2161</v>
      </c>
      <c r="C1923" s="242" t="s">
        <v>520</v>
      </c>
      <c r="D1923" s="242" t="s">
        <v>256</v>
      </c>
      <c r="E1923" s="242">
        <v>2000</v>
      </c>
      <c r="F1923" s="503">
        <f t="shared" si="30"/>
        <v>3.8706655802998604</v>
      </c>
      <c r="G1923" s="504">
        <v>516.70699999999999</v>
      </c>
      <c r="H1923" s="242" t="s">
        <v>130</v>
      </c>
      <c r="I1923" s="242" t="s">
        <v>1739</v>
      </c>
      <c r="J1923" s="505" t="s">
        <v>95</v>
      </c>
      <c r="K1923" s="505" t="s">
        <v>2149</v>
      </c>
      <c r="L1923" s="505" t="s">
        <v>112</v>
      </c>
      <c r="M1923" s="170"/>
      <c r="N1923" s="170"/>
      <c r="O1923" s="124"/>
    </row>
    <row r="1924" spans="1:15" ht="15.6">
      <c r="A1924" s="536">
        <v>46150</v>
      </c>
      <c r="B1924" s="375" t="s">
        <v>1873</v>
      </c>
      <c r="C1924" s="375" t="s">
        <v>523</v>
      </c>
      <c r="D1924" s="375" t="s">
        <v>99</v>
      </c>
      <c r="E1924" s="245">
        <v>20000</v>
      </c>
      <c r="F1924" s="503">
        <f t="shared" si="30"/>
        <v>38.706655802998604</v>
      </c>
      <c r="G1924" s="504">
        <v>516.70699999999999</v>
      </c>
      <c r="H1924" s="375" t="s">
        <v>128</v>
      </c>
      <c r="I1924" s="375" t="s">
        <v>1942</v>
      </c>
      <c r="J1924" s="505" t="s">
        <v>95</v>
      </c>
      <c r="K1924" s="505" t="s">
        <v>2149</v>
      </c>
      <c r="L1924" s="505" t="s">
        <v>112</v>
      </c>
      <c r="M1924" s="242"/>
      <c r="N1924" s="242"/>
      <c r="O1924" s="75"/>
    </row>
    <row r="1925" spans="1:15" ht="15.6">
      <c r="A1925" s="536">
        <v>46150</v>
      </c>
      <c r="B1925" s="375" t="s">
        <v>1874</v>
      </c>
      <c r="C1925" s="375" t="s">
        <v>334</v>
      </c>
      <c r="D1925" s="375" t="s">
        <v>99</v>
      </c>
      <c r="E1925" s="245">
        <v>1000</v>
      </c>
      <c r="F1925" s="503">
        <f t="shared" si="30"/>
        <v>1.9353327901499302</v>
      </c>
      <c r="G1925" s="504">
        <v>516.70699999999999</v>
      </c>
      <c r="H1925" s="375" t="s">
        <v>128</v>
      </c>
      <c r="I1925" s="375" t="s">
        <v>1938</v>
      </c>
      <c r="J1925" s="505" t="s">
        <v>95</v>
      </c>
      <c r="K1925" s="505" t="s">
        <v>2149</v>
      </c>
      <c r="L1925" s="505" t="s">
        <v>112</v>
      </c>
      <c r="M1925" s="170"/>
      <c r="N1925" s="170"/>
      <c r="O1925" s="269"/>
    </row>
    <row r="1926" spans="1:15" ht="15.6">
      <c r="A1926" s="536">
        <v>46150</v>
      </c>
      <c r="B1926" s="375" t="s">
        <v>1875</v>
      </c>
      <c r="C1926" s="375" t="s">
        <v>334</v>
      </c>
      <c r="D1926" s="375" t="s">
        <v>99</v>
      </c>
      <c r="E1926" s="245">
        <v>1000</v>
      </c>
      <c r="F1926" s="503">
        <f t="shared" si="30"/>
        <v>1.9353327901499302</v>
      </c>
      <c r="G1926" s="504">
        <v>516.70699999999999</v>
      </c>
      <c r="H1926" s="375" t="s">
        <v>128</v>
      </c>
      <c r="I1926" s="375" t="s">
        <v>1938</v>
      </c>
      <c r="J1926" s="505" t="s">
        <v>95</v>
      </c>
      <c r="K1926" s="505" t="s">
        <v>2149</v>
      </c>
      <c r="L1926" s="505" t="s">
        <v>112</v>
      </c>
      <c r="M1926" s="170"/>
      <c r="N1926" s="170"/>
      <c r="O1926" s="269"/>
    </row>
    <row r="1927" spans="1:15" ht="15.6">
      <c r="A1927" s="370">
        <v>46151</v>
      </c>
      <c r="B1927" s="242" t="s">
        <v>2166</v>
      </c>
      <c r="C1927" s="242" t="s">
        <v>334</v>
      </c>
      <c r="D1927" s="242" t="s">
        <v>256</v>
      </c>
      <c r="E1927" s="242">
        <v>500</v>
      </c>
      <c r="F1927" s="503">
        <f t="shared" si="30"/>
        <v>0.9676663950749651</v>
      </c>
      <c r="G1927" s="504">
        <v>516.70699999999999</v>
      </c>
      <c r="H1927" s="242" t="s">
        <v>121</v>
      </c>
      <c r="I1927" s="242" t="s">
        <v>1710</v>
      </c>
      <c r="J1927" s="505" t="s">
        <v>95</v>
      </c>
      <c r="K1927" s="505" t="s">
        <v>2149</v>
      </c>
      <c r="L1927" s="505" t="s">
        <v>112</v>
      </c>
      <c r="M1927" s="242"/>
      <c r="N1927" s="242"/>
      <c r="O1927" s="75"/>
    </row>
    <row r="1928" spans="1:15" ht="15.6">
      <c r="A1928" s="370">
        <v>46151</v>
      </c>
      <c r="B1928" s="242" t="s">
        <v>2166</v>
      </c>
      <c r="C1928" s="242" t="s">
        <v>334</v>
      </c>
      <c r="D1928" s="242" t="s">
        <v>256</v>
      </c>
      <c r="E1928" s="242">
        <v>500</v>
      </c>
      <c r="F1928" s="503">
        <f t="shared" si="30"/>
        <v>0.9676663950749651</v>
      </c>
      <c r="G1928" s="504">
        <v>516.70699999999999</v>
      </c>
      <c r="H1928" s="242" t="s">
        <v>121</v>
      </c>
      <c r="I1928" s="242" t="s">
        <v>1710</v>
      </c>
      <c r="J1928" s="505" t="s">
        <v>95</v>
      </c>
      <c r="K1928" s="505" t="s">
        <v>2149</v>
      </c>
      <c r="L1928" s="505" t="s">
        <v>112</v>
      </c>
      <c r="M1928" s="170"/>
      <c r="N1928" s="170"/>
      <c r="O1928" s="124"/>
    </row>
    <row r="1929" spans="1:15" ht="15.6">
      <c r="A1929" s="370">
        <v>46151</v>
      </c>
      <c r="B1929" s="242" t="s">
        <v>2166</v>
      </c>
      <c r="C1929" s="242" t="s">
        <v>334</v>
      </c>
      <c r="D1929" s="242" t="s">
        <v>256</v>
      </c>
      <c r="E1929" s="242">
        <v>500</v>
      </c>
      <c r="F1929" s="503">
        <f t="shared" si="30"/>
        <v>0.9676663950749651</v>
      </c>
      <c r="G1929" s="504">
        <v>516.70699999999999</v>
      </c>
      <c r="H1929" s="242" t="s">
        <v>121</v>
      </c>
      <c r="I1929" s="242" t="s">
        <v>1710</v>
      </c>
      <c r="J1929" s="505" t="s">
        <v>95</v>
      </c>
      <c r="K1929" s="505" t="s">
        <v>2149</v>
      </c>
      <c r="L1929" s="505" t="s">
        <v>112</v>
      </c>
      <c r="M1929" s="242"/>
      <c r="N1929" s="242"/>
      <c r="O1929" s="75"/>
    </row>
    <row r="1930" spans="1:15" ht="15.6">
      <c r="A1930" s="370">
        <v>46151</v>
      </c>
      <c r="B1930" s="242" t="s">
        <v>2166</v>
      </c>
      <c r="C1930" s="242" t="s">
        <v>334</v>
      </c>
      <c r="D1930" s="242" t="s">
        <v>256</v>
      </c>
      <c r="E1930" s="242">
        <v>500</v>
      </c>
      <c r="F1930" s="503">
        <f t="shared" si="30"/>
        <v>0.9676663950749651</v>
      </c>
      <c r="G1930" s="504">
        <v>516.70699999999999</v>
      </c>
      <c r="H1930" s="242" t="s">
        <v>121</v>
      </c>
      <c r="I1930" s="242" t="s">
        <v>1710</v>
      </c>
      <c r="J1930" s="505" t="s">
        <v>95</v>
      </c>
      <c r="K1930" s="505" t="s">
        <v>2149</v>
      </c>
      <c r="L1930" s="505" t="s">
        <v>112</v>
      </c>
      <c r="M1930" s="242"/>
      <c r="N1930" s="242"/>
      <c r="O1930" s="75"/>
    </row>
    <row r="1931" spans="1:15" ht="15.6">
      <c r="A1931" s="370">
        <v>46151</v>
      </c>
      <c r="B1931" s="242" t="s">
        <v>2166</v>
      </c>
      <c r="C1931" s="242" t="s">
        <v>334</v>
      </c>
      <c r="D1931" s="242" t="s">
        <v>256</v>
      </c>
      <c r="E1931" s="242">
        <v>500</v>
      </c>
      <c r="F1931" s="503">
        <f t="shared" si="30"/>
        <v>0.9676663950749651</v>
      </c>
      <c r="G1931" s="504">
        <v>516.70699999999999</v>
      </c>
      <c r="H1931" s="242" t="s">
        <v>121</v>
      </c>
      <c r="I1931" s="242" t="s">
        <v>1710</v>
      </c>
      <c r="J1931" s="505" t="s">
        <v>95</v>
      </c>
      <c r="K1931" s="505" t="s">
        <v>2149</v>
      </c>
      <c r="L1931" s="505" t="s">
        <v>112</v>
      </c>
      <c r="M1931" s="242"/>
      <c r="N1931" s="242"/>
      <c r="O1931" s="75"/>
    </row>
    <row r="1932" spans="1:15" ht="15.6">
      <c r="A1932" s="370">
        <v>46151</v>
      </c>
      <c r="B1932" s="242" t="s">
        <v>2166</v>
      </c>
      <c r="C1932" s="242" t="s">
        <v>334</v>
      </c>
      <c r="D1932" s="242" t="s">
        <v>256</v>
      </c>
      <c r="E1932" s="242">
        <v>500</v>
      </c>
      <c r="F1932" s="503">
        <f t="shared" si="30"/>
        <v>0.9676663950749651</v>
      </c>
      <c r="G1932" s="504">
        <v>516.70699999999999</v>
      </c>
      <c r="H1932" s="242" t="s">
        <v>121</v>
      </c>
      <c r="I1932" s="242" t="s">
        <v>1710</v>
      </c>
      <c r="J1932" s="505" t="s">
        <v>95</v>
      </c>
      <c r="K1932" s="505" t="s">
        <v>2149</v>
      </c>
      <c r="L1932" s="505" t="s">
        <v>112</v>
      </c>
      <c r="M1932" s="170"/>
      <c r="N1932" s="170"/>
      <c r="O1932" s="124"/>
    </row>
    <row r="1933" spans="1:15" ht="15.6">
      <c r="A1933" s="370">
        <v>46151</v>
      </c>
      <c r="B1933" s="242" t="s">
        <v>521</v>
      </c>
      <c r="C1933" s="242" t="s">
        <v>522</v>
      </c>
      <c r="D1933" s="242" t="s">
        <v>256</v>
      </c>
      <c r="E1933" s="242">
        <v>2000</v>
      </c>
      <c r="F1933" s="503">
        <f t="shared" si="30"/>
        <v>3.8706655802998604</v>
      </c>
      <c r="G1933" s="504">
        <v>516.70699999999999</v>
      </c>
      <c r="H1933" s="242" t="s">
        <v>121</v>
      </c>
      <c r="I1933" s="242" t="s">
        <v>1711</v>
      </c>
      <c r="J1933" s="505" t="s">
        <v>95</v>
      </c>
      <c r="K1933" s="505" t="s">
        <v>2149</v>
      </c>
      <c r="L1933" s="505" t="s">
        <v>112</v>
      </c>
      <c r="M1933" s="242"/>
      <c r="N1933" s="242"/>
      <c r="O1933" s="75"/>
    </row>
    <row r="1934" spans="1:15" ht="15.6">
      <c r="A1934" s="370">
        <v>46151</v>
      </c>
      <c r="B1934" s="242" t="s">
        <v>2215</v>
      </c>
      <c r="C1934" s="242" t="s">
        <v>523</v>
      </c>
      <c r="D1934" s="242" t="s">
        <v>256</v>
      </c>
      <c r="E1934" s="242">
        <v>110000</v>
      </c>
      <c r="F1934" s="503">
        <f t="shared" si="30"/>
        <v>212.88660691649233</v>
      </c>
      <c r="G1934" s="504">
        <v>516.70699999999999</v>
      </c>
      <c r="H1934" s="242" t="s">
        <v>130</v>
      </c>
      <c r="I1934" s="242" t="s">
        <v>1750</v>
      </c>
      <c r="J1934" s="505" t="s">
        <v>95</v>
      </c>
      <c r="K1934" s="505" t="s">
        <v>2149</v>
      </c>
      <c r="L1934" s="505" t="s">
        <v>112</v>
      </c>
      <c r="M1934" s="170"/>
      <c r="N1934" s="170"/>
      <c r="O1934" s="124"/>
    </row>
    <row r="1935" spans="1:15" ht="15.6">
      <c r="A1935" s="370">
        <v>46151</v>
      </c>
      <c r="B1935" s="242" t="s">
        <v>2161</v>
      </c>
      <c r="C1935" s="242" t="s">
        <v>520</v>
      </c>
      <c r="D1935" s="242" t="s">
        <v>256</v>
      </c>
      <c r="E1935" s="242">
        <v>2000</v>
      </c>
      <c r="F1935" s="503">
        <f t="shared" si="30"/>
        <v>3.8706655802998604</v>
      </c>
      <c r="G1935" s="504">
        <v>516.70699999999999</v>
      </c>
      <c r="H1935" s="242" t="s">
        <v>130</v>
      </c>
      <c r="I1935" s="242" t="s">
        <v>1739</v>
      </c>
      <c r="J1935" s="505" t="s">
        <v>95</v>
      </c>
      <c r="K1935" s="505" t="s">
        <v>2149</v>
      </c>
      <c r="L1935" s="505" t="s">
        <v>112</v>
      </c>
      <c r="M1935" s="242"/>
      <c r="N1935" s="242"/>
      <c r="O1935" s="75"/>
    </row>
    <row r="1936" spans="1:15" ht="15.6">
      <c r="A1936" s="370">
        <v>46151</v>
      </c>
      <c r="B1936" s="242" t="s">
        <v>2173</v>
      </c>
      <c r="C1936" s="242" t="s">
        <v>520</v>
      </c>
      <c r="D1936" s="242" t="s">
        <v>256</v>
      </c>
      <c r="E1936" s="242">
        <v>500</v>
      </c>
      <c r="F1936" s="503">
        <f t="shared" si="30"/>
        <v>0.9676663950749651</v>
      </c>
      <c r="G1936" s="504">
        <v>516.70699999999999</v>
      </c>
      <c r="H1936" s="242" t="s">
        <v>130</v>
      </c>
      <c r="I1936" s="242" t="s">
        <v>1739</v>
      </c>
      <c r="J1936" s="505" t="s">
        <v>95</v>
      </c>
      <c r="K1936" s="505" t="s">
        <v>2149</v>
      </c>
      <c r="L1936" s="505" t="s">
        <v>112</v>
      </c>
      <c r="M1936" s="170"/>
      <c r="N1936" s="170"/>
      <c r="O1936" s="269"/>
    </row>
    <row r="1937" spans="1:15" ht="15.6">
      <c r="A1937" s="370">
        <v>46152</v>
      </c>
      <c r="B1937" s="170" t="s">
        <v>2180</v>
      </c>
      <c r="C1937" s="242" t="s">
        <v>395</v>
      </c>
      <c r="D1937" s="242" t="s">
        <v>256</v>
      </c>
      <c r="E1937" s="242">
        <v>20000</v>
      </c>
      <c r="F1937" s="503">
        <f t="shared" si="30"/>
        <v>38.706655802998604</v>
      </c>
      <c r="G1937" s="504">
        <v>516.70699999999999</v>
      </c>
      <c r="H1937" s="242" t="s">
        <v>121</v>
      </c>
      <c r="I1937" s="242" t="s">
        <v>1719</v>
      </c>
      <c r="J1937" s="505" t="s">
        <v>95</v>
      </c>
      <c r="K1937" s="505" t="s">
        <v>2149</v>
      </c>
      <c r="L1937" s="505" t="s">
        <v>112</v>
      </c>
      <c r="M1937" s="242"/>
      <c r="N1937" s="242"/>
      <c r="O1937" s="75"/>
    </row>
    <row r="1938" spans="1:15" ht="15.6">
      <c r="A1938" s="370">
        <v>46152</v>
      </c>
      <c r="B1938" s="242" t="s">
        <v>2166</v>
      </c>
      <c r="C1938" s="242" t="s">
        <v>334</v>
      </c>
      <c r="D1938" s="242" t="s">
        <v>256</v>
      </c>
      <c r="E1938" s="242">
        <v>500</v>
      </c>
      <c r="F1938" s="503">
        <f t="shared" si="30"/>
        <v>0.9676663950749651</v>
      </c>
      <c r="G1938" s="504">
        <v>516.70699999999999</v>
      </c>
      <c r="H1938" s="242" t="s">
        <v>121</v>
      </c>
      <c r="I1938" s="242" t="s">
        <v>1710</v>
      </c>
      <c r="J1938" s="505" t="s">
        <v>95</v>
      </c>
      <c r="K1938" s="505" t="s">
        <v>2149</v>
      </c>
      <c r="L1938" s="505" t="s">
        <v>112</v>
      </c>
      <c r="M1938" s="242"/>
      <c r="N1938" s="242"/>
      <c r="O1938" s="75"/>
    </row>
    <row r="1939" spans="1:15" ht="15.6">
      <c r="A1939" s="370">
        <v>46152</v>
      </c>
      <c r="B1939" s="242" t="s">
        <v>2183</v>
      </c>
      <c r="C1939" s="375" t="s">
        <v>391</v>
      </c>
      <c r="D1939" s="242" t="s">
        <v>256</v>
      </c>
      <c r="E1939" s="242">
        <v>6000</v>
      </c>
      <c r="F1939" s="503">
        <f t="shared" si="30"/>
        <v>11.611996740899581</v>
      </c>
      <c r="G1939" s="504">
        <v>516.70699999999999</v>
      </c>
      <c r="H1939" s="242" t="s">
        <v>121</v>
      </c>
      <c r="I1939" s="242" t="s">
        <v>1720</v>
      </c>
      <c r="J1939" s="505" t="s">
        <v>95</v>
      </c>
      <c r="K1939" s="505" t="s">
        <v>2149</v>
      </c>
      <c r="L1939" s="505" t="s">
        <v>112</v>
      </c>
      <c r="M1939" s="242"/>
      <c r="N1939" s="242"/>
      <c r="O1939" s="75"/>
    </row>
    <row r="1940" spans="1:15" ht="15.6">
      <c r="A1940" s="370">
        <v>46152</v>
      </c>
      <c r="B1940" s="242" t="s">
        <v>2161</v>
      </c>
      <c r="C1940" s="242" t="s">
        <v>334</v>
      </c>
      <c r="D1940" s="242" t="s">
        <v>256</v>
      </c>
      <c r="E1940" s="242">
        <v>1000</v>
      </c>
      <c r="F1940" s="503">
        <f t="shared" si="30"/>
        <v>1.9353327901499302</v>
      </c>
      <c r="G1940" s="504">
        <v>516.70699999999999</v>
      </c>
      <c r="H1940" s="242" t="s">
        <v>121</v>
      </c>
      <c r="I1940" s="242" t="s">
        <v>1710</v>
      </c>
      <c r="J1940" s="505" t="s">
        <v>95</v>
      </c>
      <c r="K1940" s="505" t="s">
        <v>2149</v>
      </c>
      <c r="L1940" s="505" t="s">
        <v>112</v>
      </c>
      <c r="M1940" s="242"/>
      <c r="N1940" s="242"/>
      <c r="O1940" s="75"/>
    </row>
    <row r="1941" spans="1:15" ht="15.6">
      <c r="A1941" s="370">
        <v>46152</v>
      </c>
      <c r="B1941" s="242" t="s">
        <v>2169</v>
      </c>
      <c r="C1941" s="242" t="s">
        <v>520</v>
      </c>
      <c r="D1941" s="242" t="s">
        <v>256</v>
      </c>
      <c r="E1941" s="242">
        <v>500</v>
      </c>
      <c r="F1941" s="503">
        <f t="shared" si="30"/>
        <v>0.9676663950749651</v>
      </c>
      <c r="G1941" s="504">
        <v>516.70699999999999</v>
      </c>
      <c r="H1941" s="242" t="s">
        <v>130</v>
      </c>
      <c r="I1941" s="242" t="s">
        <v>1739</v>
      </c>
      <c r="J1941" s="505" t="s">
        <v>95</v>
      </c>
      <c r="K1941" s="505" t="s">
        <v>2149</v>
      </c>
      <c r="L1941" s="505" t="s">
        <v>112</v>
      </c>
      <c r="M1941" s="242"/>
      <c r="N1941" s="242"/>
      <c r="O1941" s="75"/>
    </row>
    <row r="1942" spans="1:15" ht="15.6">
      <c r="A1942" s="370">
        <v>46152</v>
      </c>
      <c r="B1942" s="242" t="s">
        <v>2169</v>
      </c>
      <c r="C1942" s="242" t="s">
        <v>520</v>
      </c>
      <c r="D1942" s="242" t="s">
        <v>256</v>
      </c>
      <c r="E1942" s="242">
        <v>1500</v>
      </c>
      <c r="F1942" s="503">
        <f t="shared" si="30"/>
        <v>2.9029991852248953</v>
      </c>
      <c r="G1942" s="504">
        <v>516.70699999999999</v>
      </c>
      <c r="H1942" s="242" t="s">
        <v>130</v>
      </c>
      <c r="I1942" s="242" t="s">
        <v>1739</v>
      </c>
      <c r="J1942" s="505" t="s">
        <v>95</v>
      </c>
      <c r="K1942" s="505" t="s">
        <v>2149</v>
      </c>
      <c r="L1942" s="505" t="s">
        <v>112</v>
      </c>
      <c r="M1942" s="242"/>
      <c r="N1942" s="242"/>
      <c r="O1942" s="75"/>
    </row>
    <row r="1943" spans="1:15" ht="15.6">
      <c r="A1943" s="370">
        <v>46152</v>
      </c>
      <c r="B1943" s="242" t="s">
        <v>2169</v>
      </c>
      <c r="C1943" s="242" t="s">
        <v>520</v>
      </c>
      <c r="D1943" s="242" t="s">
        <v>256</v>
      </c>
      <c r="E1943" s="242">
        <v>1500</v>
      </c>
      <c r="F1943" s="503">
        <f t="shared" si="30"/>
        <v>2.9029991852248953</v>
      </c>
      <c r="G1943" s="504">
        <v>516.70699999999999</v>
      </c>
      <c r="H1943" s="242" t="s">
        <v>130</v>
      </c>
      <c r="I1943" s="242" t="s">
        <v>1739</v>
      </c>
      <c r="J1943" s="505" t="s">
        <v>95</v>
      </c>
      <c r="K1943" s="505" t="s">
        <v>2149</v>
      </c>
      <c r="L1943" s="505" t="s">
        <v>112</v>
      </c>
      <c r="M1943" s="242"/>
      <c r="N1943" s="242"/>
      <c r="O1943" s="75"/>
    </row>
    <row r="1944" spans="1:15" ht="15.6">
      <c r="A1944" s="370">
        <v>46152</v>
      </c>
      <c r="B1944" s="242" t="s">
        <v>2220</v>
      </c>
      <c r="C1944" s="242" t="s">
        <v>616</v>
      </c>
      <c r="D1944" s="242" t="s">
        <v>256</v>
      </c>
      <c r="E1944" s="242">
        <v>13200</v>
      </c>
      <c r="F1944" s="503">
        <f t="shared" si="30"/>
        <v>25.54639282997908</v>
      </c>
      <c r="G1944" s="504">
        <v>516.70699999999999</v>
      </c>
      <c r="H1944" s="242" t="s">
        <v>130</v>
      </c>
      <c r="I1944" s="242" t="s">
        <v>1740</v>
      </c>
      <c r="J1944" s="505" t="s">
        <v>95</v>
      </c>
      <c r="K1944" s="505" t="s">
        <v>2149</v>
      </c>
      <c r="L1944" s="505" t="s">
        <v>112</v>
      </c>
      <c r="M1944" s="242"/>
      <c r="N1944" s="242"/>
      <c r="O1944" s="75"/>
    </row>
    <row r="1945" spans="1:15" ht="15.6">
      <c r="A1945" s="370">
        <v>46152</v>
      </c>
      <c r="B1945" s="242" t="s">
        <v>2185</v>
      </c>
      <c r="C1945" s="242" t="s">
        <v>520</v>
      </c>
      <c r="D1945" s="242" t="s">
        <v>256</v>
      </c>
      <c r="E1945" s="242">
        <v>700</v>
      </c>
      <c r="F1945" s="503">
        <f t="shared" si="30"/>
        <v>1.3547329531049512</v>
      </c>
      <c r="G1945" s="504">
        <v>516.70699999999999</v>
      </c>
      <c r="H1945" s="242" t="s">
        <v>130</v>
      </c>
      <c r="I1945" s="242" t="s">
        <v>1739</v>
      </c>
      <c r="J1945" s="505" t="s">
        <v>95</v>
      </c>
      <c r="K1945" s="505" t="s">
        <v>2149</v>
      </c>
      <c r="L1945" s="505" t="s">
        <v>112</v>
      </c>
      <c r="M1945" s="242"/>
      <c r="N1945" s="242"/>
      <c r="O1945" s="75"/>
    </row>
    <row r="1946" spans="1:15" ht="15.6">
      <c r="A1946" s="370">
        <v>46152</v>
      </c>
      <c r="B1946" s="242" t="s">
        <v>2169</v>
      </c>
      <c r="C1946" s="242" t="s">
        <v>520</v>
      </c>
      <c r="D1946" s="242" t="s">
        <v>256</v>
      </c>
      <c r="E1946" s="242">
        <v>600</v>
      </c>
      <c r="F1946" s="503">
        <f t="shared" si="30"/>
        <v>1.1611996740899582</v>
      </c>
      <c r="G1946" s="504">
        <v>516.70699999999999</v>
      </c>
      <c r="H1946" s="242" t="s">
        <v>130</v>
      </c>
      <c r="I1946" s="242" t="s">
        <v>1739</v>
      </c>
      <c r="J1946" s="505" t="s">
        <v>95</v>
      </c>
      <c r="K1946" s="505" t="s">
        <v>2149</v>
      </c>
      <c r="L1946" s="505" t="s">
        <v>112</v>
      </c>
      <c r="M1946" s="242"/>
      <c r="N1946" s="242"/>
      <c r="O1946" s="75"/>
    </row>
    <row r="1947" spans="1:15" ht="15.6">
      <c r="A1947" s="370">
        <v>46152</v>
      </c>
      <c r="B1947" s="242" t="s">
        <v>2169</v>
      </c>
      <c r="C1947" s="242" t="s">
        <v>520</v>
      </c>
      <c r="D1947" s="242" t="s">
        <v>256</v>
      </c>
      <c r="E1947" s="242">
        <v>500</v>
      </c>
      <c r="F1947" s="503">
        <f t="shared" si="30"/>
        <v>0.9676663950749651</v>
      </c>
      <c r="G1947" s="504">
        <v>516.70699999999999</v>
      </c>
      <c r="H1947" s="242" t="s">
        <v>130</v>
      </c>
      <c r="I1947" s="242" t="s">
        <v>1739</v>
      </c>
      <c r="J1947" s="505" t="s">
        <v>95</v>
      </c>
      <c r="K1947" s="505" t="s">
        <v>2149</v>
      </c>
      <c r="L1947" s="505" t="s">
        <v>112</v>
      </c>
      <c r="M1947" s="242"/>
      <c r="N1947" s="242"/>
      <c r="O1947" s="75"/>
    </row>
    <row r="1948" spans="1:15" ht="15.6">
      <c r="A1948" s="370">
        <v>46152</v>
      </c>
      <c r="B1948" s="242" t="s">
        <v>2185</v>
      </c>
      <c r="C1948" s="242" t="s">
        <v>520</v>
      </c>
      <c r="D1948" s="242" t="s">
        <v>256</v>
      </c>
      <c r="E1948" s="242">
        <v>700</v>
      </c>
      <c r="F1948" s="503">
        <f t="shared" si="30"/>
        <v>1.3547329531049512</v>
      </c>
      <c r="G1948" s="504">
        <v>516.70699999999999</v>
      </c>
      <c r="H1948" s="242" t="s">
        <v>130</v>
      </c>
      <c r="I1948" s="242" t="s">
        <v>1739</v>
      </c>
      <c r="J1948" s="505" t="s">
        <v>95</v>
      </c>
      <c r="K1948" s="505" t="s">
        <v>2149</v>
      </c>
      <c r="L1948" s="505" t="s">
        <v>112</v>
      </c>
      <c r="M1948" s="242"/>
      <c r="N1948" s="242"/>
      <c r="O1948" s="75"/>
    </row>
    <row r="1949" spans="1:15" ht="15.6">
      <c r="A1949" s="370">
        <v>46152</v>
      </c>
      <c r="B1949" s="242" t="s">
        <v>2169</v>
      </c>
      <c r="C1949" s="242" t="s">
        <v>520</v>
      </c>
      <c r="D1949" s="242" t="s">
        <v>256</v>
      </c>
      <c r="E1949" s="242">
        <v>500</v>
      </c>
      <c r="F1949" s="503">
        <f t="shared" si="30"/>
        <v>0.9676663950749651</v>
      </c>
      <c r="G1949" s="504">
        <v>516.70699999999999</v>
      </c>
      <c r="H1949" s="242" t="s">
        <v>130</v>
      </c>
      <c r="I1949" s="242" t="s">
        <v>1739</v>
      </c>
      <c r="J1949" s="505" t="s">
        <v>95</v>
      </c>
      <c r="K1949" s="505" t="s">
        <v>2149</v>
      </c>
      <c r="L1949" s="505" t="s">
        <v>112</v>
      </c>
      <c r="M1949" s="242"/>
      <c r="N1949" s="242"/>
      <c r="O1949" s="75"/>
    </row>
    <row r="1950" spans="1:15" ht="15.6">
      <c r="A1950" s="370">
        <v>46152</v>
      </c>
      <c r="B1950" s="242" t="s">
        <v>2169</v>
      </c>
      <c r="C1950" s="242" t="s">
        <v>520</v>
      </c>
      <c r="D1950" s="242" t="s">
        <v>256</v>
      </c>
      <c r="E1950" s="242">
        <v>500</v>
      </c>
      <c r="F1950" s="503">
        <f t="shared" si="30"/>
        <v>0.9676663950749651</v>
      </c>
      <c r="G1950" s="504">
        <v>516.70699999999999</v>
      </c>
      <c r="H1950" s="242" t="s">
        <v>130</v>
      </c>
      <c r="I1950" s="242" t="s">
        <v>1739</v>
      </c>
      <c r="J1950" s="505" t="s">
        <v>95</v>
      </c>
      <c r="K1950" s="505" t="s">
        <v>2149</v>
      </c>
      <c r="L1950" s="505" t="s">
        <v>112</v>
      </c>
      <c r="M1950" s="242"/>
      <c r="N1950" s="242"/>
      <c r="O1950" s="75"/>
    </row>
    <row r="1951" spans="1:15" ht="15.6">
      <c r="A1951" s="370">
        <v>46153</v>
      </c>
      <c r="B1951" s="242" t="s">
        <v>187</v>
      </c>
      <c r="C1951" s="242" t="s">
        <v>334</v>
      </c>
      <c r="D1951" s="371" t="s">
        <v>98</v>
      </c>
      <c r="E1951" s="242">
        <v>1000</v>
      </c>
      <c r="F1951" s="503">
        <f t="shared" si="30"/>
        <v>1.9353327901499302</v>
      </c>
      <c r="G1951" s="504">
        <v>516.70699999999999</v>
      </c>
      <c r="H1951" s="372" t="s">
        <v>110</v>
      </c>
      <c r="I1951" s="530" t="s">
        <v>1468</v>
      </c>
      <c r="J1951" s="505" t="s">
        <v>95</v>
      </c>
      <c r="K1951" s="505" t="s">
        <v>2149</v>
      </c>
      <c r="L1951" s="505" t="s">
        <v>112</v>
      </c>
      <c r="M1951" s="242"/>
      <c r="N1951" s="242"/>
      <c r="O1951" s="75"/>
    </row>
    <row r="1952" spans="1:15" ht="15.6">
      <c r="A1952" s="370">
        <v>46153</v>
      </c>
      <c r="B1952" s="242" t="s">
        <v>186</v>
      </c>
      <c r="C1952" s="242" t="s">
        <v>334</v>
      </c>
      <c r="D1952" s="371" t="s">
        <v>98</v>
      </c>
      <c r="E1952" s="242">
        <v>1000</v>
      </c>
      <c r="F1952" s="503">
        <f t="shared" si="30"/>
        <v>1.9353327901499302</v>
      </c>
      <c r="G1952" s="504">
        <v>516.70699999999999</v>
      </c>
      <c r="H1952" s="372" t="s">
        <v>110</v>
      </c>
      <c r="I1952" s="530" t="s">
        <v>1468</v>
      </c>
      <c r="J1952" s="505" t="s">
        <v>95</v>
      </c>
      <c r="K1952" s="505" t="s">
        <v>2149</v>
      </c>
      <c r="L1952" s="505" t="s">
        <v>112</v>
      </c>
      <c r="M1952" s="242"/>
      <c r="N1952" s="242"/>
      <c r="O1952" s="75"/>
    </row>
    <row r="1953" spans="1:15" ht="15.6">
      <c r="A1953" s="533">
        <v>46153</v>
      </c>
      <c r="B1953" s="382" t="s">
        <v>1588</v>
      </c>
      <c r="C1953" s="535" t="s">
        <v>334</v>
      </c>
      <c r="D1953" s="382" t="s">
        <v>97</v>
      </c>
      <c r="E1953" s="284">
        <v>1000</v>
      </c>
      <c r="F1953" s="503">
        <f t="shared" si="30"/>
        <v>1.9353327901499302</v>
      </c>
      <c r="G1953" s="504">
        <v>516.70699999999999</v>
      </c>
      <c r="H1953" s="242" t="s">
        <v>167</v>
      </c>
      <c r="I1953" s="242" t="s">
        <v>1629</v>
      </c>
      <c r="J1953" s="505" t="s">
        <v>95</v>
      </c>
      <c r="K1953" s="505" t="s">
        <v>2149</v>
      </c>
      <c r="L1953" s="505" t="s">
        <v>112</v>
      </c>
      <c r="M1953" s="170"/>
      <c r="N1953" s="170"/>
      <c r="O1953" s="124"/>
    </row>
    <row r="1954" spans="1:15" ht="15.6">
      <c r="A1954" s="533">
        <v>46153</v>
      </c>
      <c r="B1954" s="382" t="s">
        <v>1018</v>
      </c>
      <c r="C1954" s="535" t="s">
        <v>334</v>
      </c>
      <c r="D1954" s="382" t="s">
        <v>97</v>
      </c>
      <c r="E1954" s="284">
        <v>1000</v>
      </c>
      <c r="F1954" s="503">
        <f t="shared" si="30"/>
        <v>1.9353327901499302</v>
      </c>
      <c r="G1954" s="504">
        <v>516.70699999999999</v>
      </c>
      <c r="H1954" s="242" t="s">
        <v>167</v>
      </c>
      <c r="I1954" s="242" t="s">
        <v>1629</v>
      </c>
      <c r="J1954" s="505" t="s">
        <v>95</v>
      </c>
      <c r="K1954" s="505" t="s">
        <v>2149</v>
      </c>
      <c r="L1954" s="505" t="s">
        <v>112</v>
      </c>
      <c r="M1954" s="242"/>
      <c r="N1954" s="242"/>
      <c r="O1954" s="75"/>
    </row>
    <row r="1955" spans="1:15" ht="15.6">
      <c r="A1955" s="536">
        <v>46153</v>
      </c>
      <c r="B1955" s="375" t="s">
        <v>1589</v>
      </c>
      <c r="C1955" s="375" t="s">
        <v>448</v>
      </c>
      <c r="D1955" s="382" t="s">
        <v>97</v>
      </c>
      <c r="E1955" s="537">
        <v>525</v>
      </c>
      <c r="F1955" s="503">
        <f t="shared" si="30"/>
        <v>1.0160497148287133</v>
      </c>
      <c r="G1955" s="504">
        <v>516.70699999999999</v>
      </c>
      <c r="H1955" s="170" t="s">
        <v>167</v>
      </c>
      <c r="I1955" s="170" t="s">
        <v>1633</v>
      </c>
      <c r="J1955" s="505" t="s">
        <v>95</v>
      </c>
      <c r="K1955" s="505" t="s">
        <v>2149</v>
      </c>
      <c r="L1955" s="505" t="s">
        <v>112</v>
      </c>
      <c r="M1955" s="242"/>
      <c r="N1955" s="242"/>
      <c r="O1955" s="75"/>
    </row>
    <row r="1956" spans="1:15" ht="15.6">
      <c r="A1956" s="393">
        <v>46153</v>
      </c>
      <c r="B1956" s="165" t="s">
        <v>2175</v>
      </c>
      <c r="C1956" s="375" t="s">
        <v>391</v>
      </c>
      <c r="D1956" s="165" t="s">
        <v>256</v>
      </c>
      <c r="E1956" s="165">
        <v>12000</v>
      </c>
      <c r="F1956" s="503">
        <f t="shared" si="30"/>
        <v>23.223993481799162</v>
      </c>
      <c r="G1956" s="504">
        <v>516.70699999999999</v>
      </c>
      <c r="H1956" s="165" t="s">
        <v>122</v>
      </c>
      <c r="I1956" s="165" t="s">
        <v>1675</v>
      </c>
      <c r="J1956" s="505" t="s">
        <v>95</v>
      </c>
      <c r="K1956" s="505" t="s">
        <v>2149</v>
      </c>
      <c r="L1956" s="505" t="s">
        <v>112</v>
      </c>
      <c r="M1956" s="242"/>
      <c r="N1956" s="242"/>
      <c r="O1956" s="75"/>
    </row>
    <row r="1957" spans="1:15" ht="15.6">
      <c r="A1957" s="370">
        <v>46153</v>
      </c>
      <c r="B1957" s="242" t="s">
        <v>2161</v>
      </c>
      <c r="C1957" s="242" t="s">
        <v>334</v>
      </c>
      <c r="D1957" s="242" t="s">
        <v>256</v>
      </c>
      <c r="E1957" s="242">
        <v>1000</v>
      </c>
      <c r="F1957" s="503">
        <f t="shared" si="30"/>
        <v>1.9353327901499302</v>
      </c>
      <c r="G1957" s="504">
        <v>516.70699999999999</v>
      </c>
      <c r="H1957" s="242" t="s">
        <v>121</v>
      </c>
      <c r="I1957" s="242" t="s">
        <v>1710</v>
      </c>
      <c r="J1957" s="505" t="s">
        <v>95</v>
      </c>
      <c r="K1957" s="505" t="s">
        <v>2149</v>
      </c>
      <c r="L1957" s="505" t="s">
        <v>112</v>
      </c>
      <c r="M1957" s="242"/>
      <c r="N1957" s="242"/>
      <c r="O1957" s="75"/>
    </row>
    <row r="1958" spans="1:15" ht="15.6">
      <c r="A1958" s="370">
        <v>46153</v>
      </c>
      <c r="B1958" s="242" t="s">
        <v>2161</v>
      </c>
      <c r="C1958" s="242" t="s">
        <v>334</v>
      </c>
      <c r="D1958" s="242" t="s">
        <v>256</v>
      </c>
      <c r="E1958" s="242">
        <v>1000</v>
      </c>
      <c r="F1958" s="503">
        <f t="shared" si="30"/>
        <v>1.9353327901499302</v>
      </c>
      <c r="G1958" s="504">
        <v>516.70699999999999</v>
      </c>
      <c r="H1958" s="242" t="s">
        <v>121</v>
      </c>
      <c r="I1958" s="242" t="s">
        <v>1710</v>
      </c>
      <c r="J1958" s="505" t="s">
        <v>95</v>
      </c>
      <c r="K1958" s="505" t="s">
        <v>2149</v>
      </c>
      <c r="L1958" s="505" t="s">
        <v>112</v>
      </c>
      <c r="M1958" s="242"/>
      <c r="N1958" s="242"/>
      <c r="O1958" s="75"/>
    </row>
    <row r="1959" spans="1:15" ht="15.6">
      <c r="A1959" s="370">
        <v>46153</v>
      </c>
      <c r="B1959" s="242" t="s">
        <v>2169</v>
      </c>
      <c r="C1959" s="242" t="s">
        <v>520</v>
      </c>
      <c r="D1959" s="242" t="s">
        <v>256</v>
      </c>
      <c r="E1959" s="242">
        <v>350</v>
      </c>
      <c r="F1959" s="503">
        <f t="shared" si="30"/>
        <v>0.67736647655247562</v>
      </c>
      <c r="G1959" s="504">
        <v>516.70699999999999</v>
      </c>
      <c r="H1959" s="242" t="s">
        <v>130</v>
      </c>
      <c r="I1959" s="242" t="s">
        <v>1739</v>
      </c>
      <c r="J1959" s="505" t="s">
        <v>95</v>
      </c>
      <c r="K1959" s="505" t="s">
        <v>2149</v>
      </c>
      <c r="L1959" s="505" t="s">
        <v>112</v>
      </c>
      <c r="M1959" s="242"/>
      <c r="N1959" s="242"/>
      <c r="O1959" s="75"/>
    </row>
    <row r="1960" spans="1:15" ht="15.6">
      <c r="A1960" s="370">
        <v>46153</v>
      </c>
      <c r="B1960" s="242" t="s">
        <v>2169</v>
      </c>
      <c r="C1960" s="242" t="s">
        <v>520</v>
      </c>
      <c r="D1960" s="242" t="s">
        <v>256</v>
      </c>
      <c r="E1960" s="242">
        <v>500</v>
      </c>
      <c r="F1960" s="503">
        <f t="shared" si="30"/>
        <v>0.9676663950749651</v>
      </c>
      <c r="G1960" s="504">
        <v>516.70699999999999</v>
      </c>
      <c r="H1960" s="242" t="s">
        <v>130</v>
      </c>
      <c r="I1960" s="242" t="s">
        <v>1739</v>
      </c>
      <c r="J1960" s="505" t="s">
        <v>95</v>
      </c>
      <c r="K1960" s="505" t="s">
        <v>2149</v>
      </c>
      <c r="L1960" s="505" t="s">
        <v>112</v>
      </c>
      <c r="M1960" s="242"/>
      <c r="N1960" s="242"/>
      <c r="O1960" s="75"/>
    </row>
    <row r="1961" spans="1:15" ht="15.6">
      <c r="A1961" s="370">
        <v>46153</v>
      </c>
      <c r="B1961" s="242" t="s">
        <v>2173</v>
      </c>
      <c r="C1961" s="242" t="s">
        <v>520</v>
      </c>
      <c r="D1961" s="242" t="s">
        <v>256</v>
      </c>
      <c r="E1961" s="242">
        <v>500</v>
      </c>
      <c r="F1961" s="503">
        <f t="shared" si="30"/>
        <v>0.9676663950749651</v>
      </c>
      <c r="G1961" s="504">
        <v>516.70699999999999</v>
      </c>
      <c r="H1961" s="242" t="s">
        <v>130</v>
      </c>
      <c r="I1961" s="242" t="s">
        <v>1739</v>
      </c>
      <c r="J1961" s="505" t="s">
        <v>95</v>
      </c>
      <c r="K1961" s="505" t="s">
        <v>2149</v>
      </c>
      <c r="L1961" s="505" t="s">
        <v>112</v>
      </c>
      <c r="M1961" s="242"/>
      <c r="N1961" s="242"/>
      <c r="O1961" s="75"/>
    </row>
    <row r="1962" spans="1:15" ht="15.6">
      <c r="A1962" s="370">
        <v>46153</v>
      </c>
      <c r="B1962" s="242" t="s">
        <v>2173</v>
      </c>
      <c r="C1962" s="242" t="s">
        <v>520</v>
      </c>
      <c r="D1962" s="242" t="s">
        <v>256</v>
      </c>
      <c r="E1962" s="242">
        <v>1000</v>
      </c>
      <c r="F1962" s="503">
        <f t="shared" si="30"/>
        <v>1.9353327901499302</v>
      </c>
      <c r="G1962" s="504">
        <v>516.70699999999999</v>
      </c>
      <c r="H1962" s="242" t="s">
        <v>130</v>
      </c>
      <c r="I1962" s="242" t="s">
        <v>1739</v>
      </c>
      <c r="J1962" s="505" t="s">
        <v>95</v>
      </c>
      <c r="K1962" s="505" t="s">
        <v>2149</v>
      </c>
      <c r="L1962" s="505" t="s">
        <v>112</v>
      </c>
      <c r="M1962" s="170"/>
      <c r="N1962" s="170"/>
      <c r="O1962" s="269"/>
    </row>
    <row r="1963" spans="1:15" ht="15.6">
      <c r="A1963" s="370">
        <v>46153</v>
      </c>
      <c r="B1963" s="242" t="s">
        <v>2169</v>
      </c>
      <c r="C1963" s="242" t="s">
        <v>520</v>
      </c>
      <c r="D1963" s="242" t="s">
        <v>256</v>
      </c>
      <c r="E1963" s="242">
        <v>2000</v>
      </c>
      <c r="F1963" s="503">
        <f t="shared" si="30"/>
        <v>3.8706655802998604</v>
      </c>
      <c r="G1963" s="504">
        <v>516.70699999999999</v>
      </c>
      <c r="H1963" s="242" t="s">
        <v>130</v>
      </c>
      <c r="I1963" s="242" t="s">
        <v>1739</v>
      </c>
      <c r="J1963" s="505" t="s">
        <v>95</v>
      </c>
      <c r="K1963" s="505" t="s">
        <v>2149</v>
      </c>
      <c r="L1963" s="505" t="s">
        <v>112</v>
      </c>
      <c r="M1963" s="539"/>
      <c r="N1963" s="242"/>
      <c r="O1963" s="75"/>
    </row>
    <row r="1964" spans="1:15" ht="15.6">
      <c r="A1964" s="370">
        <v>46153</v>
      </c>
      <c r="B1964" s="242" t="s">
        <v>2169</v>
      </c>
      <c r="C1964" s="242" t="s">
        <v>520</v>
      </c>
      <c r="D1964" s="242" t="s">
        <v>256</v>
      </c>
      <c r="E1964" s="242">
        <v>1500</v>
      </c>
      <c r="F1964" s="503">
        <f t="shared" si="30"/>
        <v>2.9029991852248953</v>
      </c>
      <c r="G1964" s="504">
        <v>516.70699999999999</v>
      </c>
      <c r="H1964" s="242" t="s">
        <v>130</v>
      </c>
      <c r="I1964" s="242" t="s">
        <v>1739</v>
      </c>
      <c r="J1964" s="505" t="s">
        <v>95</v>
      </c>
      <c r="K1964" s="505" t="s">
        <v>2149</v>
      </c>
      <c r="L1964" s="505" t="s">
        <v>112</v>
      </c>
      <c r="M1964" s="170"/>
      <c r="N1964" s="170"/>
      <c r="O1964" s="247"/>
    </row>
    <row r="1965" spans="1:15" ht="15.6">
      <c r="A1965" s="370">
        <v>46153</v>
      </c>
      <c r="B1965" s="242" t="s">
        <v>2186</v>
      </c>
      <c r="C1965" s="242" t="s">
        <v>616</v>
      </c>
      <c r="D1965" s="242" t="s">
        <v>256</v>
      </c>
      <c r="E1965" s="242">
        <v>12000</v>
      </c>
      <c r="F1965" s="503">
        <f t="shared" si="30"/>
        <v>23.223993481799162</v>
      </c>
      <c r="G1965" s="504">
        <v>516.70699999999999</v>
      </c>
      <c r="H1965" s="242" t="s">
        <v>130</v>
      </c>
      <c r="I1965" s="242" t="s">
        <v>1740</v>
      </c>
      <c r="J1965" s="505" t="s">
        <v>95</v>
      </c>
      <c r="K1965" s="505" t="s">
        <v>2149</v>
      </c>
      <c r="L1965" s="505" t="s">
        <v>112</v>
      </c>
      <c r="M1965" s="242"/>
      <c r="N1965" s="242"/>
      <c r="O1965" s="75"/>
    </row>
    <row r="1966" spans="1:15" ht="15.6">
      <c r="A1966" s="370">
        <v>46153</v>
      </c>
      <c r="B1966" s="242" t="s">
        <v>2185</v>
      </c>
      <c r="C1966" s="242" t="s">
        <v>520</v>
      </c>
      <c r="D1966" s="242" t="s">
        <v>256</v>
      </c>
      <c r="E1966" s="242">
        <v>700</v>
      </c>
      <c r="F1966" s="503">
        <f t="shared" ref="F1966:F2029" si="31">E1966/G1966</f>
        <v>1.3547329531049512</v>
      </c>
      <c r="G1966" s="504">
        <v>516.70699999999999</v>
      </c>
      <c r="H1966" s="242" t="s">
        <v>130</v>
      </c>
      <c r="I1966" s="242" t="s">
        <v>1739</v>
      </c>
      <c r="J1966" s="505" t="s">
        <v>95</v>
      </c>
      <c r="K1966" s="505" t="s">
        <v>2149</v>
      </c>
      <c r="L1966" s="505" t="s">
        <v>112</v>
      </c>
      <c r="M1966" s="170"/>
      <c r="N1966" s="170"/>
      <c r="O1966" s="124"/>
    </row>
    <row r="1967" spans="1:15" ht="15.6">
      <c r="A1967" s="370">
        <v>46153</v>
      </c>
      <c r="B1967" s="242" t="s">
        <v>2169</v>
      </c>
      <c r="C1967" s="242" t="s">
        <v>520</v>
      </c>
      <c r="D1967" s="242" t="s">
        <v>256</v>
      </c>
      <c r="E1967" s="242">
        <v>500</v>
      </c>
      <c r="F1967" s="503">
        <f t="shared" si="31"/>
        <v>0.9676663950749651</v>
      </c>
      <c r="G1967" s="504">
        <v>516.70699999999999</v>
      </c>
      <c r="H1967" s="242" t="s">
        <v>130</v>
      </c>
      <c r="I1967" s="242" t="s">
        <v>1739</v>
      </c>
      <c r="J1967" s="505" t="s">
        <v>95</v>
      </c>
      <c r="K1967" s="505" t="s">
        <v>2149</v>
      </c>
      <c r="L1967" s="505" t="s">
        <v>112</v>
      </c>
      <c r="M1967" s="170"/>
      <c r="N1967" s="170"/>
      <c r="O1967" s="124"/>
    </row>
    <row r="1968" spans="1:15" ht="15.6">
      <c r="A1968" s="370">
        <v>46153</v>
      </c>
      <c r="B1968" s="242" t="s">
        <v>2169</v>
      </c>
      <c r="C1968" s="242" t="s">
        <v>520</v>
      </c>
      <c r="D1968" s="242" t="s">
        <v>256</v>
      </c>
      <c r="E1968" s="242">
        <v>500</v>
      </c>
      <c r="F1968" s="503">
        <f t="shared" si="31"/>
        <v>0.9676663950749651</v>
      </c>
      <c r="G1968" s="504">
        <v>516.70699999999999</v>
      </c>
      <c r="H1968" s="242" t="s">
        <v>130</v>
      </c>
      <c r="I1968" s="242" t="s">
        <v>1739</v>
      </c>
      <c r="J1968" s="505" t="s">
        <v>95</v>
      </c>
      <c r="K1968" s="505" t="s">
        <v>2149</v>
      </c>
      <c r="L1968" s="505" t="s">
        <v>112</v>
      </c>
      <c r="M1968" s="170"/>
      <c r="N1968" s="170"/>
      <c r="O1968" s="124"/>
    </row>
    <row r="1969" spans="1:15" ht="15.6">
      <c r="A1969" s="366">
        <v>46153</v>
      </c>
      <c r="B1969" s="170" t="s">
        <v>1970</v>
      </c>
      <c r="C1969" s="170" t="s">
        <v>448</v>
      </c>
      <c r="D1969" s="170" t="s">
        <v>97</v>
      </c>
      <c r="E1969" s="173">
        <v>1000</v>
      </c>
      <c r="F1969" s="503">
        <f t="shared" si="31"/>
        <v>1.9353327901499302</v>
      </c>
      <c r="G1969" s="504">
        <v>516.70699999999999</v>
      </c>
      <c r="H1969" s="170" t="s">
        <v>123</v>
      </c>
      <c r="I1969" s="170" t="s">
        <v>2018</v>
      </c>
      <c r="J1969" s="505" t="s">
        <v>95</v>
      </c>
      <c r="K1969" s="505" t="s">
        <v>2149</v>
      </c>
      <c r="L1969" s="505" t="s">
        <v>112</v>
      </c>
      <c r="M1969" s="242"/>
      <c r="N1969" s="242"/>
      <c r="O1969" s="75"/>
    </row>
    <row r="1970" spans="1:15" ht="15.6">
      <c r="A1970" s="366">
        <v>46153</v>
      </c>
      <c r="B1970" s="242" t="s">
        <v>1022</v>
      </c>
      <c r="C1970" s="242" t="s">
        <v>119</v>
      </c>
      <c r="D1970" s="242" t="s">
        <v>97</v>
      </c>
      <c r="E1970" s="173">
        <v>62500</v>
      </c>
      <c r="F1970" s="503">
        <f t="shared" si="31"/>
        <v>120.95829938437065</v>
      </c>
      <c r="G1970" s="504">
        <v>516.70699999999999</v>
      </c>
      <c r="H1970" s="170" t="s">
        <v>123</v>
      </c>
      <c r="I1970" s="170" t="s">
        <v>2019</v>
      </c>
      <c r="J1970" s="505" t="s">
        <v>95</v>
      </c>
      <c r="K1970" s="505" t="s">
        <v>2149</v>
      </c>
      <c r="L1970" s="505" t="s">
        <v>112</v>
      </c>
      <c r="M1970" s="242"/>
      <c r="N1970" s="242"/>
      <c r="O1970" s="75"/>
    </row>
    <row r="1971" spans="1:15" ht="15.6">
      <c r="A1971" s="366">
        <v>46153</v>
      </c>
      <c r="B1971" s="170" t="s">
        <v>1971</v>
      </c>
      <c r="C1971" s="375" t="s">
        <v>391</v>
      </c>
      <c r="D1971" s="170" t="s">
        <v>96</v>
      </c>
      <c r="E1971" s="173">
        <v>22000</v>
      </c>
      <c r="F1971" s="503">
        <f t="shared" si="31"/>
        <v>42.577321383298468</v>
      </c>
      <c r="G1971" s="504">
        <v>516.70699999999999</v>
      </c>
      <c r="H1971" s="170" t="s">
        <v>123</v>
      </c>
      <c r="I1971" s="170" t="s">
        <v>2020</v>
      </c>
      <c r="J1971" s="505" t="s">
        <v>95</v>
      </c>
      <c r="K1971" s="505" t="s">
        <v>2149</v>
      </c>
      <c r="L1971" s="505" t="s">
        <v>112</v>
      </c>
      <c r="M1971" s="242"/>
      <c r="N1971" s="242"/>
      <c r="O1971" s="75"/>
    </row>
    <row r="1972" spans="1:15" ht="15.6">
      <c r="A1972" s="366">
        <v>46153</v>
      </c>
      <c r="B1972" s="170" t="s">
        <v>1972</v>
      </c>
      <c r="C1972" s="170" t="s">
        <v>523</v>
      </c>
      <c r="D1972" s="170" t="s">
        <v>96</v>
      </c>
      <c r="E1972" s="173">
        <v>40000</v>
      </c>
      <c r="F1972" s="503">
        <f t="shared" si="31"/>
        <v>77.413311605997208</v>
      </c>
      <c r="G1972" s="504">
        <v>516.70699999999999</v>
      </c>
      <c r="H1972" s="170" t="s">
        <v>123</v>
      </c>
      <c r="I1972" s="170" t="s">
        <v>2021</v>
      </c>
      <c r="J1972" s="505" t="s">
        <v>95</v>
      </c>
      <c r="K1972" s="505" t="s">
        <v>2149</v>
      </c>
      <c r="L1972" s="505" t="s">
        <v>112</v>
      </c>
      <c r="M1972" s="242"/>
      <c r="N1972" s="242"/>
      <c r="O1972" s="75"/>
    </row>
    <row r="1973" spans="1:15" ht="15.6">
      <c r="A1973" s="370">
        <v>46153</v>
      </c>
      <c r="B1973" s="242" t="s">
        <v>1367</v>
      </c>
      <c r="C1973" s="242" t="s">
        <v>334</v>
      </c>
      <c r="D1973" s="242" t="s">
        <v>96</v>
      </c>
      <c r="E1973" s="242">
        <v>500</v>
      </c>
      <c r="F1973" s="503">
        <f t="shared" si="31"/>
        <v>0.9676663950749651</v>
      </c>
      <c r="G1973" s="504">
        <v>516.70699999999999</v>
      </c>
      <c r="H1973" s="242" t="s">
        <v>123</v>
      </c>
      <c r="I1973" s="242" t="s">
        <v>2013</v>
      </c>
      <c r="J1973" s="505" t="s">
        <v>95</v>
      </c>
      <c r="K1973" s="505" t="s">
        <v>2149</v>
      </c>
      <c r="L1973" s="505" t="s">
        <v>112</v>
      </c>
      <c r="M1973" s="242"/>
      <c r="N1973" s="242"/>
      <c r="O1973" s="75"/>
    </row>
    <row r="1974" spans="1:15" ht="15.6">
      <c r="A1974" s="370">
        <v>46153</v>
      </c>
      <c r="B1974" s="242" t="s">
        <v>451</v>
      </c>
      <c r="C1974" s="242" t="s">
        <v>334</v>
      </c>
      <c r="D1974" s="242" t="s">
        <v>96</v>
      </c>
      <c r="E1974" s="242">
        <v>500</v>
      </c>
      <c r="F1974" s="503">
        <f t="shared" si="31"/>
        <v>0.9676663950749651</v>
      </c>
      <c r="G1974" s="504">
        <v>516.70699999999999</v>
      </c>
      <c r="H1974" s="242" t="s">
        <v>123</v>
      </c>
      <c r="I1974" s="242" t="s">
        <v>2013</v>
      </c>
      <c r="J1974" s="505" t="s">
        <v>95</v>
      </c>
      <c r="K1974" s="505" t="s">
        <v>2149</v>
      </c>
      <c r="L1974" s="505" t="s">
        <v>112</v>
      </c>
      <c r="M1974" s="242"/>
      <c r="N1974" s="242"/>
      <c r="O1974" s="75"/>
    </row>
    <row r="1975" spans="1:15" ht="15.6">
      <c r="A1975" s="370">
        <v>46153</v>
      </c>
      <c r="B1975" s="242" t="s">
        <v>1973</v>
      </c>
      <c r="C1975" s="242" t="s">
        <v>334</v>
      </c>
      <c r="D1975" s="242" t="s">
        <v>96</v>
      </c>
      <c r="E1975" s="242">
        <v>1500</v>
      </c>
      <c r="F1975" s="503">
        <f t="shared" si="31"/>
        <v>2.9029991852248953</v>
      </c>
      <c r="G1975" s="504">
        <v>516.70699999999999</v>
      </c>
      <c r="H1975" s="242" t="s">
        <v>123</v>
      </c>
      <c r="I1975" s="242" t="s">
        <v>2013</v>
      </c>
      <c r="J1975" s="505" t="s">
        <v>95</v>
      </c>
      <c r="K1975" s="505" t="s">
        <v>2149</v>
      </c>
      <c r="L1975" s="505" t="s">
        <v>112</v>
      </c>
      <c r="M1975" s="242"/>
      <c r="N1975" s="242"/>
      <c r="O1975" s="75"/>
    </row>
    <row r="1976" spans="1:15" ht="15.6">
      <c r="A1976" s="370">
        <v>46153</v>
      </c>
      <c r="B1976" s="242" t="s">
        <v>1974</v>
      </c>
      <c r="C1976" s="242" t="s">
        <v>334</v>
      </c>
      <c r="D1976" s="242" t="s">
        <v>96</v>
      </c>
      <c r="E1976" s="242">
        <v>5000</v>
      </c>
      <c r="F1976" s="503">
        <f t="shared" si="31"/>
        <v>9.676663950749651</v>
      </c>
      <c r="G1976" s="504">
        <v>516.70699999999999</v>
      </c>
      <c r="H1976" s="242" t="s">
        <v>123</v>
      </c>
      <c r="I1976" s="242" t="s">
        <v>2013</v>
      </c>
      <c r="J1976" s="505" t="s">
        <v>95</v>
      </c>
      <c r="K1976" s="505" t="s">
        <v>2149</v>
      </c>
      <c r="L1976" s="505" t="s">
        <v>112</v>
      </c>
      <c r="M1976" s="242"/>
      <c r="N1976" s="242"/>
      <c r="O1976" s="75"/>
    </row>
    <row r="1977" spans="1:15" ht="15.6">
      <c r="A1977" s="370">
        <v>46154</v>
      </c>
      <c r="B1977" s="242" t="s">
        <v>185</v>
      </c>
      <c r="C1977" s="242" t="s">
        <v>334</v>
      </c>
      <c r="D1977" s="371" t="s">
        <v>98</v>
      </c>
      <c r="E1977" s="242">
        <v>1000</v>
      </c>
      <c r="F1977" s="503">
        <f t="shared" si="31"/>
        <v>1.9353327901499302</v>
      </c>
      <c r="G1977" s="504">
        <v>516.70699999999999</v>
      </c>
      <c r="H1977" s="372" t="s">
        <v>110</v>
      </c>
      <c r="I1977" s="530" t="s">
        <v>1468</v>
      </c>
      <c r="J1977" s="505" t="s">
        <v>95</v>
      </c>
      <c r="K1977" s="505" t="s">
        <v>2149</v>
      </c>
      <c r="L1977" s="505" t="s">
        <v>112</v>
      </c>
      <c r="M1977" s="242"/>
      <c r="N1977" s="242"/>
      <c r="O1977" s="75"/>
    </row>
    <row r="1978" spans="1:15" ht="15.6">
      <c r="A1978" s="370">
        <v>46154</v>
      </c>
      <c r="B1978" s="242" t="s">
        <v>203</v>
      </c>
      <c r="C1978" s="242" t="s">
        <v>334</v>
      </c>
      <c r="D1978" s="371" t="s">
        <v>98</v>
      </c>
      <c r="E1978" s="242">
        <v>1000</v>
      </c>
      <c r="F1978" s="503">
        <f t="shared" si="31"/>
        <v>1.9353327901499302</v>
      </c>
      <c r="G1978" s="504">
        <v>516.70699999999999</v>
      </c>
      <c r="H1978" s="372" t="s">
        <v>110</v>
      </c>
      <c r="I1978" s="530" t="s">
        <v>1468</v>
      </c>
      <c r="J1978" s="505" t="s">
        <v>95</v>
      </c>
      <c r="K1978" s="505" t="s">
        <v>2149</v>
      </c>
      <c r="L1978" s="505" t="s">
        <v>112</v>
      </c>
      <c r="M1978" s="242"/>
      <c r="N1978" s="242"/>
      <c r="O1978" s="75"/>
    </row>
    <row r="1979" spans="1:15" ht="15.6">
      <c r="A1979" s="370">
        <v>46154</v>
      </c>
      <c r="B1979" s="242" t="s">
        <v>1438</v>
      </c>
      <c r="C1979" s="242" t="s">
        <v>334</v>
      </c>
      <c r="D1979" s="371" t="s">
        <v>98</v>
      </c>
      <c r="E1979" s="242">
        <v>1000</v>
      </c>
      <c r="F1979" s="503">
        <f t="shared" si="31"/>
        <v>1.9353327901499302</v>
      </c>
      <c r="G1979" s="504">
        <v>516.70699999999999</v>
      </c>
      <c r="H1979" s="372" t="s">
        <v>110</v>
      </c>
      <c r="I1979" s="530" t="s">
        <v>1468</v>
      </c>
      <c r="J1979" s="505" t="s">
        <v>95</v>
      </c>
      <c r="K1979" s="505" t="s">
        <v>2149</v>
      </c>
      <c r="L1979" s="505" t="s">
        <v>112</v>
      </c>
      <c r="M1979" s="170"/>
      <c r="N1979" s="170"/>
      <c r="O1979" s="124"/>
    </row>
    <row r="1980" spans="1:15" ht="15.6">
      <c r="A1980" s="370">
        <v>46154</v>
      </c>
      <c r="B1980" s="242" t="s">
        <v>186</v>
      </c>
      <c r="C1980" s="242" t="s">
        <v>334</v>
      </c>
      <c r="D1980" s="371" t="s">
        <v>98</v>
      </c>
      <c r="E1980" s="242">
        <v>1000</v>
      </c>
      <c r="F1980" s="503">
        <f t="shared" si="31"/>
        <v>1.9353327901499302</v>
      </c>
      <c r="G1980" s="504">
        <v>516.70699999999999</v>
      </c>
      <c r="H1980" s="372" t="s">
        <v>110</v>
      </c>
      <c r="I1980" s="530" t="s">
        <v>1468</v>
      </c>
      <c r="J1980" s="505" t="s">
        <v>95</v>
      </c>
      <c r="K1980" s="505" t="s">
        <v>2149</v>
      </c>
      <c r="L1980" s="505" t="s">
        <v>112</v>
      </c>
      <c r="M1980" s="170"/>
      <c r="N1980" s="170"/>
      <c r="O1980" s="124"/>
    </row>
    <row r="1981" spans="1:15" ht="15.6">
      <c r="A1981" s="370">
        <v>46154</v>
      </c>
      <c r="B1981" s="242" t="s">
        <v>1440</v>
      </c>
      <c r="C1981" s="375" t="s">
        <v>391</v>
      </c>
      <c r="D1981" s="371" t="s">
        <v>98</v>
      </c>
      <c r="E1981" s="242">
        <v>12000</v>
      </c>
      <c r="F1981" s="503">
        <f t="shared" si="31"/>
        <v>23.223993481799162</v>
      </c>
      <c r="G1981" s="504">
        <v>516.70699999999999</v>
      </c>
      <c r="H1981" s="372" t="s">
        <v>110</v>
      </c>
      <c r="I1981" s="530" t="s">
        <v>1472</v>
      </c>
      <c r="J1981" s="505" t="s">
        <v>95</v>
      </c>
      <c r="K1981" s="505" t="s">
        <v>2149</v>
      </c>
      <c r="L1981" s="505" t="s">
        <v>112</v>
      </c>
      <c r="M1981" s="242"/>
      <c r="N1981" s="242"/>
      <c r="O1981" s="75"/>
    </row>
    <row r="1982" spans="1:15" ht="15.6">
      <c r="A1982" s="370">
        <v>46154</v>
      </c>
      <c r="B1982" s="369" t="s">
        <v>1441</v>
      </c>
      <c r="C1982" s="170" t="s">
        <v>109</v>
      </c>
      <c r="D1982" s="232" t="s">
        <v>98</v>
      </c>
      <c r="E1982" s="242">
        <v>10000</v>
      </c>
      <c r="F1982" s="503">
        <f t="shared" si="31"/>
        <v>19.353327901499302</v>
      </c>
      <c r="G1982" s="504">
        <v>516.70699999999999</v>
      </c>
      <c r="H1982" s="372" t="s">
        <v>110</v>
      </c>
      <c r="I1982" s="530" t="s">
        <v>1473</v>
      </c>
      <c r="J1982" s="505" t="s">
        <v>95</v>
      </c>
      <c r="K1982" s="505" t="s">
        <v>2149</v>
      </c>
      <c r="L1982" s="505" t="s">
        <v>112</v>
      </c>
      <c r="M1982" s="242"/>
      <c r="N1982" s="242"/>
      <c r="O1982" s="75"/>
    </row>
    <row r="1983" spans="1:15" ht="15.6">
      <c r="A1983" s="374">
        <v>46154</v>
      </c>
      <c r="B1983" s="377" t="s">
        <v>1497</v>
      </c>
      <c r="C1983" s="375" t="s">
        <v>391</v>
      </c>
      <c r="D1983" s="376" t="s">
        <v>96</v>
      </c>
      <c r="E1983" s="377">
        <v>12000</v>
      </c>
      <c r="F1983" s="503">
        <f t="shared" si="31"/>
        <v>23.223993481799162</v>
      </c>
      <c r="G1983" s="504">
        <v>516.70699999999999</v>
      </c>
      <c r="H1983" s="376" t="s">
        <v>127</v>
      </c>
      <c r="I1983" s="377" t="s">
        <v>1558</v>
      </c>
      <c r="J1983" s="505" t="s">
        <v>95</v>
      </c>
      <c r="K1983" s="505" t="s">
        <v>2149</v>
      </c>
      <c r="L1983" s="505" t="s">
        <v>112</v>
      </c>
      <c r="M1983" s="242"/>
      <c r="N1983" s="242"/>
      <c r="O1983" s="75"/>
    </row>
    <row r="1984" spans="1:15" ht="15.6">
      <c r="A1984" s="374">
        <v>46154</v>
      </c>
      <c r="B1984" s="375" t="s">
        <v>1498</v>
      </c>
      <c r="C1984" s="375" t="s">
        <v>109</v>
      </c>
      <c r="D1984" s="376" t="s">
        <v>96</v>
      </c>
      <c r="E1984" s="377">
        <v>7500</v>
      </c>
      <c r="F1984" s="503">
        <f t="shared" si="31"/>
        <v>14.514995926124477</v>
      </c>
      <c r="G1984" s="504">
        <v>516.70699999999999</v>
      </c>
      <c r="H1984" s="376" t="s">
        <v>127</v>
      </c>
      <c r="I1984" s="377" t="s">
        <v>1559</v>
      </c>
      <c r="J1984" s="505" t="s">
        <v>95</v>
      </c>
      <c r="K1984" s="505" t="s">
        <v>2149</v>
      </c>
      <c r="L1984" s="505" t="s">
        <v>112</v>
      </c>
      <c r="M1984" s="242"/>
      <c r="N1984" s="242"/>
      <c r="O1984" s="75"/>
    </row>
    <row r="1985" spans="1:15" ht="15.6">
      <c r="A1985" s="533">
        <v>46154</v>
      </c>
      <c r="B1985" s="382" t="s">
        <v>1014</v>
      </c>
      <c r="C1985" s="535" t="s">
        <v>334</v>
      </c>
      <c r="D1985" s="382" t="s">
        <v>97</v>
      </c>
      <c r="E1985" s="284">
        <v>1000</v>
      </c>
      <c r="F1985" s="503">
        <f t="shared" si="31"/>
        <v>1.9353327901499302</v>
      </c>
      <c r="G1985" s="504">
        <v>516.70699999999999</v>
      </c>
      <c r="H1985" s="242" t="s">
        <v>167</v>
      </c>
      <c r="I1985" s="242" t="s">
        <v>1629</v>
      </c>
      <c r="J1985" s="505" t="s">
        <v>95</v>
      </c>
      <c r="K1985" s="505" t="s">
        <v>2149</v>
      </c>
      <c r="L1985" s="505" t="s">
        <v>112</v>
      </c>
      <c r="M1985" s="242"/>
      <c r="N1985" s="242"/>
      <c r="O1985" s="75"/>
    </row>
    <row r="1986" spans="1:15" ht="15.6">
      <c r="A1986" s="533">
        <v>46154</v>
      </c>
      <c r="B1986" s="382" t="s">
        <v>1015</v>
      </c>
      <c r="C1986" s="535" t="s">
        <v>334</v>
      </c>
      <c r="D1986" s="382" t="s">
        <v>97</v>
      </c>
      <c r="E1986" s="284">
        <v>1000</v>
      </c>
      <c r="F1986" s="503">
        <f t="shared" si="31"/>
        <v>1.9353327901499302</v>
      </c>
      <c r="G1986" s="504">
        <v>516.70699999999999</v>
      </c>
      <c r="H1986" s="242" t="s">
        <v>167</v>
      </c>
      <c r="I1986" s="242" t="s">
        <v>1629</v>
      </c>
      <c r="J1986" s="505" t="s">
        <v>95</v>
      </c>
      <c r="K1986" s="505" t="s">
        <v>2149</v>
      </c>
      <c r="L1986" s="505" t="s">
        <v>112</v>
      </c>
      <c r="M1986" s="242"/>
      <c r="N1986" s="242"/>
      <c r="O1986" s="75"/>
    </row>
    <row r="1987" spans="1:15" ht="15.6">
      <c r="A1987" s="533">
        <v>46154</v>
      </c>
      <c r="B1987" s="382" t="s">
        <v>1583</v>
      </c>
      <c r="C1987" s="535" t="s">
        <v>334</v>
      </c>
      <c r="D1987" s="382" t="s">
        <v>97</v>
      </c>
      <c r="E1987" s="245">
        <v>1000</v>
      </c>
      <c r="F1987" s="503">
        <f t="shared" si="31"/>
        <v>1.9353327901499302</v>
      </c>
      <c r="G1987" s="504">
        <v>516.70699999999999</v>
      </c>
      <c r="H1987" s="242" t="s">
        <v>167</v>
      </c>
      <c r="I1987" s="242" t="s">
        <v>1629</v>
      </c>
      <c r="J1987" s="505" t="s">
        <v>95</v>
      </c>
      <c r="K1987" s="505" t="s">
        <v>2149</v>
      </c>
      <c r="L1987" s="505" t="s">
        <v>112</v>
      </c>
      <c r="M1987" s="242"/>
      <c r="N1987" s="242"/>
      <c r="O1987" s="75"/>
    </row>
    <row r="1988" spans="1:15" ht="15.6">
      <c r="A1988" s="533">
        <v>46154</v>
      </c>
      <c r="B1988" s="382" t="s">
        <v>196</v>
      </c>
      <c r="C1988" s="535" t="s">
        <v>334</v>
      </c>
      <c r="D1988" s="382" t="s">
        <v>97</v>
      </c>
      <c r="E1988" s="284">
        <v>1000</v>
      </c>
      <c r="F1988" s="503">
        <f t="shared" si="31"/>
        <v>1.9353327901499302</v>
      </c>
      <c r="G1988" s="504">
        <v>516.70699999999999</v>
      </c>
      <c r="H1988" s="242" t="s">
        <v>167</v>
      </c>
      <c r="I1988" s="242" t="s">
        <v>1629</v>
      </c>
      <c r="J1988" s="505" t="s">
        <v>95</v>
      </c>
      <c r="K1988" s="505" t="s">
        <v>2149</v>
      </c>
      <c r="L1988" s="505" t="s">
        <v>112</v>
      </c>
      <c r="M1988" s="170"/>
      <c r="N1988" s="170"/>
      <c r="O1988" s="269"/>
    </row>
    <row r="1989" spans="1:15" ht="15.6">
      <c r="A1989" s="533">
        <v>46154</v>
      </c>
      <c r="B1989" s="382" t="s">
        <v>1590</v>
      </c>
      <c r="C1989" s="382" t="s">
        <v>109</v>
      </c>
      <c r="D1989" s="382" t="s">
        <v>98</v>
      </c>
      <c r="E1989" s="284">
        <v>5000</v>
      </c>
      <c r="F1989" s="503">
        <f t="shared" si="31"/>
        <v>9.676663950749651</v>
      </c>
      <c r="G1989" s="504">
        <v>516.70699999999999</v>
      </c>
      <c r="H1989" s="242" t="s">
        <v>167</v>
      </c>
      <c r="I1989" s="242" t="s">
        <v>1634</v>
      </c>
      <c r="J1989" s="505" t="s">
        <v>95</v>
      </c>
      <c r="K1989" s="505" t="s">
        <v>2149</v>
      </c>
      <c r="L1989" s="505" t="s">
        <v>112</v>
      </c>
      <c r="M1989" s="242"/>
      <c r="N1989" s="242"/>
      <c r="O1989" s="75"/>
    </row>
    <row r="1990" spans="1:15" ht="15.6">
      <c r="A1990" s="393">
        <v>46154</v>
      </c>
      <c r="B1990" s="165" t="s">
        <v>2187</v>
      </c>
      <c r="C1990" s="165" t="s">
        <v>523</v>
      </c>
      <c r="D1990" s="165" t="s">
        <v>256</v>
      </c>
      <c r="E1990" s="165">
        <v>80000</v>
      </c>
      <c r="F1990" s="503">
        <f t="shared" si="31"/>
        <v>154.82662321199442</v>
      </c>
      <c r="G1990" s="504">
        <v>516.70699999999999</v>
      </c>
      <c r="H1990" s="347" t="s">
        <v>122</v>
      </c>
      <c r="I1990" s="347" t="s">
        <v>1676</v>
      </c>
      <c r="J1990" s="505" t="s">
        <v>95</v>
      </c>
      <c r="K1990" s="505" t="s">
        <v>2149</v>
      </c>
      <c r="L1990" s="505" t="s">
        <v>112</v>
      </c>
      <c r="M1990" s="242"/>
      <c r="N1990" s="242"/>
      <c r="O1990" s="75"/>
    </row>
    <row r="1991" spans="1:15" ht="15.6">
      <c r="A1991" s="393">
        <v>46154</v>
      </c>
      <c r="B1991" s="165" t="s">
        <v>2174</v>
      </c>
      <c r="C1991" s="165" t="s">
        <v>334</v>
      </c>
      <c r="D1991" s="165" t="s">
        <v>256</v>
      </c>
      <c r="E1991" s="165">
        <v>1500</v>
      </c>
      <c r="F1991" s="503">
        <f t="shared" si="31"/>
        <v>2.9029991852248953</v>
      </c>
      <c r="G1991" s="504">
        <v>516.70699999999999</v>
      </c>
      <c r="H1991" s="347" t="s">
        <v>122</v>
      </c>
      <c r="I1991" s="347" t="s">
        <v>1669</v>
      </c>
      <c r="J1991" s="505" t="s">
        <v>95</v>
      </c>
      <c r="K1991" s="505" t="s">
        <v>2149</v>
      </c>
      <c r="L1991" s="505" t="s">
        <v>112</v>
      </c>
      <c r="M1991" s="242"/>
      <c r="N1991" s="242"/>
      <c r="O1991" s="75"/>
    </row>
    <row r="1992" spans="1:15" ht="15.6">
      <c r="A1992" s="393">
        <v>46154</v>
      </c>
      <c r="B1992" s="165" t="s">
        <v>2174</v>
      </c>
      <c r="C1992" s="165" t="s">
        <v>334</v>
      </c>
      <c r="D1992" s="165" t="s">
        <v>256</v>
      </c>
      <c r="E1992" s="165">
        <v>1500</v>
      </c>
      <c r="F1992" s="503">
        <f t="shared" si="31"/>
        <v>2.9029991852248953</v>
      </c>
      <c r="G1992" s="504">
        <v>516.70699999999999</v>
      </c>
      <c r="H1992" s="347" t="s">
        <v>122</v>
      </c>
      <c r="I1992" s="347" t="s">
        <v>1669</v>
      </c>
      <c r="J1992" s="505" t="s">
        <v>95</v>
      </c>
      <c r="K1992" s="505" t="s">
        <v>2149</v>
      </c>
      <c r="L1992" s="505" t="s">
        <v>112</v>
      </c>
      <c r="M1992" s="242"/>
      <c r="N1992" s="242"/>
      <c r="O1992" s="75"/>
    </row>
    <row r="1993" spans="1:15" ht="15.6">
      <c r="A1993" s="393">
        <v>46154</v>
      </c>
      <c r="B1993" s="165" t="s">
        <v>2190</v>
      </c>
      <c r="C1993" s="165" t="s">
        <v>334</v>
      </c>
      <c r="D1993" s="165" t="s">
        <v>256</v>
      </c>
      <c r="E1993" s="165">
        <v>250</v>
      </c>
      <c r="F1993" s="503">
        <f t="shared" si="31"/>
        <v>0.48383319753748255</v>
      </c>
      <c r="G1993" s="504">
        <v>516.70699999999999</v>
      </c>
      <c r="H1993" s="347" t="s">
        <v>122</v>
      </c>
      <c r="I1993" s="347" t="s">
        <v>1669</v>
      </c>
      <c r="J1993" s="505" t="s">
        <v>95</v>
      </c>
      <c r="K1993" s="505" t="s">
        <v>2149</v>
      </c>
      <c r="L1993" s="505" t="s">
        <v>112</v>
      </c>
      <c r="M1993" s="242"/>
      <c r="N1993" s="242"/>
      <c r="O1993" s="75"/>
    </row>
    <row r="1994" spans="1:15" ht="15.6">
      <c r="A1994" s="393">
        <v>46154</v>
      </c>
      <c r="B1994" s="165" t="s">
        <v>1658</v>
      </c>
      <c r="C1994" s="165" t="s">
        <v>109</v>
      </c>
      <c r="D1994" s="165" t="s">
        <v>525</v>
      </c>
      <c r="E1994" s="165">
        <v>7500</v>
      </c>
      <c r="F1994" s="503">
        <f t="shared" si="31"/>
        <v>14.514995926124477</v>
      </c>
      <c r="G1994" s="504">
        <v>516.70699999999999</v>
      </c>
      <c r="H1994" s="165" t="s">
        <v>122</v>
      </c>
      <c r="I1994" s="165" t="s">
        <v>1677</v>
      </c>
      <c r="J1994" s="505" t="s">
        <v>95</v>
      </c>
      <c r="K1994" s="505" t="s">
        <v>2149</v>
      </c>
      <c r="L1994" s="505" t="s">
        <v>112</v>
      </c>
      <c r="M1994" s="242"/>
      <c r="N1994" s="242"/>
      <c r="O1994" s="75"/>
    </row>
    <row r="1995" spans="1:15" ht="15.6">
      <c r="A1995" s="370">
        <v>46154</v>
      </c>
      <c r="B1995" s="242" t="s">
        <v>2164</v>
      </c>
      <c r="C1995" s="242" t="s">
        <v>334</v>
      </c>
      <c r="D1995" s="242" t="s">
        <v>256</v>
      </c>
      <c r="E1995" s="242">
        <v>1000</v>
      </c>
      <c r="F1995" s="503">
        <f t="shared" si="31"/>
        <v>1.9353327901499302</v>
      </c>
      <c r="G1995" s="504">
        <v>516.70699999999999</v>
      </c>
      <c r="H1995" s="242" t="s">
        <v>121</v>
      </c>
      <c r="I1995" s="242" t="s">
        <v>1710</v>
      </c>
      <c r="J1995" s="505" t="s">
        <v>95</v>
      </c>
      <c r="K1995" s="505" t="s">
        <v>2149</v>
      </c>
      <c r="L1995" s="505" t="s">
        <v>112</v>
      </c>
      <c r="M1995" s="242"/>
      <c r="N1995" s="242"/>
      <c r="O1995" s="75"/>
    </row>
    <row r="1996" spans="1:15" ht="15.6">
      <c r="A1996" s="370">
        <v>46154</v>
      </c>
      <c r="B1996" s="242" t="s">
        <v>2161</v>
      </c>
      <c r="C1996" s="242" t="s">
        <v>334</v>
      </c>
      <c r="D1996" s="242" t="s">
        <v>256</v>
      </c>
      <c r="E1996" s="242">
        <v>1000</v>
      </c>
      <c r="F1996" s="503">
        <f t="shared" si="31"/>
        <v>1.9353327901499302</v>
      </c>
      <c r="G1996" s="504">
        <v>516.70699999999999</v>
      </c>
      <c r="H1996" s="242" t="s">
        <v>121</v>
      </c>
      <c r="I1996" s="242" t="s">
        <v>1710</v>
      </c>
      <c r="J1996" s="505" t="s">
        <v>95</v>
      </c>
      <c r="K1996" s="505" t="s">
        <v>2149</v>
      </c>
      <c r="L1996" s="505" t="s">
        <v>112</v>
      </c>
      <c r="M1996" s="242"/>
      <c r="N1996" s="242"/>
      <c r="O1996" s="75"/>
    </row>
    <row r="1997" spans="1:15" ht="15.6">
      <c r="A1997" s="370">
        <v>46154</v>
      </c>
      <c r="B1997" s="242" t="s">
        <v>2161</v>
      </c>
      <c r="C1997" s="242" t="s">
        <v>334</v>
      </c>
      <c r="D1997" s="242" t="s">
        <v>256</v>
      </c>
      <c r="E1997" s="242">
        <v>1000</v>
      </c>
      <c r="F1997" s="503">
        <f t="shared" si="31"/>
        <v>1.9353327901499302</v>
      </c>
      <c r="G1997" s="504">
        <v>516.70699999999999</v>
      </c>
      <c r="H1997" s="242" t="s">
        <v>121</v>
      </c>
      <c r="I1997" s="242" t="s">
        <v>1710</v>
      </c>
      <c r="J1997" s="505" t="s">
        <v>95</v>
      </c>
      <c r="K1997" s="505" t="s">
        <v>2149</v>
      </c>
      <c r="L1997" s="505" t="s">
        <v>112</v>
      </c>
      <c r="M1997" s="242"/>
      <c r="N1997" s="242"/>
      <c r="O1997" s="75"/>
    </row>
    <row r="1998" spans="1:15" ht="15.6">
      <c r="A1998" s="370">
        <v>46154</v>
      </c>
      <c r="B1998" s="242" t="s">
        <v>2161</v>
      </c>
      <c r="C1998" s="242" t="s">
        <v>334</v>
      </c>
      <c r="D1998" s="242" t="s">
        <v>256</v>
      </c>
      <c r="E1998" s="242">
        <v>1000</v>
      </c>
      <c r="F1998" s="503">
        <f t="shared" si="31"/>
        <v>1.9353327901499302</v>
      </c>
      <c r="G1998" s="504">
        <v>516.70699999999999</v>
      </c>
      <c r="H1998" s="242" t="s">
        <v>121</v>
      </c>
      <c r="I1998" s="242" t="s">
        <v>1710</v>
      </c>
      <c r="J1998" s="505" t="s">
        <v>95</v>
      </c>
      <c r="K1998" s="505" t="s">
        <v>2149</v>
      </c>
      <c r="L1998" s="505" t="s">
        <v>112</v>
      </c>
      <c r="M1998" s="242"/>
      <c r="N1998" s="242"/>
      <c r="O1998" s="75"/>
    </row>
    <row r="1999" spans="1:15" ht="15.6">
      <c r="A1999" s="370">
        <v>46154</v>
      </c>
      <c r="B1999" s="242" t="s">
        <v>2161</v>
      </c>
      <c r="C1999" s="242" t="s">
        <v>334</v>
      </c>
      <c r="D1999" s="242" t="s">
        <v>256</v>
      </c>
      <c r="E1999" s="242">
        <v>1000</v>
      </c>
      <c r="F1999" s="503">
        <f t="shared" si="31"/>
        <v>1.9353327901499302</v>
      </c>
      <c r="G1999" s="504">
        <v>516.70699999999999</v>
      </c>
      <c r="H1999" s="242" t="s">
        <v>121</v>
      </c>
      <c r="I1999" s="242" t="s">
        <v>1710</v>
      </c>
      <c r="J1999" s="505" t="s">
        <v>95</v>
      </c>
      <c r="K1999" s="505" t="s">
        <v>2149</v>
      </c>
      <c r="L1999" s="505" t="s">
        <v>112</v>
      </c>
      <c r="M1999" s="242"/>
      <c r="N1999" s="242"/>
      <c r="O1999" s="75"/>
    </row>
    <row r="2000" spans="1:15" ht="15.6">
      <c r="A2000" s="370">
        <v>46154</v>
      </c>
      <c r="B2000" s="242" t="s">
        <v>521</v>
      </c>
      <c r="C2000" s="242" t="s">
        <v>522</v>
      </c>
      <c r="D2000" s="242" t="s">
        <v>256</v>
      </c>
      <c r="E2000" s="242">
        <v>1500</v>
      </c>
      <c r="F2000" s="503">
        <f t="shared" si="31"/>
        <v>2.9029991852248953</v>
      </c>
      <c r="G2000" s="504">
        <v>516.70699999999999</v>
      </c>
      <c r="H2000" s="242" t="s">
        <v>121</v>
      </c>
      <c r="I2000" s="242" t="s">
        <v>1711</v>
      </c>
      <c r="J2000" s="505" t="s">
        <v>95</v>
      </c>
      <c r="K2000" s="505" t="s">
        <v>2149</v>
      </c>
      <c r="L2000" s="505" t="s">
        <v>112</v>
      </c>
      <c r="M2000" s="242"/>
      <c r="N2000" s="242"/>
      <c r="O2000" s="75"/>
    </row>
    <row r="2001" spans="1:15" ht="15.6">
      <c r="A2001" s="370">
        <v>46154</v>
      </c>
      <c r="B2001" s="165" t="s">
        <v>1706</v>
      </c>
      <c r="C2001" s="165" t="s">
        <v>109</v>
      </c>
      <c r="D2001" s="242" t="s">
        <v>256</v>
      </c>
      <c r="E2001" s="242">
        <v>7500</v>
      </c>
      <c r="F2001" s="503">
        <f t="shared" si="31"/>
        <v>14.514995926124477</v>
      </c>
      <c r="G2001" s="504">
        <v>516.70699999999999</v>
      </c>
      <c r="H2001" s="242" t="s">
        <v>121</v>
      </c>
      <c r="I2001" s="242" t="s">
        <v>1721</v>
      </c>
      <c r="J2001" s="505" t="s">
        <v>95</v>
      </c>
      <c r="K2001" s="505" t="s">
        <v>2149</v>
      </c>
      <c r="L2001" s="505" t="s">
        <v>112</v>
      </c>
      <c r="M2001" s="242"/>
      <c r="N2001" s="242"/>
      <c r="O2001" s="75"/>
    </row>
    <row r="2002" spans="1:15" ht="15.6">
      <c r="A2002" s="370">
        <v>46154</v>
      </c>
      <c r="B2002" s="242" t="s">
        <v>2169</v>
      </c>
      <c r="C2002" s="242" t="s">
        <v>520</v>
      </c>
      <c r="D2002" s="242" t="s">
        <v>256</v>
      </c>
      <c r="E2002" s="242">
        <v>500</v>
      </c>
      <c r="F2002" s="503">
        <f t="shared" si="31"/>
        <v>0.9676663950749651</v>
      </c>
      <c r="G2002" s="504">
        <v>516.70699999999999</v>
      </c>
      <c r="H2002" s="242" t="s">
        <v>130</v>
      </c>
      <c r="I2002" s="242" t="s">
        <v>1739</v>
      </c>
      <c r="J2002" s="505" t="s">
        <v>95</v>
      </c>
      <c r="K2002" s="505" t="s">
        <v>2149</v>
      </c>
      <c r="L2002" s="505" t="s">
        <v>112</v>
      </c>
      <c r="M2002" s="170"/>
      <c r="N2002" s="170"/>
      <c r="O2002" s="124"/>
    </row>
    <row r="2003" spans="1:15" ht="15.6">
      <c r="A2003" s="370">
        <v>46154</v>
      </c>
      <c r="B2003" s="242" t="s">
        <v>2185</v>
      </c>
      <c r="C2003" s="242" t="s">
        <v>520</v>
      </c>
      <c r="D2003" s="242" t="s">
        <v>256</v>
      </c>
      <c r="E2003" s="242">
        <v>700</v>
      </c>
      <c r="F2003" s="503">
        <f t="shared" si="31"/>
        <v>1.3547329531049512</v>
      </c>
      <c r="G2003" s="504">
        <v>516.70699999999999</v>
      </c>
      <c r="H2003" s="242" t="s">
        <v>130</v>
      </c>
      <c r="I2003" s="242" t="s">
        <v>1739</v>
      </c>
      <c r="J2003" s="505" t="s">
        <v>95</v>
      </c>
      <c r="K2003" s="505" t="s">
        <v>2149</v>
      </c>
      <c r="L2003" s="505" t="s">
        <v>112</v>
      </c>
      <c r="M2003" s="242"/>
      <c r="N2003" s="242"/>
      <c r="O2003" s="75"/>
    </row>
    <row r="2004" spans="1:15" ht="15.6">
      <c r="A2004" s="370">
        <v>46154</v>
      </c>
      <c r="B2004" s="242" t="s">
        <v>2169</v>
      </c>
      <c r="C2004" s="242" t="s">
        <v>520</v>
      </c>
      <c r="D2004" s="242" t="s">
        <v>256</v>
      </c>
      <c r="E2004" s="242">
        <v>500</v>
      </c>
      <c r="F2004" s="503">
        <f t="shared" si="31"/>
        <v>0.9676663950749651</v>
      </c>
      <c r="G2004" s="504">
        <v>516.70699999999999</v>
      </c>
      <c r="H2004" s="242" t="s">
        <v>130</v>
      </c>
      <c r="I2004" s="242" t="s">
        <v>1739</v>
      </c>
      <c r="J2004" s="505" t="s">
        <v>95</v>
      </c>
      <c r="K2004" s="505" t="s">
        <v>2149</v>
      </c>
      <c r="L2004" s="505" t="s">
        <v>112</v>
      </c>
      <c r="M2004" s="242"/>
      <c r="N2004" s="242"/>
      <c r="O2004" s="75"/>
    </row>
    <row r="2005" spans="1:15" ht="15.6">
      <c r="A2005" s="370">
        <v>46154</v>
      </c>
      <c r="B2005" s="242" t="s">
        <v>2169</v>
      </c>
      <c r="C2005" s="242" t="s">
        <v>520</v>
      </c>
      <c r="D2005" s="242" t="s">
        <v>256</v>
      </c>
      <c r="E2005" s="242">
        <v>300</v>
      </c>
      <c r="F2005" s="503">
        <f t="shared" si="31"/>
        <v>0.58059983704497908</v>
      </c>
      <c r="G2005" s="504">
        <v>516.70699999999999</v>
      </c>
      <c r="H2005" s="242" t="s">
        <v>130</v>
      </c>
      <c r="I2005" s="242" t="s">
        <v>1739</v>
      </c>
      <c r="J2005" s="505" t="s">
        <v>95</v>
      </c>
      <c r="K2005" s="505" t="s">
        <v>2149</v>
      </c>
      <c r="L2005" s="505" t="s">
        <v>112</v>
      </c>
      <c r="M2005" s="242"/>
      <c r="N2005" s="242"/>
      <c r="O2005" s="75"/>
    </row>
    <row r="2006" spans="1:15" ht="15.6">
      <c r="A2006" s="370">
        <v>46154</v>
      </c>
      <c r="B2006" s="242" t="s">
        <v>2169</v>
      </c>
      <c r="C2006" s="242" t="s">
        <v>520</v>
      </c>
      <c r="D2006" s="242" t="s">
        <v>256</v>
      </c>
      <c r="E2006" s="242">
        <v>500</v>
      </c>
      <c r="F2006" s="503">
        <f t="shared" si="31"/>
        <v>0.9676663950749651</v>
      </c>
      <c r="G2006" s="504">
        <v>516.70699999999999</v>
      </c>
      <c r="H2006" s="242" t="s">
        <v>130</v>
      </c>
      <c r="I2006" s="242" t="s">
        <v>1739</v>
      </c>
      <c r="J2006" s="505" t="s">
        <v>95</v>
      </c>
      <c r="K2006" s="505" t="s">
        <v>2149</v>
      </c>
      <c r="L2006" s="505" t="s">
        <v>112</v>
      </c>
      <c r="M2006" s="242"/>
      <c r="N2006" s="242"/>
      <c r="O2006" s="75"/>
    </row>
    <row r="2007" spans="1:15" ht="15.6">
      <c r="A2007" s="370">
        <v>46154</v>
      </c>
      <c r="B2007" s="170" t="s">
        <v>1737</v>
      </c>
      <c r="C2007" s="170" t="s">
        <v>109</v>
      </c>
      <c r="D2007" s="170" t="s">
        <v>256</v>
      </c>
      <c r="E2007" s="242">
        <v>7500</v>
      </c>
      <c r="F2007" s="503">
        <f t="shared" si="31"/>
        <v>14.514995926124477</v>
      </c>
      <c r="G2007" s="504">
        <v>516.70699999999999</v>
      </c>
      <c r="H2007" s="242" t="s">
        <v>130</v>
      </c>
      <c r="I2007" s="242" t="s">
        <v>1754</v>
      </c>
      <c r="J2007" s="505" t="s">
        <v>95</v>
      </c>
      <c r="K2007" s="505" t="s">
        <v>2149</v>
      </c>
      <c r="L2007" s="505" t="s">
        <v>112</v>
      </c>
      <c r="M2007" s="242"/>
      <c r="N2007" s="242"/>
      <c r="O2007" s="75"/>
    </row>
    <row r="2008" spans="1:15" ht="15.6">
      <c r="A2008" s="381">
        <v>46154</v>
      </c>
      <c r="B2008" s="170" t="s">
        <v>1780</v>
      </c>
      <c r="C2008" s="375" t="s">
        <v>391</v>
      </c>
      <c r="D2008" s="369" t="s">
        <v>96</v>
      </c>
      <c r="E2008" s="309">
        <v>12000</v>
      </c>
      <c r="F2008" s="503">
        <f t="shared" si="31"/>
        <v>23.223993481799162</v>
      </c>
      <c r="G2008" s="504">
        <v>516.70699999999999</v>
      </c>
      <c r="H2008" s="369" t="s">
        <v>133</v>
      </c>
      <c r="I2008" s="170" t="s">
        <v>1843</v>
      </c>
      <c r="J2008" s="505" t="s">
        <v>95</v>
      </c>
      <c r="K2008" s="505" t="s">
        <v>2149</v>
      </c>
      <c r="L2008" s="505" t="s">
        <v>112</v>
      </c>
      <c r="M2008" s="242"/>
      <c r="N2008" s="242"/>
      <c r="O2008" s="253"/>
    </row>
    <row r="2009" spans="1:15" ht="15.6">
      <c r="A2009" s="381">
        <v>46154</v>
      </c>
      <c r="B2009" s="170" t="s">
        <v>1782</v>
      </c>
      <c r="C2009" s="369" t="s">
        <v>109</v>
      </c>
      <c r="D2009" s="369" t="s">
        <v>96</v>
      </c>
      <c r="E2009" s="309">
        <v>7500</v>
      </c>
      <c r="F2009" s="503">
        <f t="shared" si="31"/>
        <v>14.514995926124477</v>
      </c>
      <c r="G2009" s="504">
        <v>516.70699999999999</v>
      </c>
      <c r="H2009" s="369" t="s">
        <v>133</v>
      </c>
      <c r="I2009" s="170" t="s">
        <v>1844</v>
      </c>
      <c r="J2009" s="505" t="s">
        <v>95</v>
      </c>
      <c r="K2009" s="505" t="s">
        <v>2149</v>
      </c>
      <c r="L2009" s="505" t="s">
        <v>112</v>
      </c>
      <c r="M2009" s="242"/>
      <c r="N2009" s="242"/>
      <c r="O2009" s="253"/>
    </row>
    <row r="2010" spans="1:15" ht="15.6">
      <c r="A2010" s="536">
        <v>46154</v>
      </c>
      <c r="B2010" s="375" t="s">
        <v>1876</v>
      </c>
      <c r="C2010" s="375" t="s">
        <v>391</v>
      </c>
      <c r="D2010" s="375" t="s">
        <v>99</v>
      </c>
      <c r="E2010" s="245">
        <v>12000</v>
      </c>
      <c r="F2010" s="503">
        <f t="shared" si="31"/>
        <v>23.223993481799162</v>
      </c>
      <c r="G2010" s="504">
        <v>516.70699999999999</v>
      </c>
      <c r="H2010" s="375" t="s">
        <v>128</v>
      </c>
      <c r="I2010" s="375" t="s">
        <v>1944</v>
      </c>
      <c r="J2010" s="505" t="s">
        <v>95</v>
      </c>
      <c r="K2010" s="505" t="s">
        <v>2149</v>
      </c>
      <c r="L2010" s="505" t="s">
        <v>112</v>
      </c>
      <c r="M2010" s="170"/>
      <c r="N2010" s="170"/>
      <c r="O2010" s="269"/>
    </row>
    <row r="2011" spans="1:15" ht="15.6">
      <c r="A2011" s="536">
        <v>46154</v>
      </c>
      <c r="B2011" s="375" t="s">
        <v>1877</v>
      </c>
      <c r="C2011" s="375" t="s">
        <v>109</v>
      </c>
      <c r="D2011" s="375" t="s">
        <v>99</v>
      </c>
      <c r="E2011" s="245">
        <v>7500</v>
      </c>
      <c r="F2011" s="503">
        <f t="shared" si="31"/>
        <v>14.514995926124477</v>
      </c>
      <c r="G2011" s="504">
        <v>516.70699999999999</v>
      </c>
      <c r="H2011" s="375" t="s">
        <v>128</v>
      </c>
      <c r="I2011" s="375" t="s">
        <v>1945</v>
      </c>
      <c r="J2011" s="505" t="s">
        <v>95</v>
      </c>
      <c r="K2011" s="505" t="s">
        <v>2149</v>
      </c>
      <c r="L2011" s="505" t="s">
        <v>112</v>
      </c>
      <c r="M2011" s="242"/>
      <c r="N2011" s="242"/>
      <c r="O2011" s="75"/>
    </row>
    <row r="2012" spans="1:15" ht="15.6">
      <c r="A2012" s="366">
        <v>46154</v>
      </c>
      <c r="B2012" s="170" t="s">
        <v>1970</v>
      </c>
      <c r="C2012" s="170" t="s">
        <v>448</v>
      </c>
      <c r="D2012" s="170" t="s">
        <v>97</v>
      </c>
      <c r="E2012" s="173">
        <v>1580</v>
      </c>
      <c r="F2012" s="503">
        <f t="shared" si="31"/>
        <v>3.0578258084368897</v>
      </c>
      <c r="G2012" s="504">
        <v>516.70699999999999</v>
      </c>
      <c r="H2012" s="170" t="s">
        <v>123</v>
      </c>
      <c r="I2012" s="170" t="s">
        <v>2022</v>
      </c>
      <c r="J2012" s="505" t="s">
        <v>95</v>
      </c>
      <c r="K2012" s="505" t="s">
        <v>2149</v>
      </c>
      <c r="L2012" s="505" t="s">
        <v>112</v>
      </c>
      <c r="M2012" s="242"/>
      <c r="N2012" s="242"/>
      <c r="O2012" s="75"/>
    </row>
    <row r="2013" spans="1:15" ht="15.6">
      <c r="A2013" s="370">
        <v>46154</v>
      </c>
      <c r="B2013" s="242" t="s">
        <v>1367</v>
      </c>
      <c r="C2013" s="242" t="s">
        <v>334</v>
      </c>
      <c r="D2013" s="242" t="s">
        <v>96</v>
      </c>
      <c r="E2013" s="242">
        <v>500</v>
      </c>
      <c r="F2013" s="503">
        <f t="shared" si="31"/>
        <v>0.9676663950749651</v>
      </c>
      <c r="G2013" s="504">
        <v>516.70699999999999</v>
      </c>
      <c r="H2013" s="242" t="s">
        <v>123</v>
      </c>
      <c r="I2013" s="242" t="s">
        <v>2013</v>
      </c>
      <c r="J2013" s="505" t="s">
        <v>95</v>
      </c>
      <c r="K2013" s="505" t="s">
        <v>2149</v>
      </c>
      <c r="L2013" s="505" t="s">
        <v>112</v>
      </c>
      <c r="M2013" s="242"/>
      <c r="N2013" s="242"/>
      <c r="O2013" s="75"/>
    </row>
    <row r="2014" spans="1:15" ht="15.6">
      <c r="A2014" s="370">
        <v>46154</v>
      </c>
      <c r="B2014" s="242" t="s">
        <v>451</v>
      </c>
      <c r="C2014" s="242" t="s">
        <v>334</v>
      </c>
      <c r="D2014" s="242" t="s">
        <v>96</v>
      </c>
      <c r="E2014" s="242">
        <v>500</v>
      </c>
      <c r="F2014" s="503">
        <f t="shared" si="31"/>
        <v>0.9676663950749651</v>
      </c>
      <c r="G2014" s="504">
        <v>516.70699999999999</v>
      </c>
      <c r="H2014" s="242" t="s">
        <v>123</v>
      </c>
      <c r="I2014" s="242" t="s">
        <v>2013</v>
      </c>
      <c r="J2014" s="505" t="s">
        <v>95</v>
      </c>
      <c r="K2014" s="505" t="s">
        <v>2149</v>
      </c>
      <c r="L2014" s="505" t="s">
        <v>112</v>
      </c>
      <c r="M2014" s="242"/>
      <c r="N2014" s="242"/>
      <c r="O2014" s="75"/>
    </row>
    <row r="2015" spans="1:15" ht="15.6">
      <c r="A2015" s="370">
        <v>46154</v>
      </c>
      <c r="B2015" s="242" t="s">
        <v>1975</v>
      </c>
      <c r="C2015" s="242" t="s">
        <v>334</v>
      </c>
      <c r="D2015" s="242" t="s">
        <v>96</v>
      </c>
      <c r="E2015" s="242">
        <v>1000</v>
      </c>
      <c r="F2015" s="503">
        <f t="shared" si="31"/>
        <v>1.9353327901499302</v>
      </c>
      <c r="G2015" s="504">
        <v>516.70699999999999</v>
      </c>
      <c r="H2015" s="242" t="s">
        <v>123</v>
      </c>
      <c r="I2015" s="242" t="s">
        <v>2013</v>
      </c>
      <c r="J2015" s="505" t="s">
        <v>95</v>
      </c>
      <c r="K2015" s="505" t="s">
        <v>2149</v>
      </c>
      <c r="L2015" s="505" t="s">
        <v>112</v>
      </c>
      <c r="M2015" s="242"/>
      <c r="N2015" s="242"/>
      <c r="O2015" s="75"/>
    </row>
    <row r="2016" spans="1:15" ht="15.6">
      <c r="A2016" s="370">
        <v>46154</v>
      </c>
      <c r="B2016" s="242" t="s">
        <v>766</v>
      </c>
      <c r="C2016" s="242" t="s">
        <v>334</v>
      </c>
      <c r="D2016" s="242" t="s">
        <v>96</v>
      </c>
      <c r="E2016" s="242">
        <v>1000</v>
      </c>
      <c r="F2016" s="503">
        <f t="shared" si="31"/>
        <v>1.9353327901499302</v>
      </c>
      <c r="G2016" s="504">
        <v>516.70699999999999</v>
      </c>
      <c r="H2016" s="242" t="s">
        <v>123</v>
      </c>
      <c r="I2016" s="242" t="s">
        <v>2013</v>
      </c>
      <c r="J2016" s="505" t="s">
        <v>95</v>
      </c>
      <c r="K2016" s="505" t="s">
        <v>2149</v>
      </c>
      <c r="L2016" s="505" t="s">
        <v>112</v>
      </c>
      <c r="M2016" s="242"/>
      <c r="N2016" s="242"/>
      <c r="O2016" s="75"/>
    </row>
    <row r="2017" spans="1:15" ht="15.6">
      <c r="A2017" s="370">
        <v>46154</v>
      </c>
      <c r="B2017" s="242" t="s">
        <v>1976</v>
      </c>
      <c r="C2017" s="242" t="s">
        <v>109</v>
      </c>
      <c r="D2017" s="242" t="s">
        <v>96</v>
      </c>
      <c r="E2017" s="242">
        <v>5000</v>
      </c>
      <c r="F2017" s="503">
        <f t="shared" si="31"/>
        <v>9.676663950749651</v>
      </c>
      <c r="G2017" s="504">
        <v>516.70699999999999</v>
      </c>
      <c r="H2017" s="242" t="s">
        <v>123</v>
      </c>
      <c r="I2017" s="242" t="s">
        <v>2023</v>
      </c>
      <c r="J2017" s="505" t="s">
        <v>95</v>
      </c>
      <c r="K2017" s="505" t="s">
        <v>2149</v>
      </c>
      <c r="L2017" s="505" t="s">
        <v>112</v>
      </c>
      <c r="M2017" s="242"/>
      <c r="N2017" s="242"/>
      <c r="O2017" s="75"/>
    </row>
    <row r="2018" spans="1:15" ht="15.6">
      <c r="A2018" s="370">
        <v>46155</v>
      </c>
      <c r="B2018" s="242" t="s">
        <v>1442</v>
      </c>
      <c r="C2018" s="242" t="s">
        <v>395</v>
      </c>
      <c r="D2018" s="371" t="s">
        <v>98</v>
      </c>
      <c r="E2018" s="242">
        <v>70000</v>
      </c>
      <c r="F2018" s="503">
        <f t="shared" si="31"/>
        <v>135.47329531049513</v>
      </c>
      <c r="G2018" s="504">
        <v>516.70699999999999</v>
      </c>
      <c r="H2018" s="372" t="s">
        <v>110</v>
      </c>
      <c r="I2018" s="530" t="s">
        <v>1474</v>
      </c>
      <c r="J2018" s="505" t="s">
        <v>95</v>
      </c>
      <c r="K2018" s="505" t="s">
        <v>2149</v>
      </c>
      <c r="L2018" s="505" t="s">
        <v>112</v>
      </c>
      <c r="M2018" s="242"/>
      <c r="N2018" s="242"/>
      <c r="O2018" s="75"/>
    </row>
    <row r="2019" spans="1:15" ht="15.6">
      <c r="A2019" s="370">
        <v>46155</v>
      </c>
      <c r="B2019" s="242" t="s">
        <v>1443</v>
      </c>
      <c r="C2019" s="242" t="s">
        <v>334</v>
      </c>
      <c r="D2019" s="371" t="s">
        <v>98</v>
      </c>
      <c r="E2019" s="242">
        <v>1000</v>
      </c>
      <c r="F2019" s="503">
        <f t="shared" si="31"/>
        <v>1.9353327901499302</v>
      </c>
      <c r="G2019" s="504">
        <v>516.70699999999999</v>
      </c>
      <c r="H2019" s="372" t="s">
        <v>110</v>
      </c>
      <c r="I2019" s="530" t="s">
        <v>1468</v>
      </c>
      <c r="J2019" s="505" t="s">
        <v>95</v>
      </c>
      <c r="K2019" s="505" t="s">
        <v>2149</v>
      </c>
      <c r="L2019" s="505" t="s">
        <v>112</v>
      </c>
      <c r="M2019" s="242"/>
      <c r="N2019" s="242"/>
      <c r="O2019" s="75"/>
    </row>
    <row r="2020" spans="1:15" ht="15.6">
      <c r="A2020" s="370">
        <v>46155</v>
      </c>
      <c r="B2020" s="242" t="s">
        <v>1444</v>
      </c>
      <c r="C2020" s="242" t="s">
        <v>334</v>
      </c>
      <c r="D2020" s="371" t="s">
        <v>98</v>
      </c>
      <c r="E2020" s="242">
        <v>250</v>
      </c>
      <c r="F2020" s="503">
        <f t="shared" si="31"/>
        <v>0.48383319753748255</v>
      </c>
      <c r="G2020" s="504">
        <v>516.70699999999999</v>
      </c>
      <c r="H2020" s="372" t="s">
        <v>110</v>
      </c>
      <c r="I2020" s="530" t="s">
        <v>1468</v>
      </c>
      <c r="J2020" s="505" t="s">
        <v>95</v>
      </c>
      <c r="K2020" s="505" t="s">
        <v>2149</v>
      </c>
      <c r="L2020" s="505" t="s">
        <v>112</v>
      </c>
      <c r="M2020" s="242"/>
      <c r="N2020" s="242"/>
      <c r="O2020" s="75"/>
    </row>
    <row r="2021" spans="1:15" ht="15.6">
      <c r="A2021" s="374">
        <v>46155</v>
      </c>
      <c r="B2021" s="377" t="s">
        <v>1499</v>
      </c>
      <c r="C2021" s="377" t="s">
        <v>395</v>
      </c>
      <c r="D2021" s="376" t="s">
        <v>96</v>
      </c>
      <c r="E2021" s="377">
        <v>200000</v>
      </c>
      <c r="F2021" s="503">
        <f t="shared" si="31"/>
        <v>387.06655802998603</v>
      </c>
      <c r="G2021" s="504">
        <v>516.70699999999999</v>
      </c>
      <c r="H2021" s="376" t="s">
        <v>127</v>
      </c>
      <c r="I2021" s="377" t="s">
        <v>1560</v>
      </c>
      <c r="J2021" s="505" t="s">
        <v>95</v>
      </c>
      <c r="K2021" s="505" t="s">
        <v>2149</v>
      </c>
      <c r="L2021" s="505" t="s">
        <v>112</v>
      </c>
      <c r="M2021" s="242"/>
      <c r="N2021" s="242"/>
      <c r="O2021" s="75"/>
    </row>
    <row r="2022" spans="1:15" ht="15.6">
      <c r="A2022" s="374">
        <v>46155</v>
      </c>
      <c r="B2022" s="377" t="s">
        <v>974</v>
      </c>
      <c r="C2022" s="377" t="s">
        <v>520</v>
      </c>
      <c r="D2022" s="376" t="s">
        <v>96</v>
      </c>
      <c r="E2022" s="377">
        <v>1500</v>
      </c>
      <c r="F2022" s="503">
        <f t="shared" si="31"/>
        <v>2.9029991852248953</v>
      </c>
      <c r="G2022" s="504">
        <v>516.70699999999999</v>
      </c>
      <c r="H2022" s="376" t="s">
        <v>127</v>
      </c>
      <c r="I2022" s="377" t="s">
        <v>1553</v>
      </c>
      <c r="J2022" s="505" t="s">
        <v>95</v>
      </c>
      <c r="K2022" s="505" t="s">
        <v>2149</v>
      </c>
      <c r="L2022" s="505" t="s">
        <v>112</v>
      </c>
      <c r="M2022" s="242"/>
      <c r="N2022" s="242"/>
      <c r="O2022" s="75"/>
    </row>
    <row r="2023" spans="1:15" ht="15.6">
      <c r="A2023" s="374">
        <v>46155</v>
      </c>
      <c r="B2023" s="377" t="s">
        <v>1500</v>
      </c>
      <c r="C2023" s="377" t="s">
        <v>520</v>
      </c>
      <c r="D2023" s="376" t="s">
        <v>96</v>
      </c>
      <c r="E2023" s="377">
        <v>250</v>
      </c>
      <c r="F2023" s="503">
        <f t="shared" si="31"/>
        <v>0.48383319753748255</v>
      </c>
      <c r="G2023" s="504">
        <v>516.70699999999999</v>
      </c>
      <c r="H2023" s="376" t="s">
        <v>127</v>
      </c>
      <c r="I2023" s="377" t="s">
        <v>1553</v>
      </c>
      <c r="J2023" s="505" t="s">
        <v>95</v>
      </c>
      <c r="K2023" s="505" t="s">
        <v>2149</v>
      </c>
      <c r="L2023" s="505" t="s">
        <v>112</v>
      </c>
      <c r="M2023" s="242"/>
      <c r="N2023" s="242"/>
      <c r="O2023" s="75"/>
    </row>
    <row r="2024" spans="1:15" ht="15.6">
      <c r="A2024" s="533">
        <v>46155</v>
      </c>
      <c r="B2024" s="382" t="s">
        <v>1591</v>
      </c>
      <c r="C2024" s="535" t="s">
        <v>334</v>
      </c>
      <c r="D2024" s="382" t="s">
        <v>97</v>
      </c>
      <c r="E2024" s="284">
        <v>1000</v>
      </c>
      <c r="F2024" s="503">
        <f t="shared" si="31"/>
        <v>1.9353327901499302</v>
      </c>
      <c r="G2024" s="504">
        <v>516.70699999999999</v>
      </c>
      <c r="H2024" s="242" t="s">
        <v>167</v>
      </c>
      <c r="I2024" s="242" t="s">
        <v>1629</v>
      </c>
      <c r="J2024" s="505" t="s">
        <v>95</v>
      </c>
      <c r="K2024" s="505" t="s">
        <v>2149</v>
      </c>
      <c r="L2024" s="505" t="s">
        <v>112</v>
      </c>
      <c r="M2024" s="242"/>
      <c r="N2024" s="242"/>
      <c r="O2024" s="75"/>
    </row>
    <row r="2025" spans="1:15" ht="15.6">
      <c r="A2025" s="533">
        <v>46155</v>
      </c>
      <c r="B2025" s="382" t="s">
        <v>196</v>
      </c>
      <c r="C2025" s="535" t="s">
        <v>334</v>
      </c>
      <c r="D2025" s="382" t="s">
        <v>97</v>
      </c>
      <c r="E2025" s="284">
        <v>1000</v>
      </c>
      <c r="F2025" s="503">
        <f t="shared" si="31"/>
        <v>1.9353327901499302</v>
      </c>
      <c r="G2025" s="504">
        <v>516.70699999999999</v>
      </c>
      <c r="H2025" s="242" t="s">
        <v>167</v>
      </c>
      <c r="I2025" s="242" t="s">
        <v>1629</v>
      </c>
      <c r="J2025" s="505" t="s">
        <v>95</v>
      </c>
      <c r="K2025" s="505" t="s">
        <v>2149</v>
      </c>
      <c r="L2025" s="505" t="s">
        <v>112</v>
      </c>
      <c r="M2025" s="242"/>
      <c r="N2025" s="242"/>
      <c r="O2025" s="75"/>
    </row>
    <row r="2026" spans="1:15" ht="15.6">
      <c r="A2026" s="533">
        <v>46155</v>
      </c>
      <c r="B2026" s="382" t="s">
        <v>1592</v>
      </c>
      <c r="C2026" s="535" t="s">
        <v>334</v>
      </c>
      <c r="D2026" s="382" t="s">
        <v>97</v>
      </c>
      <c r="E2026" s="284">
        <v>1000</v>
      </c>
      <c r="F2026" s="503">
        <f t="shared" si="31"/>
        <v>1.9353327901499302</v>
      </c>
      <c r="G2026" s="504">
        <v>516.70699999999999</v>
      </c>
      <c r="H2026" s="242" t="s">
        <v>167</v>
      </c>
      <c r="I2026" s="242" t="s">
        <v>1629</v>
      </c>
      <c r="J2026" s="505" t="s">
        <v>95</v>
      </c>
      <c r="K2026" s="505" t="s">
        <v>2149</v>
      </c>
      <c r="L2026" s="505" t="s">
        <v>112</v>
      </c>
      <c r="M2026" s="242"/>
      <c r="N2026" s="242"/>
      <c r="O2026" s="75"/>
    </row>
    <row r="2027" spans="1:15" ht="15.6">
      <c r="A2027" s="533">
        <v>46155</v>
      </c>
      <c r="B2027" s="382" t="s">
        <v>1593</v>
      </c>
      <c r="C2027" s="535" t="s">
        <v>334</v>
      </c>
      <c r="D2027" s="382" t="s">
        <v>97</v>
      </c>
      <c r="E2027" s="284">
        <v>1000</v>
      </c>
      <c r="F2027" s="503">
        <f t="shared" si="31"/>
        <v>1.9353327901499302</v>
      </c>
      <c r="G2027" s="504">
        <v>516.70699999999999</v>
      </c>
      <c r="H2027" s="242" t="s">
        <v>167</v>
      </c>
      <c r="I2027" s="242" t="s">
        <v>1629</v>
      </c>
      <c r="J2027" s="505" t="s">
        <v>95</v>
      </c>
      <c r="K2027" s="505" t="s">
        <v>2149</v>
      </c>
      <c r="L2027" s="505" t="s">
        <v>112</v>
      </c>
      <c r="M2027" s="242"/>
      <c r="N2027" s="242"/>
      <c r="O2027" s="75"/>
    </row>
    <row r="2028" spans="1:15" ht="15.6">
      <c r="A2028" s="393">
        <v>46155</v>
      </c>
      <c r="B2028" s="165" t="s">
        <v>2189</v>
      </c>
      <c r="C2028" s="165" t="s">
        <v>334</v>
      </c>
      <c r="D2028" s="165" t="s">
        <v>256</v>
      </c>
      <c r="E2028" s="165">
        <v>700</v>
      </c>
      <c r="F2028" s="503">
        <f t="shared" si="31"/>
        <v>1.3547329531049512</v>
      </c>
      <c r="G2028" s="504">
        <v>516.70699999999999</v>
      </c>
      <c r="H2028" s="347" t="s">
        <v>122</v>
      </c>
      <c r="I2028" s="347" t="s">
        <v>1669</v>
      </c>
      <c r="J2028" s="505" t="s">
        <v>95</v>
      </c>
      <c r="K2028" s="505" t="s">
        <v>2149</v>
      </c>
      <c r="L2028" s="505" t="s">
        <v>112</v>
      </c>
      <c r="M2028" s="242"/>
      <c r="N2028" s="242"/>
      <c r="O2028" s="75"/>
    </row>
    <row r="2029" spans="1:15" ht="15.6">
      <c r="A2029" s="393">
        <v>46155</v>
      </c>
      <c r="B2029" s="165" t="s">
        <v>2189</v>
      </c>
      <c r="C2029" s="165" t="s">
        <v>334</v>
      </c>
      <c r="D2029" s="165" t="s">
        <v>256</v>
      </c>
      <c r="E2029" s="165">
        <v>700</v>
      </c>
      <c r="F2029" s="503">
        <f t="shared" si="31"/>
        <v>1.3547329531049512</v>
      </c>
      <c r="G2029" s="504">
        <v>516.70699999999999</v>
      </c>
      <c r="H2029" s="347" t="s">
        <v>122</v>
      </c>
      <c r="I2029" s="347" t="s">
        <v>1669</v>
      </c>
      <c r="J2029" s="505" t="s">
        <v>95</v>
      </c>
      <c r="K2029" s="505" t="s">
        <v>2149</v>
      </c>
      <c r="L2029" s="505" t="s">
        <v>112</v>
      </c>
      <c r="M2029" s="242"/>
      <c r="N2029" s="242"/>
      <c r="O2029" s="75"/>
    </row>
    <row r="2030" spans="1:15" ht="15.6">
      <c r="A2030" s="393">
        <v>46155</v>
      </c>
      <c r="B2030" s="165" t="s">
        <v>2191</v>
      </c>
      <c r="C2030" s="165" t="s">
        <v>334</v>
      </c>
      <c r="D2030" s="165" t="s">
        <v>256</v>
      </c>
      <c r="E2030" s="165">
        <v>700</v>
      </c>
      <c r="F2030" s="503">
        <f t="shared" ref="F2030:F2093" si="32">E2030/G2030</f>
        <v>1.3547329531049512</v>
      </c>
      <c r="G2030" s="504">
        <v>516.70699999999999</v>
      </c>
      <c r="H2030" s="347" t="s">
        <v>122</v>
      </c>
      <c r="I2030" s="347" t="s">
        <v>1669</v>
      </c>
      <c r="J2030" s="505" t="s">
        <v>95</v>
      </c>
      <c r="K2030" s="505" t="s">
        <v>2149</v>
      </c>
      <c r="L2030" s="505" t="s">
        <v>112</v>
      </c>
      <c r="M2030" s="242"/>
      <c r="N2030" s="242"/>
      <c r="O2030" s="75"/>
    </row>
    <row r="2031" spans="1:15" ht="15.6">
      <c r="A2031" s="393">
        <v>46155</v>
      </c>
      <c r="B2031" s="165" t="s">
        <v>2190</v>
      </c>
      <c r="C2031" s="165" t="s">
        <v>334</v>
      </c>
      <c r="D2031" s="165" t="s">
        <v>256</v>
      </c>
      <c r="E2031" s="165">
        <v>250</v>
      </c>
      <c r="F2031" s="503">
        <f t="shared" si="32"/>
        <v>0.48383319753748255</v>
      </c>
      <c r="G2031" s="504">
        <v>516.70699999999999</v>
      </c>
      <c r="H2031" s="347" t="s">
        <v>122</v>
      </c>
      <c r="I2031" s="347" t="s">
        <v>1669</v>
      </c>
      <c r="J2031" s="505" t="s">
        <v>95</v>
      </c>
      <c r="K2031" s="505" t="s">
        <v>2149</v>
      </c>
      <c r="L2031" s="505" t="s">
        <v>112</v>
      </c>
      <c r="M2031" s="242"/>
      <c r="N2031" s="242"/>
      <c r="O2031" s="75"/>
    </row>
    <row r="2032" spans="1:15" ht="15.6">
      <c r="A2032" s="393">
        <v>46155</v>
      </c>
      <c r="B2032" s="165" t="s">
        <v>2190</v>
      </c>
      <c r="C2032" s="165" t="s">
        <v>334</v>
      </c>
      <c r="D2032" s="165" t="s">
        <v>256</v>
      </c>
      <c r="E2032" s="165">
        <v>250</v>
      </c>
      <c r="F2032" s="503">
        <f t="shared" si="32"/>
        <v>0.48383319753748255</v>
      </c>
      <c r="G2032" s="504">
        <v>516.70699999999999</v>
      </c>
      <c r="H2032" s="347" t="s">
        <v>122</v>
      </c>
      <c r="I2032" s="347" t="s">
        <v>1669</v>
      </c>
      <c r="J2032" s="505" t="s">
        <v>95</v>
      </c>
      <c r="K2032" s="505" t="s">
        <v>2149</v>
      </c>
      <c r="L2032" s="505" t="s">
        <v>112</v>
      </c>
      <c r="M2032" s="242"/>
      <c r="N2032" s="242"/>
      <c r="O2032" s="75"/>
    </row>
    <row r="2033" spans="1:15" ht="15.6">
      <c r="A2033" s="393">
        <v>46155</v>
      </c>
      <c r="B2033" s="165" t="s">
        <v>2191</v>
      </c>
      <c r="C2033" s="165" t="s">
        <v>334</v>
      </c>
      <c r="D2033" s="165" t="s">
        <v>256</v>
      </c>
      <c r="E2033" s="165">
        <v>700</v>
      </c>
      <c r="F2033" s="503">
        <f t="shared" si="32"/>
        <v>1.3547329531049512</v>
      </c>
      <c r="G2033" s="504">
        <v>516.70699999999999</v>
      </c>
      <c r="H2033" s="347" t="s">
        <v>122</v>
      </c>
      <c r="I2033" s="347" t="s">
        <v>1669</v>
      </c>
      <c r="J2033" s="505" t="s">
        <v>95</v>
      </c>
      <c r="K2033" s="505" t="s">
        <v>2149</v>
      </c>
      <c r="L2033" s="505" t="s">
        <v>112</v>
      </c>
      <c r="M2033" s="242"/>
      <c r="N2033" s="242"/>
      <c r="O2033" s="75"/>
    </row>
    <row r="2034" spans="1:15" ht="15.6">
      <c r="A2034" s="393">
        <v>46155</v>
      </c>
      <c r="B2034" s="165" t="s">
        <v>2191</v>
      </c>
      <c r="C2034" s="165" t="s">
        <v>334</v>
      </c>
      <c r="D2034" s="165" t="s">
        <v>256</v>
      </c>
      <c r="E2034" s="165">
        <v>700</v>
      </c>
      <c r="F2034" s="503">
        <f t="shared" si="32"/>
        <v>1.3547329531049512</v>
      </c>
      <c r="G2034" s="504">
        <v>516.70699999999999</v>
      </c>
      <c r="H2034" s="347" t="s">
        <v>122</v>
      </c>
      <c r="I2034" s="347" t="s">
        <v>1669</v>
      </c>
      <c r="J2034" s="505" t="s">
        <v>95</v>
      </c>
      <c r="K2034" s="505" t="s">
        <v>2149</v>
      </c>
      <c r="L2034" s="505" t="s">
        <v>112</v>
      </c>
      <c r="M2034" s="242"/>
      <c r="N2034" s="242"/>
      <c r="O2034" s="75"/>
    </row>
    <row r="2035" spans="1:15" ht="15.6">
      <c r="A2035" s="393">
        <v>46155</v>
      </c>
      <c r="B2035" s="165" t="s">
        <v>2188</v>
      </c>
      <c r="C2035" s="165" t="s">
        <v>334</v>
      </c>
      <c r="D2035" s="165" t="s">
        <v>256</v>
      </c>
      <c r="E2035" s="165">
        <v>250</v>
      </c>
      <c r="F2035" s="503">
        <f t="shared" si="32"/>
        <v>0.48383319753748255</v>
      </c>
      <c r="G2035" s="504">
        <v>516.70699999999999</v>
      </c>
      <c r="H2035" s="347" t="s">
        <v>122</v>
      </c>
      <c r="I2035" s="347" t="s">
        <v>1669</v>
      </c>
      <c r="J2035" s="505" t="s">
        <v>95</v>
      </c>
      <c r="K2035" s="505" t="s">
        <v>2149</v>
      </c>
      <c r="L2035" s="505" t="s">
        <v>112</v>
      </c>
      <c r="M2035" s="242"/>
      <c r="N2035" s="242"/>
      <c r="O2035" s="75"/>
    </row>
    <row r="2036" spans="1:15" ht="15.6">
      <c r="A2036" s="393">
        <v>46155</v>
      </c>
      <c r="B2036" s="165" t="s">
        <v>2191</v>
      </c>
      <c r="C2036" s="165" t="s">
        <v>334</v>
      </c>
      <c r="D2036" s="165" t="s">
        <v>256</v>
      </c>
      <c r="E2036" s="165">
        <v>700</v>
      </c>
      <c r="F2036" s="503">
        <f t="shared" si="32"/>
        <v>1.3547329531049512</v>
      </c>
      <c r="G2036" s="504">
        <v>516.70699999999999</v>
      </c>
      <c r="H2036" s="347" t="s">
        <v>122</v>
      </c>
      <c r="I2036" s="347" t="s">
        <v>1669</v>
      </c>
      <c r="J2036" s="505" t="s">
        <v>95</v>
      </c>
      <c r="K2036" s="505" t="s">
        <v>2149</v>
      </c>
      <c r="L2036" s="505" t="s">
        <v>112</v>
      </c>
      <c r="M2036" s="242"/>
      <c r="N2036" s="242"/>
      <c r="O2036" s="75"/>
    </row>
    <row r="2037" spans="1:15" ht="15.6">
      <c r="A2037" s="393">
        <v>46155</v>
      </c>
      <c r="B2037" s="165" t="s">
        <v>2189</v>
      </c>
      <c r="C2037" s="165" t="s">
        <v>334</v>
      </c>
      <c r="D2037" s="165" t="s">
        <v>256</v>
      </c>
      <c r="E2037" s="165">
        <v>700</v>
      </c>
      <c r="F2037" s="503">
        <f t="shared" si="32"/>
        <v>1.3547329531049512</v>
      </c>
      <c r="G2037" s="504">
        <v>516.70699999999999</v>
      </c>
      <c r="H2037" s="347" t="s">
        <v>122</v>
      </c>
      <c r="I2037" s="347" t="s">
        <v>1669</v>
      </c>
      <c r="J2037" s="505" t="s">
        <v>95</v>
      </c>
      <c r="K2037" s="505" t="s">
        <v>2149</v>
      </c>
      <c r="L2037" s="505" t="s">
        <v>112</v>
      </c>
      <c r="M2037" s="242"/>
      <c r="N2037" s="242"/>
      <c r="O2037" s="75"/>
    </row>
    <row r="2038" spans="1:15" ht="15.6">
      <c r="A2038" s="393">
        <v>46155</v>
      </c>
      <c r="B2038" s="165" t="s">
        <v>2190</v>
      </c>
      <c r="C2038" s="165" t="s">
        <v>334</v>
      </c>
      <c r="D2038" s="165" t="s">
        <v>256</v>
      </c>
      <c r="E2038" s="165">
        <v>250</v>
      </c>
      <c r="F2038" s="503">
        <f t="shared" si="32"/>
        <v>0.48383319753748255</v>
      </c>
      <c r="G2038" s="504">
        <v>516.70699999999999</v>
      </c>
      <c r="H2038" s="347" t="s">
        <v>122</v>
      </c>
      <c r="I2038" s="347" t="s">
        <v>1669</v>
      </c>
      <c r="J2038" s="505" t="s">
        <v>95</v>
      </c>
      <c r="K2038" s="505" t="s">
        <v>2149</v>
      </c>
      <c r="L2038" s="505" t="s">
        <v>112</v>
      </c>
      <c r="M2038" s="242"/>
      <c r="N2038" s="242"/>
      <c r="O2038" s="75"/>
    </row>
    <row r="2039" spans="1:15" ht="15.6">
      <c r="A2039" s="393">
        <v>46155</v>
      </c>
      <c r="B2039" s="165" t="s">
        <v>2188</v>
      </c>
      <c r="C2039" s="165" t="s">
        <v>334</v>
      </c>
      <c r="D2039" s="165" t="s">
        <v>256</v>
      </c>
      <c r="E2039" s="165">
        <v>350</v>
      </c>
      <c r="F2039" s="503">
        <f t="shared" si="32"/>
        <v>0.67736647655247562</v>
      </c>
      <c r="G2039" s="504">
        <v>516.70699999999999</v>
      </c>
      <c r="H2039" s="347" t="s">
        <v>122</v>
      </c>
      <c r="I2039" s="347" t="s">
        <v>1669</v>
      </c>
      <c r="J2039" s="505" t="s">
        <v>95</v>
      </c>
      <c r="K2039" s="505" t="s">
        <v>2149</v>
      </c>
      <c r="L2039" s="505" t="s">
        <v>112</v>
      </c>
      <c r="M2039" s="242"/>
      <c r="N2039" s="242"/>
      <c r="O2039" s="75"/>
    </row>
    <row r="2040" spans="1:15" ht="15.6">
      <c r="A2040" s="370">
        <v>46155</v>
      </c>
      <c r="B2040" s="242" t="s">
        <v>2159</v>
      </c>
      <c r="C2040" s="242" t="s">
        <v>334</v>
      </c>
      <c r="D2040" s="242" t="s">
        <v>256</v>
      </c>
      <c r="E2040" s="242">
        <v>1000</v>
      </c>
      <c r="F2040" s="503">
        <f t="shared" si="32"/>
        <v>1.9353327901499302</v>
      </c>
      <c r="G2040" s="504">
        <v>516.70699999999999</v>
      </c>
      <c r="H2040" s="242" t="s">
        <v>121</v>
      </c>
      <c r="I2040" s="242" t="s">
        <v>1710</v>
      </c>
      <c r="J2040" s="505" t="s">
        <v>95</v>
      </c>
      <c r="K2040" s="505" t="s">
        <v>2149</v>
      </c>
      <c r="L2040" s="505" t="s">
        <v>112</v>
      </c>
      <c r="M2040" s="242"/>
      <c r="N2040" s="242"/>
      <c r="O2040" s="75"/>
    </row>
    <row r="2041" spans="1:15" ht="15.6">
      <c r="A2041" s="370">
        <v>46155</v>
      </c>
      <c r="B2041" s="242" t="s">
        <v>2159</v>
      </c>
      <c r="C2041" s="242" t="s">
        <v>334</v>
      </c>
      <c r="D2041" s="242" t="s">
        <v>256</v>
      </c>
      <c r="E2041" s="242">
        <v>1000</v>
      </c>
      <c r="F2041" s="503">
        <f t="shared" si="32"/>
        <v>1.9353327901499302</v>
      </c>
      <c r="G2041" s="504">
        <v>516.70699999999999</v>
      </c>
      <c r="H2041" s="242" t="s">
        <v>121</v>
      </c>
      <c r="I2041" s="242" t="s">
        <v>1710</v>
      </c>
      <c r="J2041" s="505" t="s">
        <v>95</v>
      </c>
      <c r="K2041" s="505" t="s">
        <v>2149</v>
      </c>
      <c r="L2041" s="505" t="s">
        <v>112</v>
      </c>
      <c r="M2041" s="242"/>
      <c r="N2041" s="242"/>
      <c r="O2041" s="75"/>
    </row>
    <row r="2042" spans="1:15" ht="15.6">
      <c r="A2042" s="370">
        <v>46155</v>
      </c>
      <c r="B2042" s="242" t="s">
        <v>2159</v>
      </c>
      <c r="C2042" s="242" t="s">
        <v>334</v>
      </c>
      <c r="D2042" s="242" t="s">
        <v>256</v>
      </c>
      <c r="E2042" s="242">
        <v>1000</v>
      </c>
      <c r="F2042" s="503">
        <f t="shared" si="32"/>
        <v>1.9353327901499302</v>
      </c>
      <c r="G2042" s="504">
        <v>516.70699999999999</v>
      </c>
      <c r="H2042" s="242" t="s">
        <v>121</v>
      </c>
      <c r="I2042" s="242" t="s">
        <v>1710</v>
      </c>
      <c r="J2042" s="505" t="s">
        <v>95</v>
      </c>
      <c r="K2042" s="505" t="s">
        <v>2149</v>
      </c>
      <c r="L2042" s="505" t="s">
        <v>112</v>
      </c>
      <c r="M2042" s="242"/>
      <c r="N2042" s="242"/>
      <c r="O2042" s="75"/>
    </row>
    <row r="2043" spans="1:15" ht="15.6">
      <c r="A2043" s="370">
        <v>46155</v>
      </c>
      <c r="B2043" s="242" t="s">
        <v>2159</v>
      </c>
      <c r="C2043" s="242" t="s">
        <v>334</v>
      </c>
      <c r="D2043" s="242" t="s">
        <v>256</v>
      </c>
      <c r="E2043" s="242">
        <v>1000</v>
      </c>
      <c r="F2043" s="503">
        <f t="shared" si="32"/>
        <v>1.9353327901499302</v>
      </c>
      <c r="G2043" s="504">
        <v>516.70699999999999</v>
      </c>
      <c r="H2043" s="242" t="s">
        <v>121</v>
      </c>
      <c r="I2043" s="242" t="s">
        <v>1710</v>
      </c>
      <c r="J2043" s="505" t="s">
        <v>95</v>
      </c>
      <c r="K2043" s="505" t="s">
        <v>2149</v>
      </c>
      <c r="L2043" s="505" t="s">
        <v>112</v>
      </c>
      <c r="M2043" s="242"/>
      <c r="N2043" s="242"/>
      <c r="O2043" s="75"/>
    </row>
    <row r="2044" spans="1:15" ht="15.6">
      <c r="A2044" s="370">
        <v>46155</v>
      </c>
      <c r="B2044" s="242" t="s">
        <v>2159</v>
      </c>
      <c r="C2044" s="242" t="s">
        <v>334</v>
      </c>
      <c r="D2044" s="242" t="s">
        <v>256</v>
      </c>
      <c r="E2044" s="242">
        <v>1000</v>
      </c>
      <c r="F2044" s="503">
        <f t="shared" si="32"/>
        <v>1.9353327901499302</v>
      </c>
      <c r="G2044" s="504">
        <v>516.70699999999999</v>
      </c>
      <c r="H2044" s="242" t="s">
        <v>121</v>
      </c>
      <c r="I2044" s="242" t="s">
        <v>1710</v>
      </c>
      <c r="J2044" s="505" t="s">
        <v>95</v>
      </c>
      <c r="K2044" s="505" t="s">
        <v>2149</v>
      </c>
      <c r="L2044" s="505" t="s">
        <v>112</v>
      </c>
      <c r="M2044" s="242"/>
      <c r="N2044" s="242"/>
      <c r="O2044" s="75"/>
    </row>
    <row r="2045" spans="1:15" ht="15.6">
      <c r="A2045" s="370">
        <v>46155</v>
      </c>
      <c r="B2045" s="242" t="s">
        <v>521</v>
      </c>
      <c r="C2045" s="242" t="s">
        <v>522</v>
      </c>
      <c r="D2045" s="242" t="s">
        <v>256</v>
      </c>
      <c r="E2045" s="242">
        <v>2000</v>
      </c>
      <c r="F2045" s="503">
        <f t="shared" si="32"/>
        <v>3.8706655802998604</v>
      </c>
      <c r="G2045" s="504">
        <v>516.70699999999999</v>
      </c>
      <c r="H2045" s="242" t="s">
        <v>121</v>
      </c>
      <c r="I2045" s="242" t="s">
        <v>1711</v>
      </c>
      <c r="J2045" s="505" t="s">
        <v>95</v>
      </c>
      <c r="K2045" s="505" t="s">
        <v>2149</v>
      </c>
      <c r="L2045" s="505" t="s">
        <v>112</v>
      </c>
      <c r="M2045" s="242"/>
      <c r="N2045" s="242"/>
      <c r="O2045" s="75"/>
    </row>
    <row r="2046" spans="1:15" ht="15.6">
      <c r="A2046" s="370">
        <v>46155</v>
      </c>
      <c r="B2046" s="242" t="s">
        <v>2185</v>
      </c>
      <c r="C2046" s="242" t="s">
        <v>520</v>
      </c>
      <c r="D2046" s="242" t="s">
        <v>256</v>
      </c>
      <c r="E2046" s="242">
        <v>700</v>
      </c>
      <c r="F2046" s="503">
        <f t="shared" si="32"/>
        <v>1.3547329531049512</v>
      </c>
      <c r="G2046" s="504">
        <v>516.70699999999999</v>
      </c>
      <c r="H2046" s="242" t="s">
        <v>130</v>
      </c>
      <c r="I2046" s="242" t="s">
        <v>1739</v>
      </c>
      <c r="J2046" s="505" t="s">
        <v>95</v>
      </c>
      <c r="K2046" s="505" t="s">
        <v>2149</v>
      </c>
      <c r="L2046" s="505" t="s">
        <v>112</v>
      </c>
      <c r="M2046" s="242"/>
      <c r="N2046" s="242"/>
      <c r="O2046" s="75"/>
    </row>
    <row r="2047" spans="1:15" ht="15.6">
      <c r="A2047" s="370">
        <v>46155</v>
      </c>
      <c r="B2047" s="242" t="s">
        <v>2184</v>
      </c>
      <c r="C2047" s="242" t="s">
        <v>616</v>
      </c>
      <c r="D2047" s="242" t="s">
        <v>256</v>
      </c>
      <c r="E2047" s="242">
        <v>2800</v>
      </c>
      <c r="F2047" s="503">
        <f t="shared" si="32"/>
        <v>5.4189318124198049</v>
      </c>
      <c r="G2047" s="504">
        <v>516.70699999999999</v>
      </c>
      <c r="H2047" s="242" t="s">
        <v>130</v>
      </c>
      <c r="I2047" s="242" t="s">
        <v>1740</v>
      </c>
      <c r="J2047" s="505" t="s">
        <v>95</v>
      </c>
      <c r="K2047" s="505" t="s">
        <v>2149</v>
      </c>
      <c r="L2047" s="505" t="s">
        <v>112</v>
      </c>
      <c r="M2047" s="242"/>
      <c r="N2047" s="242"/>
      <c r="O2047" s="75"/>
    </row>
    <row r="2048" spans="1:15" ht="15.6">
      <c r="A2048" s="370">
        <v>46155</v>
      </c>
      <c r="B2048" s="242" t="s">
        <v>2169</v>
      </c>
      <c r="C2048" s="242" t="s">
        <v>520</v>
      </c>
      <c r="D2048" s="242" t="s">
        <v>256</v>
      </c>
      <c r="E2048" s="242">
        <v>500</v>
      </c>
      <c r="F2048" s="503">
        <f t="shared" si="32"/>
        <v>0.9676663950749651</v>
      </c>
      <c r="G2048" s="504">
        <v>516.70699999999999</v>
      </c>
      <c r="H2048" s="242" t="s">
        <v>130</v>
      </c>
      <c r="I2048" s="242" t="s">
        <v>1739</v>
      </c>
      <c r="J2048" s="505" t="s">
        <v>95</v>
      </c>
      <c r="K2048" s="505" t="s">
        <v>2149</v>
      </c>
      <c r="L2048" s="505" t="s">
        <v>112</v>
      </c>
      <c r="M2048" s="242"/>
      <c r="N2048" s="242"/>
      <c r="O2048" s="75"/>
    </row>
    <row r="2049" spans="1:15" ht="15.6">
      <c r="A2049" s="370">
        <v>46155</v>
      </c>
      <c r="B2049" s="242" t="s">
        <v>2185</v>
      </c>
      <c r="C2049" s="242" t="s">
        <v>520</v>
      </c>
      <c r="D2049" s="242" t="s">
        <v>256</v>
      </c>
      <c r="E2049" s="242">
        <v>700</v>
      </c>
      <c r="F2049" s="503">
        <f t="shared" si="32"/>
        <v>1.3547329531049512</v>
      </c>
      <c r="G2049" s="504">
        <v>516.70699999999999</v>
      </c>
      <c r="H2049" s="242" t="s">
        <v>130</v>
      </c>
      <c r="I2049" s="242" t="s">
        <v>1739</v>
      </c>
      <c r="J2049" s="505" t="s">
        <v>95</v>
      </c>
      <c r="K2049" s="505" t="s">
        <v>2149</v>
      </c>
      <c r="L2049" s="505" t="s">
        <v>112</v>
      </c>
      <c r="M2049" s="242"/>
      <c r="N2049" s="242"/>
      <c r="O2049" s="75"/>
    </row>
    <row r="2050" spans="1:15" ht="15.6">
      <c r="A2050" s="370">
        <v>46155</v>
      </c>
      <c r="B2050" s="242" t="s">
        <v>2169</v>
      </c>
      <c r="C2050" s="242" t="s">
        <v>520</v>
      </c>
      <c r="D2050" s="242" t="s">
        <v>256</v>
      </c>
      <c r="E2050" s="242">
        <v>400</v>
      </c>
      <c r="F2050" s="503">
        <f t="shared" si="32"/>
        <v>0.77413311605997215</v>
      </c>
      <c r="G2050" s="504">
        <v>516.70699999999999</v>
      </c>
      <c r="H2050" s="242" t="s">
        <v>130</v>
      </c>
      <c r="I2050" s="242" t="s">
        <v>1739</v>
      </c>
      <c r="J2050" s="505" t="s">
        <v>95</v>
      </c>
      <c r="K2050" s="505" t="s">
        <v>2149</v>
      </c>
      <c r="L2050" s="505" t="s">
        <v>112</v>
      </c>
      <c r="M2050" s="242"/>
      <c r="N2050" s="242"/>
      <c r="O2050" s="75"/>
    </row>
    <row r="2051" spans="1:15" ht="15.6">
      <c r="A2051" s="381">
        <v>46155</v>
      </c>
      <c r="B2051" s="242" t="s">
        <v>1783</v>
      </c>
      <c r="C2051" s="369" t="s">
        <v>334</v>
      </c>
      <c r="D2051" s="530" t="s">
        <v>96</v>
      </c>
      <c r="E2051" s="285">
        <v>1000</v>
      </c>
      <c r="F2051" s="503">
        <f t="shared" si="32"/>
        <v>1.9353327901499302</v>
      </c>
      <c r="G2051" s="504">
        <v>516.70699999999999</v>
      </c>
      <c r="H2051" s="540" t="s">
        <v>133</v>
      </c>
      <c r="I2051" s="242" t="s">
        <v>1834</v>
      </c>
      <c r="J2051" s="505" t="s">
        <v>95</v>
      </c>
      <c r="K2051" s="505" t="s">
        <v>2149</v>
      </c>
      <c r="L2051" s="505" t="s">
        <v>112</v>
      </c>
      <c r="M2051" s="242"/>
      <c r="N2051" s="242"/>
      <c r="O2051" s="253"/>
    </row>
    <row r="2052" spans="1:15" ht="15.6">
      <c r="A2052" s="381">
        <v>46155</v>
      </c>
      <c r="B2052" s="242" t="s">
        <v>1784</v>
      </c>
      <c r="C2052" s="369" t="s">
        <v>334</v>
      </c>
      <c r="D2052" s="530" t="s">
        <v>96</v>
      </c>
      <c r="E2052" s="285">
        <v>500</v>
      </c>
      <c r="F2052" s="503">
        <f t="shared" si="32"/>
        <v>0.9676663950749651</v>
      </c>
      <c r="G2052" s="504">
        <v>516.70699999999999</v>
      </c>
      <c r="H2052" s="540" t="s">
        <v>133</v>
      </c>
      <c r="I2052" s="242" t="s">
        <v>1834</v>
      </c>
      <c r="J2052" s="505" t="s">
        <v>95</v>
      </c>
      <c r="K2052" s="505" t="s">
        <v>2149</v>
      </c>
      <c r="L2052" s="505" t="s">
        <v>112</v>
      </c>
      <c r="M2052" s="242"/>
      <c r="N2052" s="242"/>
      <c r="O2052" s="253"/>
    </row>
    <row r="2053" spans="1:15" ht="15.6">
      <c r="A2053" s="381">
        <v>46155</v>
      </c>
      <c r="B2053" s="170" t="s">
        <v>1785</v>
      </c>
      <c r="C2053" s="170" t="s">
        <v>523</v>
      </c>
      <c r="D2053" s="170" t="s">
        <v>96</v>
      </c>
      <c r="E2053" s="309">
        <v>220000</v>
      </c>
      <c r="F2053" s="503">
        <f t="shared" si="32"/>
        <v>425.77321383298465</v>
      </c>
      <c r="G2053" s="504">
        <v>516.70699999999999</v>
      </c>
      <c r="H2053" s="540" t="s">
        <v>133</v>
      </c>
      <c r="I2053" s="242" t="s">
        <v>1845</v>
      </c>
      <c r="J2053" s="505" t="s">
        <v>95</v>
      </c>
      <c r="K2053" s="505" t="s">
        <v>2149</v>
      </c>
      <c r="L2053" s="505" t="s">
        <v>112</v>
      </c>
      <c r="M2053" s="242"/>
      <c r="N2053" s="242"/>
      <c r="O2053" s="75"/>
    </row>
    <row r="2054" spans="1:15" ht="15.6">
      <c r="A2054" s="536">
        <v>46155</v>
      </c>
      <c r="B2054" s="375" t="s">
        <v>737</v>
      </c>
      <c r="C2054" s="375" t="s">
        <v>334</v>
      </c>
      <c r="D2054" s="375" t="s">
        <v>99</v>
      </c>
      <c r="E2054" s="245">
        <v>1000</v>
      </c>
      <c r="F2054" s="503">
        <f t="shared" si="32"/>
        <v>1.9353327901499302</v>
      </c>
      <c r="G2054" s="504">
        <v>516.70699999999999</v>
      </c>
      <c r="H2054" s="375" t="s">
        <v>128</v>
      </c>
      <c r="I2054" s="375" t="s">
        <v>1938</v>
      </c>
      <c r="J2054" s="505" t="s">
        <v>95</v>
      </c>
      <c r="K2054" s="505" t="s">
        <v>2149</v>
      </c>
      <c r="L2054" s="505" t="s">
        <v>112</v>
      </c>
      <c r="M2054" s="242"/>
      <c r="N2054" s="242"/>
      <c r="O2054" s="75"/>
    </row>
    <row r="2055" spans="1:15" ht="15.6">
      <c r="A2055" s="536">
        <v>46155</v>
      </c>
      <c r="B2055" s="375" t="s">
        <v>1878</v>
      </c>
      <c r="C2055" s="375" t="s">
        <v>334</v>
      </c>
      <c r="D2055" s="375" t="s">
        <v>99</v>
      </c>
      <c r="E2055" s="245">
        <v>250</v>
      </c>
      <c r="F2055" s="503">
        <f t="shared" si="32"/>
        <v>0.48383319753748255</v>
      </c>
      <c r="G2055" s="504">
        <v>516.70699999999999</v>
      </c>
      <c r="H2055" s="375" t="s">
        <v>128</v>
      </c>
      <c r="I2055" s="375" t="s">
        <v>1938</v>
      </c>
      <c r="J2055" s="505" t="s">
        <v>95</v>
      </c>
      <c r="K2055" s="505" t="s">
        <v>2149</v>
      </c>
      <c r="L2055" s="505" t="s">
        <v>112</v>
      </c>
      <c r="M2055" s="242"/>
      <c r="N2055" s="242"/>
      <c r="O2055" s="75"/>
    </row>
    <row r="2056" spans="1:15" ht="15.6">
      <c r="A2056" s="536">
        <v>46155</v>
      </c>
      <c r="B2056" s="375" t="s">
        <v>1879</v>
      </c>
      <c r="C2056" s="375" t="s">
        <v>523</v>
      </c>
      <c r="D2056" s="375" t="s">
        <v>99</v>
      </c>
      <c r="E2056" s="245">
        <v>120000</v>
      </c>
      <c r="F2056" s="503">
        <f t="shared" si="32"/>
        <v>232.23993481799164</v>
      </c>
      <c r="G2056" s="504">
        <v>516.70699999999999</v>
      </c>
      <c r="H2056" s="375" t="s">
        <v>128</v>
      </c>
      <c r="I2056" s="375" t="s">
        <v>1946</v>
      </c>
      <c r="J2056" s="505" t="s">
        <v>95</v>
      </c>
      <c r="K2056" s="505" t="s">
        <v>2149</v>
      </c>
      <c r="L2056" s="505" t="s">
        <v>112</v>
      </c>
      <c r="M2056" s="242"/>
      <c r="N2056" s="242"/>
      <c r="O2056" s="75"/>
    </row>
    <row r="2057" spans="1:15" ht="15.6">
      <c r="A2057" s="366">
        <v>46155</v>
      </c>
      <c r="B2057" s="170" t="s">
        <v>1977</v>
      </c>
      <c r="C2057" s="170" t="s">
        <v>448</v>
      </c>
      <c r="D2057" s="170" t="s">
        <v>97</v>
      </c>
      <c r="E2057" s="373">
        <v>5020</v>
      </c>
      <c r="F2057" s="503">
        <f t="shared" si="32"/>
        <v>9.7153706065526499</v>
      </c>
      <c r="G2057" s="504">
        <v>516.70699999999999</v>
      </c>
      <c r="H2057" s="242" t="s">
        <v>123</v>
      </c>
      <c r="I2057" s="170" t="s">
        <v>2024</v>
      </c>
      <c r="J2057" s="505" t="s">
        <v>95</v>
      </c>
      <c r="K2057" s="505" t="s">
        <v>2149</v>
      </c>
      <c r="L2057" s="505" t="s">
        <v>112</v>
      </c>
      <c r="M2057" s="242"/>
      <c r="N2057" s="242"/>
      <c r="O2057" s="75"/>
    </row>
    <row r="2058" spans="1:15" ht="15.6">
      <c r="A2058" s="366">
        <v>46155</v>
      </c>
      <c r="B2058" s="242" t="s">
        <v>1978</v>
      </c>
      <c r="C2058" s="242" t="s">
        <v>102</v>
      </c>
      <c r="D2058" s="242" t="s">
        <v>97</v>
      </c>
      <c r="E2058" s="173">
        <v>54234</v>
      </c>
      <c r="F2058" s="503">
        <f t="shared" si="32"/>
        <v>104.96083854099132</v>
      </c>
      <c r="G2058" s="504">
        <v>516.70699999999999</v>
      </c>
      <c r="H2058" s="242" t="s">
        <v>123</v>
      </c>
      <c r="I2058" s="170" t="s">
        <v>2025</v>
      </c>
      <c r="J2058" s="505" t="s">
        <v>95</v>
      </c>
      <c r="K2058" s="505" t="s">
        <v>2149</v>
      </c>
      <c r="L2058" s="505" t="s">
        <v>112</v>
      </c>
      <c r="M2058" s="242"/>
      <c r="N2058" s="242"/>
      <c r="O2058" s="75"/>
    </row>
    <row r="2059" spans="1:15" ht="15.6">
      <c r="A2059" s="370">
        <v>46155</v>
      </c>
      <c r="B2059" s="242" t="s">
        <v>1979</v>
      </c>
      <c r="C2059" s="242" t="s">
        <v>334</v>
      </c>
      <c r="D2059" s="242" t="s">
        <v>96</v>
      </c>
      <c r="E2059" s="242">
        <v>500</v>
      </c>
      <c r="F2059" s="503">
        <f t="shared" si="32"/>
        <v>0.9676663950749651</v>
      </c>
      <c r="G2059" s="504">
        <v>516.70699999999999</v>
      </c>
      <c r="H2059" s="242" t="s">
        <v>123</v>
      </c>
      <c r="I2059" s="242" t="s">
        <v>2013</v>
      </c>
      <c r="J2059" s="505" t="s">
        <v>95</v>
      </c>
      <c r="K2059" s="505" t="s">
        <v>2149</v>
      </c>
      <c r="L2059" s="505" t="s">
        <v>112</v>
      </c>
      <c r="M2059" s="242"/>
      <c r="N2059" s="242"/>
      <c r="O2059" s="75"/>
    </row>
    <row r="2060" spans="1:15" ht="15.6">
      <c r="A2060" s="370">
        <v>46155</v>
      </c>
      <c r="B2060" s="242" t="s">
        <v>451</v>
      </c>
      <c r="C2060" s="242" t="s">
        <v>334</v>
      </c>
      <c r="D2060" s="242" t="s">
        <v>96</v>
      </c>
      <c r="E2060" s="242">
        <v>500</v>
      </c>
      <c r="F2060" s="503">
        <f t="shared" si="32"/>
        <v>0.9676663950749651</v>
      </c>
      <c r="G2060" s="504">
        <v>516.70699999999999</v>
      </c>
      <c r="H2060" s="242" t="s">
        <v>123</v>
      </c>
      <c r="I2060" s="242" t="s">
        <v>2013</v>
      </c>
      <c r="J2060" s="505" t="s">
        <v>95</v>
      </c>
      <c r="K2060" s="505" t="s">
        <v>2149</v>
      </c>
      <c r="L2060" s="505" t="s">
        <v>112</v>
      </c>
      <c r="M2060" s="242"/>
      <c r="N2060" s="242"/>
      <c r="O2060" s="75"/>
    </row>
    <row r="2061" spans="1:15" ht="15.6">
      <c r="A2061" s="370">
        <v>46155</v>
      </c>
      <c r="B2061" s="242" t="s">
        <v>1980</v>
      </c>
      <c r="C2061" s="242" t="s">
        <v>334</v>
      </c>
      <c r="D2061" s="242" t="s">
        <v>96</v>
      </c>
      <c r="E2061" s="242">
        <v>500</v>
      </c>
      <c r="F2061" s="503">
        <f t="shared" si="32"/>
        <v>0.9676663950749651</v>
      </c>
      <c r="G2061" s="504">
        <v>516.70699999999999</v>
      </c>
      <c r="H2061" s="242" t="s">
        <v>123</v>
      </c>
      <c r="I2061" s="242" t="s">
        <v>2013</v>
      </c>
      <c r="J2061" s="505" t="s">
        <v>95</v>
      </c>
      <c r="K2061" s="505" t="s">
        <v>2149</v>
      </c>
      <c r="L2061" s="505" t="s">
        <v>112</v>
      </c>
      <c r="M2061" s="242"/>
      <c r="N2061" s="242"/>
      <c r="O2061" s="75"/>
    </row>
    <row r="2062" spans="1:15" ht="15.6">
      <c r="A2062" s="370">
        <v>46155</v>
      </c>
      <c r="B2062" s="242" t="s">
        <v>451</v>
      </c>
      <c r="C2062" s="242" t="s">
        <v>334</v>
      </c>
      <c r="D2062" s="242" t="s">
        <v>96</v>
      </c>
      <c r="E2062" s="242">
        <v>500</v>
      </c>
      <c r="F2062" s="503">
        <f t="shared" si="32"/>
        <v>0.9676663950749651</v>
      </c>
      <c r="G2062" s="504">
        <v>516.70699999999999</v>
      </c>
      <c r="H2062" s="242" t="s">
        <v>123</v>
      </c>
      <c r="I2062" s="242" t="s">
        <v>2013</v>
      </c>
      <c r="J2062" s="505" t="s">
        <v>95</v>
      </c>
      <c r="K2062" s="505" t="s">
        <v>2149</v>
      </c>
      <c r="L2062" s="505" t="s">
        <v>112</v>
      </c>
      <c r="M2062" s="242"/>
      <c r="N2062" s="242"/>
      <c r="O2062" s="75"/>
    </row>
    <row r="2063" spans="1:15" ht="15.6">
      <c r="A2063" s="370">
        <v>46155</v>
      </c>
      <c r="B2063" s="242" t="s">
        <v>1981</v>
      </c>
      <c r="C2063" s="242" t="s">
        <v>334</v>
      </c>
      <c r="D2063" s="242" t="s">
        <v>96</v>
      </c>
      <c r="E2063" s="242">
        <v>1000</v>
      </c>
      <c r="F2063" s="503">
        <f t="shared" si="32"/>
        <v>1.9353327901499302</v>
      </c>
      <c r="G2063" s="504">
        <v>516.70699999999999</v>
      </c>
      <c r="H2063" s="242" t="s">
        <v>123</v>
      </c>
      <c r="I2063" s="242" t="s">
        <v>2013</v>
      </c>
      <c r="J2063" s="505" t="s">
        <v>95</v>
      </c>
      <c r="K2063" s="505" t="s">
        <v>2149</v>
      </c>
      <c r="L2063" s="505" t="s">
        <v>112</v>
      </c>
      <c r="M2063" s="242"/>
      <c r="N2063" s="242"/>
      <c r="O2063" s="75"/>
    </row>
    <row r="2064" spans="1:15" ht="15.6">
      <c r="A2064" s="370">
        <v>46155</v>
      </c>
      <c r="B2064" s="242" t="s">
        <v>1982</v>
      </c>
      <c r="C2064" s="242" t="s">
        <v>334</v>
      </c>
      <c r="D2064" s="242" t="s">
        <v>96</v>
      </c>
      <c r="E2064" s="242">
        <v>1000</v>
      </c>
      <c r="F2064" s="503">
        <f t="shared" si="32"/>
        <v>1.9353327901499302</v>
      </c>
      <c r="G2064" s="504">
        <v>516.70699999999999</v>
      </c>
      <c r="H2064" s="242" t="s">
        <v>123</v>
      </c>
      <c r="I2064" s="242" t="s">
        <v>2013</v>
      </c>
      <c r="J2064" s="505" t="s">
        <v>95</v>
      </c>
      <c r="K2064" s="505" t="s">
        <v>2149</v>
      </c>
      <c r="L2064" s="505" t="s">
        <v>112</v>
      </c>
      <c r="M2064" s="242"/>
      <c r="N2064" s="242"/>
      <c r="O2064" s="75"/>
    </row>
    <row r="2065" spans="1:15" ht="15.6">
      <c r="A2065" s="374">
        <v>46156</v>
      </c>
      <c r="B2065" s="377" t="s">
        <v>1501</v>
      </c>
      <c r="C2065" s="377" t="s">
        <v>395</v>
      </c>
      <c r="D2065" s="376" t="s">
        <v>1502</v>
      </c>
      <c r="E2065" s="377">
        <v>10000</v>
      </c>
      <c r="F2065" s="503">
        <f t="shared" si="32"/>
        <v>19.353327901499302</v>
      </c>
      <c r="G2065" s="504">
        <v>516.70699999999999</v>
      </c>
      <c r="H2065" s="376" t="s">
        <v>127</v>
      </c>
      <c r="I2065" s="377" t="s">
        <v>1561</v>
      </c>
      <c r="J2065" s="505" t="s">
        <v>95</v>
      </c>
      <c r="K2065" s="505" t="s">
        <v>2149</v>
      </c>
      <c r="L2065" s="505" t="s">
        <v>112</v>
      </c>
      <c r="M2065" s="242"/>
      <c r="N2065" s="242"/>
      <c r="O2065" s="75"/>
    </row>
    <row r="2066" spans="1:15" ht="15.6">
      <c r="A2066" s="374">
        <v>46156</v>
      </c>
      <c r="B2066" s="377" t="s">
        <v>1503</v>
      </c>
      <c r="C2066" s="377" t="s">
        <v>520</v>
      </c>
      <c r="D2066" s="376" t="s">
        <v>96</v>
      </c>
      <c r="E2066" s="377">
        <v>500</v>
      </c>
      <c r="F2066" s="503">
        <f t="shared" si="32"/>
        <v>0.9676663950749651</v>
      </c>
      <c r="G2066" s="504">
        <v>516.70699999999999</v>
      </c>
      <c r="H2066" s="376" t="s">
        <v>127</v>
      </c>
      <c r="I2066" s="377" t="s">
        <v>1553</v>
      </c>
      <c r="J2066" s="505" t="s">
        <v>95</v>
      </c>
      <c r="K2066" s="505" t="s">
        <v>2149</v>
      </c>
      <c r="L2066" s="505" t="s">
        <v>112</v>
      </c>
      <c r="M2066" s="242"/>
      <c r="N2066" s="242"/>
      <c r="O2066" s="75"/>
    </row>
    <row r="2067" spans="1:15" ht="15.6">
      <c r="A2067" s="374">
        <v>46156</v>
      </c>
      <c r="B2067" s="377" t="s">
        <v>1504</v>
      </c>
      <c r="C2067" s="377" t="s">
        <v>520</v>
      </c>
      <c r="D2067" s="376" t="s">
        <v>96</v>
      </c>
      <c r="E2067" s="377">
        <v>500</v>
      </c>
      <c r="F2067" s="503">
        <f t="shared" si="32"/>
        <v>0.9676663950749651</v>
      </c>
      <c r="G2067" s="504">
        <v>516.70699999999999</v>
      </c>
      <c r="H2067" s="376" t="s">
        <v>127</v>
      </c>
      <c r="I2067" s="377" t="s">
        <v>1553</v>
      </c>
      <c r="J2067" s="505" t="s">
        <v>95</v>
      </c>
      <c r="K2067" s="505" t="s">
        <v>2149</v>
      </c>
      <c r="L2067" s="505" t="s">
        <v>112</v>
      </c>
      <c r="M2067" s="242"/>
      <c r="N2067" s="242"/>
      <c r="O2067" s="75"/>
    </row>
    <row r="2068" spans="1:15" ht="15.6">
      <c r="A2068" s="374">
        <v>46156</v>
      </c>
      <c r="B2068" s="377" t="s">
        <v>1505</v>
      </c>
      <c r="C2068" s="377" t="s">
        <v>520</v>
      </c>
      <c r="D2068" s="376" t="s">
        <v>96</v>
      </c>
      <c r="E2068" s="377">
        <v>500</v>
      </c>
      <c r="F2068" s="503">
        <f t="shared" si="32"/>
        <v>0.9676663950749651</v>
      </c>
      <c r="G2068" s="504">
        <v>516.70699999999999</v>
      </c>
      <c r="H2068" s="376" t="s">
        <v>127</v>
      </c>
      <c r="I2068" s="377" t="s">
        <v>1553</v>
      </c>
      <c r="J2068" s="505" t="s">
        <v>95</v>
      </c>
      <c r="K2068" s="505" t="s">
        <v>2149</v>
      </c>
      <c r="L2068" s="505" t="s">
        <v>112</v>
      </c>
      <c r="M2068" s="242"/>
      <c r="N2068" s="242"/>
      <c r="O2068" s="75"/>
    </row>
    <row r="2069" spans="1:15" ht="15.6">
      <c r="A2069" s="393">
        <v>46156</v>
      </c>
      <c r="B2069" s="165" t="s">
        <v>2191</v>
      </c>
      <c r="C2069" s="165" t="s">
        <v>334</v>
      </c>
      <c r="D2069" s="165" t="s">
        <v>256</v>
      </c>
      <c r="E2069" s="165">
        <v>700</v>
      </c>
      <c r="F2069" s="503">
        <f t="shared" si="32"/>
        <v>1.3547329531049512</v>
      </c>
      <c r="G2069" s="504">
        <v>516.70699999999999</v>
      </c>
      <c r="H2069" s="347" t="s">
        <v>122</v>
      </c>
      <c r="I2069" s="347" t="s">
        <v>1669</v>
      </c>
      <c r="J2069" s="505" t="s">
        <v>95</v>
      </c>
      <c r="K2069" s="505" t="s">
        <v>2149</v>
      </c>
      <c r="L2069" s="505" t="s">
        <v>112</v>
      </c>
      <c r="M2069" s="242"/>
      <c r="N2069" s="242"/>
      <c r="O2069" s="75"/>
    </row>
    <row r="2070" spans="1:15" ht="15.6">
      <c r="A2070" s="393">
        <v>46156</v>
      </c>
      <c r="B2070" s="165" t="s">
        <v>2190</v>
      </c>
      <c r="C2070" s="165" t="s">
        <v>334</v>
      </c>
      <c r="D2070" s="165" t="s">
        <v>256</v>
      </c>
      <c r="E2070" s="165">
        <v>250</v>
      </c>
      <c r="F2070" s="503">
        <f t="shared" si="32"/>
        <v>0.48383319753748255</v>
      </c>
      <c r="G2070" s="504">
        <v>516.70699999999999</v>
      </c>
      <c r="H2070" s="347" t="s">
        <v>122</v>
      </c>
      <c r="I2070" s="347" t="s">
        <v>1669</v>
      </c>
      <c r="J2070" s="505" t="s">
        <v>95</v>
      </c>
      <c r="K2070" s="505" t="s">
        <v>2149</v>
      </c>
      <c r="L2070" s="505" t="s">
        <v>112</v>
      </c>
      <c r="M2070" s="242"/>
      <c r="N2070" s="242"/>
      <c r="O2070" s="75"/>
    </row>
    <row r="2071" spans="1:15" ht="15.6">
      <c r="A2071" s="393">
        <v>46156</v>
      </c>
      <c r="B2071" s="165" t="s">
        <v>2189</v>
      </c>
      <c r="C2071" s="165" t="s">
        <v>334</v>
      </c>
      <c r="D2071" s="165" t="s">
        <v>256</v>
      </c>
      <c r="E2071" s="165">
        <v>700</v>
      </c>
      <c r="F2071" s="503">
        <f t="shared" si="32"/>
        <v>1.3547329531049512</v>
      </c>
      <c r="G2071" s="504">
        <v>516.70699999999999</v>
      </c>
      <c r="H2071" s="347" t="s">
        <v>122</v>
      </c>
      <c r="I2071" s="347" t="s">
        <v>1669</v>
      </c>
      <c r="J2071" s="505" t="s">
        <v>95</v>
      </c>
      <c r="K2071" s="505" t="s">
        <v>2149</v>
      </c>
      <c r="L2071" s="505" t="s">
        <v>112</v>
      </c>
      <c r="M2071" s="242"/>
      <c r="N2071" s="242"/>
      <c r="O2071" s="75"/>
    </row>
    <row r="2072" spans="1:15" ht="15.6">
      <c r="A2072" s="393">
        <v>46156</v>
      </c>
      <c r="B2072" s="165" t="s">
        <v>2188</v>
      </c>
      <c r="C2072" s="165" t="s">
        <v>334</v>
      </c>
      <c r="D2072" s="165" t="s">
        <v>256</v>
      </c>
      <c r="E2072" s="165">
        <v>250</v>
      </c>
      <c r="F2072" s="503">
        <f t="shared" si="32"/>
        <v>0.48383319753748255</v>
      </c>
      <c r="G2072" s="504">
        <v>516.70699999999999</v>
      </c>
      <c r="H2072" s="347" t="s">
        <v>122</v>
      </c>
      <c r="I2072" s="347" t="s">
        <v>1669</v>
      </c>
      <c r="J2072" s="505" t="s">
        <v>95</v>
      </c>
      <c r="K2072" s="505" t="s">
        <v>2149</v>
      </c>
      <c r="L2072" s="505" t="s">
        <v>112</v>
      </c>
      <c r="M2072" s="242"/>
      <c r="N2072" s="242"/>
      <c r="O2072" s="75"/>
    </row>
    <row r="2073" spans="1:15" ht="15.6">
      <c r="A2073" s="370">
        <v>46156</v>
      </c>
      <c r="B2073" s="242" t="s">
        <v>2221</v>
      </c>
      <c r="C2073" s="242" t="s">
        <v>523</v>
      </c>
      <c r="D2073" s="242" t="s">
        <v>256</v>
      </c>
      <c r="E2073" s="242">
        <v>50000</v>
      </c>
      <c r="F2073" s="503">
        <f t="shared" si="32"/>
        <v>96.766639507496507</v>
      </c>
      <c r="G2073" s="504">
        <v>516.70699999999999</v>
      </c>
      <c r="H2073" s="242" t="s">
        <v>130</v>
      </c>
      <c r="I2073" s="242" t="s">
        <v>1755</v>
      </c>
      <c r="J2073" s="505" t="s">
        <v>95</v>
      </c>
      <c r="K2073" s="505" t="s">
        <v>2149</v>
      </c>
      <c r="L2073" s="505" t="s">
        <v>112</v>
      </c>
      <c r="M2073" s="242"/>
      <c r="N2073" s="242"/>
      <c r="O2073" s="75"/>
    </row>
    <row r="2074" spans="1:15" ht="15.6">
      <c r="A2074" s="370">
        <v>46156</v>
      </c>
      <c r="B2074" s="242" t="s">
        <v>2169</v>
      </c>
      <c r="C2074" s="242" t="s">
        <v>520</v>
      </c>
      <c r="D2074" s="242" t="s">
        <v>256</v>
      </c>
      <c r="E2074" s="242">
        <v>600</v>
      </c>
      <c r="F2074" s="503">
        <f t="shared" si="32"/>
        <v>1.1611996740899582</v>
      </c>
      <c r="G2074" s="504">
        <v>516.70699999999999</v>
      </c>
      <c r="H2074" s="242" t="s">
        <v>130</v>
      </c>
      <c r="I2074" s="242" t="s">
        <v>1739</v>
      </c>
      <c r="J2074" s="505" t="s">
        <v>95</v>
      </c>
      <c r="K2074" s="505" t="s">
        <v>2149</v>
      </c>
      <c r="L2074" s="505" t="s">
        <v>112</v>
      </c>
      <c r="M2074" s="242"/>
      <c r="N2074" s="242"/>
      <c r="O2074" s="75"/>
    </row>
    <row r="2075" spans="1:15" ht="15.6">
      <c r="A2075" s="370">
        <v>46156</v>
      </c>
      <c r="B2075" s="242" t="s">
        <v>2185</v>
      </c>
      <c r="C2075" s="242" t="s">
        <v>520</v>
      </c>
      <c r="D2075" s="242" t="s">
        <v>256</v>
      </c>
      <c r="E2075" s="242">
        <v>700</v>
      </c>
      <c r="F2075" s="503">
        <f t="shared" si="32"/>
        <v>1.3547329531049512</v>
      </c>
      <c r="G2075" s="504">
        <v>516.70699999999999</v>
      </c>
      <c r="H2075" s="242" t="s">
        <v>130</v>
      </c>
      <c r="I2075" s="242" t="s">
        <v>1739</v>
      </c>
      <c r="J2075" s="505" t="s">
        <v>95</v>
      </c>
      <c r="K2075" s="505" t="s">
        <v>2149</v>
      </c>
      <c r="L2075" s="505" t="s">
        <v>112</v>
      </c>
      <c r="M2075" s="242"/>
      <c r="N2075" s="242"/>
      <c r="O2075" s="75"/>
    </row>
    <row r="2076" spans="1:15" ht="15.6">
      <c r="A2076" s="370">
        <v>46156</v>
      </c>
      <c r="B2076" s="242" t="s">
        <v>2169</v>
      </c>
      <c r="C2076" s="242" t="s">
        <v>520</v>
      </c>
      <c r="D2076" s="242" t="s">
        <v>256</v>
      </c>
      <c r="E2076" s="242">
        <v>300</v>
      </c>
      <c r="F2076" s="503">
        <f t="shared" si="32"/>
        <v>0.58059983704497908</v>
      </c>
      <c r="G2076" s="504">
        <v>516.70699999999999</v>
      </c>
      <c r="H2076" s="242" t="s">
        <v>130</v>
      </c>
      <c r="I2076" s="242" t="s">
        <v>1739</v>
      </c>
      <c r="J2076" s="505" t="s">
        <v>95</v>
      </c>
      <c r="K2076" s="505" t="s">
        <v>2149</v>
      </c>
      <c r="L2076" s="505" t="s">
        <v>112</v>
      </c>
      <c r="M2076" s="242"/>
      <c r="N2076" s="242"/>
      <c r="O2076" s="75"/>
    </row>
    <row r="2077" spans="1:15" ht="15.6">
      <c r="A2077" s="370">
        <v>46156</v>
      </c>
      <c r="B2077" s="242" t="s">
        <v>2173</v>
      </c>
      <c r="C2077" s="242" t="s">
        <v>520</v>
      </c>
      <c r="D2077" s="242" t="s">
        <v>256</v>
      </c>
      <c r="E2077" s="242">
        <v>500</v>
      </c>
      <c r="F2077" s="503">
        <f t="shared" si="32"/>
        <v>0.9676663950749651</v>
      </c>
      <c r="G2077" s="504">
        <v>516.70699999999999</v>
      </c>
      <c r="H2077" s="242" t="s">
        <v>130</v>
      </c>
      <c r="I2077" s="242" t="s">
        <v>1739</v>
      </c>
      <c r="J2077" s="505" t="s">
        <v>95</v>
      </c>
      <c r="K2077" s="505" t="s">
        <v>2149</v>
      </c>
      <c r="L2077" s="505" t="s">
        <v>112</v>
      </c>
      <c r="M2077" s="242"/>
      <c r="N2077" s="242"/>
      <c r="O2077" s="75"/>
    </row>
    <row r="2078" spans="1:15" ht="15.6">
      <c r="A2078" s="370">
        <v>46156</v>
      </c>
      <c r="B2078" s="242" t="s">
        <v>2173</v>
      </c>
      <c r="C2078" s="242" t="s">
        <v>520</v>
      </c>
      <c r="D2078" s="242" t="s">
        <v>256</v>
      </c>
      <c r="E2078" s="242">
        <v>500</v>
      </c>
      <c r="F2078" s="503">
        <f t="shared" si="32"/>
        <v>0.9676663950749651</v>
      </c>
      <c r="G2078" s="504">
        <v>516.70699999999999</v>
      </c>
      <c r="H2078" s="242" t="s">
        <v>130</v>
      </c>
      <c r="I2078" s="242" t="s">
        <v>1739</v>
      </c>
      <c r="J2078" s="505" t="s">
        <v>95</v>
      </c>
      <c r="K2078" s="505" t="s">
        <v>2149</v>
      </c>
      <c r="L2078" s="505" t="s">
        <v>112</v>
      </c>
      <c r="M2078" s="242"/>
      <c r="N2078" s="242"/>
      <c r="O2078" s="75"/>
    </row>
    <row r="2079" spans="1:15" ht="15.6">
      <c r="A2079" s="370">
        <v>46156</v>
      </c>
      <c r="B2079" s="242" t="s">
        <v>2169</v>
      </c>
      <c r="C2079" s="242" t="s">
        <v>520</v>
      </c>
      <c r="D2079" s="242" t="s">
        <v>256</v>
      </c>
      <c r="E2079" s="242">
        <v>350</v>
      </c>
      <c r="F2079" s="503">
        <f t="shared" si="32"/>
        <v>0.67736647655247562</v>
      </c>
      <c r="G2079" s="504">
        <v>516.70699999999999</v>
      </c>
      <c r="H2079" s="242" t="s">
        <v>130</v>
      </c>
      <c r="I2079" s="242" t="s">
        <v>1739</v>
      </c>
      <c r="J2079" s="505" t="s">
        <v>95</v>
      </c>
      <c r="K2079" s="505" t="s">
        <v>2149</v>
      </c>
      <c r="L2079" s="505" t="s">
        <v>112</v>
      </c>
      <c r="M2079" s="242"/>
      <c r="N2079" s="242"/>
      <c r="O2079" s="75"/>
    </row>
    <row r="2080" spans="1:15" ht="15.6">
      <c r="A2080" s="370">
        <v>46156</v>
      </c>
      <c r="B2080" s="242" t="s">
        <v>2173</v>
      </c>
      <c r="C2080" s="242" t="s">
        <v>520</v>
      </c>
      <c r="D2080" s="242" t="s">
        <v>256</v>
      </c>
      <c r="E2080" s="242">
        <v>300</v>
      </c>
      <c r="F2080" s="503">
        <f t="shared" si="32"/>
        <v>0.58059983704497908</v>
      </c>
      <c r="G2080" s="504">
        <v>516.70699999999999</v>
      </c>
      <c r="H2080" s="242" t="s">
        <v>130</v>
      </c>
      <c r="I2080" s="242" t="s">
        <v>1739</v>
      </c>
      <c r="J2080" s="505" t="s">
        <v>95</v>
      </c>
      <c r="K2080" s="505" t="s">
        <v>2149</v>
      </c>
      <c r="L2080" s="505" t="s">
        <v>112</v>
      </c>
      <c r="M2080" s="242"/>
      <c r="N2080" s="242"/>
      <c r="O2080" s="75"/>
    </row>
    <row r="2081" spans="1:15" ht="15.6">
      <c r="A2081" s="370">
        <v>46156</v>
      </c>
      <c r="B2081" s="242" t="s">
        <v>2184</v>
      </c>
      <c r="C2081" s="242" t="s">
        <v>616</v>
      </c>
      <c r="D2081" s="242" t="s">
        <v>256</v>
      </c>
      <c r="E2081" s="242">
        <v>2800</v>
      </c>
      <c r="F2081" s="503">
        <f t="shared" si="32"/>
        <v>5.4189318124198049</v>
      </c>
      <c r="G2081" s="504">
        <v>516.70699999999999</v>
      </c>
      <c r="H2081" s="242" t="s">
        <v>130</v>
      </c>
      <c r="I2081" s="242" t="s">
        <v>1740</v>
      </c>
      <c r="J2081" s="505" t="s">
        <v>95</v>
      </c>
      <c r="K2081" s="505" t="s">
        <v>2149</v>
      </c>
      <c r="L2081" s="505" t="s">
        <v>112</v>
      </c>
      <c r="M2081" s="242"/>
      <c r="N2081" s="242"/>
      <c r="O2081" s="75"/>
    </row>
    <row r="2082" spans="1:15" ht="15.6">
      <c r="A2082" s="370">
        <v>46156</v>
      </c>
      <c r="B2082" s="242" t="s">
        <v>2169</v>
      </c>
      <c r="C2082" s="242" t="s">
        <v>520</v>
      </c>
      <c r="D2082" s="242" t="s">
        <v>256</v>
      </c>
      <c r="E2082" s="242">
        <v>500</v>
      </c>
      <c r="F2082" s="503">
        <f t="shared" si="32"/>
        <v>0.9676663950749651</v>
      </c>
      <c r="G2082" s="504">
        <v>516.70699999999999</v>
      </c>
      <c r="H2082" s="242" t="s">
        <v>130</v>
      </c>
      <c r="I2082" s="242" t="s">
        <v>1739</v>
      </c>
      <c r="J2082" s="505" t="s">
        <v>95</v>
      </c>
      <c r="K2082" s="505" t="s">
        <v>2149</v>
      </c>
      <c r="L2082" s="505" t="s">
        <v>112</v>
      </c>
      <c r="M2082" s="242"/>
      <c r="N2082" s="242"/>
      <c r="O2082" s="75"/>
    </row>
    <row r="2083" spans="1:15" ht="15.6">
      <c r="A2083" s="370">
        <v>46156</v>
      </c>
      <c r="B2083" s="242" t="s">
        <v>2193</v>
      </c>
      <c r="C2083" s="242" t="s">
        <v>520</v>
      </c>
      <c r="D2083" s="242" t="s">
        <v>256</v>
      </c>
      <c r="E2083" s="242">
        <v>700</v>
      </c>
      <c r="F2083" s="503">
        <f t="shared" si="32"/>
        <v>1.3547329531049512</v>
      </c>
      <c r="G2083" s="504">
        <v>516.70699999999999</v>
      </c>
      <c r="H2083" s="242" t="s">
        <v>130</v>
      </c>
      <c r="I2083" s="242" t="s">
        <v>1739</v>
      </c>
      <c r="J2083" s="505" t="s">
        <v>95</v>
      </c>
      <c r="K2083" s="505" t="s">
        <v>2149</v>
      </c>
      <c r="L2083" s="505" t="s">
        <v>112</v>
      </c>
      <c r="M2083" s="242"/>
      <c r="N2083" s="242"/>
      <c r="O2083" s="75"/>
    </row>
    <row r="2084" spans="1:15" ht="15.6">
      <c r="A2084" s="370">
        <v>46156</v>
      </c>
      <c r="B2084" s="242" t="s">
        <v>2169</v>
      </c>
      <c r="C2084" s="242" t="s">
        <v>520</v>
      </c>
      <c r="D2084" s="242" t="s">
        <v>256</v>
      </c>
      <c r="E2084" s="242">
        <v>500</v>
      </c>
      <c r="F2084" s="503">
        <f t="shared" si="32"/>
        <v>0.9676663950749651</v>
      </c>
      <c r="G2084" s="504">
        <v>516.70699999999999</v>
      </c>
      <c r="H2084" s="242" t="s">
        <v>130</v>
      </c>
      <c r="I2084" s="242" t="s">
        <v>1739</v>
      </c>
      <c r="J2084" s="505" t="s">
        <v>95</v>
      </c>
      <c r="K2084" s="505" t="s">
        <v>2149</v>
      </c>
      <c r="L2084" s="505" t="s">
        <v>112</v>
      </c>
      <c r="M2084" s="242"/>
      <c r="N2084" s="242"/>
      <c r="O2084" s="75"/>
    </row>
    <row r="2085" spans="1:15" ht="15.6">
      <c r="A2085" s="370">
        <v>46157</v>
      </c>
      <c r="B2085" s="242" t="s">
        <v>1445</v>
      </c>
      <c r="C2085" s="242" t="s">
        <v>334</v>
      </c>
      <c r="D2085" s="371" t="s">
        <v>98</v>
      </c>
      <c r="E2085" s="242">
        <v>250</v>
      </c>
      <c r="F2085" s="503">
        <f t="shared" si="32"/>
        <v>0.48383319753748255</v>
      </c>
      <c r="G2085" s="504">
        <v>516.70699999999999</v>
      </c>
      <c r="H2085" s="372" t="s">
        <v>110</v>
      </c>
      <c r="I2085" s="530" t="s">
        <v>1468</v>
      </c>
      <c r="J2085" s="505" t="s">
        <v>95</v>
      </c>
      <c r="K2085" s="505" t="s">
        <v>2149</v>
      </c>
      <c r="L2085" s="505" t="s">
        <v>112</v>
      </c>
      <c r="M2085" s="242"/>
      <c r="N2085" s="242"/>
      <c r="O2085" s="75"/>
    </row>
    <row r="2086" spans="1:15" ht="15.6">
      <c r="A2086" s="370">
        <v>46157</v>
      </c>
      <c r="B2086" s="242" t="s">
        <v>1446</v>
      </c>
      <c r="C2086" s="242" t="s">
        <v>334</v>
      </c>
      <c r="D2086" s="371" t="s">
        <v>98</v>
      </c>
      <c r="E2086" s="242">
        <v>250</v>
      </c>
      <c r="F2086" s="503">
        <f t="shared" si="32"/>
        <v>0.48383319753748255</v>
      </c>
      <c r="G2086" s="504">
        <v>516.70699999999999</v>
      </c>
      <c r="H2086" s="372" t="s">
        <v>110</v>
      </c>
      <c r="I2086" s="530" t="s">
        <v>1468</v>
      </c>
      <c r="J2086" s="505" t="s">
        <v>95</v>
      </c>
      <c r="K2086" s="505" t="s">
        <v>2149</v>
      </c>
      <c r="L2086" s="505" t="s">
        <v>112</v>
      </c>
      <c r="M2086" s="242"/>
      <c r="N2086" s="242"/>
      <c r="O2086" s="75"/>
    </row>
    <row r="2087" spans="1:15" ht="15.6">
      <c r="A2087" s="370">
        <v>46157</v>
      </c>
      <c r="B2087" s="242" t="s">
        <v>1447</v>
      </c>
      <c r="C2087" s="242" t="s">
        <v>334</v>
      </c>
      <c r="D2087" s="371" t="s">
        <v>98</v>
      </c>
      <c r="E2087" s="242">
        <v>250</v>
      </c>
      <c r="F2087" s="503">
        <f t="shared" si="32"/>
        <v>0.48383319753748255</v>
      </c>
      <c r="G2087" s="504">
        <v>516.70699999999999</v>
      </c>
      <c r="H2087" s="372" t="s">
        <v>110</v>
      </c>
      <c r="I2087" s="530" t="s">
        <v>1468</v>
      </c>
      <c r="J2087" s="505" t="s">
        <v>95</v>
      </c>
      <c r="K2087" s="505" t="s">
        <v>2149</v>
      </c>
      <c r="L2087" s="505" t="s">
        <v>112</v>
      </c>
      <c r="M2087" s="242"/>
      <c r="N2087" s="242"/>
      <c r="O2087" s="75"/>
    </row>
    <row r="2088" spans="1:15" ht="15.6">
      <c r="A2088" s="374">
        <v>46157</v>
      </c>
      <c r="B2088" s="377" t="s">
        <v>1504</v>
      </c>
      <c r="C2088" s="377" t="s">
        <v>520</v>
      </c>
      <c r="D2088" s="376" t="s">
        <v>96</v>
      </c>
      <c r="E2088" s="377">
        <v>500</v>
      </c>
      <c r="F2088" s="503">
        <f t="shared" si="32"/>
        <v>0.9676663950749651</v>
      </c>
      <c r="G2088" s="504">
        <v>516.70699999999999</v>
      </c>
      <c r="H2088" s="376" t="s">
        <v>127</v>
      </c>
      <c r="I2088" s="377" t="s">
        <v>1553</v>
      </c>
      <c r="J2088" s="505" t="s">
        <v>95</v>
      </c>
      <c r="K2088" s="505" t="s">
        <v>2149</v>
      </c>
      <c r="L2088" s="505" t="s">
        <v>112</v>
      </c>
      <c r="M2088" s="242"/>
      <c r="N2088" s="242"/>
      <c r="O2088" s="75"/>
    </row>
    <row r="2089" spans="1:15" ht="15.6">
      <c r="A2089" s="374">
        <v>46157</v>
      </c>
      <c r="B2089" s="377" t="s">
        <v>1506</v>
      </c>
      <c r="C2089" s="377" t="s">
        <v>520</v>
      </c>
      <c r="D2089" s="376" t="s">
        <v>96</v>
      </c>
      <c r="E2089" s="377">
        <v>500</v>
      </c>
      <c r="F2089" s="503">
        <f t="shared" si="32"/>
        <v>0.9676663950749651</v>
      </c>
      <c r="G2089" s="504">
        <v>516.70699999999999</v>
      </c>
      <c r="H2089" s="376" t="s">
        <v>127</v>
      </c>
      <c r="I2089" s="377" t="s">
        <v>1553</v>
      </c>
      <c r="J2089" s="505" t="s">
        <v>95</v>
      </c>
      <c r="K2089" s="505" t="s">
        <v>2149</v>
      </c>
      <c r="L2089" s="505" t="s">
        <v>112</v>
      </c>
      <c r="M2089" s="170"/>
      <c r="N2089" s="170"/>
      <c r="O2089" s="269"/>
    </row>
    <row r="2090" spans="1:15" ht="15.6">
      <c r="A2090" s="374">
        <v>46157</v>
      </c>
      <c r="B2090" s="377" t="s">
        <v>1507</v>
      </c>
      <c r="C2090" s="377" t="s">
        <v>520</v>
      </c>
      <c r="D2090" s="376" t="s">
        <v>96</v>
      </c>
      <c r="E2090" s="377">
        <v>500</v>
      </c>
      <c r="F2090" s="503">
        <f t="shared" si="32"/>
        <v>0.9676663950749651</v>
      </c>
      <c r="G2090" s="504">
        <v>516.70699999999999</v>
      </c>
      <c r="H2090" s="376" t="s">
        <v>127</v>
      </c>
      <c r="I2090" s="377" t="s">
        <v>1553</v>
      </c>
      <c r="J2090" s="505" t="s">
        <v>95</v>
      </c>
      <c r="K2090" s="505" t="s">
        <v>2149</v>
      </c>
      <c r="L2090" s="505" t="s">
        <v>112</v>
      </c>
      <c r="M2090" s="170"/>
      <c r="N2090" s="170"/>
      <c r="O2090" s="269"/>
    </row>
    <row r="2091" spans="1:15" ht="15.6">
      <c r="A2091" s="374">
        <v>46157</v>
      </c>
      <c r="B2091" s="377" t="s">
        <v>1508</v>
      </c>
      <c r="C2091" s="377" t="s">
        <v>520</v>
      </c>
      <c r="D2091" s="376" t="s">
        <v>96</v>
      </c>
      <c r="E2091" s="377">
        <v>500</v>
      </c>
      <c r="F2091" s="503">
        <f t="shared" si="32"/>
        <v>0.9676663950749651</v>
      </c>
      <c r="G2091" s="504">
        <v>516.70699999999999</v>
      </c>
      <c r="H2091" s="376" t="s">
        <v>127</v>
      </c>
      <c r="I2091" s="377" t="s">
        <v>1553</v>
      </c>
      <c r="J2091" s="505" t="s">
        <v>95</v>
      </c>
      <c r="K2091" s="505" t="s">
        <v>2149</v>
      </c>
      <c r="L2091" s="505" t="s">
        <v>112</v>
      </c>
      <c r="M2091" s="242"/>
      <c r="N2091" s="242"/>
      <c r="O2091" s="75"/>
    </row>
    <row r="2092" spans="1:15" ht="15.6">
      <c r="A2092" s="533">
        <v>46157</v>
      </c>
      <c r="B2092" s="382" t="s">
        <v>1594</v>
      </c>
      <c r="C2092" s="535" t="s">
        <v>334</v>
      </c>
      <c r="D2092" s="382" t="s">
        <v>97</v>
      </c>
      <c r="E2092" s="284">
        <v>500</v>
      </c>
      <c r="F2092" s="503">
        <f t="shared" si="32"/>
        <v>0.9676663950749651</v>
      </c>
      <c r="G2092" s="504">
        <v>516.70699999999999</v>
      </c>
      <c r="H2092" s="242" t="s">
        <v>167</v>
      </c>
      <c r="I2092" s="242" t="s">
        <v>1629</v>
      </c>
      <c r="J2092" s="505" t="s">
        <v>95</v>
      </c>
      <c r="K2092" s="505" t="s">
        <v>2149</v>
      </c>
      <c r="L2092" s="505" t="s">
        <v>112</v>
      </c>
      <c r="M2092" s="242"/>
      <c r="N2092" s="242"/>
      <c r="O2092" s="75"/>
    </row>
    <row r="2093" spans="1:15" ht="15.6">
      <c r="A2093" s="533">
        <v>46157</v>
      </c>
      <c r="B2093" s="382" t="s">
        <v>451</v>
      </c>
      <c r="C2093" s="535" t="s">
        <v>334</v>
      </c>
      <c r="D2093" s="382" t="s">
        <v>97</v>
      </c>
      <c r="E2093" s="284">
        <v>500</v>
      </c>
      <c r="F2093" s="503">
        <f t="shared" si="32"/>
        <v>0.9676663950749651</v>
      </c>
      <c r="G2093" s="504">
        <v>516.70699999999999</v>
      </c>
      <c r="H2093" s="242" t="s">
        <v>167</v>
      </c>
      <c r="I2093" s="242" t="s">
        <v>1629</v>
      </c>
      <c r="J2093" s="505" t="s">
        <v>95</v>
      </c>
      <c r="K2093" s="505" t="s">
        <v>2149</v>
      </c>
      <c r="L2093" s="505" t="s">
        <v>112</v>
      </c>
      <c r="M2093" s="242"/>
      <c r="N2093" s="242"/>
      <c r="O2093" s="75"/>
    </row>
    <row r="2094" spans="1:15" ht="15.6">
      <c r="A2094" s="536">
        <v>46157</v>
      </c>
      <c r="B2094" s="375" t="s">
        <v>1595</v>
      </c>
      <c r="C2094" s="375" t="s">
        <v>448</v>
      </c>
      <c r="D2094" s="382" t="s">
        <v>97</v>
      </c>
      <c r="E2094" s="537">
        <v>19490</v>
      </c>
      <c r="F2094" s="503">
        <f t="shared" ref="F2094:F2157" si="33">E2094/G2094</f>
        <v>37.719636080022141</v>
      </c>
      <c r="G2094" s="504">
        <v>516.70699999999999</v>
      </c>
      <c r="H2094" s="170" t="s">
        <v>167</v>
      </c>
      <c r="I2094" s="170" t="s">
        <v>1635</v>
      </c>
      <c r="J2094" s="505" t="s">
        <v>95</v>
      </c>
      <c r="K2094" s="505" t="s">
        <v>2149</v>
      </c>
      <c r="L2094" s="505" t="s">
        <v>112</v>
      </c>
      <c r="M2094" s="242"/>
      <c r="N2094" s="242"/>
      <c r="O2094" s="75"/>
    </row>
    <row r="2095" spans="1:15" ht="15.6">
      <c r="A2095" s="393">
        <v>46157</v>
      </c>
      <c r="B2095" s="165" t="s">
        <v>2191</v>
      </c>
      <c r="C2095" s="165" t="s">
        <v>334</v>
      </c>
      <c r="D2095" s="165" t="s">
        <v>256</v>
      </c>
      <c r="E2095" s="165">
        <v>700</v>
      </c>
      <c r="F2095" s="503">
        <f t="shared" si="33"/>
        <v>1.3547329531049512</v>
      </c>
      <c r="G2095" s="504">
        <v>516.70699999999999</v>
      </c>
      <c r="H2095" s="347" t="s">
        <v>122</v>
      </c>
      <c r="I2095" s="347" t="s">
        <v>1669</v>
      </c>
      <c r="J2095" s="505" t="s">
        <v>95</v>
      </c>
      <c r="K2095" s="505" t="s">
        <v>2149</v>
      </c>
      <c r="L2095" s="505" t="s">
        <v>112</v>
      </c>
      <c r="M2095" s="242"/>
      <c r="N2095" s="242"/>
      <c r="O2095" s="75"/>
    </row>
    <row r="2096" spans="1:15" ht="15.6">
      <c r="A2096" s="393">
        <v>46157</v>
      </c>
      <c r="B2096" s="165" t="s">
        <v>2189</v>
      </c>
      <c r="C2096" s="165" t="s">
        <v>334</v>
      </c>
      <c r="D2096" s="165" t="s">
        <v>256</v>
      </c>
      <c r="E2096" s="165">
        <v>700</v>
      </c>
      <c r="F2096" s="503">
        <f t="shared" si="33"/>
        <v>1.3547329531049512</v>
      </c>
      <c r="G2096" s="504">
        <v>516.70699999999999</v>
      </c>
      <c r="H2096" s="347" t="s">
        <v>122</v>
      </c>
      <c r="I2096" s="347" t="s">
        <v>1669</v>
      </c>
      <c r="J2096" s="505" t="s">
        <v>95</v>
      </c>
      <c r="K2096" s="505" t="s">
        <v>2149</v>
      </c>
      <c r="L2096" s="505" t="s">
        <v>112</v>
      </c>
      <c r="M2096" s="242"/>
      <c r="N2096" s="242"/>
      <c r="O2096" s="75"/>
    </row>
    <row r="2097" spans="1:15" ht="15.6">
      <c r="A2097" s="393">
        <v>46157</v>
      </c>
      <c r="B2097" s="165" t="s">
        <v>2188</v>
      </c>
      <c r="C2097" s="165" t="s">
        <v>334</v>
      </c>
      <c r="D2097" s="165" t="s">
        <v>256</v>
      </c>
      <c r="E2097" s="165">
        <v>250</v>
      </c>
      <c r="F2097" s="503">
        <f t="shared" si="33"/>
        <v>0.48383319753748255</v>
      </c>
      <c r="G2097" s="504">
        <v>516.70699999999999</v>
      </c>
      <c r="H2097" s="347" t="s">
        <v>122</v>
      </c>
      <c r="I2097" s="347" t="s">
        <v>1669</v>
      </c>
      <c r="J2097" s="505" t="s">
        <v>95</v>
      </c>
      <c r="K2097" s="505" t="s">
        <v>2149</v>
      </c>
      <c r="L2097" s="505" t="s">
        <v>112</v>
      </c>
      <c r="M2097" s="242"/>
      <c r="N2097" s="242"/>
      <c r="O2097" s="75"/>
    </row>
    <row r="2098" spans="1:15" ht="15.6">
      <c r="A2098" s="393">
        <v>46157</v>
      </c>
      <c r="B2098" s="165" t="s">
        <v>2188</v>
      </c>
      <c r="C2098" s="165" t="s">
        <v>334</v>
      </c>
      <c r="D2098" s="165" t="s">
        <v>256</v>
      </c>
      <c r="E2098" s="165">
        <v>250</v>
      </c>
      <c r="F2098" s="503">
        <f t="shared" si="33"/>
        <v>0.48383319753748255</v>
      </c>
      <c r="G2098" s="504">
        <v>516.70699999999999</v>
      </c>
      <c r="H2098" s="347" t="s">
        <v>122</v>
      </c>
      <c r="I2098" s="347" t="s">
        <v>1669</v>
      </c>
      <c r="J2098" s="505" t="s">
        <v>95</v>
      </c>
      <c r="K2098" s="505" t="s">
        <v>2149</v>
      </c>
      <c r="L2098" s="505" t="s">
        <v>112</v>
      </c>
      <c r="M2098" s="242"/>
      <c r="N2098" s="242"/>
      <c r="O2098" s="75"/>
    </row>
    <row r="2099" spans="1:15" ht="15.6">
      <c r="A2099" s="393">
        <v>46157</v>
      </c>
      <c r="B2099" s="165" t="s">
        <v>2189</v>
      </c>
      <c r="C2099" s="165" t="s">
        <v>334</v>
      </c>
      <c r="D2099" s="165" t="s">
        <v>256</v>
      </c>
      <c r="E2099" s="165">
        <v>700</v>
      </c>
      <c r="F2099" s="503">
        <f t="shared" si="33"/>
        <v>1.3547329531049512</v>
      </c>
      <c r="G2099" s="504">
        <v>516.70699999999999</v>
      </c>
      <c r="H2099" s="347" t="s">
        <v>122</v>
      </c>
      <c r="I2099" s="347" t="s">
        <v>1669</v>
      </c>
      <c r="J2099" s="505" t="s">
        <v>95</v>
      </c>
      <c r="K2099" s="505" t="s">
        <v>2149</v>
      </c>
      <c r="L2099" s="505" t="s">
        <v>112</v>
      </c>
      <c r="M2099" s="242"/>
      <c r="N2099" s="242"/>
      <c r="O2099" s="75"/>
    </row>
    <row r="2100" spans="1:15" ht="15.6">
      <c r="A2100" s="393">
        <v>46157</v>
      </c>
      <c r="B2100" s="165" t="s">
        <v>2222</v>
      </c>
      <c r="C2100" s="165" t="s">
        <v>334</v>
      </c>
      <c r="D2100" s="165" t="s">
        <v>256</v>
      </c>
      <c r="E2100" s="165">
        <v>250</v>
      </c>
      <c r="F2100" s="503">
        <f t="shared" si="33"/>
        <v>0.48383319753748255</v>
      </c>
      <c r="G2100" s="504">
        <v>516.70699999999999</v>
      </c>
      <c r="H2100" s="347" t="s">
        <v>122</v>
      </c>
      <c r="I2100" s="347" t="s">
        <v>1669</v>
      </c>
      <c r="J2100" s="505" t="s">
        <v>95</v>
      </c>
      <c r="K2100" s="505" t="s">
        <v>2149</v>
      </c>
      <c r="L2100" s="505" t="s">
        <v>112</v>
      </c>
      <c r="M2100" s="242"/>
      <c r="N2100" s="242"/>
      <c r="O2100" s="75"/>
    </row>
    <row r="2101" spans="1:15" ht="15.6">
      <c r="A2101" s="393">
        <v>46157</v>
      </c>
      <c r="B2101" s="165" t="s">
        <v>2190</v>
      </c>
      <c r="C2101" s="165" t="s">
        <v>334</v>
      </c>
      <c r="D2101" s="165" t="s">
        <v>256</v>
      </c>
      <c r="E2101" s="165">
        <v>350</v>
      </c>
      <c r="F2101" s="503">
        <f t="shared" si="33"/>
        <v>0.67736647655247562</v>
      </c>
      <c r="G2101" s="504">
        <v>516.70699999999999</v>
      </c>
      <c r="H2101" s="347" t="s">
        <v>122</v>
      </c>
      <c r="I2101" s="347" t="s">
        <v>1669</v>
      </c>
      <c r="J2101" s="505" t="s">
        <v>95</v>
      </c>
      <c r="K2101" s="505" t="s">
        <v>2149</v>
      </c>
      <c r="L2101" s="505" t="s">
        <v>112</v>
      </c>
      <c r="M2101" s="170"/>
      <c r="N2101" s="170"/>
      <c r="O2101" s="124"/>
    </row>
    <row r="2102" spans="1:15" ht="15.6">
      <c r="A2102" s="393">
        <v>46157</v>
      </c>
      <c r="B2102" s="165" t="s">
        <v>2189</v>
      </c>
      <c r="C2102" s="165" t="s">
        <v>334</v>
      </c>
      <c r="D2102" s="165" t="s">
        <v>256</v>
      </c>
      <c r="E2102" s="165">
        <v>700</v>
      </c>
      <c r="F2102" s="503">
        <f t="shared" si="33"/>
        <v>1.3547329531049512</v>
      </c>
      <c r="G2102" s="504">
        <v>516.70699999999999</v>
      </c>
      <c r="H2102" s="347" t="s">
        <v>122</v>
      </c>
      <c r="I2102" s="347" t="s">
        <v>1669</v>
      </c>
      <c r="J2102" s="505" t="s">
        <v>95</v>
      </c>
      <c r="K2102" s="505" t="s">
        <v>2149</v>
      </c>
      <c r="L2102" s="505" t="s">
        <v>112</v>
      </c>
      <c r="M2102" s="242"/>
      <c r="N2102" s="242"/>
      <c r="O2102" s="75"/>
    </row>
    <row r="2103" spans="1:15" ht="15.6">
      <c r="A2103" s="370">
        <v>46157</v>
      </c>
      <c r="B2103" s="242" t="s">
        <v>2159</v>
      </c>
      <c r="C2103" s="242" t="s">
        <v>334</v>
      </c>
      <c r="D2103" s="242" t="s">
        <v>256</v>
      </c>
      <c r="E2103" s="242">
        <v>1000</v>
      </c>
      <c r="F2103" s="503">
        <f t="shared" si="33"/>
        <v>1.9353327901499302</v>
      </c>
      <c r="G2103" s="504">
        <v>516.70699999999999</v>
      </c>
      <c r="H2103" s="242" t="s">
        <v>121</v>
      </c>
      <c r="I2103" s="242" t="s">
        <v>1710</v>
      </c>
      <c r="J2103" s="505" t="s">
        <v>95</v>
      </c>
      <c r="K2103" s="505" t="s">
        <v>2149</v>
      </c>
      <c r="L2103" s="505" t="s">
        <v>112</v>
      </c>
      <c r="M2103" s="242"/>
      <c r="N2103" s="242"/>
      <c r="O2103" s="75"/>
    </row>
    <row r="2104" spans="1:15" ht="15.6">
      <c r="A2104" s="370">
        <v>46157</v>
      </c>
      <c r="B2104" s="242" t="s">
        <v>2199</v>
      </c>
      <c r="C2104" s="242" t="s">
        <v>334</v>
      </c>
      <c r="D2104" s="242" t="s">
        <v>256</v>
      </c>
      <c r="E2104" s="242">
        <v>1000</v>
      </c>
      <c r="F2104" s="503">
        <f t="shared" si="33"/>
        <v>1.9353327901499302</v>
      </c>
      <c r="G2104" s="504">
        <v>516.70699999999999</v>
      </c>
      <c r="H2104" s="242" t="s">
        <v>121</v>
      </c>
      <c r="I2104" s="242" t="s">
        <v>1710</v>
      </c>
      <c r="J2104" s="505" t="s">
        <v>95</v>
      </c>
      <c r="K2104" s="505" t="s">
        <v>2149</v>
      </c>
      <c r="L2104" s="505" t="s">
        <v>112</v>
      </c>
      <c r="M2104" s="242"/>
      <c r="N2104" s="242"/>
      <c r="O2104" s="75"/>
    </row>
    <row r="2105" spans="1:15" ht="15.6">
      <c r="A2105" s="370">
        <v>46157</v>
      </c>
      <c r="B2105" s="242" t="s">
        <v>2223</v>
      </c>
      <c r="C2105" s="242" t="s">
        <v>334</v>
      </c>
      <c r="D2105" s="242" t="s">
        <v>256</v>
      </c>
      <c r="E2105" s="242">
        <v>1000</v>
      </c>
      <c r="F2105" s="503">
        <f t="shared" si="33"/>
        <v>1.9353327901499302</v>
      </c>
      <c r="G2105" s="504">
        <v>516.70699999999999</v>
      </c>
      <c r="H2105" s="242" t="s">
        <v>121</v>
      </c>
      <c r="I2105" s="242" t="s">
        <v>1710</v>
      </c>
      <c r="J2105" s="505" t="s">
        <v>95</v>
      </c>
      <c r="K2105" s="505" t="s">
        <v>2149</v>
      </c>
      <c r="L2105" s="505" t="s">
        <v>112</v>
      </c>
      <c r="M2105" s="242"/>
      <c r="N2105" s="242"/>
      <c r="O2105" s="75"/>
    </row>
    <row r="2106" spans="1:15" ht="15.6">
      <c r="A2106" s="370">
        <v>46157</v>
      </c>
      <c r="B2106" s="242" t="s">
        <v>2199</v>
      </c>
      <c r="C2106" s="242" t="s">
        <v>334</v>
      </c>
      <c r="D2106" s="242" t="s">
        <v>256</v>
      </c>
      <c r="E2106" s="242">
        <v>1000</v>
      </c>
      <c r="F2106" s="503">
        <f t="shared" si="33"/>
        <v>1.9353327901499302</v>
      </c>
      <c r="G2106" s="504">
        <v>516.70699999999999</v>
      </c>
      <c r="H2106" s="242" t="s">
        <v>121</v>
      </c>
      <c r="I2106" s="242" t="s">
        <v>1710</v>
      </c>
      <c r="J2106" s="505" t="s">
        <v>95</v>
      </c>
      <c r="K2106" s="505" t="s">
        <v>2149</v>
      </c>
      <c r="L2106" s="505" t="s">
        <v>112</v>
      </c>
      <c r="M2106" s="242"/>
      <c r="N2106" s="242"/>
      <c r="O2106" s="75"/>
    </row>
    <row r="2107" spans="1:15" ht="15.6">
      <c r="A2107" s="370">
        <v>46157</v>
      </c>
      <c r="B2107" s="242" t="s">
        <v>2159</v>
      </c>
      <c r="C2107" s="242" t="s">
        <v>334</v>
      </c>
      <c r="D2107" s="242" t="s">
        <v>256</v>
      </c>
      <c r="E2107" s="242">
        <v>1000</v>
      </c>
      <c r="F2107" s="503">
        <f t="shared" si="33"/>
        <v>1.9353327901499302</v>
      </c>
      <c r="G2107" s="504">
        <v>516.70699999999999</v>
      </c>
      <c r="H2107" s="242" t="s">
        <v>121</v>
      </c>
      <c r="I2107" s="242" t="s">
        <v>1710</v>
      </c>
      <c r="J2107" s="505" t="s">
        <v>95</v>
      </c>
      <c r="K2107" s="505" t="s">
        <v>2149</v>
      </c>
      <c r="L2107" s="505" t="s">
        <v>112</v>
      </c>
      <c r="M2107" s="242"/>
      <c r="N2107" s="242"/>
      <c r="O2107" s="75"/>
    </row>
    <row r="2108" spans="1:15" ht="15.6">
      <c r="A2108" s="370">
        <v>46157</v>
      </c>
      <c r="B2108" s="242" t="s">
        <v>521</v>
      </c>
      <c r="C2108" s="242" t="s">
        <v>566</v>
      </c>
      <c r="D2108" s="242" t="s">
        <v>256</v>
      </c>
      <c r="E2108" s="242">
        <v>2000</v>
      </c>
      <c r="F2108" s="503">
        <f t="shared" si="33"/>
        <v>3.8706655802998604</v>
      </c>
      <c r="G2108" s="504">
        <v>516.70699999999999</v>
      </c>
      <c r="H2108" s="242" t="s">
        <v>121</v>
      </c>
      <c r="I2108" s="242" t="s">
        <v>1711</v>
      </c>
      <c r="J2108" s="505" t="s">
        <v>95</v>
      </c>
      <c r="K2108" s="505" t="s">
        <v>2149</v>
      </c>
      <c r="L2108" s="505" t="s">
        <v>112</v>
      </c>
      <c r="M2108" s="242"/>
      <c r="N2108" s="242"/>
      <c r="O2108" s="75"/>
    </row>
    <row r="2109" spans="1:15" ht="15.6">
      <c r="A2109" s="370">
        <v>46157</v>
      </c>
      <c r="B2109" s="242" t="s">
        <v>2185</v>
      </c>
      <c r="C2109" s="242" t="s">
        <v>520</v>
      </c>
      <c r="D2109" s="242" t="s">
        <v>256</v>
      </c>
      <c r="E2109" s="242">
        <v>700</v>
      </c>
      <c r="F2109" s="503">
        <f t="shared" si="33"/>
        <v>1.3547329531049512</v>
      </c>
      <c r="G2109" s="504">
        <v>516.70699999999999</v>
      </c>
      <c r="H2109" s="242" t="s">
        <v>130</v>
      </c>
      <c r="I2109" s="242" t="s">
        <v>1739</v>
      </c>
      <c r="J2109" s="505" t="s">
        <v>95</v>
      </c>
      <c r="K2109" s="505" t="s">
        <v>2149</v>
      </c>
      <c r="L2109" s="505" t="s">
        <v>112</v>
      </c>
      <c r="M2109" s="242"/>
      <c r="N2109" s="242"/>
      <c r="O2109" s="75"/>
    </row>
    <row r="2110" spans="1:15" ht="15.6">
      <c r="A2110" s="370">
        <v>46157</v>
      </c>
      <c r="B2110" s="242" t="s">
        <v>2169</v>
      </c>
      <c r="C2110" s="242" t="s">
        <v>520</v>
      </c>
      <c r="D2110" s="242" t="s">
        <v>256</v>
      </c>
      <c r="E2110" s="242">
        <v>300</v>
      </c>
      <c r="F2110" s="503">
        <f t="shared" si="33"/>
        <v>0.58059983704497908</v>
      </c>
      <c r="G2110" s="504">
        <v>516.70699999999999</v>
      </c>
      <c r="H2110" s="242" t="s">
        <v>130</v>
      </c>
      <c r="I2110" s="242" t="s">
        <v>1739</v>
      </c>
      <c r="J2110" s="505" t="s">
        <v>95</v>
      </c>
      <c r="K2110" s="505" t="s">
        <v>2149</v>
      </c>
      <c r="L2110" s="505" t="s">
        <v>112</v>
      </c>
      <c r="M2110" s="242"/>
      <c r="N2110" s="242"/>
      <c r="O2110" s="75"/>
    </row>
    <row r="2111" spans="1:15" ht="15.6">
      <c r="A2111" s="370">
        <v>46157</v>
      </c>
      <c r="B2111" s="242" t="s">
        <v>2169</v>
      </c>
      <c r="C2111" s="242" t="s">
        <v>520</v>
      </c>
      <c r="D2111" s="242" t="s">
        <v>256</v>
      </c>
      <c r="E2111" s="242">
        <v>500</v>
      </c>
      <c r="F2111" s="503">
        <f t="shared" si="33"/>
        <v>0.9676663950749651</v>
      </c>
      <c r="G2111" s="504">
        <v>516.70699999999999</v>
      </c>
      <c r="H2111" s="242" t="s">
        <v>130</v>
      </c>
      <c r="I2111" s="242" t="s">
        <v>1739</v>
      </c>
      <c r="J2111" s="505" t="s">
        <v>95</v>
      </c>
      <c r="K2111" s="505" t="s">
        <v>2149</v>
      </c>
      <c r="L2111" s="505" t="s">
        <v>112</v>
      </c>
      <c r="M2111" s="242"/>
      <c r="N2111" s="242"/>
      <c r="O2111" s="75"/>
    </row>
    <row r="2112" spans="1:15" ht="15.6">
      <c r="A2112" s="370">
        <v>46157</v>
      </c>
      <c r="B2112" s="242" t="s">
        <v>2193</v>
      </c>
      <c r="C2112" s="242" t="s">
        <v>520</v>
      </c>
      <c r="D2112" s="242" t="s">
        <v>256</v>
      </c>
      <c r="E2112" s="242">
        <v>700</v>
      </c>
      <c r="F2112" s="503">
        <f t="shared" si="33"/>
        <v>1.3547329531049512</v>
      </c>
      <c r="G2112" s="504">
        <v>516.70699999999999</v>
      </c>
      <c r="H2112" s="242" t="s">
        <v>130</v>
      </c>
      <c r="I2112" s="242" t="s">
        <v>1739</v>
      </c>
      <c r="J2112" s="505" t="s">
        <v>95</v>
      </c>
      <c r="K2112" s="505" t="s">
        <v>2149</v>
      </c>
      <c r="L2112" s="505" t="s">
        <v>112</v>
      </c>
      <c r="M2112" s="242"/>
      <c r="N2112" s="242"/>
      <c r="O2112" s="75"/>
    </row>
    <row r="2113" spans="1:15" ht="15.6">
      <c r="A2113" s="370">
        <v>46157</v>
      </c>
      <c r="B2113" s="242" t="s">
        <v>2169</v>
      </c>
      <c r="C2113" s="242" t="s">
        <v>520</v>
      </c>
      <c r="D2113" s="242" t="s">
        <v>256</v>
      </c>
      <c r="E2113" s="242">
        <v>300</v>
      </c>
      <c r="F2113" s="503">
        <f t="shared" si="33"/>
        <v>0.58059983704497908</v>
      </c>
      <c r="G2113" s="504">
        <v>516.70699999999999</v>
      </c>
      <c r="H2113" s="242" t="s">
        <v>130</v>
      </c>
      <c r="I2113" s="242" t="s">
        <v>1739</v>
      </c>
      <c r="J2113" s="505" t="s">
        <v>95</v>
      </c>
      <c r="K2113" s="505" t="s">
        <v>2149</v>
      </c>
      <c r="L2113" s="505" t="s">
        <v>112</v>
      </c>
      <c r="M2113" s="242"/>
      <c r="N2113" s="242"/>
      <c r="O2113" s="75"/>
    </row>
    <row r="2114" spans="1:15" ht="15.6">
      <c r="A2114" s="370">
        <v>46157</v>
      </c>
      <c r="B2114" s="242" t="s">
        <v>2169</v>
      </c>
      <c r="C2114" s="242" t="s">
        <v>520</v>
      </c>
      <c r="D2114" s="242" t="s">
        <v>256</v>
      </c>
      <c r="E2114" s="242">
        <v>500</v>
      </c>
      <c r="F2114" s="503">
        <f t="shared" si="33"/>
        <v>0.9676663950749651</v>
      </c>
      <c r="G2114" s="504">
        <v>516.70699999999999</v>
      </c>
      <c r="H2114" s="242" t="s">
        <v>130</v>
      </c>
      <c r="I2114" s="242" t="s">
        <v>1739</v>
      </c>
      <c r="J2114" s="505" t="s">
        <v>95</v>
      </c>
      <c r="K2114" s="505" t="s">
        <v>2149</v>
      </c>
      <c r="L2114" s="505" t="s">
        <v>112</v>
      </c>
      <c r="M2114" s="242"/>
      <c r="N2114" s="242"/>
      <c r="O2114" s="75"/>
    </row>
    <row r="2115" spans="1:15" ht="15.6">
      <c r="A2115" s="370">
        <v>46157</v>
      </c>
      <c r="B2115" s="242" t="s">
        <v>2189</v>
      </c>
      <c r="C2115" s="242" t="s">
        <v>520</v>
      </c>
      <c r="D2115" s="242" t="s">
        <v>256</v>
      </c>
      <c r="E2115" s="242">
        <v>700</v>
      </c>
      <c r="F2115" s="503">
        <f t="shared" si="33"/>
        <v>1.3547329531049512</v>
      </c>
      <c r="G2115" s="504">
        <v>516.70699999999999</v>
      </c>
      <c r="H2115" s="242" t="s">
        <v>130</v>
      </c>
      <c r="I2115" s="242" t="s">
        <v>1739</v>
      </c>
      <c r="J2115" s="505" t="s">
        <v>95</v>
      </c>
      <c r="K2115" s="505" t="s">
        <v>2149</v>
      </c>
      <c r="L2115" s="505" t="s">
        <v>112</v>
      </c>
      <c r="M2115" s="242"/>
      <c r="N2115" s="242"/>
      <c r="O2115" s="75"/>
    </row>
    <row r="2116" spans="1:15" ht="15.6">
      <c r="A2116" s="370">
        <v>46157</v>
      </c>
      <c r="B2116" s="242" t="s">
        <v>2185</v>
      </c>
      <c r="C2116" s="242" t="s">
        <v>520</v>
      </c>
      <c r="D2116" s="242" t="s">
        <v>256</v>
      </c>
      <c r="E2116" s="242">
        <v>700</v>
      </c>
      <c r="F2116" s="503">
        <f t="shared" si="33"/>
        <v>1.3547329531049512</v>
      </c>
      <c r="G2116" s="504">
        <v>516.70699999999999</v>
      </c>
      <c r="H2116" s="242" t="s">
        <v>130</v>
      </c>
      <c r="I2116" s="242" t="s">
        <v>1739</v>
      </c>
      <c r="J2116" s="505" t="s">
        <v>95</v>
      </c>
      <c r="K2116" s="505" t="s">
        <v>2149</v>
      </c>
      <c r="L2116" s="505" t="s">
        <v>112</v>
      </c>
      <c r="M2116" s="242"/>
      <c r="N2116" s="242"/>
      <c r="O2116" s="75"/>
    </row>
    <row r="2117" spans="1:15" ht="15.6">
      <c r="A2117" s="381">
        <v>46157</v>
      </c>
      <c r="B2117" s="242" t="s">
        <v>1786</v>
      </c>
      <c r="C2117" s="369" t="s">
        <v>334</v>
      </c>
      <c r="D2117" s="530" t="s">
        <v>96</v>
      </c>
      <c r="E2117" s="285">
        <v>500</v>
      </c>
      <c r="F2117" s="503">
        <f t="shared" si="33"/>
        <v>0.9676663950749651</v>
      </c>
      <c r="G2117" s="504">
        <v>516.70699999999999</v>
      </c>
      <c r="H2117" s="540" t="s">
        <v>133</v>
      </c>
      <c r="I2117" s="242" t="s">
        <v>1834</v>
      </c>
      <c r="J2117" s="505" t="s">
        <v>95</v>
      </c>
      <c r="K2117" s="505" t="s">
        <v>2149</v>
      </c>
      <c r="L2117" s="505" t="s">
        <v>112</v>
      </c>
      <c r="M2117" s="242"/>
      <c r="N2117" s="242"/>
      <c r="O2117" s="75"/>
    </row>
    <row r="2118" spans="1:15" ht="15.6">
      <c r="A2118" s="381">
        <v>46157</v>
      </c>
      <c r="B2118" s="242" t="s">
        <v>1787</v>
      </c>
      <c r="C2118" s="369" t="s">
        <v>334</v>
      </c>
      <c r="D2118" s="530" t="s">
        <v>96</v>
      </c>
      <c r="E2118" s="285">
        <v>250</v>
      </c>
      <c r="F2118" s="503">
        <f t="shared" si="33"/>
        <v>0.48383319753748255</v>
      </c>
      <c r="G2118" s="504">
        <v>516.70699999999999</v>
      </c>
      <c r="H2118" s="540" t="s">
        <v>133</v>
      </c>
      <c r="I2118" s="242" t="s">
        <v>1834</v>
      </c>
      <c r="J2118" s="505" t="s">
        <v>95</v>
      </c>
      <c r="K2118" s="505" t="s">
        <v>2149</v>
      </c>
      <c r="L2118" s="505" t="s">
        <v>112</v>
      </c>
      <c r="M2118" s="242"/>
      <c r="N2118" s="242"/>
      <c r="O2118" s="75"/>
    </row>
    <row r="2119" spans="1:15" ht="15.6">
      <c r="A2119" s="381">
        <v>46157</v>
      </c>
      <c r="B2119" s="242" t="s">
        <v>1788</v>
      </c>
      <c r="C2119" s="369" t="s">
        <v>334</v>
      </c>
      <c r="D2119" s="530" t="s">
        <v>96</v>
      </c>
      <c r="E2119" s="285">
        <v>250</v>
      </c>
      <c r="F2119" s="503">
        <f t="shared" si="33"/>
        <v>0.48383319753748255</v>
      </c>
      <c r="G2119" s="504">
        <v>516.70699999999999</v>
      </c>
      <c r="H2119" s="540" t="s">
        <v>133</v>
      </c>
      <c r="I2119" s="242" t="s">
        <v>1834</v>
      </c>
      <c r="J2119" s="505" t="s">
        <v>95</v>
      </c>
      <c r="K2119" s="505" t="s">
        <v>2149</v>
      </c>
      <c r="L2119" s="505" t="s">
        <v>112</v>
      </c>
      <c r="M2119" s="242"/>
      <c r="N2119" s="242"/>
      <c r="O2119" s="75"/>
    </row>
    <row r="2120" spans="1:15" ht="15.6">
      <c r="A2120" s="381">
        <v>46157</v>
      </c>
      <c r="B2120" s="242" t="s">
        <v>1789</v>
      </c>
      <c r="C2120" s="369" t="s">
        <v>334</v>
      </c>
      <c r="D2120" s="530" t="s">
        <v>96</v>
      </c>
      <c r="E2120" s="285">
        <v>500</v>
      </c>
      <c r="F2120" s="503">
        <f t="shared" si="33"/>
        <v>0.9676663950749651</v>
      </c>
      <c r="G2120" s="504">
        <v>516.70699999999999</v>
      </c>
      <c r="H2120" s="540" t="s">
        <v>133</v>
      </c>
      <c r="I2120" s="242" t="s">
        <v>1834</v>
      </c>
      <c r="J2120" s="505" t="s">
        <v>95</v>
      </c>
      <c r="K2120" s="505" t="s">
        <v>2149</v>
      </c>
      <c r="L2120" s="505" t="s">
        <v>112</v>
      </c>
      <c r="M2120" s="242"/>
      <c r="N2120" s="242"/>
      <c r="O2120" s="75"/>
    </row>
    <row r="2121" spans="1:15" ht="15.6">
      <c r="A2121" s="381">
        <v>46157</v>
      </c>
      <c r="B2121" s="242" t="s">
        <v>1790</v>
      </c>
      <c r="C2121" s="369" t="s">
        <v>334</v>
      </c>
      <c r="D2121" s="530" t="s">
        <v>96</v>
      </c>
      <c r="E2121" s="285">
        <v>500</v>
      </c>
      <c r="F2121" s="503">
        <f t="shared" si="33"/>
        <v>0.9676663950749651</v>
      </c>
      <c r="G2121" s="504">
        <v>516.70699999999999</v>
      </c>
      <c r="H2121" s="540" t="s">
        <v>133</v>
      </c>
      <c r="I2121" s="242" t="s">
        <v>1834</v>
      </c>
      <c r="J2121" s="505" t="s">
        <v>95</v>
      </c>
      <c r="K2121" s="505" t="s">
        <v>2149</v>
      </c>
      <c r="L2121" s="505" t="s">
        <v>112</v>
      </c>
      <c r="M2121" s="242"/>
      <c r="N2121" s="242"/>
      <c r="O2121" s="75"/>
    </row>
    <row r="2122" spans="1:15" ht="15.6">
      <c r="A2122" s="381">
        <v>46157</v>
      </c>
      <c r="B2122" s="242" t="s">
        <v>1791</v>
      </c>
      <c r="C2122" s="369" t="s">
        <v>334</v>
      </c>
      <c r="D2122" s="530" t="s">
        <v>96</v>
      </c>
      <c r="E2122" s="285">
        <v>500</v>
      </c>
      <c r="F2122" s="503">
        <f t="shared" si="33"/>
        <v>0.9676663950749651</v>
      </c>
      <c r="G2122" s="504">
        <v>516.70699999999999</v>
      </c>
      <c r="H2122" s="540" t="s">
        <v>133</v>
      </c>
      <c r="I2122" s="242" t="s">
        <v>1834</v>
      </c>
      <c r="J2122" s="505" t="s">
        <v>95</v>
      </c>
      <c r="K2122" s="505" t="s">
        <v>2149</v>
      </c>
      <c r="L2122" s="505" t="s">
        <v>112</v>
      </c>
      <c r="M2122" s="242"/>
      <c r="N2122" s="242"/>
      <c r="O2122" s="253"/>
    </row>
    <row r="2123" spans="1:15" ht="15.6">
      <c r="A2123" s="381">
        <v>46157</v>
      </c>
      <c r="B2123" s="242" t="s">
        <v>1790</v>
      </c>
      <c r="C2123" s="369" t="s">
        <v>334</v>
      </c>
      <c r="D2123" s="530" t="s">
        <v>96</v>
      </c>
      <c r="E2123" s="285">
        <v>500</v>
      </c>
      <c r="F2123" s="503">
        <f t="shared" si="33"/>
        <v>0.9676663950749651</v>
      </c>
      <c r="G2123" s="504">
        <v>516.70699999999999</v>
      </c>
      <c r="H2123" s="540" t="s">
        <v>133</v>
      </c>
      <c r="I2123" s="242" t="s">
        <v>1834</v>
      </c>
      <c r="J2123" s="505" t="s">
        <v>95</v>
      </c>
      <c r="K2123" s="505" t="s">
        <v>2149</v>
      </c>
      <c r="L2123" s="505" t="s">
        <v>112</v>
      </c>
      <c r="M2123" s="242"/>
      <c r="N2123" s="242"/>
      <c r="O2123" s="75"/>
    </row>
    <row r="2124" spans="1:15" ht="15.6">
      <c r="A2124" s="536">
        <v>46157</v>
      </c>
      <c r="B2124" s="375" t="s">
        <v>1880</v>
      </c>
      <c r="C2124" s="375" t="s">
        <v>334</v>
      </c>
      <c r="D2124" s="375" t="s">
        <v>99</v>
      </c>
      <c r="E2124" s="245">
        <v>500</v>
      </c>
      <c r="F2124" s="503">
        <f t="shared" si="33"/>
        <v>0.9676663950749651</v>
      </c>
      <c r="G2124" s="504">
        <v>516.70699999999999</v>
      </c>
      <c r="H2124" s="375" t="s">
        <v>128</v>
      </c>
      <c r="I2124" s="375" t="s">
        <v>1938</v>
      </c>
      <c r="J2124" s="505" t="s">
        <v>95</v>
      </c>
      <c r="K2124" s="505" t="s">
        <v>2149</v>
      </c>
      <c r="L2124" s="505" t="s">
        <v>112</v>
      </c>
      <c r="M2124" s="242"/>
      <c r="N2124" s="242"/>
      <c r="O2124" s="75"/>
    </row>
    <row r="2125" spans="1:15" ht="15.6">
      <c r="A2125" s="536">
        <v>46157</v>
      </c>
      <c r="B2125" s="375" t="s">
        <v>1881</v>
      </c>
      <c r="C2125" s="375" t="s">
        <v>334</v>
      </c>
      <c r="D2125" s="375" t="s">
        <v>99</v>
      </c>
      <c r="E2125" s="245">
        <v>500</v>
      </c>
      <c r="F2125" s="503">
        <f t="shared" si="33"/>
        <v>0.9676663950749651</v>
      </c>
      <c r="G2125" s="504">
        <v>516.70699999999999</v>
      </c>
      <c r="H2125" s="375" t="s">
        <v>128</v>
      </c>
      <c r="I2125" s="375" t="s">
        <v>1938</v>
      </c>
      <c r="J2125" s="505" t="s">
        <v>95</v>
      </c>
      <c r="K2125" s="505" t="s">
        <v>2149</v>
      </c>
      <c r="L2125" s="505" t="s">
        <v>112</v>
      </c>
      <c r="M2125" s="242"/>
      <c r="N2125" s="242"/>
      <c r="O2125" s="75"/>
    </row>
    <row r="2126" spans="1:15" ht="15.6">
      <c r="A2126" s="533">
        <v>46158</v>
      </c>
      <c r="B2126" s="382" t="s">
        <v>1596</v>
      </c>
      <c r="C2126" s="535" t="s">
        <v>334</v>
      </c>
      <c r="D2126" s="382" t="s">
        <v>97</v>
      </c>
      <c r="E2126" s="284">
        <v>1000</v>
      </c>
      <c r="F2126" s="503">
        <f t="shared" si="33"/>
        <v>1.9353327901499302</v>
      </c>
      <c r="G2126" s="504">
        <v>516.70699999999999</v>
      </c>
      <c r="H2126" s="242" t="s">
        <v>167</v>
      </c>
      <c r="I2126" s="242" t="s">
        <v>1629</v>
      </c>
      <c r="J2126" s="505" t="s">
        <v>95</v>
      </c>
      <c r="K2126" s="505" t="s">
        <v>2149</v>
      </c>
      <c r="L2126" s="505" t="s">
        <v>112</v>
      </c>
      <c r="M2126" s="242"/>
      <c r="N2126" s="242"/>
      <c r="O2126" s="75"/>
    </row>
    <row r="2127" spans="1:15" ht="15.6">
      <c r="A2127" s="533">
        <v>46158</v>
      </c>
      <c r="B2127" s="382" t="s">
        <v>1597</v>
      </c>
      <c r="C2127" s="535" t="s">
        <v>334</v>
      </c>
      <c r="D2127" s="382" t="s">
        <v>97</v>
      </c>
      <c r="E2127" s="284">
        <v>1000</v>
      </c>
      <c r="F2127" s="503">
        <f t="shared" si="33"/>
        <v>1.9353327901499302</v>
      </c>
      <c r="G2127" s="504">
        <v>516.70699999999999</v>
      </c>
      <c r="H2127" s="242" t="s">
        <v>167</v>
      </c>
      <c r="I2127" s="242" t="s">
        <v>1629</v>
      </c>
      <c r="J2127" s="505" t="s">
        <v>95</v>
      </c>
      <c r="K2127" s="505" t="s">
        <v>2149</v>
      </c>
      <c r="L2127" s="505" t="s">
        <v>112</v>
      </c>
      <c r="M2127" s="242"/>
      <c r="N2127" s="242"/>
      <c r="O2127" s="75"/>
    </row>
    <row r="2128" spans="1:15" ht="15.6">
      <c r="A2128" s="533">
        <v>46158</v>
      </c>
      <c r="B2128" s="382" t="s">
        <v>1598</v>
      </c>
      <c r="C2128" s="535" t="s">
        <v>334</v>
      </c>
      <c r="D2128" s="382" t="s">
        <v>97</v>
      </c>
      <c r="E2128" s="284">
        <v>1000</v>
      </c>
      <c r="F2128" s="503">
        <f t="shared" si="33"/>
        <v>1.9353327901499302</v>
      </c>
      <c r="G2128" s="504">
        <v>516.70699999999999</v>
      </c>
      <c r="H2128" s="242" t="s">
        <v>167</v>
      </c>
      <c r="I2128" s="242" t="s">
        <v>1629</v>
      </c>
      <c r="J2128" s="505" t="s">
        <v>95</v>
      </c>
      <c r="K2128" s="505" t="s">
        <v>2149</v>
      </c>
      <c r="L2128" s="505" t="s">
        <v>112</v>
      </c>
      <c r="M2128" s="242"/>
      <c r="N2128" s="242"/>
      <c r="O2128" s="75"/>
    </row>
    <row r="2129" spans="1:15" ht="15.6">
      <c r="A2129" s="536">
        <v>46158</v>
      </c>
      <c r="B2129" s="375" t="s">
        <v>1599</v>
      </c>
      <c r="C2129" s="375" t="s">
        <v>448</v>
      </c>
      <c r="D2129" s="382" t="s">
        <v>97</v>
      </c>
      <c r="E2129" s="537">
        <v>10850</v>
      </c>
      <c r="F2129" s="503">
        <f t="shared" si="33"/>
        <v>20.998360773126745</v>
      </c>
      <c r="G2129" s="504">
        <v>516.70699999999999</v>
      </c>
      <c r="H2129" s="170" t="s">
        <v>167</v>
      </c>
      <c r="I2129" s="170" t="s">
        <v>1636</v>
      </c>
      <c r="J2129" s="505" t="s">
        <v>95</v>
      </c>
      <c r="K2129" s="505" t="s">
        <v>2149</v>
      </c>
      <c r="L2129" s="505" t="s">
        <v>112</v>
      </c>
      <c r="M2129" s="242"/>
      <c r="N2129" s="242"/>
      <c r="O2129" s="75"/>
    </row>
    <row r="2130" spans="1:15" ht="15.6">
      <c r="A2130" s="393">
        <v>46158</v>
      </c>
      <c r="B2130" s="165" t="s">
        <v>2191</v>
      </c>
      <c r="C2130" s="165" t="s">
        <v>334</v>
      </c>
      <c r="D2130" s="165" t="s">
        <v>256</v>
      </c>
      <c r="E2130" s="165">
        <v>700</v>
      </c>
      <c r="F2130" s="503">
        <f t="shared" si="33"/>
        <v>1.3547329531049512</v>
      </c>
      <c r="G2130" s="504">
        <v>516.70699999999999</v>
      </c>
      <c r="H2130" s="347" t="s">
        <v>122</v>
      </c>
      <c r="I2130" s="347" t="s">
        <v>1669</v>
      </c>
      <c r="J2130" s="505" t="s">
        <v>95</v>
      </c>
      <c r="K2130" s="505" t="s">
        <v>2149</v>
      </c>
      <c r="L2130" s="505" t="s">
        <v>112</v>
      </c>
      <c r="M2130" s="242"/>
      <c r="N2130" s="242"/>
      <c r="O2130" s="75"/>
    </row>
    <row r="2131" spans="1:15" ht="15.6">
      <c r="A2131" s="393">
        <v>46158</v>
      </c>
      <c r="B2131" s="165" t="s">
        <v>2190</v>
      </c>
      <c r="C2131" s="165" t="s">
        <v>334</v>
      </c>
      <c r="D2131" s="165" t="s">
        <v>256</v>
      </c>
      <c r="E2131" s="165">
        <v>300</v>
      </c>
      <c r="F2131" s="503">
        <f t="shared" si="33"/>
        <v>0.58059983704497908</v>
      </c>
      <c r="G2131" s="504">
        <v>516.70699999999999</v>
      </c>
      <c r="H2131" s="347" t="s">
        <v>122</v>
      </c>
      <c r="I2131" s="347" t="s">
        <v>1669</v>
      </c>
      <c r="J2131" s="505" t="s">
        <v>95</v>
      </c>
      <c r="K2131" s="505" t="s">
        <v>2149</v>
      </c>
      <c r="L2131" s="505" t="s">
        <v>112</v>
      </c>
      <c r="M2131" s="242"/>
      <c r="N2131" s="242"/>
      <c r="O2131" s="75"/>
    </row>
    <row r="2132" spans="1:15" ht="15.6">
      <c r="A2132" s="393">
        <v>46158</v>
      </c>
      <c r="B2132" s="165" t="s">
        <v>2191</v>
      </c>
      <c r="C2132" s="165" t="s">
        <v>334</v>
      </c>
      <c r="D2132" s="165" t="s">
        <v>256</v>
      </c>
      <c r="E2132" s="165">
        <v>700</v>
      </c>
      <c r="F2132" s="503">
        <f t="shared" si="33"/>
        <v>1.3547329531049512</v>
      </c>
      <c r="G2132" s="504">
        <v>516.70699999999999</v>
      </c>
      <c r="H2132" s="347" t="s">
        <v>122</v>
      </c>
      <c r="I2132" s="347" t="s">
        <v>1669</v>
      </c>
      <c r="J2132" s="505" t="s">
        <v>95</v>
      </c>
      <c r="K2132" s="505" t="s">
        <v>2149</v>
      </c>
      <c r="L2132" s="505" t="s">
        <v>112</v>
      </c>
      <c r="M2132" s="242"/>
      <c r="N2132" s="242"/>
      <c r="O2132" s="75"/>
    </row>
    <row r="2133" spans="1:15" ht="15.6">
      <c r="A2133" s="393">
        <v>46158</v>
      </c>
      <c r="B2133" s="165" t="s">
        <v>2191</v>
      </c>
      <c r="C2133" s="165" t="s">
        <v>334</v>
      </c>
      <c r="D2133" s="165" t="s">
        <v>256</v>
      </c>
      <c r="E2133" s="165">
        <v>700</v>
      </c>
      <c r="F2133" s="503">
        <f t="shared" si="33"/>
        <v>1.3547329531049512</v>
      </c>
      <c r="G2133" s="504">
        <v>516.70699999999999</v>
      </c>
      <c r="H2133" s="347" t="s">
        <v>122</v>
      </c>
      <c r="I2133" s="347" t="s">
        <v>1669</v>
      </c>
      <c r="J2133" s="505" t="s">
        <v>95</v>
      </c>
      <c r="K2133" s="505" t="s">
        <v>2149</v>
      </c>
      <c r="L2133" s="505" t="s">
        <v>112</v>
      </c>
      <c r="M2133" s="242"/>
      <c r="N2133" s="242"/>
      <c r="O2133" s="253"/>
    </row>
    <row r="2134" spans="1:15" ht="15.6">
      <c r="A2134" s="393">
        <v>46158</v>
      </c>
      <c r="B2134" s="165" t="s">
        <v>2188</v>
      </c>
      <c r="C2134" s="165" t="s">
        <v>334</v>
      </c>
      <c r="D2134" s="165" t="s">
        <v>256</v>
      </c>
      <c r="E2134" s="165">
        <v>250</v>
      </c>
      <c r="F2134" s="503">
        <f t="shared" si="33"/>
        <v>0.48383319753748255</v>
      </c>
      <c r="G2134" s="504">
        <v>516.70699999999999</v>
      </c>
      <c r="H2134" s="347" t="s">
        <v>122</v>
      </c>
      <c r="I2134" s="347" t="s">
        <v>1669</v>
      </c>
      <c r="J2134" s="505" t="s">
        <v>95</v>
      </c>
      <c r="K2134" s="505" t="s">
        <v>2149</v>
      </c>
      <c r="L2134" s="505" t="s">
        <v>112</v>
      </c>
      <c r="M2134" s="242"/>
      <c r="N2134" s="242"/>
      <c r="O2134" s="75"/>
    </row>
    <row r="2135" spans="1:15" ht="15.6">
      <c r="A2135" s="374">
        <v>46159</v>
      </c>
      <c r="B2135" s="377" t="s">
        <v>1510</v>
      </c>
      <c r="C2135" s="377" t="s">
        <v>520</v>
      </c>
      <c r="D2135" s="376" t="s">
        <v>96</v>
      </c>
      <c r="E2135" s="377">
        <v>500</v>
      </c>
      <c r="F2135" s="503">
        <f t="shared" si="33"/>
        <v>0.9676663950749651</v>
      </c>
      <c r="G2135" s="504">
        <v>516.70699999999999</v>
      </c>
      <c r="H2135" s="376" t="s">
        <v>127</v>
      </c>
      <c r="I2135" s="377" t="s">
        <v>1553</v>
      </c>
      <c r="J2135" s="505" t="s">
        <v>95</v>
      </c>
      <c r="K2135" s="505" t="s">
        <v>2149</v>
      </c>
      <c r="L2135" s="505" t="s">
        <v>112</v>
      </c>
      <c r="M2135" s="242"/>
      <c r="N2135" s="242"/>
      <c r="O2135" s="75"/>
    </row>
    <row r="2136" spans="1:15" ht="15.6">
      <c r="A2136" s="374">
        <v>46159</v>
      </c>
      <c r="B2136" s="377" t="s">
        <v>1505</v>
      </c>
      <c r="C2136" s="377" t="s">
        <v>520</v>
      </c>
      <c r="D2136" s="376" t="s">
        <v>96</v>
      </c>
      <c r="E2136" s="377">
        <v>500</v>
      </c>
      <c r="F2136" s="503">
        <f t="shared" si="33"/>
        <v>0.9676663950749651</v>
      </c>
      <c r="G2136" s="504">
        <v>516.70699999999999</v>
      </c>
      <c r="H2136" s="376" t="s">
        <v>127</v>
      </c>
      <c r="I2136" s="377" t="s">
        <v>1553</v>
      </c>
      <c r="J2136" s="505" t="s">
        <v>95</v>
      </c>
      <c r="K2136" s="505" t="s">
        <v>2149</v>
      </c>
      <c r="L2136" s="505" t="s">
        <v>112</v>
      </c>
      <c r="M2136" s="242"/>
      <c r="N2136" s="242"/>
      <c r="O2136" s="75"/>
    </row>
    <row r="2137" spans="1:15" ht="15.6">
      <c r="A2137" s="374">
        <v>46159</v>
      </c>
      <c r="B2137" s="377" t="s">
        <v>1511</v>
      </c>
      <c r="C2137" s="377" t="s">
        <v>520</v>
      </c>
      <c r="D2137" s="376" t="s">
        <v>96</v>
      </c>
      <c r="E2137" s="377">
        <v>500</v>
      </c>
      <c r="F2137" s="503">
        <f t="shared" si="33"/>
        <v>0.9676663950749651</v>
      </c>
      <c r="G2137" s="504">
        <v>516.70699999999999</v>
      </c>
      <c r="H2137" s="376" t="s">
        <v>127</v>
      </c>
      <c r="I2137" s="377" t="s">
        <v>1553</v>
      </c>
      <c r="J2137" s="505" t="s">
        <v>95</v>
      </c>
      <c r="K2137" s="505" t="s">
        <v>2149</v>
      </c>
      <c r="L2137" s="505" t="s">
        <v>112</v>
      </c>
      <c r="M2137" s="242"/>
      <c r="N2137" s="242"/>
      <c r="O2137" s="75"/>
    </row>
    <row r="2138" spans="1:15" ht="15.6">
      <c r="A2138" s="374">
        <v>46159</v>
      </c>
      <c r="B2138" s="377" t="s">
        <v>1505</v>
      </c>
      <c r="C2138" s="377" t="s">
        <v>520</v>
      </c>
      <c r="D2138" s="376" t="s">
        <v>96</v>
      </c>
      <c r="E2138" s="377">
        <v>500</v>
      </c>
      <c r="F2138" s="503">
        <f t="shared" si="33"/>
        <v>0.9676663950749651</v>
      </c>
      <c r="G2138" s="504">
        <v>516.70699999999999</v>
      </c>
      <c r="H2138" s="376" t="s">
        <v>127</v>
      </c>
      <c r="I2138" s="377" t="s">
        <v>1553</v>
      </c>
      <c r="J2138" s="505" t="s">
        <v>95</v>
      </c>
      <c r="K2138" s="505" t="s">
        <v>2149</v>
      </c>
      <c r="L2138" s="505" t="s">
        <v>112</v>
      </c>
      <c r="M2138" s="242"/>
      <c r="N2138" s="242"/>
      <c r="O2138" s="75"/>
    </row>
    <row r="2139" spans="1:15" ht="15.6">
      <c r="A2139" s="374">
        <v>46159</v>
      </c>
      <c r="B2139" s="377" t="s">
        <v>1512</v>
      </c>
      <c r="C2139" s="377" t="s">
        <v>520</v>
      </c>
      <c r="D2139" s="376" t="s">
        <v>96</v>
      </c>
      <c r="E2139" s="377">
        <v>500</v>
      </c>
      <c r="F2139" s="503">
        <f t="shared" si="33"/>
        <v>0.9676663950749651</v>
      </c>
      <c r="G2139" s="504">
        <v>516.70699999999999</v>
      </c>
      <c r="H2139" s="376" t="s">
        <v>127</v>
      </c>
      <c r="I2139" s="377" t="s">
        <v>1553</v>
      </c>
      <c r="J2139" s="505" t="s">
        <v>95</v>
      </c>
      <c r="K2139" s="505" t="s">
        <v>2149</v>
      </c>
      <c r="L2139" s="505" t="s">
        <v>112</v>
      </c>
      <c r="M2139" s="242"/>
      <c r="N2139" s="242"/>
      <c r="O2139" s="75"/>
    </row>
    <row r="2140" spans="1:15" ht="15.6">
      <c r="A2140" s="374">
        <v>46159</v>
      </c>
      <c r="B2140" s="377" t="s">
        <v>1505</v>
      </c>
      <c r="C2140" s="377" t="s">
        <v>520</v>
      </c>
      <c r="D2140" s="376" t="s">
        <v>96</v>
      </c>
      <c r="E2140" s="377">
        <v>500</v>
      </c>
      <c r="F2140" s="503">
        <f t="shared" si="33"/>
        <v>0.9676663950749651</v>
      </c>
      <c r="G2140" s="504">
        <v>516.70699999999999</v>
      </c>
      <c r="H2140" s="376" t="s">
        <v>127</v>
      </c>
      <c r="I2140" s="377" t="s">
        <v>1553</v>
      </c>
      <c r="J2140" s="505" t="s">
        <v>95</v>
      </c>
      <c r="K2140" s="505" t="s">
        <v>2149</v>
      </c>
      <c r="L2140" s="505" t="s">
        <v>112</v>
      </c>
      <c r="M2140" s="170"/>
      <c r="N2140" s="170"/>
      <c r="O2140" s="269"/>
    </row>
    <row r="2141" spans="1:15" ht="15.6">
      <c r="A2141" s="393">
        <v>46159</v>
      </c>
      <c r="B2141" s="165" t="s">
        <v>2190</v>
      </c>
      <c r="C2141" s="165" t="s">
        <v>334</v>
      </c>
      <c r="D2141" s="165" t="s">
        <v>256</v>
      </c>
      <c r="E2141" s="165">
        <v>250</v>
      </c>
      <c r="F2141" s="503">
        <f t="shared" si="33"/>
        <v>0.48383319753748255</v>
      </c>
      <c r="G2141" s="504">
        <v>516.70699999999999</v>
      </c>
      <c r="H2141" s="347" t="s">
        <v>122</v>
      </c>
      <c r="I2141" s="347" t="s">
        <v>1669</v>
      </c>
      <c r="J2141" s="505" t="s">
        <v>95</v>
      </c>
      <c r="K2141" s="505" t="s">
        <v>2149</v>
      </c>
      <c r="L2141" s="505" t="s">
        <v>112</v>
      </c>
      <c r="M2141" s="170"/>
      <c r="N2141" s="170"/>
      <c r="O2141" s="247"/>
    </row>
    <row r="2142" spans="1:15" ht="15.6">
      <c r="A2142" s="393">
        <v>46159</v>
      </c>
      <c r="B2142" s="165" t="s">
        <v>2189</v>
      </c>
      <c r="C2142" s="165" t="s">
        <v>334</v>
      </c>
      <c r="D2142" s="165" t="s">
        <v>256</v>
      </c>
      <c r="E2142" s="165">
        <v>700</v>
      </c>
      <c r="F2142" s="503">
        <f t="shared" si="33"/>
        <v>1.3547329531049512</v>
      </c>
      <c r="G2142" s="504">
        <v>516.70699999999999</v>
      </c>
      <c r="H2142" s="347" t="s">
        <v>122</v>
      </c>
      <c r="I2142" s="347" t="s">
        <v>1669</v>
      </c>
      <c r="J2142" s="505" t="s">
        <v>95</v>
      </c>
      <c r="K2142" s="505" t="s">
        <v>2149</v>
      </c>
      <c r="L2142" s="505" t="s">
        <v>112</v>
      </c>
      <c r="M2142" s="242"/>
      <c r="N2142" s="242"/>
      <c r="O2142" s="75"/>
    </row>
    <row r="2143" spans="1:15" ht="15.6">
      <c r="A2143" s="393">
        <v>46159</v>
      </c>
      <c r="B2143" s="165" t="s">
        <v>2190</v>
      </c>
      <c r="C2143" s="165" t="s">
        <v>334</v>
      </c>
      <c r="D2143" s="165" t="s">
        <v>256</v>
      </c>
      <c r="E2143" s="165">
        <v>250</v>
      </c>
      <c r="F2143" s="503">
        <f t="shared" si="33"/>
        <v>0.48383319753748255</v>
      </c>
      <c r="G2143" s="504">
        <v>516.70699999999999</v>
      </c>
      <c r="H2143" s="347" t="s">
        <v>122</v>
      </c>
      <c r="I2143" s="347" t="s">
        <v>1669</v>
      </c>
      <c r="J2143" s="505" t="s">
        <v>95</v>
      </c>
      <c r="K2143" s="505" t="s">
        <v>2149</v>
      </c>
      <c r="L2143" s="505" t="s">
        <v>112</v>
      </c>
      <c r="M2143" s="170"/>
      <c r="N2143" s="170"/>
      <c r="O2143" s="124"/>
    </row>
    <row r="2144" spans="1:15" ht="15.6">
      <c r="A2144" s="393">
        <v>46159</v>
      </c>
      <c r="B2144" s="165" t="s">
        <v>2190</v>
      </c>
      <c r="C2144" s="165" t="s">
        <v>334</v>
      </c>
      <c r="D2144" s="165" t="s">
        <v>256</v>
      </c>
      <c r="E2144" s="165">
        <v>250</v>
      </c>
      <c r="F2144" s="503">
        <f t="shared" si="33"/>
        <v>0.48383319753748255</v>
      </c>
      <c r="G2144" s="504">
        <v>516.70699999999999</v>
      </c>
      <c r="H2144" s="347" t="s">
        <v>122</v>
      </c>
      <c r="I2144" s="347" t="s">
        <v>1669</v>
      </c>
      <c r="J2144" s="505" t="s">
        <v>95</v>
      </c>
      <c r="K2144" s="505" t="s">
        <v>2149</v>
      </c>
      <c r="L2144" s="505" t="s">
        <v>112</v>
      </c>
      <c r="M2144" s="170"/>
      <c r="N2144" s="170"/>
      <c r="O2144" s="124"/>
    </row>
    <row r="2145" spans="1:15" ht="15.6">
      <c r="A2145" s="370">
        <v>46159</v>
      </c>
      <c r="B2145" s="242" t="s">
        <v>2169</v>
      </c>
      <c r="C2145" s="242" t="s">
        <v>520</v>
      </c>
      <c r="D2145" s="242" t="s">
        <v>256</v>
      </c>
      <c r="E2145" s="242">
        <v>500</v>
      </c>
      <c r="F2145" s="503">
        <f t="shared" si="33"/>
        <v>0.9676663950749651</v>
      </c>
      <c r="G2145" s="504">
        <v>516.70699999999999</v>
      </c>
      <c r="H2145" s="242" t="s">
        <v>130</v>
      </c>
      <c r="I2145" s="242" t="s">
        <v>1739</v>
      </c>
      <c r="J2145" s="505" t="s">
        <v>95</v>
      </c>
      <c r="K2145" s="505" t="s">
        <v>2149</v>
      </c>
      <c r="L2145" s="505" t="s">
        <v>112</v>
      </c>
      <c r="M2145" s="242"/>
      <c r="N2145" s="242"/>
      <c r="O2145" s="75"/>
    </row>
    <row r="2146" spans="1:15" ht="15.6">
      <c r="A2146" s="370">
        <v>46159</v>
      </c>
      <c r="B2146" s="242" t="s">
        <v>2169</v>
      </c>
      <c r="C2146" s="242" t="s">
        <v>520</v>
      </c>
      <c r="D2146" s="242" t="s">
        <v>256</v>
      </c>
      <c r="E2146" s="242">
        <v>500</v>
      </c>
      <c r="F2146" s="503">
        <f t="shared" si="33"/>
        <v>0.9676663950749651</v>
      </c>
      <c r="G2146" s="504">
        <v>516.70699999999999</v>
      </c>
      <c r="H2146" s="242" t="s">
        <v>130</v>
      </c>
      <c r="I2146" s="242" t="s">
        <v>1739</v>
      </c>
      <c r="J2146" s="505" t="s">
        <v>95</v>
      </c>
      <c r="K2146" s="505" t="s">
        <v>2149</v>
      </c>
      <c r="L2146" s="505" t="s">
        <v>112</v>
      </c>
      <c r="M2146" s="242"/>
      <c r="N2146" s="242"/>
      <c r="O2146" s="75"/>
    </row>
    <row r="2147" spans="1:15" ht="15.6">
      <c r="A2147" s="381">
        <v>46159</v>
      </c>
      <c r="B2147" s="242" t="s">
        <v>1792</v>
      </c>
      <c r="C2147" s="369" t="s">
        <v>334</v>
      </c>
      <c r="D2147" s="530" t="s">
        <v>96</v>
      </c>
      <c r="E2147" s="285">
        <v>500</v>
      </c>
      <c r="F2147" s="503">
        <f t="shared" si="33"/>
        <v>0.9676663950749651</v>
      </c>
      <c r="G2147" s="504">
        <v>516.70699999999999</v>
      </c>
      <c r="H2147" s="540" t="s">
        <v>133</v>
      </c>
      <c r="I2147" s="242" t="s">
        <v>1834</v>
      </c>
      <c r="J2147" s="505" t="s">
        <v>95</v>
      </c>
      <c r="K2147" s="505" t="s">
        <v>2149</v>
      </c>
      <c r="L2147" s="505" t="s">
        <v>112</v>
      </c>
      <c r="M2147" s="242"/>
      <c r="N2147" s="242"/>
      <c r="O2147" s="75"/>
    </row>
    <row r="2148" spans="1:15" ht="15.6">
      <c r="A2148" s="381">
        <v>46159</v>
      </c>
      <c r="B2148" s="242" t="s">
        <v>1793</v>
      </c>
      <c r="C2148" s="369" t="s">
        <v>334</v>
      </c>
      <c r="D2148" s="530" t="s">
        <v>96</v>
      </c>
      <c r="E2148" s="285">
        <v>500</v>
      </c>
      <c r="F2148" s="503">
        <f t="shared" si="33"/>
        <v>0.9676663950749651</v>
      </c>
      <c r="G2148" s="504">
        <v>516.70699999999999</v>
      </c>
      <c r="H2148" s="540" t="s">
        <v>133</v>
      </c>
      <c r="I2148" s="242" t="s">
        <v>1834</v>
      </c>
      <c r="J2148" s="505" t="s">
        <v>95</v>
      </c>
      <c r="K2148" s="505" t="s">
        <v>2149</v>
      </c>
      <c r="L2148" s="505" t="s">
        <v>112</v>
      </c>
      <c r="M2148" s="242"/>
      <c r="N2148" s="242"/>
      <c r="O2148" s="75"/>
    </row>
    <row r="2149" spans="1:15" ht="15.6">
      <c r="A2149" s="381">
        <v>46159</v>
      </c>
      <c r="B2149" s="170" t="s">
        <v>1794</v>
      </c>
      <c r="C2149" s="170" t="s">
        <v>1795</v>
      </c>
      <c r="D2149" s="369" t="s">
        <v>96</v>
      </c>
      <c r="E2149" s="309">
        <v>7000</v>
      </c>
      <c r="F2149" s="503">
        <f t="shared" si="33"/>
        <v>13.547329531049511</v>
      </c>
      <c r="G2149" s="504">
        <v>516.70699999999999</v>
      </c>
      <c r="H2149" s="369" t="s">
        <v>133</v>
      </c>
      <c r="I2149" s="170" t="s">
        <v>1848</v>
      </c>
      <c r="J2149" s="505" t="s">
        <v>95</v>
      </c>
      <c r="K2149" s="505" t="s">
        <v>2149</v>
      </c>
      <c r="L2149" s="505" t="s">
        <v>112</v>
      </c>
      <c r="M2149" s="242"/>
      <c r="N2149" s="242"/>
      <c r="O2149" s="75"/>
    </row>
    <row r="2150" spans="1:15" ht="15.6">
      <c r="A2150" s="370">
        <v>46160</v>
      </c>
      <c r="B2150" s="242" t="s">
        <v>1449</v>
      </c>
      <c r="C2150" s="242" t="s">
        <v>334</v>
      </c>
      <c r="D2150" s="371" t="s">
        <v>98</v>
      </c>
      <c r="E2150" s="242">
        <v>250</v>
      </c>
      <c r="F2150" s="503">
        <f t="shared" si="33"/>
        <v>0.48383319753748255</v>
      </c>
      <c r="G2150" s="504">
        <v>516.70699999999999</v>
      </c>
      <c r="H2150" s="372" t="s">
        <v>110</v>
      </c>
      <c r="I2150" s="530" t="s">
        <v>1468</v>
      </c>
      <c r="J2150" s="505" t="s">
        <v>95</v>
      </c>
      <c r="K2150" s="505" t="s">
        <v>2149</v>
      </c>
      <c r="L2150" s="505" t="s">
        <v>112</v>
      </c>
      <c r="M2150" s="242"/>
      <c r="N2150" s="242"/>
      <c r="O2150" s="75"/>
    </row>
    <row r="2151" spans="1:15" ht="15.6">
      <c r="A2151" s="370">
        <v>46160</v>
      </c>
      <c r="B2151" s="242" t="s">
        <v>1450</v>
      </c>
      <c r="C2151" s="242" t="s">
        <v>334</v>
      </c>
      <c r="D2151" s="371" t="s">
        <v>98</v>
      </c>
      <c r="E2151" s="242">
        <v>500</v>
      </c>
      <c r="F2151" s="503">
        <f t="shared" si="33"/>
        <v>0.9676663950749651</v>
      </c>
      <c r="G2151" s="504">
        <v>516.70699999999999</v>
      </c>
      <c r="H2151" s="372" t="s">
        <v>110</v>
      </c>
      <c r="I2151" s="530" t="s">
        <v>1468</v>
      </c>
      <c r="J2151" s="505" t="s">
        <v>95</v>
      </c>
      <c r="K2151" s="505" t="s">
        <v>2149</v>
      </c>
      <c r="L2151" s="505" t="s">
        <v>112</v>
      </c>
      <c r="M2151" s="242"/>
      <c r="N2151" s="242"/>
      <c r="O2151" s="75"/>
    </row>
    <row r="2152" spans="1:15" ht="15.6">
      <c r="A2152" s="374">
        <v>46160</v>
      </c>
      <c r="B2152" s="377" t="s">
        <v>1513</v>
      </c>
      <c r="C2152" s="377" t="s">
        <v>520</v>
      </c>
      <c r="D2152" s="376" t="s">
        <v>96</v>
      </c>
      <c r="E2152" s="377">
        <v>500</v>
      </c>
      <c r="F2152" s="503">
        <f t="shared" si="33"/>
        <v>0.9676663950749651</v>
      </c>
      <c r="G2152" s="504">
        <v>516.70699999999999</v>
      </c>
      <c r="H2152" s="376" t="s">
        <v>127</v>
      </c>
      <c r="I2152" s="377" t="s">
        <v>1553</v>
      </c>
      <c r="J2152" s="505" t="s">
        <v>95</v>
      </c>
      <c r="K2152" s="505" t="s">
        <v>2149</v>
      </c>
      <c r="L2152" s="505" t="s">
        <v>112</v>
      </c>
      <c r="M2152" s="170"/>
      <c r="N2152" s="170"/>
      <c r="O2152" s="269"/>
    </row>
    <row r="2153" spans="1:15" ht="15.6">
      <c r="A2153" s="374">
        <v>46160</v>
      </c>
      <c r="B2153" s="377" t="s">
        <v>1514</v>
      </c>
      <c r="C2153" s="377" t="s">
        <v>520</v>
      </c>
      <c r="D2153" s="376" t="s">
        <v>96</v>
      </c>
      <c r="E2153" s="377">
        <v>2500</v>
      </c>
      <c r="F2153" s="503">
        <f t="shared" si="33"/>
        <v>4.8383319753748255</v>
      </c>
      <c r="G2153" s="504">
        <v>516.70699999999999</v>
      </c>
      <c r="H2153" s="376" t="s">
        <v>127</v>
      </c>
      <c r="I2153" s="377" t="s">
        <v>1553</v>
      </c>
      <c r="J2153" s="505" t="s">
        <v>95</v>
      </c>
      <c r="K2153" s="505" t="s">
        <v>2149</v>
      </c>
      <c r="L2153" s="505" t="s">
        <v>112</v>
      </c>
      <c r="M2153" s="242"/>
      <c r="N2153" s="242"/>
      <c r="O2153" s="75"/>
    </row>
    <row r="2154" spans="1:15" ht="15.6">
      <c r="A2154" s="374">
        <v>46160</v>
      </c>
      <c r="B2154" s="377" t="s">
        <v>1515</v>
      </c>
      <c r="C2154" s="377" t="s">
        <v>395</v>
      </c>
      <c r="D2154" s="376" t="s">
        <v>1502</v>
      </c>
      <c r="E2154" s="377">
        <v>10600</v>
      </c>
      <c r="F2154" s="503">
        <f t="shared" si="33"/>
        <v>20.514527575589259</v>
      </c>
      <c r="G2154" s="504">
        <v>516.70699999999999</v>
      </c>
      <c r="H2154" s="376" t="s">
        <v>127</v>
      </c>
      <c r="I2154" s="377" t="s">
        <v>1564</v>
      </c>
      <c r="J2154" s="505" t="s">
        <v>95</v>
      </c>
      <c r="K2154" s="505" t="s">
        <v>2149</v>
      </c>
      <c r="L2154" s="505" t="s">
        <v>112</v>
      </c>
      <c r="M2154" s="242"/>
      <c r="N2154" s="242"/>
      <c r="O2154" s="75"/>
    </row>
    <row r="2155" spans="1:15" ht="15.6">
      <c r="A2155" s="533">
        <v>46160</v>
      </c>
      <c r="B2155" s="382" t="s">
        <v>1600</v>
      </c>
      <c r="C2155" s="535" t="s">
        <v>334</v>
      </c>
      <c r="D2155" s="382" t="s">
        <v>97</v>
      </c>
      <c r="E2155" s="284">
        <v>1000</v>
      </c>
      <c r="F2155" s="503">
        <f t="shared" si="33"/>
        <v>1.9353327901499302</v>
      </c>
      <c r="G2155" s="504">
        <v>516.70699999999999</v>
      </c>
      <c r="H2155" s="242" t="s">
        <v>167</v>
      </c>
      <c r="I2155" s="242" t="s">
        <v>1629</v>
      </c>
      <c r="J2155" s="505" t="s">
        <v>95</v>
      </c>
      <c r="K2155" s="505" t="s">
        <v>2149</v>
      </c>
      <c r="L2155" s="505" t="s">
        <v>112</v>
      </c>
      <c r="M2155" s="242"/>
      <c r="N2155" s="242"/>
      <c r="O2155" s="75"/>
    </row>
    <row r="2156" spans="1:15" ht="15.6">
      <c r="A2156" s="533">
        <v>46160</v>
      </c>
      <c r="B2156" s="382" t="s">
        <v>1601</v>
      </c>
      <c r="C2156" s="535" t="s">
        <v>334</v>
      </c>
      <c r="D2156" s="382" t="s">
        <v>97</v>
      </c>
      <c r="E2156" s="284">
        <v>1000</v>
      </c>
      <c r="F2156" s="503">
        <f t="shared" si="33"/>
        <v>1.9353327901499302</v>
      </c>
      <c r="G2156" s="504">
        <v>516.70699999999999</v>
      </c>
      <c r="H2156" s="242" t="s">
        <v>167</v>
      </c>
      <c r="I2156" s="242" t="s">
        <v>1629</v>
      </c>
      <c r="J2156" s="505" t="s">
        <v>95</v>
      </c>
      <c r="K2156" s="505" t="s">
        <v>2149</v>
      </c>
      <c r="L2156" s="505" t="s">
        <v>112</v>
      </c>
      <c r="M2156" s="242"/>
      <c r="N2156" s="242"/>
      <c r="O2156" s="75"/>
    </row>
    <row r="2157" spans="1:15" ht="15.6">
      <c r="A2157" s="533">
        <v>46160</v>
      </c>
      <c r="B2157" s="382" t="s">
        <v>1592</v>
      </c>
      <c r="C2157" s="535" t="s">
        <v>334</v>
      </c>
      <c r="D2157" s="382" t="s">
        <v>97</v>
      </c>
      <c r="E2157" s="284">
        <v>1000</v>
      </c>
      <c r="F2157" s="503">
        <f t="shared" si="33"/>
        <v>1.9353327901499302</v>
      </c>
      <c r="G2157" s="504">
        <v>516.70699999999999</v>
      </c>
      <c r="H2157" s="242" t="s">
        <v>167</v>
      </c>
      <c r="I2157" s="242" t="s">
        <v>1629</v>
      </c>
      <c r="J2157" s="505" t="s">
        <v>95</v>
      </c>
      <c r="K2157" s="505" t="s">
        <v>2149</v>
      </c>
      <c r="L2157" s="505" t="s">
        <v>112</v>
      </c>
      <c r="M2157" s="242"/>
      <c r="N2157" s="242"/>
      <c r="O2157" s="75"/>
    </row>
    <row r="2158" spans="1:15" ht="15.6">
      <c r="A2158" s="533">
        <v>46160</v>
      </c>
      <c r="B2158" s="382" t="s">
        <v>1602</v>
      </c>
      <c r="C2158" s="535" t="s">
        <v>334</v>
      </c>
      <c r="D2158" s="382" t="s">
        <v>97</v>
      </c>
      <c r="E2158" s="284">
        <v>1000</v>
      </c>
      <c r="F2158" s="503">
        <f t="shared" ref="F2158:F2221" si="34">E2158/G2158</f>
        <v>1.9353327901499302</v>
      </c>
      <c r="G2158" s="504">
        <v>516.70699999999999</v>
      </c>
      <c r="H2158" s="242" t="s">
        <v>167</v>
      </c>
      <c r="I2158" s="242" t="s">
        <v>1629</v>
      </c>
      <c r="J2158" s="505" t="s">
        <v>95</v>
      </c>
      <c r="K2158" s="505" t="s">
        <v>2149</v>
      </c>
      <c r="L2158" s="505" t="s">
        <v>112</v>
      </c>
      <c r="M2158" s="242"/>
      <c r="N2158" s="242"/>
      <c r="O2158" s="75"/>
    </row>
    <row r="2159" spans="1:15" ht="15.6">
      <c r="A2159" s="533">
        <v>46160</v>
      </c>
      <c r="B2159" s="382" t="s">
        <v>1603</v>
      </c>
      <c r="C2159" s="535" t="s">
        <v>334</v>
      </c>
      <c r="D2159" s="382" t="s">
        <v>97</v>
      </c>
      <c r="E2159" s="284">
        <v>1000</v>
      </c>
      <c r="F2159" s="503">
        <f t="shared" si="34"/>
        <v>1.9353327901499302</v>
      </c>
      <c r="G2159" s="504">
        <v>516.70699999999999</v>
      </c>
      <c r="H2159" s="242" t="s">
        <v>167</v>
      </c>
      <c r="I2159" s="242" t="s">
        <v>1629</v>
      </c>
      <c r="J2159" s="505" t="s">
        <v>95</v>
      </c>
      <c r="K2159" s="505" t="s">
        <v>2149</v>
      </c>
      <c r="L2159" s="505" t="s">
        <v>112</v>
      </c>
      <c r="M2159" s="242"/>
      <c r="N2159" s="242"/>
      <c r="O2159" s="75"/>
    </row>
    <row r="2160" spans="1:15" ht="15.6">
      <c r="A2160" s="533">
        <v>46160</v>
      </c>
      <c r="B2160" s="382" t="s">
        <v>1018</v>
      </c>
      <c r="C2160" s="535" t="s">
        <v>334</v>
      </c>
      <c r="D2160" s="382" t="s">
        <v>97</v>
      </c>
      <c r="E2160" s="284">
        <v>1000</v>
      </c>
      <c r="F2160" s="503">
        <f t="shared" si="34"/>
        <v>1.9353327901499302</v>
      </c>
      <c r="G2160" s="504">
        <v>516.70699999999999</v>
      </c>
      <c r="H2160" s="242" t="s">
        <v>167</v>
      </c>
      <c r="I2160" s="242" t="s">
        <v>1629</v>
      </c>
      <c r="J2160" s="505" t="s">
        <v>95</v>
      </c>
      <c r="K2160" s="505" t="s">
        <v>2149</v>
      </c>
      <c r="L2160" s="505" t="s">
        <v>112</v>
      </c>
      <c r="M2160" s="242"/>
      <c r="N2160" s="242"/>
      <c r="O2160" s="75"/>
    </row>
    <row r="2161" spans="1:15" ht="15.6">
      <c r="A2161" s="536">
        <v>46160</v>
      </c>
      <c r="B2161" s="375" t="s">
        <v>1605</v>
      </c>
      <c r="C2161" s="375" t="s">
        <v>239</v>
      </c>
      <c r="D2161" s="382" t="s">
        <v>97</v>
      </c>
      <c r="E2161" s="537">
        <v>45000</v>
      </c>
      <c r="F2161" s="503">
        <f t="shared" si="34"/>
        <v>87.089975556746865</v>
      </c>
      <c r="G2161" s="504">
        <v>516.70699999999999</v>
      </c>
      <c r="H2161" s="170" t="s">
        <v>167</v>
      </c>
      <c r="I2161" s="170" t="s">
        <v>1638</v>
      </c>
      <c r="J2161" s="505" t="s">
        <v>95</v>
      </c>
      <c r="K2161" s="505" t="s">
        <v>2149</v>
      </c>
      <c r="L2161" s="505" t="s">
        <v>112</v>
      </c>
      <c r="M2161" s="242"/>
      <c r="N2161" s="242"/>
      <c r="O2161" s="75"/>
    </row>
    <row r="2162" spans="1:15" ht="15.6">
      <c r="A2162" s="536">
        <v>46160</v>
      </c>
      <c r="B2162" s="375" t="s">
        <v>1606</v>
      </c>
      <c r="C2162" s="375" t="s">
        <v>448</v>
      </c>
      <c r="D2162" s="382" t="s">
        <v>97</v>
      </c>
      <c r="E2162" s="537">
        <v>4550</v>
      </c>
      <c r="F2162" s="503">
        <f t="shared" si="34"/>
        <v>8.8057641951821832</v>
      </c>
      <c r="G2162" s="504">
        <v>516.70699999999999</v>
      </c>
      <c r="H2162" s="170" t="s">
        <v>167</v>
      </c>
      <c r="I2162" s="170" t="s">
        <v>1639</v>
      </c>
      <c r="J2162" s="505" t="s">
        <v>95</v>
      </c>
      <c r="K2162" s="505" t="s">
        <v>2149</v>
      </c>
      <c r="L2162" s="505" t="s">
        <v>112</v>
      </c>
      <c r="M2162" s="242"/>
      <c r="N2162" s="242"/>
      <c r="O2162" s="75"/>
    </row>
    <row r="2163" spans="1:15" ht="15.6">
      <c r="A2163" s="393">
        <v>46160</v>
      </c>
      <c r="B2163" s="165" t="s">
        <v>2189</v>
      </c>
      <c r="C2163" s="165" t="s">
        <v>334</v>
      </c>
      <c r="D2163" s="165" t="s">
        <v>256</v>
      </c>
      <c r="E2163" s="165">
        <v>700</v>
      </c>
      <c r="F2163" s="503">
        <f t="shared" si="34"/>
        <v>1.3547329531049512</v>
      </c>
      <c r="G2163" s="504">
        <v>516.70699999999999</v>
      </c>
      <c r="H2163" s="347" t="s">
        <v>122</v>
      </c>
      <c r="I2163" s="347" t="s">
        <v>1669</v>
      </c>
      <c r="J2163" s="505" t="s">
        <v>95</v>
      </c>
      <c r="K2163" s="505" t="s">
        <v>2149</v>
      </c>
      <c r="L2163" s="505" t="s">
        <v>112</v>
      </c>
      <c r="M2163" s="242"/>
      <c r="N2163" s="242"/>
      <c r="O2163" s="75"/>
    </row>
    <row r="2164" spans="1:15" ht="15.6">
      <c r="A2164" s="393">
        <v>46160</v>
      </c>
      <c r="B2164" s="165" t="s">
        <v>2189</v>
      </c>
      <c r="C2164" s="165" t="s">
        <v>334</v>
      </c>
      <c r="D2164" s="165" t="s">
        <v>256</v>
      </c>
      <c r="E2164" s="165">
        <v>700</v>
      </c>
      <c r="F2164" s="503">
        <f t="shared" si="34"/>
        <v>1.3547329531049512</v>
      </c>
      <c r="G2164" s="504">
        <v>516.70699999999999</v>
      </c>
      <c r="H2164" s="347" t="s">
        <v>122</v>
      </c>
      <c r="I2164" s="347" t="s">
        <v>1669</v>
      </c>
      <c r="J2164" s="505" t="s">
        <v>95</v>
      </c>
      <c r="K2164" s="505" t="s">
        <v>2149</v>
      </c>
      <c r="L2164" s="505" t="s">
        <v>112</v>
      </c>
      <c r="M2164" s="242"/>
      <c r="N2164" s="242"/>
      <c r="O2164" s="75"/>
    </row>
    <row r="2165" spans="1:15" ht="15.6">
      <c r="A2165" s="393">
        <v>46160</v>
      </c>
      <c r="B2165" s="165" t="s">
        <v>2190</v>
      </c>
      <c r="C2165" s="165" t="s">
        <v>334</v>
      </c>
      <c r="D2165" s="165" t="s">
        <v>256</v>
      </c>
      <c r="E2165" s="165">
        <v>350</v>
      </c>
      <c r="F2165" s="503">
        <f t="shared" si="34"/>
        <v>0.67736647655247562</v>
      </c>
      <c r="G2165" s="504">
        <v>516.70699999999999</v>
      </c>
      <c r="H2165" s="347" t="s">
        <v>122</v>
      </c>
      <c r="I2165" s="347" t="s">
        <v>1669</v>
      </c>
      <c r="J2165" s="505" t="s">
        <v>95</v>
      </c>
      <c r="K2165" s="505" t="s">
        <v>2149</v>
      </c>
      <c r="L2165" s="505" t="s">
        <v>112</v>
      </c>
      <c r="M2165" s="242"/>
      <c r="N2165" s="242"/>
      <c r="O2165" s="75"/>
    </row>
    <row r="2166" spans="1:15" ht="15.6">
      <c r="A2166" s="393">
        <v>46160</v>
      </c>
      <c r="B2166" s="165" t="s">
        <v>2170</v>
      </c>
      <c r="C2166" s="165" t="s">
        <v>523</v>
      </c>
      <c r="D2166" s="165" t="s">
        <v>256</v>
      </c>
      <c r="E2166" s="165">
        <v>60000</v>
      </c>
      <c r="F2166" s="503">
        <f t="shared" si="34"/>
        <v>116.11996740899582</v>
      </c>
      <c r="G2166" s="504">
        <v>516.70699999999999</v>
      </c>
      <c r="H2166" s="165" t="s">
        <v>122</v>
      </c>
      <c r="I2166" s="165" t="s">
        <v>1683</v>
      </c>
      <c r="J2166" s="505" t="s">
        <v>95</v>
      </c>
      <c r="K2166" s="505" t="s">
        <v>2149</v>
      </c>
      <c r="L2166" s="505" t="s">
        <v>112</v>
      </c>
      <c r="M2166" s="242"/>
      <c r="N2166" s="242"/>
      <c r="O2166" s="75"/>
    </row>
    <row r="2167" spans="1:15" ht="15.6">
      <c r="A2167" s="393">
        <v>46160</v>
      </c>
      <c r="B2167" s="165" t="s">
        <v>2208</v>
      </c>
      <c r="C2167" s="375" t="s">
        <v>391</v>
      </c>
      <c r="D2167" s="165" t="s">
        <v>256</v>
      </c>
      <c r="E2167" s="165">
        <v>160000</v>
      </c>
      <c r="F2167" s="503">
        <f t="shared" si="34"/>
        <v>309.65324642398883</v>
      </c>
      <c r="G2167" s="504">
        <v>516.70699999999999</v>
      </c>
      <c r="H2167" s="165" t="s">
        <v>122</v>
      </c>
      <c r="I2167" s="165" t="s">
        <v>1684</v>
      </c>
      <c r="J2167" s="505" t="s">
        <v>95</v>
      </c>
      <c r="K2167" s="505" t="s">
        <v>2149</v>
      </c>
      <c r="L2167" s="505" t="s">
        <v>112</v>
      </c>
      <c r="M2167" s="242"/>
      <c r="N2167" s="242"/>
      <c r="O2167" s="75"/>
    </row>
    <row r="2168" spans="1:15" ht="15.6">
      <c r="A2168" s="370">
        <v>46160</v>
      </c>
      <c r="B2168" s="242" t="s">
        <v>2159</v>
      </c>
      <c r="C2168" s="242" t="s">
        <v>334</v>
      </c>
      <c r="D2168" s="242" t="s">
        <v>256</v>
      </c>
      <c r="E2168" s="242">
        <v>1000</v>
      </c>
      <c r="F2168" s="503">
        <f t="shared" si="34"/>
        <v>1.9353327901499302</v>
      </c>
      <c r="G2168" s="504">
        <v>516.70699999999999</v>
      </c>
      <c r="H2168" s="242" t="s">
        <v>121</v>
      </c>
      <c r="I2168" s="242" t="s">
        <v>1710</v>
      </c>
      <c r="J2168" s="505" t="s">
        <v>95</v>
      </c>
      <c r="K2168" s="505" t="s">
        <v>2149</v>
      </c>
      <c r="L2168" s="505" t="s">
        <v>112</v>
      </c>
      <c r="M2168" s="242"/>
      <c r="N2168" s="242"/>
      <c r="O2168" s="75"/>
    </row>
    <row r="2169" spans="1:15" ht="15.6">
      <c r="A2169" s="370">
        <v>46160</v>
      </c>
      <c r="B2169" s="242" t="s">
        <v>2159</v>
      </c>
      <c r="C2169" s="242" t="s">
        <v>334</v>
      </c>
      <c r="D2169" s="242" t="s">
        <v>256</v>
      </c>
      <c r="E2169" s="242">
        <v>1000</v>
      </c>
      <c r="F2169" s="503">
        <f t="shared" si="34"/>
        <v>1.9353327901499302</v>
      </c>
      <c r="G2169" s="504">
        <v>516.70699999999999</v>
      </c>
      <c r="H2169" s="242" t="s">
        <v>121</v>
      </c>
      <c r="I2169" s="242" t="s">
        <v>1710</v>
      </c>
      <c r="J2169" s="505" t="s">
        <v>95</v>
      </c>
      <c r="K2169" s="505" t="s">
        <v>2149</v>
      </c>
      <c r="L2169" s="505" t="s">
        <v>112</v>
      </c>
      <c r="M2169" s="170"/>
      <c r="N2169" s="170"/>
      <c r="O2169" s="124"/>
    </row>
    <row r="2170" spans="1:15" ht="15.6">
      <c r="A2170" s="370">
        <v>46160</v>
      </c>
      <c r="B2170" s="242" t="s">
        <v>2224</v>
      </c>
      <c r="C2170" s="242" t="s">
        <v>334</v>
      </c>
      <c r="D2170" s="242" t="s">
        <v>256</v>
      </c>
      <c r="E2170" s="242">
        <v>1000</v>
      </c>
      <c r="F2170" s="503">
        <f t="shared" si="34"/>
        <v>1.9353327901499302</v>
      </c>
      <c r="G2170" s="504">
        <v>516.70699999999999</v>
      </c>
      <c r="H2170" s="242" t="s">
        <v>121</v>
      </c>
      <c r="I2170" s="242" t="s">
        <v>1710</v>
      </c>
      <c r="J2170" s="505" t="s">
        <v>95</v>
      </c>
      <c r="K2170" s="505" t="s">
        <v>2149</v>
      </c>
      <c r="L2170" s="505" t="s">
        <v>112</v>
      </c>
      <c r="M2170" s="170"/>
      <c r="N2170" s="170"/>
      <c r="O2170" s="124"/>
    </row>
    <row r="2171" spans="1:15" ht="15.6">
      <c r="A2171" s="370">
        <v>46160</v>
      </c>
      <c r="B2171" s="242" t="s">
        <v>521</v>
      </c>
      <c r="C2171" s="242" t="s">
        <v>566</v>
      </c>
      <c r="D2171" s="242" t="s">
        <v>256</v>
      </c>
      <c r="E2171" s="242">
        <v>2000</v>
      </c>
      <c r="F2171" s="503">
        <f t="shared" si="34"/>
        <v>3.8706655802998604</v>
      </c>
      <c r="G2171" s="504">
        <v>516.70699999999999</v>
      </c>
      <c r="H2171" s="242" t="s">
        <v>121</v>
      </c>
      <c r="I2171" s="242" t="s">
        <v>1711</v>
      </c>
      <c r="J2171" s="505" t="s">
        <v>95</v>
      </c>
      <c r="K2171" s="505" t="s">
        <v>2149</v>
      </c>
      <c r="L2171" s="505" t="s">
        <v>112</v>
      </c>
      <c r="M2171" s="170"/>
      <c r="N2171" s="170"/>
      <c r="O2171" s="124"/>
    </row>
    <row r="2172" spans="1:15" ht="15.6">
      <c r="A2172" s="370">
        <v>46160</v>
      </c>
      <c r="B2172" s="242" t="s">
        <v>2162</v>
      </c>
      <c r="C2172" s="242" t="s">
        <v>616</v>
      </c>
      <c r="D2172" s="242" t="s">
        <v>256</v>
      </c>
      <c r="E2172" s="242">
        <v>4000</v>
      </c>
      <c r="F2172" s="503">
        <f t="shared" si="34"/>
        <v>7.7413311605997208</v>
      </c>
      <c r="G2172" s="504">
        <v>516.70699999999999</v>
      </c>
      <c r="H2172" s="242" t="s">
        <v>130</v>
      </c>
      <c r="I2172" s="242" t="s">
        <v>1740</v>
      </c>
      <c r="J2172" s="505" t="s">
        <v>95</v>
      </c>
      <c r="K2172" s="505" t="s">
        <v>2149</v>
      </c>
      <c r="L2172" s="505" t="s">
        <v>112</v>
      </c>
      <c r="M2172" s="242"/>
      <c r="N2172" s="242"/>
      <c r="O2172" s="75"/>
    </row>
    <row r="2173" spans="1:15" ht="15.6">
      <c r="A2173" s="370">
        <v>46160</v>
      </c>
      <c r="B2173" s="242" t="s">
        <v>2193</v>
      </c>
      <c r="C2173" s="242" t="s">
        <v>520</v>
      </c>
      <c r="D2173" s="242" t="s">
        <v>256</v>
      </c>
      <c r="E2173" s="242">
        <v>700</v>
      </c>
      <c r="F2173" s="503">
        <f t="shared" si="34"/>
        <v>1.3547329531049512</v>
      </c>
      <c r="G2173" s="504">
        <v>516.70699999999999</v>
      </c>
      <c r="H2173" s="242" t="s">
        <v>130</v>
      </c>
      <c r="I2173" s="242" t="s">
        <v>1739</v>
      </c>
      <c r="J2173" s="505" t="s">
        <v>95</v>
      </c>
      <c r="K2173" s="505" t="s">
        <v>2149</v>
      </c>
      <c r="L2173" s="505" t="s">
        <v>112</v>
      </c>
      <c r="M2173" s="242"/>
      <c r="N2173" s="242"/>
      <c r="O2173" s="75"/>
    </row>
    <row r="2174" spans="1:15" ht="15.6">
      <c r="A2174" s="381">
        <v>46160</v>
      </c>
      <c r="B2174" s="170" t="s">
        <v>1796</v>
      </c>
      <c r="C2174" s="375" t="s">
        <v>391</v>
      </c>
      <c r="D2174" s="369" t="s">
        <v>1797</v>
      </c>
      <c r="E2174" s="309">
        <v>25000</v>
      </c>
      <c r="F2174" s="503">
        <f t="shared" si="34"/>
        <v>48.383319753748253</v>
      </c>
      <c r="G2174" s="504">
        <v>516.70699999999999</v>
      </c>
      <c r="H2174" s="369" t="s">
        <v>133</v>
      </c>
      <c r="I2174" s="170" t="s">
        <v>1849</v>
      </c>
      <c r="J2174" s="505" t="s">
        <v>95</v>
      </c>
      <c r="K2174" s="505" t="s">
        <v>2149</v>
      </c>
      <c r="L2174" s="505" t="s">
        <v>112</v>
      </c>
      <c r="M2174" s="170"/>
      <c r="N2174" s="170"/>
      <c r="O2174" s="124"/>
    </row>
    <row r="2175" spans="1:15" ht="15.6">
      <c r="A2175" s="381">
        <v>46160</v>
      </c>
      <c r="B2175" s="170" t="s">
        <v>1798</v>
      </c>
      <c r="C2175" s="369" t="s">
        <v>523</v>
      </c>
      <c r="D2175" s="369" t="s">
        <v>96</v>
      </c>
      <c r="E2175" s="309">
        <v>20850</v>
      </c>
      <c r="F2175" s="503">
        <f t="shared" si="34"/>
        <v>40.351688674626047</v>
      </c>
      <c r="G2175" s="504">
        <v>516.70699999999999</v>
      </c>
      <c r="H2175" s="369" t="s">
        <v>133</v>
      </c>
      <c r="I2175" s="170" t="s">
        <v>1850</v>
      </c>
      <c r="J2175" s="505" t="s">
        <v>95</v>
      </c>
      <c r="K2175" s="505" t="s">
        <v>2149</v>
      </c>
      <c r="L2175" s="505" t="s">
        <v>112</v>
      </c>
      <c r="M2175" s="170"/>
      <c r="N2175" s="170"/>
      <c r="O2175" s="124"/>
    </row>
    <row r="2176" spans="1:15" ht="15.6">
      <c r="A2176" s="381">
        <v>46160</v>
      </c>
      <c r="B2176" s="242" t="s">
        <v>1799</v>
      </c>
      <c r="C2176" s="242" t="s">
        <v>403</v>
      </c>
      <c r="D2176" s="530" t="s">
        <v>96</v>
      </c>
      <c r="E2176" s="285">
        <v>6000</v>
      </c>
      <c r="F2176" s="503">
        <f t="shared" si="34"/>
        <v>11.611996740899581</v>
      </c>
      <c r="G2176" s="504">
        <v>516.70699999999999</v>
      </c>
      <c r="H2176" s="540" t="s">
        <v>133</v>
      </c>
      <c r="I2176" s="242" t="s">
        <v>1835</v>
      </c>
      <c r="J2176" s="505" t="s">
        <v>95</v>
      </c>
      <c r="K2176" s="505" t="s">
        <v>2149</v>
      </c>
      <c r="L2176" s="505" t="s">
        <v>112</v>
      </c>
      <c r="M2176" s="170"/>
      <c r="N2176" s="170"/>
      <c r="O2176" s="124"/>
    </row>
    <row r="2177" spans="1:15" ht="15.6">
      <c r="A2177" s="381">
        <v>46160</v>
      </c>
      <c r="B2177" s="242" t="s">
        <v>1800</v>
      </c>
      <c r="C2177" s="369" t="s">
        <v>334</v>
      </c>
      <c r="D2177" s="530" t="s">
        <v>96</v>
      </c>
      <c r="E2177" s="285">
        <v>250</v>
      </c>
      <c r="F2177" s="503">
        <f t="shared" si="34"/>
        <v>0.48383319753748255</v>
      </c>
      <c r="G2177" s="504">
        <v>516.70699999999999</v>
      </c>
      <c r="H2177" s="540" t="s">
        <v>133</v>
      </c>
      <c r="I2177" s="242" t="s">
        <v>1834</v>
      </c>
      <c r="J2177" s="505" t="s">
        <v>95</v>
      </c>
      <c r="K2177" s="505" t="s">
        <v>2149</v>
      </c>
      <c r="L2177" s="505" t="s">
        <v>112</v>
      </c>
      <c r="M2177" s="242"/>
      <c r="N2177" s="242"/>
      <c r="O2177" s="276"/>
    </row>
    <row r="2178" spans="1:15" ht="15.6">
      <c r="A2178" s="536">
        <v>46160</v>
      </c>
      <c r="B2178" s="375" t="s">
        <v>1883</v>
      </c>
      <c r="C2178" s="375" t="s">
        <v>334</v>
      </c>
      <c r="D2178" s="375" t="s">
        <v>99</v>
      </c>
      <c r="E2178" s="245">
        <v>500</v>
      </c>
      <c r="F2178" s="503">
        <f t="shared" si="34"/>
        <v>0.9676663950749651</v>
      </c>
      <c r="G2178" s="504">
        <v>516.70699999999999</v>
      </c>
      <c r="H2178" s="375" t="s">
        <v>128</v>
      </c>
      <c r="I2178" s="375" t="s">
        <v>1938</v>
      </c>
      <c r="J2178" s="505" t="s">
        <v>95</v>
      </c>
      <c r="K2178" s="505" t="s">
        <v>2149</v>
      </c>
      <c r="L2178" s="505" t="s">
        <v>112</v>
      </c>
      <c r="M2178" s="242"/>
      <c r="N2178" s="242"/>
      <c r="O2178" s="75"/>
    </row>
    <row r="2179" spans="1:15" ht="15.6">
      <c r="A2179" s="536">
        <v>46160</v>
      </c>
      <c r="B2179" s="375" t="s">
        <v>1884</v>
      </c>
      <c r="C2179" s="375" t="s">
        <v>334</v>
      </c>
      <c r="D2179" s="375" t="s">
        <v>99</v>
      </c>
      <c r="E2179" s="245">
        <v>500</v>
      </c>
      <c r="F2179" s="503">
        <f t="shared" si="34"/>
        <v>0.9676663950749651</v>
      </c>
      <c r="G2179" s="504">
        <v>516.70699999999999</v>
      </c>
      <c r="H2179" s="375" t="s">
        <v>128</v>
      </c>
      <c r="I2179" s="375" t="s">
        <v>1938</v>
      </c>
      <c r="J2179" s="505" t="s">
        <v>95</v>
      </c>
      <c r="K2179" s="505" t="s">
        <v>2149</v>
      </c>
      <c r="L2179" s="505" t="s">
        <v>112</v>
      </c>
      <c r="M2179" s="242"/>
      <c r="N2179" s="242"/>
      <c r="O2179" s="75"/>
    </row>
    <row r="2180" spans="1:15" ht="15.6">
      <c r="A2180" s="536">
        <v>46160</v>
      </c>
      <c r="B2180" s="375" t="s">
        <v>1884</v>
      </c>
      <c r="C2180" s="375" t="s">
        <v>334</v>
      </c>
      <c r="D2180" s="375" t="s">
        <v>99</v>
      </c>
      <c r="E2180" s="245">
        <v>500</v>
      </c>
      <c r="F2180" s="503">
        <f t="shared" si="34"/>
        <v>0.9676663950749651</v>
      </c>
      <c r="G2180" s="504">
        <v>516.70699999999999</v>
      </c>
      <c r="H2180" s="375" t="s">
        <v>128</v>
      </c>
      <c r="I2180" s="375" t="s">
        <v>1938</v>
      </c>
      <c r="J2180" s="505" t="s">
        <v>95</v>
      </c>
      <c r="K2180" s="505" t="s">
        <v>2149</v>
      </c>
      <c r="L2180" s="505" t="s">
        <v>112</v>
      </c>
      <c r="M2180" s="242"/>
      <c r="N2180" s="242"/>
      <c r="O2180" s="75"/>
    </row>
    <row r="2181" spans="1:15" ht="15.6">
      <c r="A2181" s="536">
        <v>46160</v>
      </c>
      <c r="B2181" s="375" t="s">
        <v>1885</v>
      </c>
      <c r="C2181" s="375" t="s">
        <v>334</v>
      </c>
      <c r="D2181" s="375" t="s">
        <v>99</v>
      </c>
      <c r="E2181" s="245">
        <v>500</v>
      </c>
      <c r="F2181" s="503">
        <f t="shared" si="34"/>
        <v>0.9676663950749651</v>
      </c>
      <c r="G2181" s="504">
        <v>516.70699999999999</v>
      </c>
      <c r="H2181" s="375" t="s">
        <v>128</v>
      </c>
      <c r="I2181" s="375" t="s">
        <v>1938</v>
      </c>
      <c r="J2181" s="505" t="s">
        <v>95</v>
      </c>
      <c r="K2181" s="505" t="s">
        <v>2149</v>
      </c>
      <c r="L2181" s="505" t="s">
        <v>112</v>
      </c>
      <c r="M2181" s="242"/>
      <c r="N2181" s="242"/>
      <c r="O2181" s="75"/>
    </row>
    <row r="2182" spans="1:15" ht="15.6">
      <c r="A2182" s="536">
        <v>46160</v>
      </c>
      <c r="B2182" s="375" t="s">
        <v>1886</v>
      </c>
      <c r="C2182" s="375" t="s">
        <v>523</v>
      </c>
      <c r="D2182" s="375" t="s">
        <v>99</v>
      </c>
      <c r="E2182" s="245">
        <v>9700</v>
      </c>
      <c r="F2182" s="503">
        <f t="shared" si="34"/>
        <v>18.772728064454324</v>
      </c>
      <c r="G2182" s="504">
        <v>516.70699999999999</v>
      </c>
      <c r="H2182" s="375" t="s">
        <v>128</v>
      </c>
      <c r="I2182" s="375" t="s">
        <v>1949</v>
      </c>
      <c r="J2182" s="505" t="s">
        <v>95</v>
      </c>
      <c r="K2182" s="505" t="s">
        <v>2149</v>
      </c>
      <c r="L2182" s="505" t="s">
        <v>112</v>
      </c>
      <c r="M2182" s="242"/>
      <c r="N2182" s="242"/>
      <c r="O2182" s="75"/>
    </row>
    <row r="2183" spans="1:15" ht="15.6">
      <c r="A2183" s="370">
        <v>46160</v>
      </c>
      <c r="B2183" s="242" t="s">
        <v>1983</v>
      </c>
      <c r="C2183" s="242" t="s">
        <v>334</v>
      </c>
      <c r="D2183" s="242" t="s">
        <v>96</v>
      </c>
      <c r="E2183" s="242">
        <v>1000</v>
      </c>
      <c r="F2183" s="503">
        <f t="shared" si="34"/>
        <v>1.9353327901499302</v>
      </c>
      <c r="G2183" s="504">
        <v>516.70699999999999</v>
      </c>
      <c r="H2183" s="242" t="s">
        <v>123</v>
      </c>
      <c r="I2183" s="242" t="s">
        <v>2013</v>
      </c>
      <c r="J2183" s="505" t="s">
        <v>95</v>
      </c>
      <c r="K2183" s="505" t="s">
        <v>2149</v>
      </c>
      <c r="L2183" s="505" t="s">
        <v>112</v>
      </c>
      <c r="M2183" s="242"/>
      <c r="N2183" s="242"/>
      <c r="O2183" s="75"/>
    </row>
    <row r="2184" spans="1:15" ht="15.6">
      <c r="A2184" s="370">
        <v>46160</v>
      </c>
      <c r="B2184" s="242" t="s">
        <v>1984</v>
      </c>
      <c r="C2184" s="242" t="s">
        <v>334</v>
      </c>
      <c r="D2184" s="242" t="s">
        <v>96</v>
      </c>
      <c r="E2184" s="242">
        <v>1000</v>
      </c>
      <c r="F2184" s="503">
        <f t="shared" si="34"/>
        <v>1.9353327901499302</v>
      </c>
      <c r="G2184" s="504">
        <v>516.70699999999999</v>
      </c>
      <c r="H2184" s="242" t="s">
        <v>123</v>
      </c>
      <c r="I2184" s="242" t="s">
        <v>2013</v>
      </c>
      <c r="J2184" s="505" t="s">
        <v>95</v>
      </c>
      <c r="K2184" s="505" t="s">
        <v>2149</v>
      </c>
      <c r="L2184" s="505" t="s">
        <v>112</v>
      </c>
      <c r="M2184" s="242"/>
      <c r="N2184" s="242"/>
      <c r="O2184" s="75"/>
    </row>
    <row r="2185" spans="1:15" ht="15.6">
      <c r="A2185" s="528">
        <v>46160</v>
      </c>
      <c r="B2185" s="243" t="s">
        <v>2044</v>
      </c>
      <c r="C2185" s="170" t="s">
        <v>251</v>
      </c>
      <c r="D2185" s="248"/>
      <c r="E2185" s="245"/>
      <c r="F2185" s="395">
        <f t="shared" si="34"/>
        <v>0</v>
      </c>
      <c r="G2185" s="394">
        <v>516.70699999999999</v>
      </c>
      <c r="H2185" s="170" t="s">
        <v>106</v>
      </c>
      <c r="I2185" s="170" t="s">
        <v>2054</v>
      </c>
      <c r="J2185" s="505" t="s">
        <v>95</v>
      </c>
      <c r="K2185" s="505" t="s">
        <v>2149</v>
      </c>
      <c r="L2185" s="505" t="s">
        <v>112</v>
      </c>
      <c r="M2185" s="392">
        <v>36254743</v>
      </c>
      <c r="N2185" s="170">
        <v>70165</v>
      </c>
      <c r="O2185" s="124"/>
    </row>
    <row r="2186" spans="1:15" ht="15.6">
      <c r="A2186" s="370">
        <v>46161</v>
      </c>
      <c r="B2186" s="242" t="s">
        <v>1451</v>
      </c>
      <c r="C2186" s="242" t="s">
        <v>334</v>
      </c>
      <c r="D2186" s="371" t="s">
        <v>98</v>
      </c>
      <c r="E2186" s="242">
        <v>250</v>
      </c>
      <c r="F2186" s="503">
        <f t="shared" si="34"/>
        <v>0.48383319753748255</v>
      </c>
      <c r="G2186" s="504">
        <v>516.70699999999999</v>
      </c>
      <c r="H2186" s="372" t="s">
        <v>110</v>
      </c>
      <c r="I2186" s="530" t="s">
        <v>1468</v>
      </c>
      <c r="J2186" s="505" t="s">
        <v>95</v>
      </c>
      <c r="K2186" s="505" t="s">
        <v>2149</v>
      </c>
      <c r="L2186" s="505" t="s">
        <v>112</v>
      </c>
      <c r="M2186" s="242"/>
      <c r="N2186" s="242"/>
      <c r="O2186" s="75"/>
    </row>
    <row r="2187" spans="1:15" ht="15.6">
      <c r="A2187" s="370">
        <v>46161</v>
      </c>
      <c r="B2187" s="242" t="s">
        <v>1452</v>
      </c>
      <c r="C2187" s="375" t="s">
        <v>391</v>
      </c>
      <c r="D2187" s="371" t="s">
        <v>98</v>
      </c>
      <c r="E2187" s="242">
        <v>12000</v>
      </c>
      <c r="F2187" s="503">
        <f t="shared" si="34"/>
        <v>23.223993481799162</v>
      </c>
      <c r="G2187" s="504">
        <v>516.70699999999999</v>
      </c>
      <c r="H2187" s="372" t="s">
        <v>110</v>
      </c>
      <c r="I2187" s="530" t="s">
        <v>1477</v>
      </c>
      <c r="J2187" s="505" t="s">
        <v>95</v>
      </c>
      <c r="K2187" s="505" t="s">
        <v>2149</v>
      </c>
      <c r="L2187" s="505" t="s">
        <v>112</v>
      </c>
      <c r="M2187" s="242"/>
      <c r="N2187" s="242"/>
      <c r="O2187" s="75"/>
    </row>
    <row r="2188" spans="1:15" ht="15.6">
      <c r="A2188" s="370">
        <v>46161</v>
      </c>
      <c r="B2188" s="242" t="s">
        <v>1453</v>
      </c>
      <c r="C2188" s="242" t="s">
        <v>334</v>
      </c>
      <c r="D2188" s="371" t="s">
        <v>98</v>
      </c>
      <c r="E2188" s="242">
        <v>250</v>
      </c>
      <c r="F2188" s="503">
        <f t="shared" si="34"/>
        <v>0.48383319753748255</v>
      </c>
      <c r="G2188" s="504">
        <v>516.70699999999999</v>
      </c>
      <c r="H2188" s="372" t="s">
        <v>110</v>
      </c>
      <c r="I2188" s="530" t="s">
        <v>1468</v>
      </c>
      <c r="J2188" s="505" t="s">
        <v>95</v>
      </c>
      <c r="K2188" s="505" t="s">
        <v>2149</v>
      </c>
      <c r="L2188" s="505" t="s">
        <v>112</v>
      </c>
      <c r="M2188" s="242"/>
      <c r="N2188" s="242"/>
      <c r="O2188" s="75"/>
    </row>
    <row r="2189" spans="1:15" ht="15.6">
      <c r="A2189" s="370">
        <v>46161</v>
      </c>
      <c r="B2189" s="242" t="s">
        <v>1449</v>
      </c>
      <c r="C2189" s="242" t="s">
        <v>334</v>
      </c>
      <c r="D2189" s="371" t="s">
        <v>98</v>
      </c>
      <c r="E2189" s="242">
        <v>250</v>
      </c>
      <c r="F2189" s="503">
        <f t="shared" si="34"/>
        <v>0.48383319753748255</v>
      </c>
      <c r="G2189" s="504">
        <v>516.70699999999999</v>
      </c>
      <c r="H2189" s="372" t="s">
        <v>110</v>
      </c>
      <c r="I2189" s="530" t="s">
        <v>1468</v>
      </c>
      <c r="J2189" s="505" t="s">
        <v>95</v>
      </c>
      <c r="K2189" s="505" t="s">
        <v>2149</v>
      </c>
      <c r="L2189" s="505" t="s">
        <v>112</v>
      </c>
      <c r="M2189" s="242"/>
      <c r="N2189" s="242"/>
      <c r="O2189" s="75"/>
    </row>
    <row r="2190" spans="1:15" ht="15.6">
      <c r="A2190" s="370">
        <v>46161</v>
      </c>
      <c r="B2190" s="369" t="s">
        <v>1454</v>
      </c>
      <c r="C2190" s="170" t="s">
        <v>109</v>
      </c>
      <c r="D2190" s="232" t="s">
        <v>98</v>
      </c>
      <c r="E2190" s="242">
        <v>10000</v>
      </c>
      <c r="F2190" s="503">
        <f t="shared" si="34"/>
        <v>19.353327901499302</v>
      </c>
      <c r="G2190" s="504">
        <v>516.70699999999999</v>
      </c>
      <c r="H2190" s="372" t="s">
        <v>110</v>
      </c>
      <c r="I2190" s="530" t="s">
        <v>1479</v>
      </c>
      <c r="J2190" s="505" t="s">
        <v>95</v>
      </c>
      <c r="K2190" s="505" t="s">
        <v>2149</v>
      </c>
      <c r="L2190" s="505" t="s">
        <v>112</v>
      </c>
      <c r="M2190" s="170"/>
      <c r="N2190" s="170"/>
      <c r="O2190" s="124"/>
    </row>
    <row r="2191" spans="1:15" ht="15.6">
      <c r="A2191" s="370">
        <v>46161</v>
      </c>
      <c r="B2191" s="242" t="s">
        <v>1455</v>
      </c>
      <c r="C2191" s="242" t="s">
        <v>334</v>
      </c>
      <c r="D2191" s="371" t="s">
        <v>98</v>
      </c>
      <c r="E2191" s="242">
        <v>1500</v>
      </c>
      <c r="F2191" s="503">
        <f t="shared" si="34"/>
        <v>2.9029991852248953</v>
      </c>
      <c r="G2191" s="504">
        <v>516.70699999999999</v>
      </c>
      <c r="H2191" s="372" t="s">
        <v>110</v>
      </c>
      <c r="I2191" s="530" t="s">
        <v>1468</v>
      </c>
      <c r="J2191" s="505" t="s">
        <v>95</v>
      </c>
      <c r="K2191" s="505" t="s">
        <v>2149</v>
      </c>
      <c r="L2191" s="505" t="s">
        <v>112</v>
      </c>
      <c r="M2191" s="170"/>
      <c r="N2191" s="170"/>
      <c r="O2191" s="124"/>
    </row>
    <row r="2192" spans="1:15" ht="15.6">
      <c r="A2192" s="370">
        <v>46161</v>
      </c>
      <c r="B2192" s="242" t="s">
        <v>1456</v>
      </c>
      <c r="C2192" s="242" t="s">
        <v>395</v>
      </c>
      <c r="D2192" s="371" t="s">
        <v>98</v>
      </c>
      <c r="E2192" s="242">
        <v>70000</v>
      </c>
      <c r="F2192" s="503">
        <f t="shared" si="34"/>
        <v>135.47329531049513</v>
      </c>
      <c r="G2192" s="504">
        <v>516.70699999999999</v>
      </c>
      <c r="H2192" s="372" t="s">
        <v>110</v>
      </c>
      <c r="I2192" s="530" t="s">
        <v>1480</v>
      </c>
      <c r="J2192" s="505" t="s">
        <v>95</v>
      </c>
      <c r="K2192" s="505" t="s">
        <v>2149</v>
      </c>
      <c r="L2192" s="505" t="s">
        <v>112</v>
      </c>
      <c r="M2192" s="170"/>
      <c r="N2192" s="170"/>
      <c r="O2192" s="124"/>
    </row>
    <row r="2193" spans="1:15" ht="15.6">
      <c r="A2193" s="374">
        <v>46161</v>
      </c>
      <c r="B2193" s="375" t="s">
        <v>1517</v>
      </c>
      <c r="C2193" s="375" t="s">
        <v>109</v>
      </c>
      <c r="D2193" s="376" t="s">
        <v>96</v>
      </c>
      <c r="E2193" s="377">
        <v>7500</v>
      </c>
      <c r="F2193" s="503">
        <f t="shared" si="34"/>
        <v>14.514995926124477</v>
      </c>
      <c r="G2193" s="504">
        <v>516.70699999999999</v>
      </c>
      <c r="H2193" s="376" t="s">
        <v>127</v>
      </c>
      <c r="I2193" s="377" t="s">
        <v>1566</v>
      </c>
      <c r="J2193" s="505" t="s">
        <v>95</v>
      </c>
      <c r="K2193" s="505" t="s">
        <v>2149</v>
      </c>
      <c r="L2193" s="505" t="s">
        <v>112</v>
      </c>
      <c r="M2193" s="242"/>
      <c r="N2193" s="242"/>
      <c r="O2193" s="75"/>
    </row>
    <row r="2194" spans="1:15" ht="15.6">
      <c r="A2194" s="374">
        <v>46161</v>
      </c>
      <c r="B2194" s="377" t="s">
        <v>1518</v>
      </c>
      <c r="C2194" s="377" t="s">
        <v>1519</v>
      </c>
      <c r="D2194" s="376" t="s">
        <v>1502</v>
      </c>
      <c r="E2194" s="377">
        <v>160000</v>
      </c>
      <c r="F2194" s="503">
        <f t="shared" si="34"/>
        <v>309.65324642398883</v>
      </c>
      <c r="G2194" s="504">
        <v>516.70699999999999</v>
      </c>
      <c r="H2194" s="376" t="s">
        <v>127</v>
      </c>
      <c r="I2194" s="377" t="s">
        <v>1567</v>
      </c>
      <c r="J2194" s="505" t="s">
        <v>95</v>
      </c>
      <c r="K2194" s="505" t="s">
        <v>2149</v>
      </c>
      <c r="L2194" s="505" t="s">
        <v>112</v>
      </c>
      <c r="M2194" s="242"/>
      <c r="N2194" s="242"/>
      <c r="O2194" s="75"/>
    </row>
    <row r="2195" spans="1:15" ht="15.6">
      <c r="A2195" s="374">
        <v>46161</v>
      </c>
      <c r="B2195" s="377" t="s">
        <v>1520</v>
      </c>
      <c r="C2195" s="377" t="s">
        <v>1519</v>
      </c>
      <c r="D2195" s="376" t="s">
        <v>1502</v>
      </c>
      <c r="E2195" s="377">
        <v>20000</v>
      </c>
      <c r="F2195" s="503">
        <f t="shared" si="34"/>
        <v>38.706655802998604</v>
      </c>
      <c r="G2195" s="504">
        <v>516.70699999999999</v>
      </c>
      <c r="H2195" s="376" t="s">
        <v>127</v>
      </c>
      <c r="I2195" s="377" t="s">
        <v>1568</v>
      </c>
      <c r="J2195" s="505" t="s">
        <v>95</v>
      </c>
      <c r="K2195" s="505" t="s">
        <v>2149</v>
      </c>
      <c r="L2195" s="505" t="s">
        <v>112</v>
      </c>
      <c r="M2195" s="242"/>
      <c r="N2195" s="242"/>
      <c r="O2195" s="75"/>
    </row>
    <row r="2196" spans="1:15" ht="15.6">
      <c r="A2196" s="533">
        <v>46161</v>
      </c>
      <c r="B2196" s="382" t="s">
        <v>1594</v>
      </c>
      <c r="C2196" s="535" t="s">
        <v>334</v>
      </c>
      <c r="D2196" s="382" t="s">
        <v>97</v>
      </c>
      <c r="E2196" s="284">
        <v>500</v>
      </c>
      <c r="F2196" s="503">
        <f t="shared" si="34"/>
        <v>0.9676663950749651</v>
      </c>
      <c r="G2196" s="504">
        <v>516.70699999999999</v>
      </c>
      <c r="H2196" s="242" t="s">
        <v>167</v>
      </c>
      <c r="I2196" s="242" t="s">
        <v>1629</v>
      </c>
      <c r="J2196" s="505" t="s">
        <v>95</v>
      </c>
      <c r="K2196" s="505" t="s">
        <v>2149</v>
      </c>
      <c r="L2196" s="505" t="s">
        <v>112</v>
      </c>
      <c r="M2196" s="242"/>
      <c r="N2196" s="242"/>
      <c r="O2196" s="75"/>
    </row>
    <row r="2197" spans="1:15" ht="15.6">
      <c r="A2197" s="533">
        <v>46161</v>
      </c>
      <c r="B2197" s="382" t="s">
        <v>451</v>
      </c>
      <c r="C2197" s="535" t="s">
        <v>334</v>
      </c>
      <c r="D2197" s="382" t="s">
        <v>97</v>
      </c>
      <c r="E2197" s="284">
        <v>500</v>
      </c>
      <c r="F2197" s="503">
        <f t="shared" si="34"/>
        <v>0.9676663950749651</v>
      </c>
      <c r="G2197" s="504">
        <v>516.70699999999999</v>
      </c>
      <c r="H2197" s="242" t="s">
        <v>167</v>
      </c>
      <c r="I2197" s="242" t="s">
        <v>1629</v>
      </c>
      <c r="J2197" s="505" t="s">
        <v>95</v>
      </c>
      <c r="K2197" s="505" t="s">
        <v>2149</v>
      </c>
      <c r="L2197" s="505" t="s">
        <v>112</v>
      </c>
      <c r="M2197" s="242"/>
      <c r="N2197" s="242"/>
      <c r="O2197" s="75"/>
    </row>
    <row r="2198" spans="1:15" ht="15.6">
      <c r="A2198" s="533">
        <v>46161</v>
      </c>
      <c r="B2198" s="382" t="s">
        <v>1014</v>
      </c>
      <c r="C2198" s="535" t="s">
        <v>334</v>
      </c>
      <c r="D2198" s="382" t="s">
        <v>97</v>
      </c>
      <c r="E2198" s="284">
        <v>1000</v>
      </c>
      <c r="F2198" s="503">
        <f t="shared" si="34"/>
        <v>1.9353327901499302</v>
      </c>
      <c r="G2198" s="504">
        <v>516.70699999999999</v>
      </c>
      <c r="H2198" s="242" t="s">
        <v>167</v>
      </c>
      <c r="I2198" s="242" t="s">
        <v>1629</v>
      </c>
      <c r="J2198" s="505" t="s">
        <v>95</v>
      </c>
      <c r="K2198" s="505" t="s">
        <v>2149</v>
      </c>
      <c r="L2198" s="505" t="s">
        <v>112</v>
      </c>
      <c r="M2198" s="170"/>
      <c r="N2198" s="170"/>
      <c r="O2198" s="247"/>
    </row>
    <row r="2199" spans="1:15" ht="15.6">
      <c r="A2199" s="533">
        <v>46161</v>
      </c>
      <c r="B2199" s="382" t="s">
        <v>1015</v>
      </c>
      <c r="C2199" s="535" t="s">
        <v>334</v>
      </c>
      <c r="D2199" s="382" t="s">
        <v>97</v>
      </c>
      <c r="E2199" s="284">
        <v>1000</v>
      </c>
      <c r="F2199" s="503">
        <f t="shared" si="34"/>
        <v>1.9353327901499302</v>
      </c>
      <c r="G2199" s="504">
        <v>516.70699999999999</v>
      </c>
      <c r="H2199" s="242" t="s">
        <v>167</v>
      </c>
      <c r="I2199" s="242" t="s">
        <v>1629</v>
      </c>
      <c r="J2199" s="505" t="s">
        <v>95</v>
      </c>
      <c r="K2199" s="505" t="s">
        <v>2149</v>
      </c>
      <c r="L2199" s="505" t="s">
        <v>112</v>
      </c>
      <c r="M2199" s="170"/>
      <c r="N2199" s="170"/>
      <c r="O2199" s="247"/>
    </row>
    <row r="2200" spans="1:15" ht="15.6">
      <c r="A2200" s="533">
        <v>46161</v>
      </c>
      <c r="B2200" s="382" t="s">
        <v>1607</v>
      </c>
      <c r="C2200" s="382" t="s">
        <v>109</v>
      </c>
      <c r="D2200" s="382" t="s">
        <v>98</v>
      </c>
      <c r="E2200" s="284">
        <v>5000</v>
      </c>
      <c r="F2200" s="503">
        <f t="shared" si="34"/>
        <v>9.676663950749651</v>
      </c>
      <c r="G2200" s="504">
        <v>516.70699999999999</v>
      </c>
      <c r="H2200" s="242" t="s">
        <v>167</v>
      </c>
      <c r="I2200" s="242" t="s">
        <v>1640</v>
      </c>
      <c r="J2200" s="505" t="s">
        <v>95</v>
      </c>
      <c r="K2200" s="505" t="s">
        <v>2149</v>
      </c>
      <c r="L2200" s="505" t="s">
        <v>112</v>
      </c>
      <c r="M2200" s="242"/>
      <c r="N2200" s="242"/>
      <c r="O2200" s="75"/>
    </row>
    <row r="2201" spans="1:15" ht="15.6">
      <c r="A2201" s="536">
        <v>46161</v>
      </c>
      <c r="B2201" s="375" t="s">
        <v>1595</v>
      </c>
      <c r="C2201" s="375" t="s">
        <v>448</v>
      </c>
      <c r="D2201" s="382" t="s">
        <v>97</v>
      </c>
      <c r="E2201" s="538">
        <v>6980</v>
      </c>
      <c r="F2201" s="503">
        <f t="shared" si="34"/>
        <v>13.508622875246513</v>
      </c>
      <c r="G2201" s="504">
        <v>516.70699999999999</v>
      </c>
      <c r="H2201" s="242" t="s">
        <v>167</v>
      </c>
      <c r="I2201" s="170" t="s">
        <v>1641</v>
      </c>
      <c r="J2201" s="505" t="s">
        <v>95</v>
      </c>
      <c r="K2201" s="505" t="s">
        <v>2149</v>
      </c>
      <c r="L2201" s="505" t="s">
        <v>112</v>
      </c>
      <c r="M2201" s="170"/>
      <c r="N2201" s="170"/>
      <c r="O2201" s="124"/>
    </row>
    <row r="2202" spans="1:15" ht="15.6">
      <c r="A2202" s="393">
        <v>46161</v>
      </c>
      <c r="B2202" s="165" t="s">
        <v>2170</v>
      </c>
      <c r="C2202" s="165" t="s">
        <v>395</v>
      </c>
      <c r="D2202" s="165" t="s">
        <v>256</v>
      </c>
      <c r="E2202" s="165">
        <v>100000</v>
      </c>
      <c r="F2202" s="503">
        <f t="shared" si="34"/>
        <v>193.53327901499301</v>
      </c>
      <c r="G2202" s="504">
        <v>516.70699999999999</v>
      </c>
      <c r="H2202" s="165" t="s">
        <v>122</v>
      </c>
      <c r="I2202" s="165" t="s">
        <v>1685</v>
      </c>
      <c r="J2202" s="505" t="s">
        <v>95</v>
      </c>
      <c r="K2202" s="505" t="s">
        <v>2149</v>
      </c>
      <c r="L2202" s="505" t="s">
        <v>112</v>
      </c>
      <c r="M2202" s="242"/>
      <c r="N2202" s="242"/>
      <c r="O2202" s="75"/>
    </row>
    <row r="2203" spans="1:15" ht="15.6">
      <c r="A2203" s="393">
        <v>46161</v>
      </c>
      <c r="B2203" s="165" t="s">
        <v>2170</v>
      </c>
      <c r="C2203" s="165" t="s">
        <v>395</v>
      </c>
      <c r="D2203" s="165" t="s">
        <v>256</v>
      </c>
      <c r="E2203" s="165">
        <v>100000</v>
      </c>
      <c r="F2203" s="503">
        <f t="shared" si="34"/>
        <v>193.53327901499301</v>
      </c>
      <c r="G2203" s="504">
        <v>516.70699999999999</v>
      </c>
      <c r="H2203" s="165" t="s">
        <v>122</v>
      </c>
      <c r="I2203" s="165" t="s">
        <v>1686</v>
      </c>
      <c r="J2203" s="505" t="s">
        <v>95</v>
      </c>
      <c r="K2203" s="505" t="s">
        <v>2149</v>
      </c>
      <c r="L2203" s="505" t="s">
        <v>112</v>
      </c>
      <c r="M2203" s="242"/>
      <c r="N2203" s="242"/>
      <c r="O2203" s="75"/>
    </row>
    <row r="2204" spans="1:15" ht="15.6">
      <c r="A2204" s="393">
        <v>46161</v>
      </c>
      <c r="B2204" s="165" t="s">
        <v>2174</v>
      </c>
      <c r="C2204" s="165" t="s">
        <v>334</v>
      </c>
      <c r="D2204" s="165" t="s">
        <v>256</v>
      </c>
      <c r="E2204" s="165">
        <v>1000</v>
      </c>
      <c r="F2204" s="503">
        <f t="shared" si="34"/>
        <v>1.9353327901499302</v>
      </c>
      <c r="G2204" s="504">
        <v>516.70699999999999</v>
      </c>
      <c r="H2204" s="347" t="s">
        <v>122</v>
      </c>
      <c r="I2204" s="347" t="s">
        <v>1669</v>
      </c>
      <c r="J2204" s="505" t="s">
        <v>95</v>
      </c>
      <c r="K2204" s="505" t="s">
        <v>2149</v>
      </c>
      <c r="L2204" s="505" t="s">
        <v>112</v>
      </c>
      <c r="M2204" s="170"/>
      <c r="N2204" s="170"/>
      <c r="O2204" s="124"/>
    </row>
    <row r="2205" spans="1:15" ht="15.6">
      <c r="A2205" s="393">
        <v>46161</v>
      </c>
      <c r="B2205" s="165" t="s">
        <v>2174</v>
      </c>
      <c r="C2205" s="165" t="s">
        <v>334</v>
      </c>
      <c r="D2205" s="165" t="s">
        <v>256</v>
      </c>
      <c r="E2205" s="165">
        <v>1000</v>
      </c>
      <c r="F2205" s="503">
        <f t="shared" si="34"/>
        <v>1.9353327901499302</v>
      </c>
      <c r="G2205" s="504">
        <v>516.70699999999999</v>
      </c>
      <c r="H2205" s="347" t="s">
        <v>122</v>
      </c>
      <c r="I2205" s="347" t="s">
        <v>1669</v>
      </c>
      <c r="J2205" s="505" t="s">
        <v>95</v>
      </c>
      <c r="K2205" s="505" t="s">
        <v>2149</v>
      </c>
      <c r="L2205" s="505" t="s">
        <v>112</v>
      </c>
      <c r="M2205" s="170"/>
      <c r="N2205" s="170"/>
      <c r="O2205" s="124"/>
    </row>
    <row r="2206" spans="1:15" ht="15.6">
      <c r="A2206" s="393">
        <v>46161</v>
      </c>
      <c r="B2206" s="165" t="s">
        <v>2207</v>
      </c>
      <c r="C2206" s="375" t="s">
        <v>391</v>
      </c>
      <c r="D2206" s="165" t="s">
        <v>256</v>
      </c>
      <c r="E2206" s="165">
        <v>7000</v>
      </c>
      <c r="F2206" s="503">
        <f t="shared" si="34"/>
        <v>13.547329531049511</v>
      </c>
      <c r="G2206" s="504">
        <v>516.70699999999999</v>
      </c>
      <c r="H2206" s="165" t="s">
        <v>122</v>
      </c>
      <c r="I2206" s="165" t="s">
        <v>1688</v>
      </c>
      <c r="J2206" s="505" t="s">
        <v>95</v>
      </c>
      <c r="K2206" s="505" t="s">
        <v>2149</v>
      </c>
      <c r="L2206" s="505" t="s">
        <v>112</v>
      </c>
      <c r="M2206" s="242"/>
      <c r="N2206" s="242"/>
      <c r="O2206" s="253"/>
    </row>
    <row r="2207" spans="1:15" ht="15.6">
      <c r="A2207" s="393">
        <v>46161</v>
      </c>
      <c r="B2207" s="165" t="s">
        <v>1659</v>
      </c>
      <c r="C2207" s="165" t="s">
        <v>109</v>
      </c>
      <c r="D2207" s="165" t="s">
        <v>525</v>
      </c>
      <c r="E2207" s="165">
        <v>7500</v>
      </c>
      <c r="F2207" s="503">
        <f t="shared" si="34"/>
        <v>14.514995926124477</v>
      </c>
      <c r="G2207" s="504">
        <v>516.70699999999999</v>
      </c>
      <c r="H2207" s="165" t="s">
        <v>122</v>
      </c>
      <c r="I2207" s="165" t="s">
        <v>1690</v>
      </c>
      <c r="J2207" s="505" t="s">
        <v>95</v>
      </c>
      <c r="K2207" s="505" t="s">
        <v>2149</v>
      </c>
      <c r="L2207" s="505" t="s">
        <v>112</v>
      </c>
      <c r="M2207" s="242"/>
      <c r="N2207" s="242"/>
      <c r="O2207" s="75"/>
    </row>
    <row r="2208" spans="1:15" ht="15.6">
      <c r="A2208" s="370">
        <v>46161</v>
      </c>
      <c r="B2208" s="242" t="s">
        <v>2159</v>
      </c>
      <c r="C2208" s="242" t="s">
        <v>334</v>
      </c>
      <c r="D2208" s="242" t="s">
        <v>256</v>
      </c>
      <c r="E2208" s="242">
        <v>1000</v>
      </c>
      <c r="F2208" s="503">
        <f t="shared" si="34"/>
        <v>1.9353327901499302</v>
      </c>
      <c r="G2208" s="504">
        <v>516.70699999999999</v>
      </c>
      <c r="H2208" s="242" t="s">
        <v>121</v>
      </c>
      <c r="I2208" s="242" t="s">
        <v>1710</v>
      </c>
      <c r="J2208" s="505" t="s">
        <v>95</v>
      </c>
      <c r="K2208" s="505" t="s">
        <v>2149</v>
      </c>
      <c r="L2208" s="505" t="s">
        <v>112</v>
      </c>
      <c r="M2208" s="170"/>
      <c r="N2208" s="170"/>
      <c r="O2208" s="124"/>
    </row>
    <row r="2209" spans="1:15" ht="15.6">
      <c r="A2209" s="370">
        <v>46161</v>
      </c>
      <c r="B2209" s="242" t="s">
        <v>2159</v>
      </c>
      <c r="C2209" s="242" t="s">
        <v>334</v>
      </c>
      <c r="D2209" s="242" t="s">
        <v>256</v>
      </c>
      <c r="E2209" s="242">
        <v>1000</v>
      </c>
      <c r="F2209" s="503">
        <f t="shared" si="34"/>
        <v>1.9353327901499302</v>
      </c>
      <c r="G2209" s="504">
        <v>516.70699999999999</v>
      </c>
      <c r="H2209" s="242" t="s">
        <v>121</v>
      </c>
      <c r="I2209" s="242" t="s">
        <v>1710</v>
      </c>
      <c r="J2209" s="505" t="s">
        <v>95</v>
      </c>
      <c r="K2209" s="505" t="s">
        <v>2149</v>
      </c>
      <c r="L2209" s="505" t="s">
        <v>112</v>
      </c>
      <c r="M2209" s="170"/>
      <c r="N2209" s="170"/>
      <c r="O2209" s="124"/>
    </row>
    <row r="2210" spans="1:15" ht="15.6">
      <c r="A2210" s="370">
        <v>46161</v>
      </c>
      <c r="B2210" s="242" t="s">
        <v>2198</v>
      </c>
      <c r="C2210" s="242" t="s">
        <v>334</v>
      </c>
      <c r="D2210" s="242" t="s">
        <v>256</v>
      </c>
      <c r="E2210" s="242">
        <v>1000</v>
      </c>
      <c r="F2210" s="503">
        <f t="shared" si="34"/>
        <v>1.9353327901499302</v>
      </c>
      <c r="G2210" s="504">
        <v>516.70699999999999</v>
      </c>
      <c r="H2210" s="242" t="s">
        <v>121</v>
      </c>
      <c r="I2210" s="242" t="s">
        <v>1710</v>
      </c>
      <c r="J2210" s="505" t="s">
        <v>95</v>
      </c>
      <c r="K2210" s="505" t="s">
        <v>2149</v>
      </c>
      <c r="L2210" s="505" t="s">
        <v>112</v>
      </c>
      <c r="M2210" s="170"/>
      <c r="N2210" s="170"/>
      <c r="O2210" s="124"/>
    </row>
    <row r="2211" spans="1:15" ht="15.6">
      <c r="A2211" s="370">
        <v>46161</v>
      </c>
      <c r="B2211" s="242" t="s">
        <v>2159</v>
      </c>
      <c r="C2211" s="242" t="s">
        <v>334</v>
      </c>
      <c r="D2211" s="242" t="s">
        <v>256</v>
      </c>
      <c r="E2211" s="242">
        <v>1000</v>
      </c>
      <c r="F2211" s="503">
        <f t="shared" si="34"/>
        <v>1.9353327901499302</v>
      </c>
      <c r="G2211" s="504">
        <v>516.70699999999999</v>
      </c>
      <c r="H2211" s="242" t="s">
        <v>121</v>
      </c>
      <c r="I2211" s="242" t="s">
        <v>1710</v>
      </c>
      <c r="J2211" s="505" t="s">
        <v>95</v>
      </c>
      <c r="K2211" s="505" t="s">
        <v>2149</v>
      </c>
      <c r="L2211" s="505" t="s">
        <v>112</v>
      </c>
      <c r="M2211" s="242"/>
      <c r="N2211" s="242"/>
      <c r="O2211" s="75"/>
    </row>
    <row r="2212" spans="1:15" ht="15.6">
      <c r="A2212" s="370">
        <v>46161</v>
      </c>
      <c r="B2212" s="242" t="s">
        <v>2159</v>
      </c>
      <c r="C2212" s="242" t="s">
        <v>334</v>
      </c>
      <c r="D2212" s="242" t="s">
        <v>256</v>
      </c>
      <c r="E2212" s="242">
        <v>1000</v>
      </c>
      <c r="F2212" s="503">
        <f t="shared" si="34"/>
        <v>1.9353327901499302</v>
      </c>
      <c r="G2212" s="504">
        <v>516.70699999999999</v>
      </c>
      <c r="H2212" s="242" t="s">
        <v>121</v>
      </c>
      <c r="I2212" s="242" t="s">
        <v>1710</v>
      </c>
      <c r="J2212" s="505" t="s">
        <v>95</v>
      </c>
      <c r="K2212" s="505" t="s">
        <v>2149</v>
      </c>
      <c r="L2212" s="505" t="s">
        <v>112</v>
      </c>
      <c r="M2212" s="242"/>
      <c r="N2212" s="242"/>
      <c r="O2212" s="75"/>
    </row>
    <row r="2213" spans="1:15" ht="15.6">
      <c r="A2213" s="370">
        <v>46161</v>
      </c>
      <c r="B2213" s="242" t="s">
        <v>2159</v>
      </c>
      <c r="C2213" s="242" t="s">
        <v>334</v>
      </c>
      <c r="D2213" s="242" t="s">
        <v>256</v>
      </c>
      <c r="E2213" s="242">
        <v>1000</v>
      </c>
      <c r="F2213" s="503">
        <f t="shared" si="34"/>
        <v>1.9353327901499302</v>
      </c>
      <c r="G2213" s="504">
        <v>516.70699999999999</v>
      </c>
      <c r="H2213" s="242" t="s">
        <v>121</v>
      </c>
      <c r="I2213" s="242" t="s">
        <v>1710</v>
      </c>
      <c r="J2213" s="505" t="s">
        <v>95</v>
      </c>
      <c r="K2213" s="505" t="s">
        <v>2149</v>
      </c>
      <c r="L2213" s="505" t="s">
        <v>112</v>
      </c>
      <c r="M2213" s="242"/>
      <c r="N2213" s="242"/>
      <c r="O2213" s="75"/>
    </row>
    <row r="2214" spans="1:15" ht="15.6">
      <c r="A2214" s="370">
        <v>46161</v>
      </c>
      <c r="B2214" s="242" t="s">
        <v>521</v>
      </c>
      <c r="C2214" s="242" t="s">
        <v>566</v>
      </c>
      <c r="D2214" s="242" t="s">
        <v>256</v>
      </c>
      <c r="E2214" s="242">
        <v>2500</v>
      </c>
      <c r="F2214" s="503">
        <f t="shared" si="34"/>
        <v>4.8383319753748255</v>
      </c>
      <c r="G2214" s="504">
        <v>516.70699999999999</v>
      </c>
      <c r="H2214" s="242" t="s">
        <v>121</v>
      </c>
      <c r="I2214" s="242" t="s">
        <v>1711</v>
      </c>
      <c r="J2214" s="505" t="s">
        <v>95</v>
      </c>
      <c r="K2214" s="505" t="s">
        <v>2149</v>
      </c>
      <c r="L2214" s="505" t="s">
        <v>112</v>
      </c>
      <c r="M2214" s="170"/>
      <c r="N2214" s="170"/>
      <c r="O2214" s="124"/>
    </row>
    <row r="2215" spans="1:15" ht="15.6">
      <c r="A2215" s="370">
        <v>46161</v>
      </c>
      <c r="B2215" s="165" t="s">
        <v>1707</v>
      </c>
      <c r="C2215" s="165" t="s">
        <v>109</v>
      </c>
      <c r="D2215" s="242" t="s">
        <v>256</v>
      </c>
      <c r="E2215" s="242">
        <v>7500</v>
      </c>
      <c r="F2215" s="503">
        <f t="shared" si="34"/>
        <v>14.514995926124477</v>
      </c>
      <c r="G2215" s="504">
        <v>516.70699999999999</v>
      </c>
      <c r="H2215" s="242" t="s">
        <v>121</v>
      </c>
      <c r="I2215" s="242" t="s">
        <v>1722</v>
      </c>
      <c r="J2215" s="505" t="s">
        <v>95</v>
      </c>
      <c r="K2215" s="505" t="s">
        <v>2149</v>
      </c>
      <c r="L2215" s="505" t="s">
        <v>112</v>
      </c>
      <c r="M2215" s="242"/>
      <c r="N2215" s="242"/>
      <c r="O2215" s="75"/>
    </row>
    <row r="2216" spans="1:15" ht="15.6">
      <c r="A2216" s="370">
        <v>46161</v>
      </c>
      <c r="B2216" s="242" t="s">
        <v>2193</v>
      </c>
      <c r="C2216" s="242" t="s">
        <v>520</v>
      </c>
      <c r="D2216" s="242" t="s">
        <v>256</v>
      </c>
      <c r="E2216" s="242">
        <v>700</v>
      </c>
      <c r="F2216" s="503">
        <f t="shared" si="34"/>
        <v>1.3547329531049512</v>
      </c>
      <c r="G2216" s="504">
        <v>516.70699999999999</v>
      </c>
      <c r="H2216" s="242" t="s">
        <v>130</v>
      </c>
      <c r="I2216" s="242" t="s">
        <v>1739</v>
      </c>
      <c r="J2216" s="505" t="s">
        <v>95</v>
      </c>
      <c r="K2216" s="505" t="s">
        <v>2149</v>
      </c>
      <c r="L2216" s="505" t="s">
        <v>112</v>
      </c>
      <c r="M2216" s="242"/>
      <c r="N2216" s="242"/>
      <c r="O2216" s="75"/>
    </row>
    <row r="2217" spans="1:15" ht="15.6">
      <c r="A2217" s="370">
        <v>46161</v>
      </c>
      <c r="B2217" s="242" t="s">
        <v>2193</v>
      </c>
      <c r="C2217" s="242" t="s">
        <v>520</v>
      </c>
      <c r="D2217" s="242" t="s">
        <v>256</v>
      </c>
      <c r="E2217" s="242">
        <v>700</v>
      </c>
      <c r="F2217" s="503">
        <f t="shared" si="34"/>
        <v>1.3547329531049512</v>
      </c>
      <c r="G2217" s="504">
        <v>516.70699999999999</v>
      </c>
      <c r="H2217" s="242" t="s">
        <v>130</v>
      </c>
      <c r="I2217" s="242" t="s">
        <v>1739</v>
      </c>
      <c r="J2217" s="505" t="s">
        <v>95</v>
      </c>
      <c r="K2217" s="505" t="s">
        <v>2149</v>
      </c>
      <c r="L2217" s="505" t="s">
        <v>112</v>
      </c>
      <c r="M2217" s="242"/>
      <c r="N2217" s="242"/>
      <c r="O2217" s="75"/>
    </row>
    <row r="2218" spans="1:15" ht="15.6">
      <c r="A2218" s="370">
        <v>46161</v>
      </c>
      <c r="B2218" s="242" t="s">
        <v>2193</v>
      </c>
      <c r="C2218" s="242" t="s">
        <v>520</v>
      </c>
      <c r="D2218" s="242" t="s">
        <v>256</v>
      </c>
      <c r="E2218" s="242">
        <v>700</v>
      </c>
      <c r="F2218" s="503">
        <f t="shared" si="34"/>
        <v>1.3547329531049512</v>
      </c>
      <c r="G2218" s="504">
        <v>516.70699999999999</v>
      </c>
      <c r="H2218" s="242" t="s">
        <v>130</v>
      </c>
      <c r="I2218" s="242" t="s">
        <v>1739</v>
      </c>
      <c r="J2218" s="505" t="s">
        <v>95</v>
      </c>
      <c r="K2218" s="505" t="s">
        <v>2149</v>
      </c>
      <c r="L2218" s="505" t="s">
        <v>112</v>
      </c>
      <c r="M2218" s="170"/>
      <c r="N2218" s="170"/>
      <c r="O2218" s="269"/>
    </row>
    <row r="2219" spans="1:15" ht="15.6">
      <c r="A2219" s="370">
        <v>46161</v>
      </c>
      <c r="B2219" s="242" t="s">
        <v>2207</v>
      </c>
      <c r="C2219" s="375" t="s">
        <v>391</v>
      </c>
      <c r="D2219" s="242" t="s">
        <v>256</v>
      </c>
      <c r="E2219" s="242">
        <v>6000</v>
      </c>
      <c r="F2219" s="503">
        <f t="shared" si="34"/>
        <v>11.611996740899581</v>
      </c>
      <c r="G2219" s="504">
        <v>516.70699999999999</v>
      </c>
      <c r="H2219" s="242" t="s">
        <v>130</v>
      </c>
      <c r="I2219" s="242" t="s">
        <v>1759</v>
      </c>
      <c r="J2219" s="505" t="s">
        <v>95</v>
      </c>
      <c r="K2219" s="505" t="s">
        <v>2149</v>
      </c>
      <c r="L2219" s="505" t="s">
        <v>112</v>
      </c>
      <c r="M2219" s="242"/>
      <c r="N2219" s="242"/>
      <c r="O2219" s="75"/>
    </row>
    <row r="2220" spans="1:15" ht="15.6">
      <c r="A2220" s="370">
        <v>46161</v>
      </c>
      <c r="B2220" s="242" t="s">
        <v>2185</v>
      </c>
      <c r="C2220" s="242" t="s">
        <v>520</v>
      </c>
      <c r="D2220" s="242" t="s">
        <v>256</v>
      </c>
      <c r="E2220" s="242">
        <v>700</v>
      </c>
      <c r="F2220" s="503">
        <f t="shared" si="34"/>
        <v>1.3547329531049512</v>
      </c>
      <c r="G2220" s="504">
        <v>516.70699999999999</v>
      </c>
      <c r="H2220" s="242" t="s">
        <v>130</v>
      </c>
      <c r="I2220" s="242" t="s">
        <v>1739</v>
      </c>
      <c r="J2220" s="505" t="s">
        <v>95</v>
      </c>
      <c r="K2220" s="505" t="s">
        <v>2149</v>
      </c>
      <c r="L2220" s="505" t="s">
        <v>112</v>
      </c>
      <c r="M2220" s="242"/>
      <c r="N2220" s="242"/>
      <c r="O2220" s="75"/>
    </row>
    <row r="2221" spans="1:15" ht="15.6">
      <c r="A2221" s="370">
        <v>46161</v>
      </c>
      <c r="B2221" s="170" t="s">
        <v>1738</v>
      </c>
      <c r="C2221" s="170" t="s">
        <v>109</v>
      </c>
      <c r="D2221" s="170" t="s">
        <v>256</v>
      </c>
      <c r="E2221" s="242">
        <v>7500</v>
      </c>
      <c r="F2221" s="503">
        <f t="shared" si="34"/>
        <v>14.514995926124477</v>
      </c>
      <c r="G2221" s="504">
        <v>516.70699999999999</v>
      </c>
      <c r="H2221" s="242" t="s">
        <v>130</v>
      </c>
      <c r="I2221" s="242" t="s">
        <v>1760</v>
      </c>
      <c r="J2221" s="505" t="s">
        <v>95</v>
      </c>
      <c r="K2221" s="505" t="s">
        <v>2149</v>
      </c>
      <c r="L2221" s="505" t="s">
        <v>112</v>
      </c>
      <c r="M2221" s="242"/>
      <c r="N2221" s="242"/>
      <c r="O2221" s="75"/>
    </row>
    <row r="2222" spans="1:15" ht="15.6">
      <c r="A2222" s="381">
        <v>46161</v>
      </c>
      <c r="B2222" s="242" t="s">
        <v>1801</v>
      </c>
      <c r="C2222" s="369" t="s">
        <v>334</v>
      </c>
      <c r="D2222" s="530" t="s">
        <v>96</v>
      </c>
      <c r="E2222" s="285">
        <v>250</v>
      </c>
      <c r="F2222" s="503">
        <f t="shared" ref="F2222:F2285" si="35">E2222/G2222</f>
        <v>0.48383319753748255</v>
      </c>
      <c r="G2222" s="504">
        <v>516.70699999999999</v>
      </c>
      <c r="H2222" s="540" t="s">
        <v>133</v>
      </c>
      <c r="I2222" s="242" t="s">
        <v>1834</v>
      </c>
      <c r="J2222" s="505" t="s">
        <v>95</v>
      </c>
      <c r="K2222" s="505" t="s">
        <v>2149</v>
      </c>
      <c r="L2222" s="505" t="s">
        <v>112</v>
      </c>
      <c r="M2222" s="242"/>
      <c r="N2222" s="242"/>
      <c r="O2222" s="75"/>
    </row>
    <row r="2223" spans="1:15" ht="15.6">
      <c r="A2223" s="381">
        <v>46161</v>
      </c>
      <c r="B2223" s="242" t="s">
        <v>1800</v>
      </c>
      <c r="C2223" s="369" t="s">
        <v>334</v>
      </c>
      <c r="D2223" s="530" t="s">
        <v>96</v>
      </c>
      <c r="E2223" s="285">
        <v>250</v>
      </c>
      <c r="F2223" s="503">
        <f t="shared" si="35"/>
        <v>0.48383319753748255</v>
      </c>
      <c r="G2223" s="504">
        <v>516.70699999999999</v>
      </c>
      <c r="H2223" s="540" t="s">
        <v>133</v>
      </c>
      <c r="I2223" s="242" t="s">
        <v>1834</v>
      </c>
      <c r="J2223" s="505" t="s">
        <v>95</v>
      </c>
      <c r="K2223" s="505" t="s">
        <v>2149</v>
      </c>
      <c r="L2223" s="505" t="s">
        <v>112</v>
      </c>
      <c r="M2223" s="242"/>
      <c r="N2223" s="242"/>
      <c r="O2223" s="75"/>
    </row>
    <row r="2224" spans="1:15" ht="15.6">
      <c r="A2224" s="381">
        <v>46161</v>
      </c>
      <c r="B2224" s="242" t="s">
        <v>1799</v>
      </c>
      <c r="C2224" s="242" t="s">
        <v>403</v>
      </c>
      <c r="D2224" s="530" t="s">
        <v>96</v>
      </c>
      <c r="E2224" s="285">
        <v>6000</v>
      </c>
      <c r="F2224" s="503">
        <f t="shared" si="35"/>
        <v>11.611996740899581</v>
      </c>
      <c r="G2224" s="504">
        <v>516.70699999999999</v>
      </c>
      <c r="H2224" s="540" t="s">
        <v>133</v>
      </c>
      <c r="I2224" s="242" t="s">
        <v>1835</v>
      </c>
      <c r="J2224" s="505" t="s">
        <v>95</v>
      </c>
      <c r="K2224" s="505" t="s">
        <v>2149</v>
      </c>
      <c r="L2224" s="505" t="s">
        <v>112</v>
      </c>
      <c r="M2224" s="242"/>
      <c r="N2224" s="242"/>
      <c r="O2224" s="75"/>
    </row>
    <row r="2225" spans="1:15" ht="15.6">
      <c r="A2225" s="381">
        <v>46161</v>
      </c>
      <c r="B2225" s="242" t="s">
        <v>1802</v>
      </c>
      <c r="C2225" s="369" t="s">
        <v>334</v>
      </c>
      <c r="D2225" s="530" t="s">
        <v>96</v>
      </c>
      <c r="E2225" s="285">
        <v>250</v>
      </c>
      <c r="F2225" s="503">
        <f t="shared" si="35"/>
        <v>0.48383319753748255</v>
      </c>
      <c r="G2225" s="504">
        <v>516.70699999999999</v>
      </c>
      <c r="H2225" s="540" t="s">
        <v>133</v>
      </c>
      <c r="I2225" s="242" t="s">
        <v>1834</v>
      </c>
      <c r="J2225" s="505" t="s">
        <v>95</v>
      </c>
      <c r="K2225" s="505" t="s">
        <v>2149</v>
      </c>
      <c r="L2225" s="505" t="s">
        <v>112</v>
      </c>
      <c r="M2225" s="242"/>
      <c r="N2225" s="242"/>
      <c r="O2225" s="75"/>
    </row>
    <row r="2226" spans="1:15" ht="15.6">
      <c r="A2226" s="381">
        <v>46161</v>
      </c>
      <c r="B2226" s="242" t="s">
        <v>1800</v>
      </c>
      <c r="C2226" s="369" t="s">
        <v>334</v>
      </c>
      <c r="D2226" s="530" t="s">
        <v>96</v>
      </c>
      <c r="E2226" s="285">
        <v>250</v>
      </c>
      <c r="F2226" s="503">
        <f t="shared" si="35"/>
        <v>0.48383319753748255</v>
      </c>
      <c r="G2226" s="504">
        <v>516.70699999999999</v>
      </c>
      <c r="H2226" s="540" t="s">
        <v>133</v>
      </c>
      <c r="I2226" s="242" t="s">
        <v>1834</v>
      </c>
      <c r="J2226" s="505" t="s">
        <v>95</v>
      </c>
      <c r="K2226" s="505" t="s">
        <v>2149</v>
      </c>
      <c r="L2226" s="505" t="s">
        <v>112</v>
      </c>
      <c r="M2226" s="242"/>
      <c r="N2226" s="242"/>
      <c r="O2226" s="75"/>
    </row>
    <row r="2227" spans="1:15" ht="15.6">
      <c r="A2227" s="381">
        <v>46161</v>
      </c>
      <c r="B2227" s="242" t="s">
        <v>1799</v>
      </c>
      <c r="C2227" s="242" t="s">
        <v>403</v>
      </c>
      <c r="D2227" s="530" t="s">
        <v>96</v>
      </c>
      <c r="E2227" s="285">
        <v>6000</v>
      </c>
      <c r="F2227" s="503">
        <f t="shared" si="35"/>
        <v>11.611996740899581</v>
      </c>
      <c r="G2227" s="504">
        <v>516.70699999999999</v>
      </c>
      <c r="H2227" s="540" t="s">
        <v>133</v>
      </c>
      <c r="I2227" s="242" t="s">
        <v>1835</v>
      </c>
      <c r="J2227" s="505" t="s">
        <v>95</v>
      </c>
      <c r="K2227" s="505" t="s">
        <v>2149</v>
      </c>
      <c r="L2227" s="505" t="s">
        <v>112</v>
      </c>
      <c r="M2227" s="242"/>
      <c r="N2227" s="242"/>
      <c r="O2227" s="75"/>
    </row>
    <row r="2228" spans="1:15" ht="15.6">
      <c r="A2228" s="381">
        <v>46161</v>
      </c>
      <c r="B2228" s="170" t="s">
        <v>1803</v>
      </c>
      <c r="C2228" s="369" t="s">
        <v>109</v>
      </c>
      <c r="D2228" s="369" t="s">
        <v>96</v>
      </c>
      <c r="E2228" s="309">
        <v>7500</v>
      </c>
      <c r="F2228" s="503">
        <f t="shared" si="35"/>
        <v>14.514995926124477</v>
      </c>
      <c r="G2228" s="504">
        <v>516.70699999999999</v>
      </c>
      <c r="H2228" s="369" t="s">
        <v>133</v>
      </c>
      <c r="I2228" s="170" t="s">
        <v>1852</v>
      </c>
      <c r="J2228" s="505" t="s">
        <v>95</v>
      </c>
      <c r="K2228" s="505" t="s">
        <v>2149</v>
      </c>
      <c r="L2228" s="505" t="s">
        <v>112</v>
      </c>
      <c r="M2228" s="242"/>
      <c r="N2228" s="242"/>
      <c r="O2228" s="75"/>
    </row>
    <row r="2229" spans="1:15" ht="15.6">
      <c r="A2229" s="536">
        <v>46161</v>
      </c>
      <c r="B2229" s="375" t="s">
        <v>1887</v>
      </c>
      <c r="C2229" s="375" t="s">
        <v>334</v>
      </c>
      <c r="D2229" s="375" t="s">
        <v>99</v>
      </c>
      <c r="E2229" s="245">
        <v>250</v>
      </c>
      <c r="F2229" s="503">
        <f t="shared" si="35"/>
        <v>0.48383319753748255</v>
      </c>
      <c r="G2229" s="504">
        <v>516.70699999999999</v>
      </c>
      <c r="H2229" s="375" t="s">
        <v>128</v>
      </c>
      <c r="I2229" s="375" t="s">
        <v>1938</v>
      </c>
      <c r="J2229" s="505" t="s">
        <v>95</v>
      </c>
      <c r="K2229" s="505" t="s">
        <v>2149</v>
      </c>
      <c r="L2229" s="505" t="s">
        <v>112</v>
      </c>
      <c r="M2229" s="242"/>
      <c r="N2229" s="242"/>
      <c r="O2229" s="75"/>
    </row>
    <row r="2230" spans="1:15" ht="15.6">
      <c r="A2230" s="536">
        <v>46161</v>
      </c>
      <c r="B2230" s="375" t="s">
        <v>1889</v>
      </c>
      <c r="C2230" s="375" t="s">
        <v>334</v>
      </c>
      <c r="D2230" s="375" t="s">
        <v>99</v>
      </c>
      <c r="E2230" s="245">
        <v>250</v>
      </c>
      <c r="F2230" s="503">
        <f t="shared" si="35"/>
        <v>0.48383319753748255</v>
      </c>
      <c r="G2230" s="504">
        <v>516.70699999999999</v>
      </c>
      <c r="H2230" s="375" t="s">
        <v>128</v>
      </c>
      <c r="I2230" s="375" t="s">
        <v>1938</v>
      </c>
      <c r="J2230" s="505" t="s">
        <v>95</v>
      </c>
      <c r="K2230" s="505" t="s">
        <v>2149</v>
      </c>
      <c r="L2230" s="505" t="s">
        <v>112</v>
      </c>
      <c r="M2230" s="242"/>
      <c r="N2230" s="242"/>
      <c r="O2230" s="75"/>
    </row>
    <row r="2231" spans="1:15" ht="15.6">
      <c r="A2231" s="370">
        <v>46161</v>
      </c>
      <c r="B2231" s="242" t="s">
        <v>1985</v>
      </c>
      <c r="C2231" s="242" t="s">
        <v>109</v>
      </c>
      <c r="D2231" s="242" t="s">
        <v>96</v>
      </c>
      <c r="E2231" s="242">
        <v>5000</v>
      </c>
      <c r="F2231" s="503">
        <f t="shared" si="35"/>
        <v>9.676663950749651</v>
      </c>
      <c r="G2231" s="504">
        <v>516.70699999999999</v>
      </c>
      <c r="H2231" s="242" t="s">
        <v>123</v>
      </c>
      <c r="I2231" s="242" t="s">
        <v>2026</v>
      </c>
      <c r="J2231" s="505" t="s">
        <v>95</v>
      </c>
      <c r="K2231" s="505" t="s">
        <v>2149</v>
      </c>
      <c r="L2231" s="505" t="s">
        <v>112</v>
      </c>
      <c r="M2231" s="242"/>
      <c r="N2231" s="242"/>
      <c r="O2231" s="75"/>
    </row>
    <row r="2232" spans="1:15" ht="15.6">
      <c r="A2232" s="374">
        <v>46162</v>
      </c>
      <c r="B2232" s="377" t="s">
        <v>1521</v>
      </c>
      <c r="C2232" s="375" t="s">
        <v>391</v>
      </c>
      <c r="D2232" s="376" t="s">
        <v>1502</v>
      </c>
      <c r="E2232" s="377">
        <v>93750</v>
      </c>
      <c r="F2232" s="503">
        <f t="shared" si="35"/>
        <v>181.43744907655596</v>
      </c>
      <c r="G2232" s="504">
        <v>516.70699999999999</v>
      </c>
      <c r="H2232" s="376" t="s">
        <v>127</v>
      </c>
      <c r="I2232" s="377" t="s">
        <v>1569</v>
      </c>
      <c r="J2232" s="505" t="s">
        <v>95</v>
      </c>
      <c r="K2232" s="505" t="s">
        <v>2149</v>
      </c>
      <c r="L2232" s="505" t="s">
        <v>112</v>
      </c>
      <c r="M2232" s="242"/>
      <c r="N2232" s="242"/>
      <c r="O2232" s="75"/>
    </row>
    <row r="2233" spans="1:15" ht="15.6">
      <c r="A2233" s="393">
        <v>46162</v>
      </c>
      <c r="B2233" s="165" t="s">
        <v>2179</v>
      </c>
      <c r="C2233" s="165" t="s">
        <v>523</v>
      </c>
      <c r="D2233" s="165" t="s">
        <v>256</v>
      </c>
      <c r="E2233" s="165">
        <v>20000</v>
      </c>
      <c r="F2233" s="503">
        <f t="shared" si="35"/>
        <v>38.706655802998604</v>
      </c>
      <c r="G2233" s="504">
        <v>516.70699999999999</v>
      </c>
      <c r="H2233" s="165" t="s">
        <v>122</v>
      </c>
      <c r="I2233" s="165" t="s">
        <v>1689</v>
      </c>
      <c r="J2233" s="505" t="s">
        <v>95</v>
      </c>
      <c r="K2233" s="505" t="s">
        <v>2149</v>
      </c>
      <c r="L2233" s="505" t="s">
        <v>112</v>
      </c>
      <c r="M2233" s="242"/>
      <c r="N2233" s="242"/>
      <c r="O2233" s="75"/>
    </row>
    <row r="2234" spans="1:15" ht="15.6">
      <c r="A2234" s="393">
        <v>46162</v>
      </c>
      <c r="B2234" s="165" t="s">
        <v>2174</v>
      </c>
      <c r="C2234" s="165" t="s">
        <v>334</v>
      </c>
      <c r="D2234" s="165" t="s">
        <v>256</v>
      </c>
      <c r="E2234" s="165">
        <v>1000</v>
      </c>
      <c r="F2234" s="503">
        <f t="shared" si="35"/>
        <v>1.9353327901499302</v>
      </c>
      <c r="G2234" s="504">
        <v>516.70699999999999</v>
      </c>
      <c r="H2234" s="347" t="s">
        <v>122</v>
      </c>
      <c r="I2234" s="347" t="s">
        <v>1669</v>
      </c>
      <c r="J2234" s="505" t="s">
        <v>95</v>
      </c>
      <c r="K2234" s="505" t="s">
        <v>2149</v>
      </c>
      <c r="L2234" s="505" t="s">
        <v>112</v>
      </c>
      <c r="M2234" s="242"/>
      <c r="N2234" s="242"/>
      <c r="O2234" s="75"/>
    </row>
    <row r="2235" spans="1:15" ht="15.6">
      <c r="A2235" s="393">
        <v>46162</v>
      </c>
      <c r="B2235" s="165" t="s">
        <v>2174</v>
      </c>
      <c r="C2235" s="165" t="s">
        <v>334</v>
      </c>
      <c r="D2235" s="165" t="s">
        <v>256</v>
      </c>
      <c r="E2235" s="165">
        <v>1500</v>
      </c>
      <c r="F2235" s="503">
        <f t="shared" si="35"/>
        <v>2.9029991852248953</v>
      </c>
      <c r="G2235" s="504">
        <v>516.70699999999999</v>
      </c>
      <c r="H2235" s="347" t="s">
        <v>122</v>
      </c>
      <c r="I2235" s="347" t="s">
        <v>1669</v>
      </c>
      <c r="J2235" s="505" t="s">
        <v>95</v>
      </c>
      <c r="K2235" s="505" t="s">
        <v>2149</v>
      </c>
      <c r="L2235" s="505" t="s">
        <v>112</v>
      </c>
      <c r="M2235" s="242"/>
      <c r="N2235" s="242"/>
      <c r="O2235" s="75"/>
    </row>
    <row r="2236" spans="1:15" ht="15.6">
      <c r="A2236" s="370">
        <v>46162</v>
      </c>
      <c r="B2236" s="242" t="s">
        <v>2159</v>
      </c>
      <c r="C2236" s="242" t="s">
        <v>334</v>
      </c>
      <c r="D2236" s="242" t="s">
        <v>256</v>
      </c>
      <c r="E2236" s="242">
        <v>1000</v>
      </c>
      <c r="F2236" s="503">
        <f t="shared" si="35"/>
        <v>1.9353327901499302</v>
      </c>
      <c r="G2236" s="504">
        <v>516.70699999999999</v>
      </c>
      <c r="H2236" s="242" t="s">
        <v>121</v>
      </c>
      <c r="I2236" s="242" t="s">
        <v>1710</v>
      </c>
      <c r="J2236" s="505" t="s">
        <v>95</v>
      </c>
      <c r="K2236" s="505" t="s">
        <v>2149</v>
      </c>
      <c r="L2236" s="505" t="s">
        <v>112</v>
      </c>
      <c r="M2236" s="242"/>
      <c r="N2236" s="242"/>
      <c r="O2236" s="75"/>
    </row>
    <row r="2237" spans="1:15" ht="15.6">
      <c r="A2237" s="370">
        <v>46162</v>
      </c>
      <c r="B2237" s="242" t="s">
        <v>2199</v>
      </c>
      <c r="C2237" s="242" t="s">
        <v>334</v>
      </c>
      <c r="D2237" s="242" t="s">
        <v>256</v>
      </c>
      <c r="E2237" s="242">
        <v>1000</v>
      </c>
      <c r="F2237" s="503">
        <f t="shared" si="35"/>
        <v>1.9353327901499302</v>
      </c>
      <c r="G2237" s="504">
        <v>516.70699999999999</v>
      </c>
      <c r="H2237" s="242" t="s">
        <v>121</v>
      </c>
      <c r="I2237" s="242" t="s">
        <v>1710</v>
      </c>
      <c r="J2237" s="505" t="s">
        <v>95</v>
      </c>
      <c r="K2237" s="505" t="s">
        <v>2149</v>
      </c>
      <c r="L2237" s="505" t="s">
        <v>112</v>
      </c>
      <c r="M2237" s="242"/>
      <c r="N2237" s="242"/>
      <c r="O2237" s="75"/>
    </row>
    <row r="2238" spans="1:15" ht="15.6">
      <c r="A2238" s="370">
        <v>46162</v>
      </c>
      <c r="B2238" s="242" t="s">
        <v>2199</v>
      </c>
      <c r="C2238" s="242" t="s">
        <v>334</v>
      </c>
      <c r="D2238" s="242" t="s">
        <v>256</v>
      </c>
      <c r="E2238" s="242">
        <v>1000</v>
      </c>
      <c r="F2238" s="503">
        <f t="shared" si="35"/>
        <v>1.9353327901499302</v>
      </c>
      <c r="G2238" s="504">
        <v>516.70699999999999</v>
      </c>
      <c r="H2238" s="242" t="s">
        <v>121</v>
      </c>
      <c r="I2238" s="242" t="s">
        <v>1710</v>
      </c>
      <c r="J2238" s="505" t="s">
        <v>95</v>
      </c>
      <c r="K2238" s="505" t="s">
        <v>2149</v>
      </c>
      <c r="L2238" s="505" t="s">
        <v>112</v>
      </c>
      <c r="M2238" s="242"/>
      <c r="N2238" s="242"/>
      <c r="O2238" s="75"/>
    </row>
    <row r="2239" spans="1:15" ht="15.6">
      <c r="A2239" s="370">
        <v>46162</v>
      </c>
      <c r="B2239" s="242" t="s">
        <v>2159</v>
      </c>
      <c r="C2239" s="242" t="s">
        <v>334</v>
      </c>
      <c r="D2239" s="242" t="s">
        <v>256</v>
      </c>
      <c r="E2239" s="242">
        <v>1000</v>
      </c>
      <c r="F2239" s="503">
        <f t="shared" si="35"/>
        <v>1.9353327901499302</v>
      </c>
      <c r="G2239" s="504">
        <v>516.70699999999999</v>
      </c>
      <c r="H2239" s="242" t="s">
        <v>121</v>
      </c>
      <c r="I2239" s="242" t="s">
        <v>1710</v>
      </c>
      <c r="J2239" s="505" t="s">
        <v>95</v>
      </c>
      <c r="K2239" s="505" t="s">
        <v>2149</v>
      </c>
      <c r="L2239" s="505" t="s">
        <v>112</v>
      </c>
      <c r="M2239" s="170"/>
      <c r="N2239" s="170"/>
      <c r="O2239" s="124"/>
    </row>
    <row r="2240" spans="1:15" ht="15.6">
      <c r="A2240" s="370">
        <v>46162</v>
      </c>
      <c r="B2240" s="242" t="s">
        <v>2159</v>
      </c>
      <c r="C2240" s="242" t="s">
        <v>334</v>
      </c>
      <c r="D2240" s="242" t="s">
        <v>256</v>
      </c>
      <c r="E2240" s="242">
        <v>1000</v>
      </c>
      <c r="F2240" s="503">
        <f t="shared" si="35"/>
        <v>1.9353327901499302</v>
      </c>
      <c r="G2240" s="504">
        <v>516.70699999999999</v>
      </c>
      <c r="H2240" s="242" t="s">
        <v>121</v>
      </c>
      <c r="I2240" s="242" t="s">
        <v>1710</v>
      </c>
      <c r="J2240" s="505" t="s">
        <v>95</v>
      </c>
      <c r="K2240" s="505" t="s">
        <v>2149</v>
      </c>
      <c r="L2240" s="505" t="s">
        <v>112</v>
      </c>
      <c r="M2240" s="242"/>
      <c r="N2240" s="242"/>
      <c r="O2240" s="75"/>
    </row>
    <row r="2241" spans="1:15" ht="15.6">
      <c r="A2241" s="370">
        <v>46162</v>
      </c>
      <c r="B2241" s="242" t="s">
        <v>521</v>
      </c>
      <c r="C2241" s="242" t="s">
        <v>566</v>
      </c>
      <c r="D2241" s="242" t="s">
        <v>256</v>
      </c>
      <c r="E2241" s="242">
        <v>2000</v>
      </c>
      <c r="F2241" s="503">
        <f t="shared" si="35"/>
        <v>3.8706655802998604</v>
      </c>
      <c r="G2241" s="504">
        <v>516.70699999999999</v>
      </c>
      <c r="H2241" s="242" t="s">
        <v>121</v>
      </c>
      <c r="I2241" s="242" t="s">
        <v>1711</v>
      </c>
      <c r="J2241" s="505" t="s">
        <v>95</v>
      </c>
      <c r="K2241" s="505" t="s">
        <v>2149</v>
      </c>
      <c r="L2241" s="505" t="s">
        <v>112</v>
      </c>
      <c r="M2241" s="242"/>
      <c r="N2241" s="242"/>
      <c r="O2241" s="75"/>
    </row>
    <row r="2242" spans="1:15" ht="15.6">
      <c r="A2242" s="370">
        <v>46162</v>
      </c>
      <c r="B2242" s="242" t="s">
        <v>2161</v>
      </c>
      <c r="C2242" s="242" t="s">
        <v>334</v>
      </c>
      <c r="D2242" s="242" t="s">
        <v>256</v>
      </c>
      <c r="E2242" s="242">
        <v>1000</v>
      </c>
      <c r="F2242" s="503">
        <f t="shared" si="35"/>
        <v>1.9353327901499302</v>
      </c>
      <c r="G2242" s="504">
        <v>516.70699999999999</v>
      </c>
      <c r="H2242" s="242" t="s">
        <v>121</v>
      </c>
      <c r="I2242" s="242" t="s">
        <v>1710</v>
      </c>
      <c r="J2242" s="505" t="s">
        <v>95</v>
      </c>
      <c r="K2242" s="505" t="s">
        <v>2149</v>
      </c>
      <c r="L2242" s="505" t="s">
        <v>112</v>
      </c>
      <c r="M2242" s="242"/>
      <c r="N2242" s="242"/>
      <c r="O2242" s="75"/>
    </row>
    <row r="2243" spans="1:15" ht="15.6">
      <c r="A2243" s="370">
        <v>46162</v>
      </c>
      <c r="B2243" s="242" t="s">
        <v>2161</v>
      </c>
      <c r="C2243" s="242" t="s">
        <v>334</v>
      </c>
      <c r="D2243" s="242" t="s">
        <v>256</v>
      </c>
      <c r="E2243" s="242">
        <v>1000</v>
      </c>
      <c r="F2243" s="503">
        <f t="shared" si="35"/>
        <v>1.9353327901499302</v>
      </c>
      <c r="G2243" s="504">
        <v>516.70699999999999</v>
      </c>
      <c r="H2243" s="242" t="s">
        <v>121</v>
      </c>
      <c r="I2243" s="242" t="s">
        <v>1710</v>
      </c>
      <c r="J2243" s="505" t="s">
        <v>95</v>
      </c>
      <c r="K2243" s="505" t="s">
        <v>2149</v>
      </c>
      <c r="L2243" s="505" t="s">
        <v>112</v>
      </c>
      <c r="M2243" s="242"/>
      <c r="N2243" s="242"/>
      <c r="O2243" s="75"/>
    </row>
    <row r="2244" spans="1:15" ht="15.6">
      <c r="A2244" s="370">
        <v>46162</v>
      </c>
      <c r="B2244" s="242" t="s">
        <v>2213</v>
      </c>
      <c r="C2244" s="375" t="s">
        <v>391</v>
      </c>
      <c r="D2244" s="242" t="s">
        <v>256</v>
      </c>
      <c r="E2244" s="242">
        <v>13000</v>
      </c>
      <c r="F2244" s="503">
        <f t="shared" si="35"/>
        <v>25.159326271949094</v>
      </c>
      <c r="G2244" s="504">
        <v>516.70699999999999</v>
      </c>
      <c r="H2244" s="242" t="s">
        <v>121</v>
      </c>
      <c r="I2244" s="242" t="s">
        <v>1725</v>
      </c>
      <c r="J2244" s="505" t="s">
        <v>95</v>
      </c>
      <c r="K2244" s="505" t="s">
        <v>2149</v>
      </c>
      <c r="L2244" s="505" t="s">
        <v>112</v>
      </c>
      <c r="M2244" s="242"/>
      <c r="N2244" s="242"/>
      <c r="O2244" s="75"/>
    </row>
    <row r="2245" spans="1:15" ht="15.6">
      <c r="A2245" s="370">
        <v>46162</v>
      </c>
      <c r="B2245" s="242" t="s">
        <v>2221</v>
      </c>
      <c r="C2245" s="242" t="s">
        <v>523</v>
      </c>
      <c r="D2245" s="242" t="s">
        <v>256</v>
      </c>
      <c r="E2245" s="242">
        <v>20000</v>
      </c>
      <c r="F2245" s="503">
        <f t="shared" si="35"/>
        <v>38.706655802998604</v>
      </c>
      <c r="G2245" s="504">
        <v>516.70699999999999</v>
      </c>
      <c r="H2245" s="242" t="s">
        <v>130</v>
      </c>
      <c r="I2245" s="242" t="s">
        <v>1761</v>
      </c>
      <c r="J2245" s="505" t="s">
        <v>95</v>
      </c>
      <c r="K2245" s="505" t="s">
        <v>2149</v>
      </c>
      <c r="L2245" s="505" t="s">
        <v>112</v>
      </c>
      <c r="M2245" s="242"/>
      <c r="N2245" s="242"/>
      <c r="O2245" s="75"/>
    </row>
    <row r="2246" spans="1:15" ht="15.6">
      <c r="A2246" s="370">
        <v>46162</v>
      </c>
      <c r="B2246" s="242" t="s">
        <v>2185</v>
      </c>
      <c r="C2246" s="242" t="s">
        <v>520</v>
      </c>
      <c r="D2246" s="242" t="s">
        <v>256</v>
      </c>
      <c r="E2246" s="242">
        <v>700</v>
      </c>
      <c r="F2246" s="503">
        <f t="shared" si="35"/>
        <v>1.3547329531049512</v>
      </c>
      <c r="G2246" s="504">
        <v>516.70699999999999</v>
      </c>
      <c r="H2246" s="242" t="s">
        <v>130</v>
      </c>
      <c r="I2246" s="242" t="s">
        <v>1739</v>
      </c>
      <c r="J2246" s="505" t="s">
        <v>95</v>
      </c>
      <c r="K2246" s="505" t="s">
        <v>2149</v>
      </c>
      <c r="L2246" s="505" t="s">
        <v>112</v>
      </c>
      <c r="M2246" s="242"/>
      <c r="N2246" s="242"/>
      <c r="O2246" s="75"/>
    </row>
    <row r="2247" spans="1:15" ht="15.6">
      <c r="A2247" s="370">
        <v>46162</v>
      </c>
      <c r="B2247" s="242" t="s">
        <v>2161</v>
      </c>
      <c r="C2247" s="242" t="s">
        <v>520</v>
      </c>
      <c r="D2247" s="242" t="s">
        <v>256</v>
      </c>
      <c r="E2247" s="242">
        <v>2000</v>
      </c>
      <c r="F2247" s="503">
        <f t="shared" si="35"/>
        <v>3.8706655802998604</v>
      </c>
      <c r="G2247" s="504">
        <v>516.70699999999999</v>
      </c>
      <c r="H2247" s="242" t="s">
        <v>130</v>
      </c>
      <c r="I2247" s="242" t="s">
        <v>1739</v>
      </c>
      <c r="J2247" s="505" t="s">
        <v>95</v>
      </c>
      <c r="K2247" s="505" t="s">
        <v>2149</v>
      </c>
      <c r="L2247" s="505" t="s">
        <v>112</v>
      </c>
      <c r="M2247" s="170"/>
      <c r="N2247" s="170"/>
      <c r="O2247" s="124"/>
    </row>
    <row r="2248" spans="1:15" ht="15.6">
      <c r="A2248" s="381">
        <v>46162</v>
      </c>
      <c r="B2248" s="242" t="s">
        <v>1804</v>
      </c>
      <c r="C2248" s="369" t="s">
        <v>334</v>
      </c>
      <c r="D2248" s="530" t="s">
        <v>96</v>
      </c>
      <c r="E2248" s="285">
        <v>250</v>
      </c>
      <c r="F2248" s="503">
        <f t="shared" si="35"/>
        <v>0.48383319753748255</v>
      </c>
      <c r="G2248" s="504">
        <v>516.70699999999999</v>
      </c>
      <c r="H2248" s="540" t="s">
        <v>133</v>
      </c>
      <c r="I2248" s="242" t="s">
        <v>1834</v>
      </c>
      <c r="J2248" s="505" t="s">
        <v>95</v>
      </c>
      <c r="K2248" s="505" t="s">
        <v>2149</v>
      </c>
      <c r="L2248" s="505" t="s">
        <v>112</v>
      </c>
      <c r="M2248" s="242"/>
      <c r="N2248" s="242"/>
      <c r="O2248" s="75"/>
    </row>
    <row r="2249" spans="1:15" ht="15.6">
      <c r="A2249" s="381">
        <v>46162</v>
      </c>
      <c r="B2249" s="242" t="s">
        <v>1800</v>
      </c>
      <c r="C2249" s="369" t="s">
        <v>334</v>
      </c>
      <c r="D2249" s="530" t="s">
        <v>96</v>
      </c>
      <c r="E2249" s="285">
        <v>250</v>
      </c>
      <c r="F2249" s="503">
        <f t="shared" si="35"/>
        <v>0.48383319753748255</v>
      </c>
      <c r="G2249" s="504">
        <v>516.70699999999999</v>
      </c>
      <c r="H2249" s="540" t="s">
        <v>133</v>
      </c>
      <c r="I2249" s="242" t="s">
        <v>1834</v>
      </c>
      <c r="J2249" s="505" t="s">
        <v>95</v>
      </c>
      <c r="K2249" s="505" t="s">
        <v>2149</v>
      </c>
      <c r="L2249" s="505" t="s">
        <v>112</v>
      </c>
      <c r="M2249" s="242"/>
      <c r="N2249" s="242"/>
      <c r="O2249" s="75"/>
    </row>
    <row r="2250" spans="1:15" ht="15.6">
      <c r="A2250" s="381">
        <v>46162</v>
      </c>
      <c r="B2250" s="242" t="s">
        <v>1799</v>
      </c>
      <c r="C2250" s="242" t="s">
        <v>403</v>
      </c>
      <c r="D2250" s="530" t="s">
        <v>96</v>
      </c>
      <c r="E2250" s="285">
        <v>6000</v>
      </c>
      <c r="F2250" s="503">
        <f t="shared" si="35"/>
        <v>11.611996740899581</v>
      </c>
      <c r="G2250" s="504">
        <v>516.70699999999999</v>
      </c>
      <c r="H2250" s="540" t="s">
        <v>133</v>
      </c>
      <c r="I2250" s="242" t="s">
        <v>1835</v>
      </c>
      <c r="J2250" s="505" t="s">
        <v>95</v>
      </c>
      <c r="K2250" s="505" t="s">
        <v>2149</v>
      </c>
      <c r="L2250" s="505" t="s">
        <v>112</v>
      </c>
      <c r="M2250" s="242"/>
      <c r="N2250" s="242"/>
      <c r="O2250" s="75"/>
    </row>
    <row r="2251" spans="1:15" ht="15.6">
      <c r="A2251" s="381">
        <v>46162</v>
      </c>
      <c r="B2251" s="242" t="s">
        <v>1805</v>
      </c>
      <c r="C2251" s="369" t="s">
        <v>334</v>
      </c>
      <c r="D2251" s="530" t="s">
        <v>96</v>
      </c>
      <c r="E2251" s="285">
        <v>500</v>
      </c>
      <c r="F2251" s="503">
        <f t="shared" si="35"/>
        <v>0.9676663950749651</v>
      </c>
      <c r="G2251" s="504">
        <v>516.70699999999999</v>
      </c>
      <c r="H2251" s="540" t="s">
        <v>133</v>
      </c>
      <c r="I2251" s="242" t="s">
        <v>1834</v>
      </c>
      <c r="J2251" s="505" t="s">
        <v>95</v>
      </c>
      <c r="K2251" s="505" t="s">
        <v>2149</v>
      </c>
      <c r="L2251" s="505" t="s">
        <v>112</v>
      </c>
      <c r="M2251" s="242"/>
      <c r="N2251" s="242"/>
      <c r="O2251" s="75"/>
    </row>
    <row r="2252" spans="1:15" ht="15.6">
      <c r="A2252" s="370">
        <v>46161</v>
      </c>
      <c r="B2252" s="375" t="s">
        <v>1890</v>
      </c>
      <c r="C2252" s="375" t="s">
        <v>109</v>
      </c>
      <c r="D2252" s="375" t="s">
        <v>99</v>
      </c>
      <c r="E2252" s="245">
        <v>7500</v>
      </c>
      <c r="F2252" s="503">
        <f t="shared" si="35"/>
        <v>14.514995926124477</v>
      </c>
      <c r="G2252" s="504">
        <v>516.70699999999999</v>
      </c>
      <c r="H2252" s="375" t="s">
        <v>128</v>
      </c>
      <c r="I2252" s="375" t="s">
        <v>1951</v>
      </c>
      <c r="J2252" s="505" t="s">
        <v>95</v>
      </c>
      <c r="K2252" s="505" t="s">
        <v>2149</v>
      </c>
      <c r="L2252" s="505" t="s">
        <v>112</v>
      </c>
      <c r="M2252" s="242"/>
      <c r="N2252" s="242"/>
      <c r="O2252" s="75"/>
    </row>
    <row r="2253" spans="1:15" ht="15.6">
      <c r="A2253" s="370">
        <v>46163</v>
      </c>
      <c r="B2253" s="242" t="s">
        <v>187</v>
      </c>
      <c r="C2253" s="242" t="s">
        <v>334</v>
      </c>
      <c r="D2253" s="371" t="s">
        <v>98</v>
      </c>
      <c r="E2253" s="242">
        <v>1000</v>
      </c>
      <c r="F2253" s="503">
        <f t="shared" si="35"/>
        <v>1.9353327901499302</v>
      </c>
      <c r="G2253" s="504">
        <v>516.70699999999999</v>
      </c>
      <c r="H2253" s="372" t="s">
        <v>110</v>
      </c>
      <c r="I2253" s="530" t="s">
        <v>1468</v>
      </c>
      <c r="J2253" s="505" t="s">
        <v>95</v>
      </c>
      <c r="K2253" s="505" t="s">
        <v>2149</v>
      </c>
      <c r="L2253" s="505" t="s">
        <v>112</v>
      </c>
      <c r="M2253" s="242"/>
      <c r="N2253" s="242"/>
      <c r="O2253" s="75"/>
    </row>
    <row r="2254" spans="1:15" ht="15.6">
      <c r="A2254" s="370">
        <v>46163</v>
      </c>
      <c r="B2254" s="242" t="s">
        <v>186</v>
      </c>
      <c r="C2254" s="242" t="s">
        <v>334</v>
      </c>
      <c r="D2254" s="371" t="s">
        <v>98</v>
      </c>
      <c r="E2254" s="242">
        <v>1000</v>
      </c>
      <c r="F2254" s="503">
        <f t="shared" si="35"/>
        <v>1.9353327901499302</v>
      </c>
      <c r="G2254" s="504">
        <v>516.70699999999999</v>
      </c>
      <c r="H2254" s="372" t="s">
        <v>110</v>
      </c>
      <c r="I2254" s="530" t="s">
        <v>1468</v>
      </c>
      <c r="J2254" s="505" t="s">
        <v>95</v>
      </c>
      <c r="K2254" s="505" t="s">
        <v>2149</v>
      </c>
      <c r="L2254" s="505" t="s">
        <v>112</v>
      </c>
      <c r="M2254" s="242"/>
      <c r="N2254" s="242"/>
      <c r="O2254" s="75"/>
    </row>
    <row r="2255" spans="1:15" ht="15.6">
      <c r="A2255" s="370">
        <v>46163</v>
      </c>
      <c r="B2255" s="369" t="s">
        <v>1458</v>
      </c>
      <c r="C2255" s="170" t="s">
        <v>103</v>
      </c>
      <c r="D2255" s="371" t="s">
        <v>98</v>
      </c>
      <c r="E2255" s="242">
        <v>250000</v>
      </c>
      <c r="F2255" s="503">
        <f t="shared" si="35"/>
        <v>483.83319753748259</v>
      </c>
      <c r="G2255" s="504">
        <v>516.70699999999999</v>
      </c>
      <c r="H2255" s="372" t="s">
        <v>110</v>
      </c>
      <c r="I2255" s="530" t="s">
        <v>1482</v>
      </c>
      <c r="J2255" s="505" t="s">
        <v>95</v>
      </c>
      <c r="K2255" s="505" t="s">
        <v>2149</v>
      </c>
      <c r="L2255" s="505" t="s">
        <v>112</v>
      </c>
      <c r="M2255" s="242"/>
      <c r="N2255" s="242"/>
      <c r="O2255" s="75"/>
    </row>
    <row r="2256" spans="1:15" ht="15.6">
      <c r="A2256" s="374">
        <v>46163</v>
      </c>
      <c r="B2256" s="377" t="s">
        <v>1522</v>
      </c>
      <c r="C2256" s="377" t="s">
        <v>395</v>
      </c>
      <c r="D2256" s="376" t="s">
        <v>1502</v>
      </c>
      <c r="E2256" s="377">
        <v>75000</v>
      </c>
      <c r="F2256" s="503">
        <f t="shared" si="35"/>
        <v>145.14995926124476</v>
      </c>
      <c r="G2256" s="504">
        <v>516.70699999999999</v>
      </c>
      <c r="H2256" s="376" t="s">
        <v>127</v>
      </c>
      <c r="I2256" s="377" t="s">
        <v>1571</v>
      </c>
      <c r="J2256" s="505" t="s">
        <v>95</v>
      </c>
      <c r="K2256" s="505" t="s">
        <v>2149</v>
      </c>
      <c r="L2256" s="505" t="s">
        <v>112</v>
      </c>
      <c r="M2256" s="242"/>
      <c r="N2256" s="242"/>
      <c r="O2256" s="75"/>
    </row>
    <row r="2257" spans="1:15" ht="15.6">
      <c r="A2257" s="374">
        <v>46163</v>
      </c>
      <c r="B2257" s="377" t="s">
        <v>1523</v>
      </c>
      <c r="C2257" s="377" t="s">
        <v>395</v>
      </c>
      <c r="D2257" s="376" t="s">
        <v>1502</v>
      </c>
      <c r="E2257" s="377">
        <v>5000</v>
      </c>
      <c r="F2257" s="503">
        <f t="shared" si="35"/>
        <v>9.676663950749651</v>
      </c>
      <c r="G2257" s="504">
        <v>516.70699999999999</v>
      </c>
      <c r="H2257" s="376" t="s">
        <v>127</v>
      </c>
      <c r="I2257" s="377" t="s">
        <v>1572</v>
      </c>
      <c r="J2257" s="505" t="s">
        <v>95</v>
      </c>
      <c r="K2257" s="505" t="s">
        <v>2149</v>
      </c>
      <c r="L2257" s="505" t="s">
        <v>112</v>
      </c>
      <c r="M2257" s="242"/>
      <c r="N2257" s="242"/>
      <c r="O2257" s="75"/>
    </row>
    <row r="2258" spans="1:15" ht="31.2">
      <c r="A2258" s="374">
        <v>46163</v>
      </c>
      <c r="B2258" s="532" t="s">
        <v>2037</v>
      </c>
      <c r="C2258" s="377" t="s">
        <v>1519</v>
      </c>
      <c r="D2258" s="376" t="s">
        <v>1502</v>
      </c>
      <c r="E2258" s="377">
        <v>90000</v>
      </c>
      <c r="F2258" s="503">
        <f t="shared" si="35"/>
        <v>174.17995111349373</v>
      </c>
      <c r="G2258" s="504">
        <v>516.70699999999999</v>
      </c>
      <c r="H2258" s="376" t="s">
        <v>127</v>
      </c>
      <c r="I2258" s="377" t="s">
        <v>1573</v>
      </c>
      <c r="J2258" s="505" t="s">
        <v>95</v>
      </c>
      <c r="K2258" s="505" t="s">
        <v>2149</v>
      </c>
      <c r="L2258" s="505" t="s">
        <v>112</v>
      </c>
      <c r="M2258" s="242"/>
      <c r="N2258" s="242"/>
      <c r="O2258" s="75"/>
    </row>
    <row r="2259" spans="1:15" ht="15.6">
      <c r="A2259" s="533">
        <v>46163</v>
      </c>
      <c r="B2259" s="382" t="s">
        <v>1608</v>
      </c>
      <c r="C2259" s="535" t="s">
        <v>334</v>
      </c>
      <c r="D2259" s="382" t="s">
        <v>97</v>
      </c>
      <c r="E2259" s="284">
        <v>1000</v>
      </c>
      <c r="F2259" s="503">
        <f t="shared" si="35"/>
        <v>1.9353327901499302</v>
      </c>
      <c r="G2259" s="504">
        <v>516.70699999999999</v>
      </c>
      <c r="H2259" s="242" t="s">
        <v>167</v>
      </c>
      <c r="I2259" s="242" t="s">
        <v>1629</v>
      </c>
      <c r="J2259" s="505" t="s">
        <v>95</v>
      </c>
      <c r="K2259" s="505" t="s">
        <v>2149</v>
      </c>
      <c r="L2259" s="505" t="s">
        <v>112</v>
      </c>
      <c r="M2259" s="242"/>
      <c r="N2259" s="242"/>
      <c r="O2259" s="75"/>
    </row>
    <row r="2260" spans="1:15" ht="15.6">
      <c r="A2260" s="533">
        <v>46163</v>
      </c>
      <c r="B2260" s="382" t="s">
        <v>1609</v>
      </c>
      <c r="C2260" s="535" t="s">
        <v>334</v>
      </c>
      <c r="D2260" s="382" t="s">
        <v>97</v>
      </c>
      <c r="E2260" s="284">
        <v>1000</v>
      </c>
      <c r="F2260" s="503">
        <f t="shared" si="35"/>
        <v>1.9353327901499302</v>
      </c>
      <c r="G2260" s="504">
        <v>516.70699999999999</v>
      </c>
      <c r="H2260" s="242" t="s">
        <v>167</v>
      </c>
      <c r="I2260" s="242" t="s">
        <v>1629</v>
      </c>
      <c r="J2260" s="505" t="s">
        <v>95</v>
      </c>
      <c r="K2260" s="505" t="s">
        <v>2149</v>
      </c>
      <c r="L2260" s="505" t="s">
        <v>112</v>
      </c>
      <c r="M2260" s="242"/>
      <c r="N2260" s="242"/>
      <c r="O2260" s="75"/>
    </row>
    <row r="2261" spans="1:15" ht="15.6">
      <c r="A2261" s="533">
        <v>46163</v>
      </c>
      <c r="B2261" s="382" t="s">
        <v>1593</v>
      </c>
      <c r="C2261" s="535" t="s">
        <v>334</v>
      </c>
      <c r="D2261" s="382" t="s">
        <v>97</v>
      </c>
      <c r="E2261" s="284">
        <v>1000</v>
      </c>
      <c r="F2261" s="503">
        <f t="shared" si="35"/>
        <v>1.9353327901499302</v>
      </c>
      <c r="G2261" s="504">
        <v>516.70699999999999</v>
      </c>
      <c r="H2261" s="242" t="s">
        <v>167</v>
      </c>
      <c r="I2261" s="242" t="s">
        <v>1629</v>
      </c>
      <c r="J2261" s="505" t="s">
        <v>95</v>
      </c>
      <c r="K2261" s="505" t="s">
        <v>2149</v>
      </c>
      <c r="L2261" s="505" t="s">
        <v>112</v>
      </c>
      <c r="M2261" s="242"/>
      <c r="N2261" s="242"/>
      <c r="O2261" s="75"/>
    </row>
    <row r="2262" spans="1:15" ht="15.6">
      <c r="A2262" s="533">
        <v>46163</v>
      </c>
      <c r="B2262" s="382" t="s">
        <v>1603</v>
      </c>
      <c r="C2262" s="535" t="s">
        <v>334</v>
      </c>
      <c r="D2262" s="382" t="s">
        <v>97</v>
      </c>
      <c r="E2262" s="284">
        <v>1000</v>
      </c>
      <c r="F2262" s="503">
        <f t="shared" si="35"/>
        <v>1.9353327901499302</v>
      </c>
      <c r="G2262" s="504">
        <v>516.70699999999999</v>
      </c>
      <c r="H2262" s="242" t="s">
        <v>167</v>
      </c>
      <c r="I2262" s="242" t="s">
        <v>1629</v>
      </c>
      <c r="J2262" s="505" t="s">
        <v>95</v>
      </c>
      <c r="K2262" s="505" t="s">
        <v>2149</v>
      </c>
      <c r="L2262" s="505" t="s">
        <v>112</v>
      </c>
      <c r="M2262" s="170"/>
      <c r="N2262" s="170"/>
      <c r="O2262" s="124"/>
    </row>
    <row r="2263" spans="1:15" ht="15.6">
      <c r="A2263" s="533">
        <v>46163</v>
      </c>
      <c r="B2263" s="382" t="s">
        <v>1018</v>
      </c>
      <c r="C2263" s="535" t="s">
        <v>334</v>
      </c>
      <c r="D2263" s="382" t="s">
        <v>97</v>
      </c>
      <c r="E2263" s="284">
        <v>1000</v>
      </c>
      <c r="F2263" s="503">
        <f t="shared" si="35"/>
        <v>1.9353327901499302</v>
      </c>
      <c r="G2263" s="504">
        <v>516.70699999999999</v>
      </c>
      <c r="H2263" s="242" t="s">
        <v>167</v>
      </c>
      <c r="I2263" s="242" t="s">
        <v>1629</v>
      </c>
      <c r="J2263" s="505" t="s">
        <v>95</v>
      </c>
      <c r="K2263" s="505" t="s">
        <v>2149</v>
      </c>
      <c r="L2263" s="505" t="s">
        <v>112</v>
      </c>
      <c r="M2263" s="242"/>
      <c r="N2263" s="242"/>
      <c r="O2263" s="75"/>
    </row>
    <row r="2264" spans="1:15" ht="15.6">
      <c r="A2264" s="536">
        <v>46163</v>
      </c>
      <c r="B2264" s="375" t="s">
        <v>1610</v>
      </c>
      <c r="C2264" s="375" t="s">
        <v>448</v>
      </c>
      <c r="D2264" s="382" t="s">
        <v>97</v>
      </c>
      <c r="E2264" s="538">
        <v>10500</v>
      </c>
      <c r="F2264" s="503">
        <f t="shared" si="35"/>
        <v>20.320994296574266</v>
      </c>
      <c r="G2264" s="504">
        <v>516.70699999999999</v>
      </c>
      <c r="H2264" s="242" t="s">
        <v>167</v>
      </c>
      <c r="I2264" s="170" t="s">
        <v>1642</v>
      </c>
      <c r="J2264" s="505" t="s">
        <v>95</v>
      </c>
      <c r="K2264" s="505" t="s">
        <v>2149</v>
      </c>
      <c r="L2264" s="505" t="s">
        <v>112</v>
      </c>
      <c r="M2264" s="170"/>
      <c r="N2264" s="170"/>
      <c r="O2264" s="124"/>
    </row>
    <row r="2265" spans="1:15" ht="15.6">
      <c r="A2265" s="393">
        <v>46163</v>
      </c>
      <c r="B2265" s="165" t="s">
        <v>2174</v>
      </c>
      <c r="C2265" s="165" t="s">
        <v>334</v>
      </c>
      <c r="D2265" s="165" t="s">
        <v>256</v>
      </c>
      <c r="E2265" s="165">
        <v>1000</v>
      </c>
      <c r="F2265" s="503">
        <f t="shared" si="35"/>
        <v>1.9353327901499302</v>
      </c>
      <c r="G2265" s="504">
        <v>516.70699999999999</v>
      </c>
      <c r="H2265" s="347" t="s">
        <v>122</v>
      </c>
      <c r="I2265" s="347" t="s">
        <v>1669</v>
      </c>
      <c r="J2265" s="505" t="s">
        <v>95</v>
      </c>
      <c r="K2265" s="505" t="s">
        <v>2149</v>
      </c>
      <c r="L2265" s="505" t="s">
        <v>112</v>
      </c>
      <c r="M2265" s="242"/>
      <c r="N2265" s="242"/>
      <c r="O2265" s="75"/>
    </row>
    <row r="2266" spans="1:15" ht="15.6">
      <c r="A2266" s="393">
        <v>46163</v>
      </c>
      <c r="B2266" s="165" t="s">
        <v>2174</v>
      </c>
      <c r="C2266" s="165" t="s">
        <v>334</v>
      </c>
      <c r="D2266" s="165" t="s">
        <v>256</v>
      </c>
      <c r="E2266" s="165">
        <v>1500</v>
      </c>
      <c r="F2266" s="503">
        <f t="shared" si="35"/>
        <v>2.9029991852248953</v>
      </c>
      <c r="G2266" s="504">
        <v>516.70699999999999</v>
      </c>
      <c r="H2266" s="347" t="s">
        <v>122</v>
      </c>
      <c r="I2266" s="347" t="s">
        <v>1669</v>
      </c>
      <c r="J2266" s="505" t="s">
        <v>95</v>
      </c>
      <c r="K2266" s="505" t="s">
        <v>2149</v>
      </c>
      <c r="L2266" s="505" t="s">
        <v>112</v>
      </c>
      <c r="M2266" s="242"/>
      <c r="N2266" s="242"/>
      <c r="O2266" s="75"/>
    </row>
    <row r="2267" spans="1:15" ht="15.6">
      <c r="A2267" s="393">
        <v>46163</v>
      </c>
      <c r="B2267" s="165" t="s">
        <v>2175</v>
      </c>
      <c r="C2267" s="375" t="s">
        <v>391</v>
      </c>
      <c r="D2267" s="165" t="s">
        <v>256</v>
      </c>
      <c r="E2267" s="165">
        <v>12000</v>
      </c>
      <c r="F2267" s="503">
        <f t="shared" si="35"/>
        <v>23.223993481799162</v>
      </c>
      <c r="G2267" s="504">
        <v>516.70699999999999</v>
      </c>
      <c r="H2267" s="165" t="s">
        <v>122</v>
      </c>
      <c r="I2267" s="165" t="s">
        <v>1691</v>
      </c>
      <c r="J2267" s="505" t="s">
        <v>95</v>
      </c>
      <c r="K2267" s="505" t="s">
        <v>2149</v>
      </c>
      <c r="L2267" s="505" t="s">
        <v>112</v>
      </c>
      <c r="M2267" s="242"/>
      <c r="N2267" s="242"/>
      <c r="O2267" s="75"/>
    </row>
    <row r="2268" spans="1:15" ht="15.6">
      <c r="A2268" s="370">
        <v>46163</v>
      </c>
      <c r="B2268" s="242" t="s">
        <v>2163</v>
      </c>
      <c r="C2268" s="242" t="s">
        <v>395</v>
      </c>
      <c r="D2268" s="242" t="s">
        <v>256</v>
      </c>
      <c r="E2268" s="242">
        <v>60000</v>
      </c>
      <c r="F2268" s="503">
        <f t="shared" si="35"/>
        <v>116.11996740899582</v>
      </c>
      <c r="G2268" s="504">
        <v>516.70699999999999</v>
      </c>
      <c r="H2268" s="242" t="s">
        <v>121</v>
      </c>
      <c r="I2268" s="242" t="s">
        <v>1726</v>
      </c>
      <c r="J2268" s="505" t="s">
        <v>95</v>
      </c>
      <c r="K2268" s="505" t="s">
        <v>2149</v>
      </c>
      <c r="L2268" s="505" t="s">
        <v>112</v>
      </c>
      <c r="M2268" s="242"/>
      <c r="N2268" s="242"/>
      <c r="O2268" s="75"/>
    </row>
    <row r="2269" spans="1:15" ht="15.6">
      <c r="A2269" s="370">
        <v>46163</v>
      </c>
      <c r="B2269" s="242" t="s">
        <v>2161</v>
      </c>
      <c r="C2269" s="242" t="s">
        <v>334</v>
      </c>
      <c r="D2269" s="242" t="s">
        <v>256</v>
      </c>
      <c r="E2269" s="242">
        <v>1000</v>
      </c>
      <c r="F2269" s="503">
        <f t="shared" si="35"/>
        <v>1.9353327901499302</v>
      </c>
      <c r="G2269" s="504">
        <v>516.70699999999999</v>
      </c>
      <c r="H2269" s="242" t="s">
        <v>121</v>
      </c>
      <c r="I2269" s="242" t="s">
        <v>1710</v>
      </c>
      <c r="J2269" s="505" t="s">
        <v>95</v>
      </c>
      <c r="K2269" s="505" t="s">
        <v>2149</v>
      </c>
      <c r="L2269" s="505" t="s">
        <v>112</v>
      </c>
      <c r="M2269" s="242"/>
      <c r="N2269" s="242"/>
      <c r="O2269" s="75"/>
    </row>
    <row r="2270" spans="1:15" ht="15.6">
      <c r="A2270" s="370">
        <v>46163</v>
      </c>
      <c r="B2270" s="242" t="s">
        <v>2161</v>
      </c>
      <c r="C2270" s="242" t="s">
        <v>334</v>
      </c>
      <c r="D2270" s="242" t="s">
        <v>256</v>
      </c>
      <c r="E2270" s="242">
        <v>1000</v>
      </c>
      <c r="F2270" s="503">
        <f t="shared" si="35"/>
        <v>1.9353327901499302</v>
      </c>
      <c r="G2270" s="504">
        <v>516.70699999999999</v>
      </c>
      <c r="H2270" s="242" t="s">
        <v>121</v>
      </c>
      <c r="I2270" s="242" t="s">
        <v>1710</v>
      </c>
      <c r="J2270" s="505" t="s">
        <v>95</v>
      </c>
      <c r="K2270" s="505" t="s">
        <v>2149</v>
      </c>
      <c r="L2270" s="505" t="s">
        <v>112</v>
      </c>
      <c r="M2270" s="242"/>
      <c r="N2270" s="242"/>
      <c r="O2270" s="75"/>
    </row>
    <row r="2271" spans="1:15" ht="15.6">
      <c r="A2271" s="370">
        <v>46163</v>
      </c>
      <c r="B2271" s="242" t="s">
        <v>2161</v>
      </c>
      <c r="C2271" s="242" t="s">
        <v>334</v>
      </c>
      <c r="D2271" s="242" t="s">
        <v>256</v>
      </c>
      <c r="E2271" s="242">
        <v>1000</v>
      </c>
      <c r="F2271" s="503">
        <f t="shared" si="35"/>
        <v>1.9353327901499302</v>
      </c>
      <c r="G2271" s="504">
        <v>516.70699999999999</v>
      </c>
      <c r="H2271" s="242" t="s">
        <v>121</v>
      </c>
      <c r="I2271" s="242" t="s">
        <v>1710</v>
      </c>
      <c r="J2271" s="505" t="s">
        <v>95</v>
      </c>
      <c r="K2271" s="505" t="s">
        <v>2149</v>
      </c>
      <c r="L2271" s="505" t="s">
        <v>112</v>
      </c>
      <c r="M2271" s="242"/>
      <c r="N2271" s="242"/>
      <c r="O2271" s="75"/>
    </row>
    <row r="2272" spans="1:15" ht="15.6">
      <c r="A2272" s="370">
        <v>46163</v>
      </c>
      <c r="B2272" s="242" t="s">
        <v>2164</v>
      </c>
      <c r="C2272" s="242" t="s">
        <v>334</v>
      </c>
      <c r="D2272" s="242" t="s">
        <v>256</v>
      </c>
      <c r="E2272" s="242">
        <v>1000</v>
      </c>
      <c r="F2272" s="503">
        <f t="shared" si="35"/>
        <v>1.9353327901499302</v>
      </c>
      <c r="G2272" s="504">
        <v>516.70699999999999</v>
      </c>
      <c r="H2272" s="242" t="s">
        <v>121</v>
      </c>
      <c r="I2272" s="242" t="s">
        <v>1710</v>
      </c>
      <c r="J2272" s="505" t="s">
        <v>95</v>
      </c>
      <c r="K2272" s="505" t="s">
        <v>2149</v>
      </c>
      <c r="L2272" s="505" t="s">
        <v>112</v>
      </c>
      <c r="M2272" s="242"/>
      <c r="N2272" s="242"/>
      <c r="O2272" s="75"/>
    </row>
    <row r="2273" spans="1:15" ht="15.6">
      <c r="A2273" s="370">
        <v>46163</v>
      </c>
      <c r="B2273" s="242" t="s">
        <v>2164</v>
      </c>
      <c r="C2273" s="242" t="s">
        <v>334</v>
      </c>
      <c r="D2273" s="242" t="s">
        <v>256</v>
      </c>
      <c r="E2273" s="242">
        <v>1000</v>
      </c>
      <c r="F2273" s="503">
        <f t="shared" si="35"/>
        <v>1.9353327901499302</v>
      </c>
      <c r="G2273" s="504">
        <v>516.70699999999999</v>
      </c>
      <c r="H2273" s="242" t="s">
        <v>121</v>
      </c>
      <c r="I2273" s="242" t="s">
        <v>1710</v>
      </c>
      <c r="J2273" s="505" t="s">
        <v>95</v>
      </c>
      <c r="K2273" s="505" t="s">
        <v>2149</v>
      </c>
      <c r="L2273" s="505" t="s">
        <v>112</v>
      </c>
      <c r="M2273" s="242"/>
      <c r="N2273" s="242"/>
      <c r="O2273" s="75"/>
    </row>
    <row r="2274" spans="1:15" ht="15.6">
      <c r="A2274" s="381">
        <v>46163</v>
      </c>
      <c r="B2274" s="242" t="s">
        <v>1806</v>
      </c>
      <c r="C2274" s="369" t="s">
        <v>334</v>
      </c>
      <c r="D2274" s="530" t="s">
        <v>96</v>
      </c>
      <c r="E2274" s="285">
        <v>250</v>
      </c>
      <c r="F2274" s="503">
        <f t="shared" si="35"/>
        <v>0.48383319753748255</v>
      </c>
      <c r="G2274" s="504">
        <v>516.70699999999999</v>
      </c>
      <c r="H2274" s="540" t="s">
        <v>133</v>
      </c>
      <c r="I2274" s="242" t="s">
        <v>1834</v>
      </c>
      <c r="J2274" s="505" t="s">
        <v>95</v>
      </c>
      <c r="K2274" s="505" t="s">
        <v>2149</v>
      </c>
      <c r="L2274" s="505" t="s">
        <v>112</v>
      </c>
      <c r="M2274" s="242"/>
      <c r="N2274" s="242"/>
      <c r="O2274" s="75"/>
    </row>
    <row r="2275" spans="1:15" ht="15.6">
      <c r="A2275" s="381">
        <v>46163</v>
      </c>
      <c r="B2275" s="242" t="s">
        <v>1800</v>
      </c>
      <c r="C2275" s="369" t="s">
        <v>334</v>
      </c>
      <c r="D2275" s="530" t="s">
        <v>96</v>
      </c>
      <c r="E2275" s="285">
        <v>250</v>
      </c>
      <c r="F2275" s="503">
        <f t="shared" si="35"/>
        <v>0.48383319753748255</v>
      </c>
      <c r="G2275" s="504">
        <v>516.70699999999999</v>
      </c>
      <c r="H2275" s="540" t="s">
        <v>133</v>
      </c>
      <c r="I2275" s="242" t="s">
        <v>1834</v>
      </c>
      <c r="J2275" s="505" t="s">
        <v>95</v>
      </c>
      <c r="K2275" s="505" t="s">
        <v>2149</v>
      </c>
      <c r="L2275" s="505" t="s">
        <v>112</v>
      </c>
      <c r="M2275" s="242"/>
      <c r="N2275" s="242"/>
      <c r="O2275" s="75"/>
    </row>
    <row r="2276" spans="1:15" ht="15.6">
      <c r="A2276" s="381">
        <v>46163</v>
      </c>
      <c r="B2276" s="242" t="s">
        <v>1807</v>
      </c>
      <c r="C2276" s="242" t="s">
        <v>403</v>
      </c>
      <c r="D2276" s="530" t="s">
        <v>96</v>
      </c>
      <c r="E2276" s="285">
        <v>10500</v>
      </c>
      <c r="F2276" s="503">
        <f t="shared" si="35"/>
        <v>20.320994296574266</v>
      </c>
      <c r="G2276" s="504">
        <v>516.70699999999999</v>
      </c>
      <c r="H2276" s="540" t="s">
        <v>133</v>
      </c>
      <c r="I2276" s="242" t="s">
        <v>1835</v>
      </c>
      <c r="J2276" s="505" t="s">
        <v>95</v>
      </c>
      <c r="K2276" s="505" t="s">
        <v>2149</v>
      </c>
      <c r="L2276" s="505" t="s">
        <v>112</v>
      </c>
      <c r="M2276" s="242"/>
      <c r="N2276" s="242"/>
      <c r="O2276" s="75"/>
    </row>
    <row r="2277" spans="1:15" ht="15.6">
      <c r="A2277" s="363">
        <v>46163</v>
      </c>
      <c r="B2277" s="297" t="s">
        <v>2046</v>
      </c>
      <c r="C2277" s="297" t="s">
        <v>129</v>
      </c>
      <c r="D2277" s="297" t="s">
        <v>97</v>
      </c>
      <c r="E2277" s="245">
        <v>260000</v>
      </c>
      <c r="F2277" s="503">
        <f t="shared" si="35"/>
        <v>503.18652543898185</v>
      </c>
      <c r="G2277" s="504">
        <v>516.70699999999999</v>
      </c>
      <c r="H2277" s="242" t="s">
        <v>106</v>
      </c>
      <c r="I2277" s="242" t="s">
        <v>2055</v>
      </c>
      <c r="J2277" s="505" t="s">
        <v>95</v>
      </c>
      <c r="K2277" s="505" t="s">
        <v>2149</v>
      </c>
      <c r="L2277" s="505" t="s">
        <v>112</v>
      </c>
      <c r="M2277" s="242"/>
      <c r="N2277" s="242"/>
      <c r="O2277" s="75"/>
    </row>
    <row r="2278" spans="1:15" ht="15.6">
      <c r="A2278" s="370">
        <v>46164</v>
      </c>
      <c r="B2278" s="242" t="s">
        <v>185</v>
      </c>
      <c r="C2278" s="242" t="s">
        <v>334</v>
      </c>
      <c r="D2278" s="371" t="s">
        <v>98</v>
      </c>
      <c r="E2278" s="242">
        <v>1000</v>
      </c>
      <c r="F2278" s="503">
        <f t="shared" si="35"/>
        <v>1.9353327901499302</v>
      </c>
      <c r="G2278" s="504">
        <v>516.70699999999999</v>
      </c>
      <c r="H2278" s="372" t="s">
        <v>110</v>
      </c>
      <c r="I2278" s="530" t="s">
        <v>1468</v>
      </c>
      <c r="J2278" s="505" t="s">
        <v>95</v>
      </c>
      <c r="K2278" s="505" t="s">
        <v>2149</v>
      </c>
      <c r="L2278" s="505" t="s">
        <v>112</v>
      </c>
      <c r="M2278" s="242"/>
      <c r="N2278" s="242"/>
      <c r="O2278" s="75"/>
    </row>
    <row r="2279" spans="1:15" ht="15.6">
      <c r="A2279" s="370">
        <v>46164</v>
      </c>
      <c r="B2279" s="242" t="s">
        <v>186</v>
      </c>
      <c r="C2279" s="242" t="s">
        <v>334</v>
      </c>
      <c r="D2279" s="371" t="s">
        <v>98</v>
      </c>
      <c r="E2279" s="242">
        <v>1000</v>
      </c>
      <c r="F2279" s="503">
        <f t="shared" si="35"/>
        <v>1.9353327901499302</v>
      </c>
      <c r="G2279" s="504">
        <v>516.70699999999999</v>
      </c>
      <c r="H2279" s="372" t="s">
        <v>110</v>
      </c>
      <c r="I2279" s="530" t="s">
        <v>1468</v>
      </c>
      <c r="J2279" s="505" t="s">
        <v>95</v>
      </c>
      <c r="K2279" s="505" t="s">
        <v>2149</v>
      </c>
      <c r="L2279" s="505" t="s">
        <v>112</v>
      </c>
      <c r="M2279" s="242"/>
      <c r="N2279" s="242"/>
      <c r="O2279" s="75"/>
    </row>
    <row r="2280" spans="1:15" ht="15.6">
      <c r="A2280" s="374">
        <v>46164</v>
      </c>
      <c r="B2280" s="377" t="s">
        <v>1526</v>
      </c>
      <c r="C2280" s="377" t="s">
        <v>1519</v>
      </c>
      <c r="D2280" s="376" t="s">
        <v>1502</v>
      </c>
      <c r="E2280" s="377">
        <v>150000</v>
      </c>
      <c r="F2280" s="503">
        <f t="shared" si="35"/>
        <v>290.29991852248952</v>
      </c>
      <c r="G2280" s="504">
        <v>516.70699999999999</v>
      </c>
      <c r="H2280" s="376" t="s">
        <v>127</v>
      </c>
      <c r="I2280" s="377" t="s">
        <v>1575</v>
      </c>
      <c r="J2280" s="505" t="s">
        <v>95</v>
      </c>
      <c r="K2280" s="505" t="s">
        <v>2149</v>
      </c>
      <c r="L2280" s="505" t="s">
        <v>112</v>
      </c>
      <c r="M2280" s="242"/>
      <c r="N2280" s="242"/>
      <c r="O2280" s="75"/>
    </row>
    <row r="2281" spans="1:15" ht="15.6">
      <c r="A2281" s="374">
        <v>46164</v>
      </c>
      <c r="B2281" s="377" t="s">
        <v>1527</v>
      </c>
      <c r="C2281" s="377" t="s">
        <v>1519</v>
      </c>
      <c r="D2281" s="376" t="s">
        <v>1502</v>
      </c>
      <c r="E2281" s="377">
        <v>10000</v>
      </c>
      <c r="F2281" s="503">
        <f t="shared" si="35"/>
        <v>19.353327901499302</v>
      </c>
      <c r="G2281" s="504">
        <v>516.70699999999999</v>
      </c>
      <c r="H2281" s="376" t="s">
        <v>127</v>
      </c>
      <c r="I2281" s="377" t="s">
        <v>1576</v>
      </c>
      <c r="J2281" s="505" t="s">
        <v>95</v>
      </c>
      <c r="K2281" s="505" t="s">
        <v>2149</v>
      </c>
      <c r="L2281" s="505" t="s">
        <v>112</v>
      </c>
      <c r="M2281" s="242"/>
      <c r="N2281" s="242"/>
      <c r="O2281" s="75"/>
    </row>
    <row r="2282" spans="1:15" ht="15.6">
      <c r="A2282" s="533">
        <v>46164</v>
      </c>
      <c r="B2282" s="382" t="s">
        <v>1611</v>
      </c>
      <c r="C2282" s="535" t="s">
        <v>334</v>
      </c>
      <c r="D2282" s="382" t="s">
        <v>97</v>
      </c>
      <c r="E2282" s="284">
        <v>1000</v>
      </c>
      <c r="F2282" s="503">
        <f t="shared" si="35"/>
        <v>1.9353327901499302</v>
      </c>
      <c r="G2282" s="504">
        <v>516.70699999999999</v>
      </c>
      <c r="H2282" s="242" t="s">
        <v>167</v>
      </c>
      <c r="I2282" s="242" t="s">
        <v>1629</v>
      </c>
      <c r="J2282" s="505" t="s">
        <v>95</v>
      </c>
      <c r="K2282" s="505" t="s">
        <v>2149</v>
      </c>
      <c r="L2282" s="505" t="s">
        <v>112</v>
      </c>
      <c r="M2282" s="242"/>
      <c r="N2282" s="242"/>
      <c r="O2282" s="75"/>
    </row>
    <row r="2283" spans="1:15" ht="15.6">
      <c r="A2283" s="533">
        <v>46164</v>
      </c>
      <c r="B2283" s="382" t="s">
        <v>324</v>
      </c>
      <c r="C2283" s="535" t="s">
        <v>334</v>
      </c>
      <c r="D2283" s="382" t="s">
        <v>97</v>
      </c>
      <c r="E2283" s="284">
        <v>1000</v>
      </c>
      <c r="F2283" s="503">
        <f t="shared" si="35"/>
        <v>1.9353327901499302</v>
      </c>
      <c r="G2283" s="504">
        <v>516.70699999999999</v>
      </c>
      <c r="H2283" s="242" t="s">
        <v>167</v>
      </c>
      <c r="I2283" s="242" t="s">
        <v>1629</v>
      </c>
      <c r="J2283" s="505" t="s">
        <v>95</v>
      </c>
      <c r="K2283" s="505" t="s">
        <v>2149</v>
      </c>
      <c r="L2283" s="505" t="s">
        <v>112</v>
      </c>
      <c r="M2283" s="242"/>
      <c r="N2283" s="242"/>
      <c r="O2283" s="75"/>
    </row>
    <row r="2284" spans="1:15" ht="15.6">
      <c r="A2284" s="533">
        <v>46164</v>
      </c>
      <c r="B2284" s="382" t="s">
        <v>1612</v>
      </c>
      <c r="C2284" s="535" t="s">
        <v>334</v>
      </c>
      <c r="D2284" s="382" t="s">
        <v>97</v>
      </c>
      <c r="E2284" s="284">
        <v>500</v>
      </c>
      <c r="F2284" s="503">
        <f t="shared" si="35"/>
        <v>0.9676663950749651</v>
      </c>
      <c r="G2284" s="504">
        <v>516.70699999999999</v>
      </c>
      <c r="H2284" s="242" t="s">
        <v>167</v>
      </c>
      <c r="I2284" s="242" t="s">
        <v>1629</v>
      </c>
      <c r="J2284" s="505" t="s">
        <v>95</v>
      </c>
      <c r="K2284" s="505" t="s">
        <v>2149</v>
      </c>
      <c r="L2284" s="505" t="s">
        <v>112</v>
      </c>
      <c r="M2284" s="242"/>
      <c r="N2284" s="242"/>
      <c r="O2284" s="75"/>
    </row>
    <row r="2285" spans="1:15" ht="15.6">
      <c r="A2285" s="533">
        <v>46164</v>
      </c>
      <c r="B2285" s="382" t="s">
        <v>1613</v>
      </c>
      <c r="C2285" s="535" t="s">
        <v>334</v>
      </c>
      <c r="D2285" s="382" t="s">
        <v>97</v>
      </c>
      <c r="E2285" s="284">
        <v>500</v>
      </c>
      <c r="F2285" s="503">
        <f t="shared" si="35"/>
        <v>0.9676663950749651</v>
      </c>
      <c r="G2285" s="504">
        <v>516.70699999999999</v>
      </c>
      <c r="H2285" s="242" t="s">
        <v>167</v>
      </c>
      <c r="I2285" s="242" t="s">
        <v>1629</v>
      </c>
      <c r="J2285" s="505" t="s">
        <v>95</v>
      </c>
      <c r="K2285" s="505" t="s">
        <v>2149</v>
      </c>
      <c r="L2285" s="505" t="s">
        <v>112</v>
      </c>
      <c r="M2285" s="242"/>
      <c r="N2285" s="242"/>
      <c r="O2285" s="75"/>
    </row>
    <row r="2286" spans="1:15" ht="15.6">
      <c r="A2286" s="533">
        <v>46164</v>
      </c>
      <c r="B2286" s="382" t="s">
        <v>1594</v>
      </c>
      <c r="C2286" s="535" t="s">
        <v>334</v>
      </c>
      <c r="D2286" s="382" t="s">
        <v>97</v>
      </c>
      <c r="E2286" s="284">
        <v>500</v>
      </c>
      <c r="F2286" s="503">
        <f t="shared" ref="F2286:F2349" si="36">E2286/G2286</f>
        <v>0.9676663950749651</v>
      </c>
      <c r="G2286" s="504">
        <v>516.70699999999999</v>
      </c>
      <c r="H2286" s="242" t="s">
        <v>167</v>
      </c>
      <c r="I2286" s="242" t="s">
        <v>1629</v>
      </c>
      <c r="J2286" s="505" t="s">
        <v>95</v>
      </c>
      <c r="K2286" s="505" t="s">
        <v>2149</v>
      </c>
      <c r="L2286" s="505" t="s">
        <v>112</v>
      </c>
      <c r="M2286" s="242"/>
      <c r="N2286" s="242"/>
      <c r="O2286" s="75"/>
    </row>
    <row r="2287" spans="1:15" ht="15.6">
      <c r="A2287" s="533">
        <v>46164</v>
      </c>
      <c r="B2287" s="382" t="s">
        <v>451</v>
      </c>
      <c r="C2287" s="535" t="s">
        <v>334</v>
      </c>
      <c r="D2287" s="382" t="s">
        <v>97</v>
      </c>
      <c r="E2287" s="284">
        <v>500</v>
      </c>
      <c r="F2287" s="503">
        <f t="shared" si="36"/>
        <v>0.9676663950749651</v>
      </c>
      <c r="G2287" s="504">
        <v>516.70699999999999</v>
      </c>
      <c r="H2287" s="242" t="s">
        <v>167</v>
      </c>
      <c r="I2287" s="242" t="s">
        <v>1629</v>
      </c>
      <c r="J2287" s="505" t="s">
        <v>95</v>
      </c>
      <c r="K2287" s="505" t="s">
        <v>2149</v>
      </c>
      <c r="L2287" s="505" t="s">
        <v>112</v>
      </c>
      <c r="M2287" s="242"/>
      <c r="N2287" s="242"/>
      <c r="O2287" s="75"/>
    </row>
    <row r="2288" spans="1:15" ht="15.6">
      <c r="A2288" s="533">
        <v>46164</v>
      </c>
      <c r="B2288" s="382" t="s">
        <v>1614</v>
      </c>
      <c r="C2288" s="535" t="s">
        <v>334</v>
      </c>
      <c r="D2288" s="382" t="s">
        <v>97</v>
      </c>
      <c r="E2288" s="284">
        <v>1000</v>
      </c>
      <c r="F2288" s="503">
        <f t="shared" si="36"/>
        <v>1.9353327901499302</v>
      </c>
      <c r="G2288" s="504">
        <v>516.70699999999999</v>
      </c>
      <c r="H2288" s="242" t="s">
        <v>167</v>
      </c>
      <c r="I2288" s="242" t="s">
        <v>1629</v>
      </c>
      <c r="J2288" s="505" t="s">
        <v>95</v>
      </c>
      <c r="K2288" s="505" t="s">
        <v>2149</v>
      </c>
      <c r="L2288" s="505" t="s">
        <v>112</v>
      </c>
      <c r="M2288" s="242"/>
      <c r="N2288" s="242"/>
      <c r="O2288" s="75"/>
    </row>
    <row r="2289" spans="1:15" ht="15.6">
      <c r="A2289" s="533">
        <v>46164</v>
      </c>
      <c r="B2289" s="382" t="s">
        <v>1615</v>
      </c>
      <c r="C2289" s="535" t="s">
        <v>334</v>
      </c>
      <c r="D2289" s="382" t="s">
        <v>97</v>
      </c>
      <c r="E2289" s="284">
        <v>1500</v>
      </c>
      <c r="F2289" s="503">
        <f t="shared" si="36"/>
        <v>2.9029991852248953</v>
      </c>
      <c r="G2289" s="504">
        <v>516.70699999999999</v>
      </c>
      <c r="H2289" s="242" t="s">
        <v>167</v>
      </c>
      <c r="I2289" s="242" t="s">
        <v>1629</v>
      </c>
      <c r="J2289" s="505" t="s">
        <v>95</v>
      </c>
      <c r="K2289" s="505" t="s">
        <v>2149</v>
      </c>
      <c r="L2289" s="505" t="s">
        <v>112</v>
      </c>
      <c r="M2289" s="242"/>
      <c r="N2289" s="242"/>
      <c r="O2289" s="75"/>
    </row>
    <row r="2290" spans="1:15" ht="15.6">
      <c r="A2290" s="536">
        <v>46164</v>
      </c>
      <c r="B2290" s="382" t="s">
        <v>1616</v>
      </c>
      <c r="C2290" s="382" t="s">
        <v>102</v>
      </c>
      <c r="D2290" s="382" t="s">
        <v>97</v>
      </c>
      <c r="E2290" s="537">
        <v>6000</v>
      </c>
      <c r="F2290" s="503">
        <f t="shared" si="36"/>
        <v>11.611996740899581</v>
      </c>
      <c r="G2290" s="504">
        <v>516.70699999999999</v>
      </c>
      <c r="H2290" s="170" t="s">
        <v>167</v>
      </c>
      <c r="I2290" s="170" t="s">
        <v>1643</v>
      </c>
      <c r="J2290" s="505" t="s">
        <v>95</v>
      </c>
      <c r="K2290" s="505" t="s">
        <v>2149</v>
      </c>
      <c r="L2290" s="505" t="s">
        <v>112</v>
      </c>
      <c r="M2290" s="242"/>
      <c r="N2290" s="242"/>
      <c r="O2290" s="75"/>
    </row>
    <row r="2291" spans="1:15" ht="15.6">
      <c r="A2291" s="536">
        <v>46164</v>
      </c>
      <c r="B2291" s="375" t="s">
        <v>1617</v>
      </c>
      <c r="C2291" s="375" t="s">
        <v>448</v>
      </c>
      <c r="D2291" s="382" t="s">
        <v>97</v>
      </c>
      <c r="E2291" s="538">
        <v>12510</v>
      </c>
      <c r="F2291" s="503">
        <f t="shared" si="36"/>
        <v>24.211013204775629</v>
      </c>
      <c r="G2291" s="504">
        <v>516.70699999999999</v>
      </c>
      <c r="H2291" s="242" t="s">
        <v>167</v>
      </c>
      <c r="I2291" s="170" t="s">
        <v>1644</v>
      </c>
      <c r="J2291" s="505" t="s">
        <v>95</v>
      </c>
      <c r="K2291" s="505" t="s">
        <v>2149</v>
      </c>
      <c r="L2291" s="505" t="s">
        <v>112</v>
      </c>
      <c r="M2291" s="242"/>
      <c r="N2291" s="242"/>
      <c r="O2291" s="75"/>
    </row>
    <row r="2292" spans="1:15" ht="15.6">
      <c r="A2292" s="370">
        <v>46164</v>
      </c>
      <c r="B2292" s="242" t="s">
        <v>2161</v>
      </c>
      <c r="C2292" s="242" t="s">
        <v>334</v>
      </c>
      <c r="D2292" s="242" t="s">
        <v>256</v>
      </c>
      <c r="E2292" s="242">
        <v>1000</v>
      </c>
      <c r="F2292" s="503">
        <f t="shared" si="36"/>
        <v>1.9353327901499302</v>
      </c>
      <c r="G2292" s="504">
        <v>516.70699999999999</v>
      </c>
      <c r="H2292" s="242" t="s">
        <v>121</v>
      </c>
      <c r="I2292" s="242" t="s">
        <v>1710</v>
      </c>
      <c r="J2292" s="505" t="s">
        <v>95</v>
      </c>
      <c r="K2292" s="505" t="s">
        <v>2149</v>
      </c>
      <c r="L2292" s="505" t="s">
        <v>112</v>
      </c>
      <c r="M2292" s="242"/>
      <c r="N2292" s="242"/>
      <c r="O2292" s="75"/>
    </row>
    <row r="2293" spans="1:15" ht="15.6">
      <c r="A2293" s="370">
        <v>46164</v>
      </c>
      <c r="B2293" s="242" t="s">
        <v>2161</v>
      </c>
      <c r="C2293" s="242" t="s">
        <v>334</v>
      </c>
      <c r="D2293" s="242" t="s">
        <v>256</v>
      </c>
      <c r="E2293" s="242">
        <v>1000</v>
      </c>
      <c r="F2293" s="503">
        <f t="shared" si="36"/>
        <v>1.9353327901499302</v>
      </c>
      <c r="G2293" s="504">
        <v>516.70699999999999</v>
      </c>
      <c r="H2293" s="242" t="s">
        <v>121</v>
      </c>
      <c r="I2293" s="242" t="s">
        <v>1710</v>
      </c>
      <c r="J2293" s="505" t="s">
        <v>95</v>
      </c>
      <c r="K2293" s="505" t="s">
        <v>2149</v>
      </c>
      <c r="L2293" s="505" t="s">
        <v>112</v>
      </c>
      <c r="M2293" s="242"/>
      <c r="N2293" s="242"/>
      <c r="O2293" s="75"/>
    </row>
    <row r="2294" spans="1:15" ht="15.6">
      <c r="A2294" s="370">
        <v>46164</v>
      </c>
      <c r="B2294" s="242" t="s">
        <v>2161</v>
      </c>
      <c r="C2294" s="242" t="s">
        <v>334</v>
      </c>
      <c r="D2294" s="242" t="s">
        <v>256</v>
      </c>
      <c r="E2294" s="242">
        <v>1000</v>
      </c>
      <c r="F2294" s="503">
        <f t="shared" si="36"/>
        <v>1.9353327901499302</v>
      </c>
      <c r="G2294" s="504">
        <v>516.70699999999999</v>
      </c>
      <c r="H2294" s="242" t="s">
        <v>121</v>
      </c>
      <c r="I2294" s="242" t="s">
        <v>1710</v>
      </c>
      <c r="J2294" s="505" t="s">
        <v>95</v>
      </c>
      <c r="K2294" s="505" t="s">
        <v>2149</v>
      </c>
      <c r="L2294" s="505" t="s">
        <v>112</v>
      </c>
      <c r="M2294" s="242"/>
      <c r="N2294" s="242"/>
      <c r="O2294" s="75"/>
    </row>
    <row r="2295" spans="1:15" ht="15.6">
      <c r="A2295" s="370">
        <v>46164</v>
      </c>
      <c r="B2295" s="242" t="s">
        <v>2161</v>
      </c>
      <c r="C2295" s="242" t="s">
        <v>334</v>
      </c>
      <c r="D2295" s="242" t="s">
        <v>256</v>
      </c>
      <c r="E2295" s="242">
        <v>1000</v>
      </c>
      <c r="F2295" s="503">
        <f t="shared" si="36"/>
        <v>1.9353327901499302</v>
      </c>
      <c r="G2295" s="504">
        <v>516.70699999999999</v>
      </c>
      <c r="H2295" s="242" t="s">
        <v>121</v>
      </c>
      <c r="I2295" s="242" t="s">
        <v>1710</v>
      </c>
      <c r="J2295" s="505" t="s">
        <v>95</v>
      </c>
      <c r="K2295" s="505" t="s">
        <v>2149</v>
      </c>
      <c r="L2295" s="505" t="s">
        <v>112</v>
      </c>
      <c r="M2295" s="242"/>
      <c r="N2295" s="242"/>
      <c r="O2295" s="75"/>
    </row>
    <row r="2296" spans="1:15" ht="15.6">
      <c r="A2296" s="370">
        <v>46164</v>
      </c>
      <c r="B2296" s="242" t="s">
        <v>2161</v>
      </c>
      <c r="C2296" s="242" t="s">
        <v>334</v>
      </c>
      <c r="D2296" s="242" t="s">
        <v>256</v>
      </c>
      <c r="E2296" s="242">
        <v>1000</v>
      </c>
      <c r="F2296" s="503">
        <f t="shared" si="36"/>
        <v>1.9353327901499302</v>
      </c>
      <c r="G2296" s="504">
        <v>516.70699999999999</v>
      </c>
      <c r="H2296" s="242" t="s">
        <v>121</v>
      </c>
      <c r="I2296" s="242" t="s">
        <v>1710</v>
      </c>
      <c r="J2296" s="505" t="s">
        <v>95</v>
      </c>
      <c r="K2296" s="505" t="s">
        <v>2149</v>
      </c>
      <c r="L2296" s="505" t="s">
        <v>112</v>
      </c>
      <c r="M2296" s="242"/>
      <c r="N2296" s="242"/>
      <c r="O2296" s="75"/>
    </row>
    <row r="2297" spans="1:15" ht="15.6">
      <c r="A2297" s="370">
        <v>46164</v>
      </c>
      <c r="B2297" s="242" t="s">
        <v>2161</v>
      </c>
      <c r="C2297" s="242" t="s">
        <v>334</v>
      </c>
      <c r="D2297" s="242" t="s">
        <v>256</v>
      </c>
      <c r="E2297" s="242">
        <v>1000</v>
      </c>
      <c r="F2297" s="503">
        <f t="shared" si="36"/>
        <v>1.9353327901499302</v>
      </c>
      <c r="G2297" s="504">
        <v>516.70699999999999</v>
      </c>
      <c r="H2297" s="242" t="s">
        <v>121</v>
      </c>
      <c r="I2297" s="242" t="s">
        <v>1710</v>
      </c>
      <c r="J2297" s="505" t="s">
        <v>95</v>
      </c>
      <c r="K2297" s="505" t="s">
        <v>2149</v>
      </c>
      <c r="L2297" s="505" t="s">
        <v>112</v>
      </c>
      <c r="M2297" s="242"/>
      <c r="N2297" s="242"/>
      <c r="O2297" s="75"/>
    </row>
    <row r="2298" spans="1:15" ht="15.6">
      <c r="A2298" s="370">
        <v>46164</v>
      </c>
      <c r="B2298" s="242" t="s">
        <v>521</v>
      </c>
      <c r="C2298" s="242" t="s">
        <v>522</v>
      </c>
      <c r="D2298" s="242" t="s">
        <v>256</v>
      </c>
      <c r="E2298" s="242">
        <v>1000</v>
      </c>
      <c r="F2298" s="503">
        <f t="shared" si="36"/>
        <v>1.9353327901499302</v>
      </c>
      <c r="G2298" s="504">
        <v>516.70699999999999</v>
      </c>
      <c r="H2298" s="242" t="s">
        <v>121</v>
      </c>
      <c r="I2298" s="242" t="s">
        <v>1711</v>
      </c>
      <c r="J2298" s="505" t="s">
        <v>95</v>
      </c>
      <c r="K2298" s="505" t="s">
        <v>2149</v>
      </c>
      <c r="L2298" s="505" t="s">
        <v>112</v>
      </c>
      <c r="M2298" s="242"/>
      <c r="N2298" s="242"/>
      <c r="O2298" s="75"/>
    </row>
    <row r="2299" spans="1:15" ht="15.6">
      <c r="A2299" s="381">
        <v>46164</v>
      </c>
      <c r="B2299" s="242" t="s">
        <v>1808</v>
      </c>
      <c r="C2299" s="369" t="s">
        <v>334</v>
      </c>
      <c r="D2299" s="530" t="s">
        <v>96</v>
      </c>
      <c r="E2299" s="285">
        <v>250</v>
      </c>
      <c r="F2299" s="503">
        <f t="shared" si="36"/>
        <v>0.48383319753748255</v>
      </c>
      <c r="G2299" s="504">
        <v>516.70699999999999</v>
      </c>
      <c r="H2299" s="540" t="s">
        <v>133</v>
      </c>
      <c r="I2299" s="242" t="s">
        <v>1834</v>
      </c>
      <c r="J2299" s="505" t="s">
        <v>95</v>
      </c>
      <c r="K2299" s="505" t="s">
        <v>2149</v>
      </c>
      <c r="L2299" s="505" t="s">
        <v>112</v>
      </c>
      <c r="M2299" s="242"/>
      <c r="N2299" s="242"/>
      <c r="O2299" s="75"/>
    </row>
    <row r="2300" spans="1:15" ht="15.6">
      <c r="A2300" s="381">
        <v>46164</v>
      </c>
      <c r="B2300" s="242" t="s">
        <v>1800</v>
      </c>
      <c r="C2300" s="369" t="s">
        <v>334</v>
      </c>
      <c r="D2300" s="530" t="s">
        <v>96</v>
      </c>
      <c r="E2300" s="285">
        <v>250</v>
      </c>
      <c r="F2300" s="503">
        <f t="shared" si="36"/>
        <v>0.48383319753748255</v>
      </c>
      <c r="G2300" s="504">
        <v>516.70699999999999</v>
      </c>
      <c r="H2300" s="540" t="s">
        <v>133</v>
      </c>
      <c r="I2300" s="242" t="s">
        <v>1834</v>
      </c>
      <c r="J2300" s="505" t="s">
        <v>95</v>
      </c>
      <c r="K2300" s="505" t="s">
        <v>2149</v>
      </c>
      <c r="L2300" s="505" t="s">
        <v>112</v>
      </c>
      <c r="M2300" s="242"/>
      <c r="N2300" s="242"/>
      <c r="O2300" s="75"/>
    </row>
    <row r="2301" spans="1:15" ht="15.6">
      <c r="A2301" s="381">
        <v>46164</v>
      </c>
      <c r="B2301" s="242" t="s">
        <v>1807</v>
      </c>
      <c r="C2301" s="242" t="s">
        <v>403</v>
      </c>
      <c r="D2301" s="530" t="s">
        <v>96</v>
      </c>
      <c r="E2301" s="285">
        <v>10500</v>
      </c>
      <c r="F2301" s="503">
        <f t="shared" si="36"/>
        <v>20.320994296574266</v>
      </c>
      <c r="G2301" s="504">
        <v>516.70699999999999</v>
      </c>
      <c r="H2301" s="540" t="s">
        <v>133</v>
      </c>
      <c r="I2301" s="242" t="s">
        <v>1835</v>
      </c>
      <c r="J2301" s="505" t="s">
        <v>95</v>
      </c>
      <c r="K2301" s="505" t="s">
        <v>2149</v>
      </c>
      <c r="L2301" s="505" t="s">
        <v>112</v>
      </c>
      <c r="M2301" s="242"/>
      <c r="N2301" s="242"/>
      <c r="O2301" s="75"/>
    </row>
    <row r="2302" spans="1:15" ht="15.6">
      <c r="A2302" s="381">
        <v>46164</v>
      </c>
      <c r="B2302" s="242" t="s">
        <v>1809</v>
      </c>
      <c r="C2302" s="369" t="s">
        <v>334</v>
      </c>
      <c r="D2302" s="530" t="s">
        <v>96</v>
      </c>
      <c r="E2302" s="285">
        <v>250</v>
      </c>
      <c r="F2302" s="503">
        <f t="shared" si="36"/>
        <v>0.48383319753748255</v>
      </c>
      <c r="G2302" s="504">
        <v>516.70699999999999</v>
      </c>
      <c r="H2302" s="540" t="s">
        <v>133</v>
      </c>
      <c r="I2302" s="242" t="s">
        <v>1834</v>
      </c>
      <c r="J2302" s="505" t="s">
        <v>95</v>
      </c>
      <c r="K2302" s="505" t="s">
        <v>2149</v>
      </c>
      <c r="L2302" s="505" t="s">
        <v>112</v>
      </c>
      <c r="M2302" s="242"/>
      <c r="N2302" s="242"/>
      <c r="O2302" s="75"/>
    </row>
    <row r="2303" spans="1:15" ht="15.6">
      <c r="A2303" s="381">
        <v>46164</v>
      </c>
      <c r="B2303" s="242" t="s">
        <v>1800</v>
      </c>
      <c r="C2303" s="369" t="s">
        <v>334</v>
      </c>
      <c r="D2303" s="530" t="s">
        <v>96</v>
      </c>
      <c r="E2303" s="285">
        <v>250</v>
      </c>
      <c r="F2303" s="503">
        <f t="shared" si="36"/>
        <v>0.48383319753748255</v>
      </c>
      <c r="G2303" s="504">
        <v>516.70699999999999</v>
      </c>
      <c r="H2303" s="540" t="s">
        <v>133</v>
      </c>
      <c r="I2303" s="242" t="s">
        <v>1834</v>
      </c>
      <c r="J2303" s="505" t="s">
        <v>95</v>
      </c>
      <c r="K2303" s="505" t="s">
        <v>2149</v>
      </c>
      <c r="L2303" s="505" t="s">
        <v>112</v>
      </c>
      <c r="M2303" s="242"/>
      <c r="N2303" s="242"/>
      <c r="O2303" s="75"/>
    </row>
    <row r="2304" spans="1:15" ht="15.6">
      <c r="A2304" s="381">
        <v>46164</v>
      </c>
      <c r="B2304" s="242" t="s">
        <v>1807</v>
      </c>
      <c r="C2304" s="242" t="s">
        <v>403</v>
      </c>
      <c r="D2304" s="530" t="s">
        <v>96</v>
      </c>
      <c r="E2304" s="285">
        <v>10500</v>
      </c>
      <c r="F2304" s="503">
        <f t="shared" si="36"/>
        <v>20.320994296574266</v>
      </c>
      <c r="G2304" s="504">
        <v>516.70699999999999</v>
      </c>
      <c r="H2304" s="540" t="s">
        <v>133</v>
      </c>
      <c r="I2304" s="242" t="s">
        <v>1835</v>
      </c>
      <c r="J2304" s="505" t="s">
        <v>95</v>
      </c>
      <c r="K2304" s="505" t="s">
        <v>2149</v>
      </c>
      <c r="L2304" s="505" t="s">
        <v>112</v>
      </c>
      <c r="M2304" s="242"/>
      <c r="N2304" s="242"/>
      <c r="O2304" s="75"/>
    </row>
    <row r="2305" spans="1:15" ht="15.6">
      <c r="A2305" s="536">
        <v>46164</v>
      </c>
      <c r="B2305" s="375" t="s">
        <v>1891</v>
      </c>
      <c r="C2305" s="375" t="s">
        <v>334</v>
      </c>
      <c r="D2305" s="375" t="s">
        <v>99</v>
      </c>
      <c r="E2305" s="245">
        <v>250</v>
      </c>
      <c r="F2305" s="503">
        <f t="shared" si="36"/>
        <v>0.48383319753748255</v>
      </c>
      <c r="G2305" s="504">
        <v>516.70699999999999</v>
      </c>
      <c r="H2305" s="375" t="s">
        <v>128</v>
      </c>
      <c r="I2305" s="375" t="s">
        <v>1938</v>
      </c>
      <c r="J2305" s="505" t="s">
        <v>95</v>
      </c>
      <c r="K2305" s="505" t="s">
        <v>2149</v>
      </c>
      <c r="L2305" s="505" t="s">
        <v>112</v>
      </c>
      <c r="M2305" s="242"/>
      <c r="N2305" s="242"/>
      <c r="O2305" s="75"/>
    </row>
    <row r="2306" spans="1:15" ht="15.6">
      <c r="A2306" s="536">
        <v>46164</v>
      </c>
      <c r="B2306" s="375" t="s">
        <v>1889</v>
      </c>
      <c r="C2306" s="375" t="s">
        <v>334</v>
      </c>
      <c r="D2306" s="375" t="s">
        <v>99</v>
      </c>
      <c r="E2306" s="245">
        <v>500</v>
      </c>
      <c r="F2306" s="503">
        <f t="shared" si="36"/>
        <v>0.9676663950749651</v>
      </c>
      <c r="G2306" s="504">
        <v>516.70699999999999</v>
      </c>
      <c r="H2306" s="375" t="s">
        <v>128</v>
      </c>
      <c r="I2306" s="375" t="s">
        <v>1938</v>
      </c>
      <c r="J2306" s="505" t="s">
        <v>95</v>
      </c>
      <c r="K2306" s="505" t="s">
        <v>2149</v>
      </c>
      <c r="L2306" s="505" t="s">
        <v>112</v>
      </c>
      <c r="M2306" s="242"/>
      <c r="N2306" s="242"/>
      <c r="O2306" s="75"/>
    </row>
    <row r="2307" spans="1:15" ht="15.6">
      <c r="A2307" s="366">
        <v>46164</v>
      </c>
      <c r="B2307" s="242" t="s">
        <v>1986</v>
      </c>
      <c r="C2307" s="242" t="s">
        <v>119</v>
      </c>
      <c r="D2307" s="242" t="s">
        <v>97</v>
      </c>
      <c r="E2307" s="373">
        <v>31250</v>
      </c>
      <c r="F2307" s="503">
        <f t="shared" si="36"/>
        <v>60.479149692185324</v>
      </c>
      <c r="G2307" s="504">
        <v>516.70699999999999</v>
      </c>
      <c r="H2307" s="242" t="s">
        <v>123</v>
      </c>
      <c r="I2307" s="170" t="s">
        <v>2027</v>
      </c>
      <c r="J2307" s="505" t="s">
        <v>95</v>
      </c>
      <c r="K2307" s="505" t="s">
        <v>2149</v>
      </c>
      <c r="L2307" s="505" t="s">
        <v>112</v>
      </c>
      <c r="M2307" s="242"/>
      <c r="N2307" s="242"/>
      <c r="O2307" s="75"/>
    </row>
    <row r="2308" spans="1:15" ht="15.6">
      <c r="A2308" s="366">
        <v>46164</v>
      </c>
      <c r="B2308" s="170" t="s">
        <v>1987</v>
      </c>
      <c r="C2308" s="170" t="s">
        <v>523</v>
      </c>
      <c r="D2308" s="170" t="s">
        <v>96</v>
      </c>
      <c r="E2308" s="173">
        <v>160000</v>
      </c>
      <c r="F2308" s="503">
        <f t="shared" si="36"/>
        <v>309.65324642398883</v>
      </c>
      <c r="G2308" s="504">
        <v>516.70699999999999</v>
      </c>
      <c r="H2308" s="170" t="s">
        <v>123</v>
      </c>
      <c r="I2308" s="170" t="s">
        <v>2028</v>
      </c>
      <c r="J2308" s="505" t="s">
        <v>95</v>
      </c>
      <c r="K2308" s="505" t="s">
        <v>2149</v>
      </c>
      <c r="L2308" s="505" t="s">
        <v>112</v>
      </c>
      <c r="M2308" s="242"/>
      <c r="N2308" s="242"/>
      <c r="O2308" s="75"/>
    </row>
    <row r="2309" spans="1:15" ht="15.6">
      <c r="A2309" s="366">
        <v>46164</v>
      </c>
      <c r="B2309" s="170" t="s">
        <v>1988</v>
      </c>
      <c r="C2309" s="375" t="s">
        <v>391</v>
      </c>
      <c r="D2309" s="170" t="s">
        <v>96</v>
      </c>
      <c r="E2309" s="173">
        <v>36000</v>
      </c>
      <c r="F2309" s="503">
        <f t="shared" si="36"/>
        <v>69.671980445397494</v>
      </c>
      <c r="G2309" s="504">
        <v>516.70699999999999</v>
      </c>
      <c r="H2309" s="170" t="s">
        <v>123</v>
      </c>
      <c r="I2309" s="170" t="s">
        <v>2029</v>
      </c>
      <c r="J2309" s="505" t="s">
        <v>95</v>
      </c>
      <c r="K2309" s="505" t="s">
        <v>2149</v>
      </c>
      <c r="L2309" s="505" t="s">
        <v>112</v>
      </c>
      <c r="M2309" s="242"/>
      <c r="N2309" s="242"/>
      <c r="O2309" s="75"/>
    </row>
    <row r="2310" spans="1:15" ht="15.6">
      <c r="A2310" s="370">
        <v>46164</v>
      </c>
      <c r="B2310" s="242" t="s">
        <v>1989</v>
      </c>
      <c r="C2310" s="242" t="s">
        <v>334</v>
      </c>
      <c r="D2310" s="242" t="s">
        <v>96</v>
      </c>
      <c r="E2310" s="242">
        <v>1000</v>
      </c>
      <c r="F2310" s="503">
        <f t="shared" si="36"/>
        <v>1.9353327901499302</v>
      </c>
      <c r="G2310" s="504">
        <v>516.70699999999999</v>
      </c>
      <c r="H2310" s="242" t="s">
        <v>123</v>
      </c>
      <c r="I2310" s="242" t="s">
        <v>2013</v>
      </c>
      <c r="J2310" s="505" t="s">
        <v>95</v>
      </c>
      <c r="K2310" s="505" t="s">
        <v>2149</v>
      </c>
      <c r="L2310" s="505" t="s">
        <v>112</v>
      </c>
      <c r="M2310" s="242"/>
      <c r="N2310" s="242"/>
      <c r="O2310" s="75"/>
    </row>
    <row r="2311" spans="1:15" ht="15.6">
      <c r="A2311" s="370">
        <v>46164</v>
      </c>
      <c r="B2311" s="242" t="s">
        <v>1990</v>
      </c>
      <c r="C2311" s="242" t="s">
        <v>334</v>
      </c>
      <c r="D2311" s="242" t="s">
        <v>96</v>
      </c>
      <c r="E2311" s="242">
        <v>4000</v>
      </c>
      <c r="F2311" s="503">
        <f t="shared" si="36"/>
        <v>7.7413311605997208</v>
      </c>
      <c r="G2311" s="504">
        <v>516.70699999999999</v>
      </c>
      <c r="H2311" s="242" t="s">
        <v>123</v>
      </c>
      <c r="I2311" s="242" t="s">
        <v>2013</v>
      </c>
      <c r="J2311" s="505" t="s">
        <v>95</v>
      </c>
      <c r="K2311" s="505" t="s">
        <v>2149</v>
      </c>
      <c r="L2311" s="505" t="s">
        <v>112</v>
      </c>
      <c r="M2311" s="242"/>
      <c r="N2311" s="242"/>
      <c r="O2311" s="75"/>
    </row>
    <row r="2312" spans="1:15" ht="15.6">
      <c r="A2312" s="370">
        <v>46165</v>
      </c>
      <c r="B2312" s="242" t="s">
        <v>185</v>
      </c>
      <c r="C2312" s="242" t="s">
        <v>334</v>
      </c>
      <c r="D2312" s="371" t="s">
        <v>98</v>
      </c>
      <c r="E2312" s="242">
        <v>1000</v>
      </c>
      <c r="F2312" s="503">
        <f t="shared" si="36"/>
        <v>1.9353327901499302</v>
      </c>
      <c r="G2312" s="504">
        <v>516.70699999999999</v>
      </c>
      <c r="H2312" s="372" t="s">
        <v>110</v>
      </c>
      <c r="I2312" s="530" t="s">
        <v>1468</v>
      </c>
      <c r="J2312" s="505" t="s">
        <v>95</v>
      </c>
      <c r="K2312" s="505" t="s">
        <v>2149</v>
      </c>
      <c r="L2312" s="505" t="s">
        <v>112</v>
      </c>
      <c r="M2312" s="242"/>
      <c r="N2312" s="242"/>
      <c r="O2312" s="75"/>
    </row>
    <row r="2313" spans="1:15" ht="15.6">
      <c r="A2313" s="370">
        <v>46165</v>
      </c>
      <c r="B2313" s="242" t="s">
        <v>191</v>
      </c>
      <c r="C2313" s="242" t="s">
        <v>334</v>
      </c>
      <c r="D2313" s="371" t="s">
        <v>98</v>
      </c>
      <c r="E2313" s="242">
        <v>1000</v>
      </c>
      <c r="F2313" s="503">
        <f t="shared" si="36"/>
        <v>1.9353327901499302</v>
      </c>
      <c r="G2313" s="504">
        <v>516.70699999999999</v>
      </c>
      <c r="H2313" s="372" t="s">
        <v>110</v>
      </c>
      <c r="I2313" s="530" t="s">
        <v>1468</v>
      </c>
      <c r="J2313" s="505" t="s">
        <v>95</v>
      </c>
      <c r="K2313" s="505" t="s">
        <v>2149</v>
      </c>
      <c r="L2313" s="505" t="s">
        <v>112</v>
      </c>
      <c r="M2313" s="242"/>
      <c r="N2313" s="242"/>
      <c r="O2313" s="75"/>
    </row>
    <row r="2314" spans="1:15" ht="15.6">
      <c r="A2314" s="393">
        <v>46165</v>
      </c>
      <c r="B2314" s="165" t="s">
        <v>2187</v>
      </c>
      <c r="C2314" s="165" t="s">
        <v>523</v>
      </c>
      <c r="D2314" s="165" t="s">
        <v>256</v>
      </c>
      <c r="E2314" s="165">
        <v>60000</v>
      </c>
      <c r="F2314" s="503">
        <f t="shared" si="36"/>
        <v>116.11996740899582</v>
      </c>
      <c r="G2314" s="504">
        <v>516.70699999999999</v>
      </c>
      <c r="H2314" s="165" t="s">
        <v>122</v>
      </c>
      <c r="I2314" s="165" t="s">
        <v>1693</v>
      </c>
      <c r="J2314" s="505" t="s">
        <v>95</v>
      </c>
      <c r="K2314" s="505" t="s">
        <v>2149</v>
      </c>
      <c r="L2314" s="505" t="s">
        <v>112</v>
      </c>
      <c r="M2314" s="170"/>
      <c r="N2314" s="170"/>
      <c r="O2314" s="269"/>
    </row>
    <row r="2315" spans="1:15" ht="15.6">
      <c r="A2315" s="393">
        <v>46165</v>
      </c>
      <c r="B2315" s="165" t="s">
        <v>2174</v>
      </c>
      <c r="C2315" s="165" t="s">
        <v>334</v>
      </c>
      <c r="D2315" s="165" t="s">
        <v>256</v>
      </c>
      <c r="E2315" s="165">
        <v>1500</v>
      </c>
      <c r="F2315" s="503">
        <f t="shared" si="36"/>
        <v>2.9029991852248953</v>
      </c>
      <c r="G2315" s="504">
        <v>516.70699999999999</v>
      </c>
      <c r="H2315" s="347" t="s">
        <v>122</v>
      </c>
      <c r="I2315" s="347" t="s">
        <v>1669</v>
      </c>
      <c r="J2315" s="505" t="s">
        <v>95</v>
      </c>
      <c r="K2315" s="505" t="s">
        <v>2149</v>
      </c>
      <c r="L2315" s="505" t="s">
        <v>112</v>
      </c>
      <c r="M2315" s="170"/>
      <c r="N2315" s="170"/>
      <c r="O2315" s="269"/>
    </row>
    <row r="2316" spans="1:15" ht="15.6">
      <c r="A2316" s="393">
        <v>46165</v>
      </c>
      <c r="B2316" s="165" t="s">
        <v>2174</v>
      </c>
      <c r="C2316" s="165" t="s">
        <v>334</v>
      </c>
      <c r="D2316" s="165" t="s">
        <v>256</v>
      </c>
      <c r="E2316" s="165">
        <v>500</v>
      </c>
      <c r="F2316" s="503">
        <f t="shared" si="36"/>
        <v>0.9676663950749651</v>
      </c>
      <c r="G2316" s="504">
        <v>516.70699999999999</v>
      </c>
      <c r="H2316" s="347" t="s">
        <v>122</v>
      </c>
      <c r="I2316" s="347" t="s">
        <v>1669</v>
      </c>
      <c r="J2316" s="505" t="s">
        <v>95</v>
      </c>
      <c r="K2316" s="505" t="s">
        <v>2149</v>
      </c>
      <c r="L2316" s="505" t="s">
        <v>112</v>
      </c>
      <c r="M2316" s="242"/>
      <c r="N2316" s="242"/>
      <c r="O2316" s="75"/>
    </row>
    <row r="2317" spans="1:15" ht="15.6">
      <c r="A2317" s="370">
        <v>46165</v>
      </c>
      <c r="B2317" s="242" t="s">
        <v>521</v>
      </c>
      <c r="C2317" s="242" t="s">
        <v>522</v>
      </c>
      <c r="D2317" s="242" t="s">
        <v>256</v>
      </c>
      <c r="E2317" s="242">
        <v>2000</v>
      </c>
      <c r="F2317" s="503">
        <f t="shared" si="36"/>
        <v>3.8706655802998604</v>
      </c>
      <c r="G2317" s="504">
        <v>516.70699999999999</v>
      </c>
      <c r="H2317" s="242" t="s">
        <v>121</v>
      </c>
      <c r="I2317" s="242" t="s">
        <v>1711</v>
      </c>
      <c r="J2317" s="505" t="s">
        <v>95</v>
      </c>
      <c r="K2317" s="505" t="s">
        <v>2149</v>
      </c>
      <c r="L2317" s="505" t="s">
        <v>112</v>
      </c>
      <c r="M2317" s="242"/>
      <c r="N2317" s="242"/>
      <c r="O2317" s="75"/>
    </row>
    <row r="2318" spans="1:15" ht="15.6">
      <c r="A2318" s="370">
        <v>46165</v>
      </c>
      <c r="B2318" s="242" t="s">
        <v>2202</v>
      </c>
      <c r="C2318" s="242" t="s">
        <v>334</v>
      </c>
      <c r="D2318" s="242" t="s">
        <v>256</v>
      </c>
      <c r="E2318" s="242">
        <v>1000</v>
      </c>
      <c r="F2318" s="503">
        <f t="shared" si="36"/>
        <v>1.9353327901499302</v>
      </c>
      <c r="G2318" s="504">
        <v>516.70699999999999</v>
      </c>
      <c r="H2318" s="242" t="s">
        <v>121</v>
      </c>
      <c r="I2318" s="242" t="s">
        <v>1710</v>
      </c>
      <c r="J2318" s="505" t="s">
        <v>95</v>
      </c>
      <c r="K2318" s="505" t="s">
        <v>2149</v>
      </c>
      <c r="L2318" s="505" t="s">
        <v>112</v>
      </c>
      <c r="M2318" s="242"/>
      <c r="N2318" s="242"/>
      <c r="O2318" s="75"/>
    </row>
    <row r="2319" spans="1:15" ht="15.6">
      <c r="A2319" s="370">
        <v>46165</v>
      </c>
      <c r="B2319" s="242" t="s">
        <v>2202</v>
      </c>
      <c r="C2319" s="242" t="s">
        <v>334</v>
      </c>
      <c r="D2319" s="242" t="s">
        <v>256</v>
      </c>
      <c r="E2319" s="242">
        <v>1000</v>
      </c>
      <c r="F2319" s="503">
        <f t="shared" si="36"/>
        <v>1.9353327901499302</v>
      </c>
      <c r="G2319" s="504">
        <v>516.70699999999999</v>
      </c>
      <c r="H2319" s="242" t="s">
        <v>121</v>
      </c>
      <c r="I2319" s="242" t="s">
        <v>1710</v>
      </c>
      <c r="J2319" s="505" t="s">
        <v>95</v>
      </c>
      <c r="K2319" s="505" t="s">
        <v>2149</v>
      </c>
      <c r="L2319" s="505" t="s">
        <v>112</v>
      </c>
      <c r="M2319" s="242"/>
      <c r="N2319" s="242"/>
      <c r="O2319" s="75"/>
    </row>
    <row r="2320" spans="1:15" ht="15.6">
      <c r="A2320" s="370">
        <v>46165</v>
      </c>
      <c r="B2320" s="242" t="s">
        <v>2202</v>
      </c>
      <c r="C2320" s="242" t="s">
        <v>334</v>
      </c>
      <c r="D2320" s="242" t="s">
        <v>256</v>
      </c>
      <c r="E2320" s="242">
        <v>1000</v>
      </c>
      <c r="F2320" s="503">
        <f t="shared" si="36"/>
        <v>1.9353327901499302</v>
      </c>
      <c r="G2320" s="504">
        <v>516.70699999999999</v>
      </c>
      <c r="H2320" s="242" t="s">
        <v>121</v>
      </c>
      <c r="I2320" s="242" t="s">
        <v>1710</v>
      </c>
      <c r="J2320" s="505" t="s">
        <v>95</v>
      </c>
      <c r="K2320" s="505" t="s">
        <v>2149</v>
      </c>
      <c r="L2320" s="505" t="s">
        <v>112</v>
      </c>
      <c r="M2320" s="242"/>
      <c r="N2320" s="242"/>
      <c r="O2320" s="75"/>
    </row>
    <row r="2321" spans="1:15" ht="15.6">
      <c r="A2321" s="370">
        <v>46165</v>
      </c>
      <c r="B2321" s="242" t="s">
        <v>2202</v>
      </c>
      <c r="C2321" s="242" t="s">
        <v>334</v>
      </c>
      <c r="D2321" s="242" t="s">
        <v>256</v>
      </c>
      <c r="E2321" s="242">
        <v>1000</v>
      </c>
      <c r="F2321" s="503">
        <f t="shared" si="36"/>
        <v>1.9353327901499302</v>
      </c>
      <c r="G2321" s="504">
        <v>516.70699999999999</v>
      </c>
      <c r="H2321" s="242" t="s">
        <v>121</v>
      </c>
      <c r="I2321" s="242" t="s">
        <v>1710</v>
      </c>
      <c r="J2321" s="505" t="s">
        <v>95</v>
      </c>
      <c r="K2321" s="505" t="s">
        <v>2149</v>
      </c>
      <c r="L2321" s="505" t="s">
        <v>112</v>
      </c>
      <c r="M2321" s="242"/>
      <c r="N2321" s="242"/>
      <c r="O2321" s="75"/>
    </row>
    <row r="2322" spans="1:15" ht="15.6">
      <c r="A2322" s="370">
        <v>46165</v>
      </c>
      <c r="B2322" s="242" t="s">
        <v>2202</v>
      </c>
      <c r="C2322" s="242" t="s">
        <v>334</v>
      </c>
      <c r="D2322" s="242" t="s">
        <v>256</v>
      </c>
      <c r="E2322" s="242">
        <v>1000</v>
      </c>
      <c r="F2322" s="503">
        <f t="shared" si="36"/>
        <v>1.9353327901499302</v>
      </c>
      <c r="G2322" s="504">
        <v>516.70699999999999</v>
      </c>
      <c r="H2322" s="242" t="s">
        <v>121</v>
      </c>
      <c r="I2322" s="242" t="s">
        <v>1710</v>
      </c>
      <c r="J2322" s="505" t="s">
        <v>95</v>
      </c>
      <c r="K2322" s="505" t="s">
        <v>2149</v>
      </c>
      <c r="L2322" s="505" t="s">
        <v>112</v>
      </c>
      <c r="M2322" s="242"/>
      <c r="N2322" s="242"/>
      <c r="O2322" s="75"/>
    </row>
    <row r="2323" spans="1:15" ht="15.6">
      <c r="A2323" s="370">
        <v>46165</v>
      </c>
      <c r="B2323" s="242" t="s">
        <v>521</v>
      </c>
      <c r="C2323" s="242" t="s">
        <v>522</v>
      </c>
      <c r="D2323" s="242" t="s">
        <v>256</v>
      </c>
      <c r="E2323" s="242">
        <v>2000</v>
      </c>
      <c r="F2323" s="503">
        <f t="shared" si="36"/>
        <v>3.8706655802998604</v>
      </c>
      <c r="G2323" s="504">
        <v>516.70699999999999</v>
      </c>
      <c r="H2323" s="242" t="s">
        <v>121</v>
      </c>
      <c r="I2323" s="242" t="s">
        <v>1711</v>
      </c>
      <c r="J2323" s="505" t="s">
        <v>95</v>
      </c>
      <c r="K2323" s="505" t="s">
        <v>2149</v>
      </c>
      <c r="L2323" s="505" t="s">
        <v>112</v>
      </c>
      <c r="M2323" s="242"/>
      <c r="N2323" s="242"/>
      <c r="O2323" s="75"/>
    </row>
    <row r="2324" spans="1:15" ht="15.6">
      <c r="A2324" s="381">
        <v>46165</v>
      </c>
      <c r="B2324" s="242" t="s">
        <v>1810</v>
      </c>
      <c r="C2324" s="369" t="s">
        <v>334</v>
      </c>
      <c r="D2324" s="530" t="s">
        <v>96</v>
      </c>
      <c r="E2324" s="285">
        <v>250</v>
      </c>
      <c r="F2324" s="503">
        <f t="shared" si="36"/>
        <v>0.48383319753748255</v>
      </c>
      <c r="G2324" s="504">
        <v>516.70699999999999</v>
      </c>
      <c r="H2324" s="540" t="s">
        <v>133</v>
      </c>
      <c r="I2324" s="242" t="s">
        <v>1834</v>
      </c>
      <c r="J2324" s="505" t="s">
        <v>95</v>
      </c>
      <c r="K2324" s="505" t="s">
        <v>2149</v>
      </c>
      <c r="L2324" s="505" t="s">
        <v>112</v>
      </c>
      <c r="M2324" s="242"/>
      <c r="N2324" s="242"/>
      <c r="O2324" s="75"/>
    </row>
    <row r="2325" spans="1:15" ht="15.6">
      <c r="A2325" s="381">
        <v>46165</v>
      </c>
      <c r="B2325" s="242" t="s">
        <v>1800</v>
      </c>
      <c r="C2325" s="369" t="s">
        <v>334</v>
      </c>
      <c r="D2325" s="530" t="s">
        <v>96</v>
      </c>
      <c r="E2325" s="285">
        <v>250</v>
      </c>
      <c r="F2325" s="503">
        <f t="shared" si="36"/>
        <v>0.48383319753748255</v>
      </c>
      <c r="G2325" s="504">
        <v>516.70699999999999</v>
      </c>
      <c r="H2325" s="540" t="s">
        <v>133</v>
      </c>
      <c r="I2325" s="242" t="s">
        <v>1834</v>
      </c>
      <c r="J2325" s="505" t="s">
        <v>95</v>
      </c>
      <c r="K2325" s="505" t="s">
        <v>2149</v>
      </c>
      <c r="L2325" s="505" t="s">
        <v>112</v>
      </c>
      <c r="M2325" s="242"/>
      <c r="N2325" s="242"/>
      <c r="O2325" s="75"/>
    </row>
    <row r="2326" spans="1:15" ht="15.6">
      <c r="A2326" s="381">
        <v>46165</v>
      </c>
      <c r="B2326" s="242" t="s">
        <v>1807</v>
      </c>
      <c r="C2326" s="242" t="s">
        <v>403</v>
      </c>
      <c r="D2326" s="530" t="s">
        <v>96</v>
      </c>
      <c r="E2326" s="285">
        <v>10500</v>
      </c>
      <c r="F2326" s="503">
        <f t="shared" si="36"/>
        <v>20.320994296574266</v>
      </c>
      <c r="G2326" s="504">
        <v>516.70699999999999</v>
      </c>
      <c r="H2326" s="540" t="s">
        <v>133</v>
      </c>
      <c r="I2326" s="242" t="s">
        <v>1835</v>
      </c>
      <c r="J2326" s="505" t="s">
        <v>95</v>
      </c>
      <c r="K2326" s="505" t="s">
        <v>2149</v>
      </c>
      <c r="L2326" s="505" t="s">
        <v>112</v>
      </c>
      <c r="M2326" s="242"/>
      <c r="N2326" s="242"/>
      <c r="O2326" s="253"/>
    </row>
    <row r="2327" spans="1:15" ht="15.6">
      <c r="A2327" s="381">
        <v>46165</v>
      </c>
      <c r="B2327" s="242" t="s">
        <v>1811</v>
      </c>
      <c r="C2327" s="369" t="s">
        <v>334</v>
      </c>
      <c r="D2327" s="530" t="s">
        <v>96</v>
      </c>
      <c r="E2327" s="285">
        <v>250</v>
      </c>
      <c r="F2327" s="503">
        <f t="shared" si="36"/>
        <v>0.48383319753748255</v>
      </c>
      <c r="G2327" s="504">
        <v>516.70699999999999</v>
      </c>
      <c r="H2327" s="540" t="s">
        <v>133</v>
      </c>
      <c r="I2327" s="242" t="s">
        <v>1834</v>
      </c>
      <c r="J2327" s="505" t="s">
        <v>95</v>
      </c>
      <c r="K2327" s="505" t="s">
        <v>2149</v>
      </c>
      <c r="L2327" s="505" t="s">
        <v>112</v>
      </c>
      <c r="M2327" s="242"/>
      <c r="N2327" s="242"/>
      <c r="O2327" s="75"/>
    </row>
    <row r="2328" spans="1:15" ht="15.6">
      <c r="A2328" s="381">
        <v>46165</v>
      </c>
      <c r="B2328" s="242" t="s">
        <v>1800</v>
      </c>
      <c r="C2328" s="369" t="s">
        <v>334</v>
      </c>
      <c r="D2328" s="530" t="s">
        <v>96</v>
      </c>
      <c r="E2328" s="285">
        <v>250</v>
      </c>
      <c r="F2328" s="503">
        <f t="shared" si="36"/>
        <v>0.48383319753748255</v>
      </c>
      <c r="G2328" s="504">
        <v>516.70699999999999</v>
      </c>
      <c r="H2328" s="540" t="s">
        <v>133</v>
      </c>
      <c r="I2328" s="242" t="s">
        <v>1834</v>
      </c>
      <c r="J2328" s="505" t="s">
        <v>95</v>
      </c>
      <c r="K2328" s="505" t="s">
        <v>2149</v>
      </c>
      <c r="L2328" s="505" t="s">
        <v>112</v>
      </c>
      <c r="M2328" s="242"/>
      <c r="N2328" s="242"/>
      <c r="O2328" s="75"/>
    </row>
    <row r="2329" spans="1:15" ht="15.6">
      <c r="A2329" s="381">
        <v>46165</v>
      </c>
      <c r="B2329" s="242" t="s">
        <v>1807</v>
      </c>
      <c r="C2329" s="242" t="s">
        <v>403</v>
      </c>
      <c r="D2329" s="530" t="s">
        <v>96</v>
      </c>
      <c r="E2329" s="285">
        <v>10500</v>
      </c>
      <c r="F2329" s="503">
        <f t="shared" si="36"/>
        <v>20.320994296574266</v>
      </c>
      <c r="G2329" s="504">
        <v>516.70699999999999</v>
      </c>
      <c r="H2329" s="540" t="s">
        <v>133</v>
      </c>
      <c r="I2329" s="242" t="s">
        <v>1835</v>
      </c>
      <c r="J2329" s="505" t="s">
        <v>95</v>
      </c>
      <c r="K2329" s="505" t="s">
        <v>2149</v>
      </c>
      <c r="L2329" s="505" t="s">
        <v>112</v>
      </c>
      <c r="M2329" s="170"/>
      <c r="N2329" s="170"/>
      <c r="O2329" s="124"/>
    </row>
    <row r="2330" spans="1:15" ht="15.6">
      <c r="A2330" s="536">
        <v>46165</v>
      </c>
      <c r="B2330" s="375" t="s">
        <v>1892</v>
      </c>
      <c r="C2330" s="375" t="s">
        <v>391</v>
      </c>
      <c r="D2330" s="375" t="s">
        <v>99</v>
      </c>
      <c r="E2330" s="245">
        <v>12000</v>
      </c>
      <c r="F2330" s="503">
        <f t="shared" si="36"/>
        <v>23.223993481799162</v>
      </c>
      <c r="G2330" s="504">
        <v>516.70699999999999</v>
      </c>
      <c r="H2330" s="375" t="s">
        <v>128</v>
      </c>
      <c r="I2330" s="375" t="s">
        <v>1953</v>
      </c>
      <c r="J2330" s="505" t="s">
        <v>95</v>
      </c>
      <c r="K2330" s="505" t="s">
        <v>2149</v>
      </c>
      <c r="L2330" s="505" t="s">
        <v>112</v>
      </c>
      <c r="M2330" s="242"/>
      <c r="N2330" s="242"/>
      <c r="O2330" s="75"/>
    </row>
    <row r="2331" spans="1:15" ht="15.6">
      <c r="A2331" s="370">
        <v>46165</v>
      </c>
      <c r="B2331" s="242" t="s">
        <v>1991</v>
      </c>
      <c r="C2331" s="242" t="s">
        <v>334</v>
      </c>
      <c r="D2331" s="242" t="s">
        <v>96</v>
      </c>
      <c r="E2331" s="242">
        <v>2500</v>
      </c>
      <c r="F2331" s="503">
        <f t="shared" si="36"/>
        <v>4.8383319753748255</v>
      </c>
      <c r="G2331" s="504">
        <v>516.70699999999999</v>
      </c>
      <c r="H2331" s="242" t="s">
        <v>123</v>
      </c>
      <c r="I2331" s="242" t="s">
        <v>2013</v>
      </c>
      <c r="J2331" s="505" t="s">
        <v>95</v>
      </c>
      <c r="K2331" s="505" t="s">
        <v>2149</v>
      </c>
      <c r="L2331" s="505" t="s">
        <v>112</v>
      </c>
      <c r="M2331" s="242"/>
      <c r="N2331" s="242"/>
      <c r="O2331" s="75"/>
    </row>
    <row r="2332" spans="1:15" ht="15.6">
      <c r="A2332" s="370">
        <v>46165</v>
      </c>
      <c r="B2332" s="242" t="s">
        <v>1992</v>
      </c>
      <c r="C2332" s="242" t="s">
        <v>334</v>
      </c>
      <c r="D2332" s="242" t="s">
        <v>96</v>
      </c>
      <c r="E2332" s="242">
        <v>3000</v>
      </c>
      <c r="F2332" s="503">
        <f t="shared" si="36"/>
        <v>5.8059983704497906</v>
      </c>
      <c r="G2332" s="504">
        <v>516.70699999999999</v>
      </c>
      <c r="H2332" s="242" t="s">
        <v>123</v>
      </c>
      <c r="I2332" s="242" t="s">
        <v>2013</v>
      </c>
      <c r="J2332" s="505" t="s">
        <v>95</v>
      </c>
      <c r="K2332" s="505" t="s">
        <v>2149</v>
      </c>
      <c r="L2332" s="505" t="s">
        <v>112</v>
      </c>
      <c r="M2332" s="242"/>
      <c r="N2332" s="242"/>
      <c r="O2332" s="75"/>
    </row>
    <row r="2333" spans="1:15" ht="15.6">
      <c r="A2333" s="393">
        <v>46166</v>
      </c>
      <c r="B2333" s="165" t="s">
        <v>2174</v>
      </c>
      <c r="C2333" s="165" t="s">
        <v>334</v>
      </c>
      <c r="D2333" s="165" t="s">
        <v>256</v>
      </c>
      <c r="E2333" s="165">
        <v>500</v>
      </c>
      <c r="F2333" s="503">
        <f t="shared" si="36"/>
        <v>0.9676663950749651</v>
      </c>
      <c r="G2333" s="504">
        <v>516.70699999999999</v>
      </c>
      <c r="H2333" s="347" t="s">
        <v>122</v>
      </c>
      <c r="I2333" s="347" t="s">
        <v>1669</v>
      </c>
      <c r="J2333" s="505" t="s">
        <v>95</v>
      </c>
      <c r="K2333" s="505" t="s">
        <v>2149</v>
      </c>
      <c r="L2333" s="505" t="s">
        <v>112</v>
      </c>
      <c r="M2333" s="242"/>
      <c r="N2333" s="242"/>
      <c r="O2333" s="75"/>
    </row>
    <row r="2334" spans="1:15" ht="15.6">
      <c r="A2334" s="393">
        <v>46166</v>
      </c>
      <c r="B2334" s="165" t="s">
        <v>2174</v>
      </c>
      <c r="C2334" s="165" t="s">
        <v>334</v>
      </c>
      <c r="D2334" s="165" t="s">
        <v>256</v>
      </c>
      <c r="E2334" s="165">
        <v>500</v>
      </c>
      <c r="F2334" s="503">
        <f t="shared" si="36"/>
        <v>0.9676663950749651</v>
      </c>
      <c r="G2334" s="504">
        <v>516.70699999999999</v>
      </c>
      <c r="H2334" s="347" t="s">
        <v>122</v>
      </c>
      <c r="I2334" s="347" t="s">
        <v>1669</v>
      </c>
      <c r="J2334" s="505" t="s">
        <v>95</v>
      </c>
      <c r="K2334" s="505" t="s">
        <v>2149</v>
      </c>
      <c r="L2334" s="505" t="s">
        <v>112</v>
      </c>
      <c r="M2334" s="242"/>
      <c r="N2334" s="242"/>
      <c r="O2334" s="75"/>
    </row>
    <row r="2335" spans="1:15" ht="15.6">
      <c r="A2335" s="393">
        <v>46166</v>
      </c>
      <c r="B2335" s="165" t="s">
        <v>2174</v>
      </c>
      <c r="C2335" s="165" t="s">
        <v>334</v>
      </c>
      <c r="D2335" s="165" t="s">
        <v>256</v>
      </c>
      <c r="E2335" s="165">
        <v>500</v>
      </c>
      <c r="F2335" s="503">
        <f t="shared" si="36"/>
        <v>0.9676663950749651</v>
      </c>
      <c r="G2335" s="504">
        <v>516.70699999999999</v>
      </c>
      <c r="H2335" s="347" t="s">
        <v>122</v>
      </c>
      <c r="I2335" s="347" t="s">
        <v>1669</v>
      </c>
      <c r="J2335" s="505" t="s">
        <v>95</v>
      </c>
      <c r="K2335" s="505" t="s">
        <v>2149</v>
      </c>
      <c r="L2335" s="505" t="s">
        <v>112</v>
      </c>
      <c r="M2335" s="242"/>
      <c r="N2335" s="242"/>
      <c r="O2335" s="75"/>
    </row>
    <row r="2336" spans="1:15" ht="15.6">
      <c r="A2336" s="393">
        <v>46166</v>
      </c>
      <c r="B2336" s="165" t="s">
        <v>2174</v>
      </c>
      <c r="C2336" s="165" t="s">
        <v>334</v>
      </c>
      <c r="D2336" s="165" t="s">
        <v>256</v>
      </c>
      <c r="E2336" s="165">
        <v>500</v>
      </c>
      <c r="F2336" s="503">
        <f t="shared" si="36"/>
        <v>0.9676663950749651</v>
      </c>
      <c r="G2336" s="504">
        <v>516.70699999999999</v>
      </c>
      <c r="H2336" s="347" t="s">
        <v>122</v>
      </c>
      <c r="I2336" s="347" t="s">
        <v>1669</v>
      </c>
      <c r="J2336" s="505" t="s">
        <v>95</v>
      </c>
      <c r="K2336" s="505" t="s">
        <v>2149</v>
      </c>
      <c r="L2336" s="505" t="s">
        <v>112</v>
      </c>
      <c r="M2336" s="242"/>
      <c r="N2336" s="242"/>
      <c r="O2336" s="75"/>
    </row>
    <row r="2337" spans="1:15" ht="15.6">
      <c r="A2337" s="393">
        <v>46166</v>
      </c>
      <c r="B2337" s="165" t="s">
        <v>2174</v>
      </c>
      <c r="C2337" s="165" t="s">
        <v>334</v>
      </c>
      <c r="D2337" s="165" t="s">
        <v>256</v>
      </c>
      <c r="E2337" s="165">
        <v>500</v>
      </c>
      <c r="F2337" s="503">
        <f t="shared" si="36"/>
        <v>0.9676663950749651</v>
      </c>
      <c r="G2337" s="504">
        <v>516.70699999999999</v>
      </c>
      <c r="H2337" s="347" t="s">
        <v>122</v>
      </c>
      <c r="I2337" s="347" t="s">
        <v>1669</v>
      </c>
      <c r="J2337" s="505" t="s">
        <v>95</v>
      </c>
      <c r="K2337" s="505" t="s">
        <v>2149</v>
      </c>
      <c r="L2337" s="505" t="s">
        <v>112</v>
      </c>
      <c r="M2337" s="242"/>
      <c r="N2337" s="242"/>
      <c r="O2337" s="75"/>
    </row>
    <row r="2338" spans="1:15" ht="15.6">
      <c r="A2338" s="393">
        <v>46166</v>
      </c>
      <c r="B2338" s="165" t="s">
        <v>531</v>
      </c>
      <c r="C2338" s="165" t="s">
        <v>522</v>
      </c>
      <c r="D2338" s="165" t="s">
        <v>256</v>
      </c>
      <c r="E2338" s="165">
        <v>2000</v>
      </c>
      <c r="F2338" s="503">
        <f t="shared" si="36"/>
        <v>3.8706655802998604</v>
      </c>
      <c r="G2338" s="504">
        <v>516.70699999999999</v>
      </c>
      <c r="H2338" s="347" t="s">
        <v>122</v>
      </c>
      <c r="I2338" s="347" t="s">
        <v>1662</v>
      </c>
      <c r="J2338" s="505" t="s">
        <v>95</v>
      </c>
      <c r="K2338" s="505" t="s">
        <v>2149</v>
      </c>
      <c r="L2338" s="505" t="s">
        <v>112</v>
      </c>
      <c r="M2338" s="242"/>
      <c r="N2338" s="242"/>
      <c r="O2338" s="75"/>
    </row>
    <row r="2339" spans="1:15" ht="15.6">
      <c r="A2339" s="370">
        <v>46166</v>
      </c>
      <c r="B2339" s="170" t="s">
        <v>2211</v>
      </c>
      <c r="C2339" s="242" t="s">
        <v>395</v>
      </c>
      <c r="D2339" s="242" t="s">
        <v>256</v>
      </c>
      <c r="E2339" s="242">
        <v>45000</v>
      </c>
      <c r="F2339" s="503">
        <f t="shared" si="36"/>
        <v>87.089975556746865</v>
      </c>
      <c r="G2339" s="504">
        <v>516.70699999999999</v>
      </c>
      <c r="H2339" s="242" t="s">
        <v>121</v>
      </c>
      <c r="I2339" s="242" t="s">
        <v>1728</v>
      </c>
      <c r="J2339" s="505" t="s">
        <v>95</v>
      </c>
      <c r="K2339" s="505" t="s">
        <v>2149</v>
      </c>
      <c r="L2339" s="505" t="s">
        <v>112</v>
      </c>
      <c r="M2339" s="242"/>
      <c r="N2339" s="242"/>
      <c r="O2339" s="75"/>
    </row>
    <row r="2340" spans="1:15" ht="15.6">
      <c r="A2340" s="370">
        <v>46166</v>
      </c>
      <c r="B2340" s="242" t="s">
        <v>2161</v>
      </c>
      <c r="C2340" s="242" t="s">
        <v>334</v>
      </c>
      <c r="D2340" s="242" t="s">
        <v>256</v>
      </c>
      <c r="E2340" s="242">
        <v>1500</v>
      </c>
      <c r="F2340" s="503">
        <f t="shared" si="36"/>
        <v>2.9029991852248953</v>
      </c>
      <c r="G2340" s="504">
        <v>516.70699999999999</v>
      </c>
      <c r="H2340" s="242" t="s">
        <v>121</v>
      </c>
      <c r="I2340" s="242" t="s">
        <v>1710</v>
      </c>
      <c r="J2340" s="505" t="s">
        <v>95</v>
      </c>
      <c r="K2340" s="505" t="s">
        <v>2149</v>
      </c>
      <c r="L2340" s="505" t="s">
        <v>112</v>
      </c>
      <c r="M2340" s="242"/>
      <c r="N2340" s="242"/>
      <c r="O2340" s="75"/>
    </row>
    <row r="2341" spans="1:15" ht="15.6">
      <c r="A2341" s="370">
        <v>46166</v>
      </c>
      <c r="B2341" s="242" t="s">
        <v>2204</v>
      </c>
      <c r="C2341" s="375" t="s">
        <v>391</v>
      </c>
      <c r="D2341" s="242" t="s">
        <v>256</v>
      </c>
      <c r="E2341" s="242">
        <v>10000</v>
      </c>
      <c r="F2341" s="503">
        <f t="shared" si="36"/>
        <v>19.353327901499302</v>
      </c>
      <c r="G2341" s="504">
        <v>516.70699999999999</v>
      </c>
      <c r="H2341" s="242" t="s">
        <v>121</v>
      </c>
      <c r="I2341" s="242" t="s">
        <v>1729</v>
      </c>
      <c r="J2341" s="505" t="s">
        <v>95</v>
      </c>
      <c r="K2341" s="505" t="s">
        <v>2149</v>
      </c>
      <c r="L2341" s="505" t="s">
        <v>112</v>
      </c>
      <c r="M2341" s="170"/>
      <c r="N2341" s="170"/>
      <c r="O2341" s="247"/>
    </row>
    <row r="2342" spans="1:15" ht="15.6">
      <c r="A2342" s="370">
        <v>46166</v>
      </c>
      <c r="B2342" s="242" t="s">
        <v>2169</v>
      </c>
      <c r="C2342" s="242" t="s">
        <v>334</v>
      </c>
      <c r="D2342" s="242" t="s">
        <v>256</v>
      </c>
      <c r="E2342" s="242">
        <v>500</v>
      </c>
      <c r="F2342" s="503">
        <f t="shared" si="36"/>
        <v>0.9676663950749651</v>
      </c>
      <c r="G2342" s="504">
        <v>516.70699999999999</v>
      </c>
      <c r="H2342" s="242" t="s">
        <v>121</v>
      </c>
      <c r="I2342" s="242" t="s">
        <v>1710</v>
      </c>
      <c r="J2342" s="505" t="s">
        <v>95</v>
      </c>
      <c r="K2342" s="505" t="s">
        <v>2149</v>
      </c>
      <c r="L2342" s="505" t="s">
        <v>112</v>
      </c>
      <c r="M2342" s="170"/>
      <c r="N2342" s="170"/>
      <c r="O2342" s="247"/>
    </row>
    <row r="2343" spans="1:15" ht="15.6">
      <c r="A2343" s="370">
        <v>46166</v>
      </c>
      <c r="B2343" s="242" t="s">
        <v>2169</v>
      </c>
      <c r="C2343" s="242" t="s">
        <v>334</v>
      </c>
      <c r="D2343" s="242" t="s">
        <v>256</v>
      </c>
      <c r="E2343" s="242">
        <v>500</v>
      </c>
      <c r="F2343" s="503">
        <f t="shared" si="36"/>
        <v>0.9676663950749651</v>
      </c>
      <c r="G2343" s="504">
        <v>516.70699999999999</v>
      </c>
      <c r="H2343" s="242" t="s">
        <v>121</v>
      </c>
      <c r="I2343" s="242" t="s">
        <v>1710</v>
      </c>
      <c r="J2343" s="505" t="s">
        <v>95</v>
      </c>
      <c r="K2343" s="505" t="s">
        <v>2149</v>
      </c>
      <c r="L2343" s="505" t="s">
        <v>112</v>
      </c>
      <c r="M2343" s="170"/>
      <c r="N2343" s="170"/>
      <c r="O2343" s="247"/>
    </row>
    <row r="2344" spans="1:15" ht="15.6">
      <c r="A2344" s="370">
        <v>46166</v>
      </c>
      <c r="B2344" s="242" t="s">
        <v>2169</v>
      </c>
      <c r="C2344" s="242" t="s">
        <v>334</v>
      </c>
      <c r="D2344" s="242" t="s">
        <v>256</v>
      </c>
      <c r="E2344" s="242">
        <v>500</v>
      </c>
      <c r="F2344" s="503">
        <f t="shared" si="36"/>
        <v>0.9676663950749651</v>
      </c>
      <c r="G2344" s="504">
        <v>516.70699999999999</v>
      </c>
      <c r="H2344" s="242" t="s">
        <v>121</v>
      </c>
      <c r="I2344" s="242" t="s">
        <v>1710</v>
      </c>
      <c r="J2344" s="505" t="s">
        <v>95</v>
      </c>
      <c r="K2344" s="505" t="s">
        <v>2149</v>
      </c>
      <c r="L2344" s="505" t="s">
        <v>112</v>
      </c>
      <c r="M2344" s="170"/>
      <c r="N2344" s="170"/>
      <c r="O2344" s="124"/>
    </row>
    <row r="2345" spans="1:15" ht="15.6">
      <c r="A2345" s="370">
        <v>46166</v>
      </c>
      <c r="B2345" s="242" t="s">
        <v>521</v>
      </c>
      <c r="C2345" s="242" t="s">
        <v>522</v>
      </c>
      <c r="D2345" s="242" t="s">
        <v>256</v>
      </c>
      <c r="E2345" s="242">
        <v>1500</v>
      </c>
      <c r="F2345" s="503">
        <f t="shared" si="36"/>
        <v>2.9029991852248953</v>
      </c>
      <c r="G2345" s="504">
        <v>516.70699999999999</v>
      </c>
      <c r="H2345" s="242" t="s">
        <v>121</v>
      </c>
      <c r="I2345" s="242" t="s">
        <v>1711</v>
      </c>
      <c r="J2345" s="505" t="s">
        <v>95</v>
      </c>
      <c r="K2345" s="505" t="s">
        <v>2149</v>
      </c>
      <c r="L2345" s="505" t="s">
        <v>112</v>
      </c>
      <c r="M2345" s="170"/>
      <c r="N2345" s="170"/>
      <c r="O2345" s="124"/>
    </row>
    <row r="2346" spans="1:15" ht="15.6">
      <c r="A2346" s="381">
        <v>46166</v>
      </c>
      <c r="B2346" s="242" t="s">
        <v>1812</v>
      </c>
      <c r="C2346" s="369" t="s">
        <v>334</v>
      </c>
      <c r="D2346" s="530" t="s">
        <v>96</v>
      </c>
      <c r="E2346" s="285">
        <v>250</v>
      </c>
      <c r="F2346" s="503">
        <f t="shared" si="36"/>
        <v>0.48383319753748255</v>
      </c>
      <c r="G2346" s="504">
        <v>516.70699999999999</v>
      </c>
      <c r="H2346" s="540" t="s">
        <v>133</v>
      </c>
      <c r="I2346" s="242" t="s">
        <v>1834</v>
      </c>
      <c r="J2346" s="505" t="s">
        <v>95</v>
      </c>
      <c r="K2346" s="505" t="s">
        <v>2149</v>
      </c>
      <c r="L2346" s="505" t="s">
        <v>112</v>
      </c>
      <c r="M2346" s="242"/>
      <c r="N2346" s="242"/>
      <c r="O2346" s="75"/>
    </row>
    <row r="2347" spans="1:15" ht="15.6">
      <c r="A2347" s="381">
        <v>46166</v>
      </c>
      <c r="B2347" s="242" t="s">
        <v>1800</v>
      </c>
      <c r="C2347" s="369" t="s">
        <v>334</v>
      </c>
      <c r="D2347" s="530" t="s">
        <v>96</v>
      </c>
      <c r="E2347" s="285">
        <v>250</v>
      </c>
      <c r="F2347" s="503">
        <f t="shared" si="36"/>
        <v>0.48383319753748255</v>
      </c>
      <c r="G2347" s="504">
        <v>516.70699999999999</v>
      </c>
      <c r="H2347" s="540" t="s">
        <v>133</v>
      </c>
      <c r="I2347" s="242" t="s">
        <v>1834</v>
      </c>
      <c r="J2347" s="505" t="s">
        <v>95</v>
      </c>
      <c r="K2347" s="505" t="s">
        <v>2149</v>
      </c>
      <c r="L2347" s="505" t="s">
        <v>112</v>
      </c>
      <c r="M2347" s="242"/>
      <c r="N2347" s="242"/>
      <c r="O2347" s="75"/>
    </row>
    <row r="2348" spans="1:15" ht="15.6">
      <c r="A2348" s="381">
        <v>46166</v>
      </c>
      <c r="B2348" s="242" t="s">
        <v>1807</v>
      </c>
      <c r="C2348" s="242" t="s">
        <v>403</v>
      </c>
      <c r="D2348" s="530" t="s">
        <v>96</v>
      </c>
      <c r="E2348" s="285">
        <v>10500</v>
      </c>
      <c r="F2348" s="503">
        <f t="shared" si="36"/>
        <v>20.320994296574266</v>
      </c>
      <c r="G2348" s="504">
        <v>516.70699999999999</v>
      </c>
      <c r="H2348" s="540" t="s">
        <v>133</v>
      </c>
      <c r="I2348" s="242" t="s">
        <v>1835</v>
      </c>
      <c r="J2348" s="505" t="s">
        <v>95</v>
      </c>
      <c r="K2348" s="505" t="s">
        <v>2149</v>
      </c>
      <c r="L2348" s="505" t="s">
        <v>112</v>
      </c>
      <c r="M2348" s="242"/>
      <c r="N2348" s="242"/>
      <c r="O2348" s="75"/>
    </row>
    <row r="2349" spans="1:15" ht="15.6">
      <c r="A2349" s="381">
        <v>46166</v>
      </c>
      <c r="B2349" s="242" t="s">
        <v>1813</v>
      </c>
      <c r="C2349" s="369" t="s">
        <v>334</v>
      </c>
      <c r="D2349" s="530" t="s">
        <v>96</v>
      </c>
      <c r="E2349" s="285">
        <v>250</v>
      </c>
      <c r="F2349" s="503">
        <f t="shared" si="36"/>
        <v>0.48383319753748255</v>
      </c>
      <c r="G2349" s="504">
        <v>516.70699999999999</v>
      </c>
      <c r="H2349" s="540" t="s">
        <v>133</v>
      </c>
      <c r="I2349" s="242" t="s">
        <v>1834</v>
      </c>
      <c r="J2349" s="505" t="s">
        <v>95</v>
      </c>
      <c r="K2349" s="505" t="s">
        <v>2149</v>
      </c>
      <c r="L2349" s="505" t="s">
        <v>112</v>
      </c>
      <c r="M2349" s="242"/>
      <c r="N2349" s="242"/>
      <c r="O2349" s="75"/>
    </row>
    <row r="2350" spans="1:15" ht="15.6">
      <c r="A2350" s="381">
        <v>46166</v>
      </c>
      <c r="B2350" s="242" t="s">
        <v>1800</v>
      </c>
      <c r="C2350" s="369" t="s">
        <v>334</v>
      </c>
      <c r="D2350" s="530" t="s">
        <v>96</v>
      </c>
      <c r="E2350" s="285">
        <v>250</v>
      </c>
      <c r="F2350" s="503">
        <f t="shared" ref="F2350:F2413" si="37">E2350/G2350</f>
        <v>0.48383319753748255</v>
      </c>
      <c r="G2350" s="504">
        <v>516.70699999999999</v>
      </c>
      <c r="H2350" s="540" t="s">
        <v>133</v>
      </c>
      <c r="I2350" s="242" t="s">
        <v>1834</v>
      </c>
      <c r="J2350" s="505" t="s">
        <v>95</v>
      </c>
      <c r="K2350" s="505" t="s">
        <v>2149</v>
      </c>
      <c r="L2350" s="505" t="s">
        <v>112</v>
      </c>
      <c r="M2350" s="242"/>
      <c r="N2350" s="242"/>
      <c r="O2350" s="75"/>
    </row>
    <row r="2351" spans="1:15" ht="15.6">
      <c r="A2351" s="381">
        <v>46166</v>
      </c>
      <c r="B2351" s="242" t="s">
        <v>1807</v>
      </c>
      <c r="C2351" s="242" t="s">
        <v>403</v>
      </c>
      <c r="D2351" s="530" t="s">
        <v>96</v>
      </c>
      <c r="E2351" s="285">
        <v>10500</v>
      </c>
      <c r="F2351" s="503">
        <f t="shared" si="37"/>
        <v>20.320994296574266</v>
      </c>
      <c r="G2351" s="504">
        <v>516.70699999999999</v>
      </c>
      <c r="H2351" s="540" t="s">
        <v>133</v>
      </c>
      <c r="I2351" s="242" t="s">
        <v>1835</v>
      </c>
      <c r="J2351" s="505" t="s">
        <v>95</v>
      </c>
      <c r="K2351" s="505" t="s">
        <v>2149</v>
      </c>
      <c r="L2351" s="505" t="s">
        <v>112</v>
      </c>
      <c r="M2351" s="242"/>
      <c r="N2351" s="242"/>
      <c r="O2351" s="75"/>
    </row>
    <row r="2352" spans="1:15" ht="15.6">
      <c r="A2352" s="536">
        <v>46166</v>
      </c>
      <c r="B2352" s="375" t="s">
        <v>1893</v>
      </c>
      <c r="C2352" s="375" t="s">
        <v>523</v>
      </c>
      <c r="D2352" s="375" t="s">
        <v>99</v>
      </c>
      <c r="E2352" s="245">
        <v>110000</v>
      </c>
      <c r="F2352" s="503">
        <f t="shared" si="37"/>
        <v>212.88660691649233</v>
      </c>
      <c r="G2352" s="504">
        <v>516.70699999999999</v>
      </c>
      <c r="H2352" s="375" t="s">
        <v>128</v>
      </c>
      <c r="I2352" s="375" t="s">
        <v>1954</v>
      </c>
      <c r="J2352" s="505" t="s">
        <v>95</v>
      </c>
      <c r="K2352" s="505" t="s">
        <v>2149</v>
      </c>
      <c r="L2352" s="505" t="s">
        <v>112</v>
      </c>
      <c r="M2352" s="242"/>
      <c r="N2352" s="242"/>
      <c r="O2352" s="75"/>
    </row>
    <row r="2353" spans="1:15" ht="15.6">
      <c r="A2353" s="533">
        <v>46167</v>
      </c>
      <c r="B2353" s="382" t="s">
        <v>1596</v>
      </c>
      <c r="C2353" s="535" t="s">
        <v>334</v>
      </c>
      <c r="D2353" s="382" t="s">
        <v>97</v>
      </c>
      <c r="E2353" s="284">
        <v>1000</v>
      </c>
      <c r="F2353" s="503">
        <f t="shared" si="37"/>
        <v>1.9353327901499302</v>
      </c>
      <c r="G2353" s="504">
        <v>516.70699999999999</v>
      </c>
      <c r="H2353" s="242" t="s">
        <v>167</v>
      </c>
      <c r="I2353" s="242" t="s">
        <v>1629</v>
      </c>
      <c r="J2353" s="505" t="s">
        <v>95</v>
      </c>
      <c r="K2353" s="505" t="s">
        <v>2149</v>
      </c>
      <c r="L2353" s="505" t="s">
        <v>112</v>
      </c>
      <c r="M2353" s="541"/>
      <c r="N2353" s="541"/>
      <c r="O2353" s="445"/>
    </row>
    <row r="2354" spans="1:15" ht="15.6">
      <c r="A2354" s="533">
        <v>46167</v>
      </c>
      <c r="B2354" s="382" t="s">
        <v>1597</v>
      </c>
      <c r="C2354" s="535" t="s">
        <v>334</v>
      </c>
      <c r="D2354" s="382" t="s">
        <v>97</v>
      </c>
      <c r="E2354" s="284">
        <v>1000</v>
      </c>
      <c r="F2354" s="503">
        <f t="shared" si="37"/>
        <v>1.9353327901499302</v>
      </c>
      <c r="G2354" s="504">
        <v>516.70699999999999</v>
      </c>
      <c r="H2354" s="242" t="s">
        <v>167</v>
      </c>
      <c r="I2354" s="242" t="s">
        <v>1629</v>
      </c>
      <c r="J2354" s="505" t="s">
        <v>95</v>
      </c>
      <c r="K2354" s="505" t="s">
        <v>2149</v>
      </c>
      <c r="L2354" s="505" t="s">
        <v>112</v>
      </c>
      <c r="M2354" s="541"/>
      <c r="N2354" s="541"/>
      <c r="O2354" s="445"/>
    </row>
    <row r="2355" spans="1:15" ht="15.6">
      <c r="A2355" s="533">
        <v>46167</v>
      </c>
      <c r="B2355" s="382" t="s">
        <v>1598</v>
      </c>
      <c r="C2355" s="535" t="s">
        <v>334</v>
      </c>
      <c r="D2355" s="382" t="s">
        <v>97</v>
      </c>
      <c r="E2355" s="284">
        <v>1000</v>
      </c>
      <c r="F2355" s="503">
        <f t="shared" si="37"/>
        <v>1.9353327901499302</v>
      </c>
      <c r="G2355" s="504">
        <v>516.70699999999999</v>
      </c>
      <c r="H2355" s="242" t="s">
        <v>167</v>
      </c>
      <c r="I2355" s="242" t="s">
        <v>1629</v>
      </c>
      <c r="J2355" s="505" t="s">
        <v>95</v>
      </c>
      <c r="K2355" s="505" t="s">
        <v>2149</v>
      </c>
      <c r="L2355" s="505" t="s">
        <v>112</v>
      </c>
      <c r="M2355" s="541"/>
      <c r="N2355" s="541"/>
      <c r="O2355" s="445"/>
    </row>
    <row r="2356" spans="1:15" ht="15.6">
      <c r="A2356" s="536">
        <v>46167</v>
      </c>
      <c r="B2356" s="375" t="s">
        <v>1618</v>
      </c>
      <c r="C2356" s="375" t="s">
        <v>448</v>
      </c>
      <c r="D2356" s="382" t="s">
        <v>97</v>
      </c>
      <c r="E2356" s="538">
        <v>8977</v>
      </c>
      <c r="F2356" s="503">
        <f t="shared" si="37"/>
        <v>17.373482457175925</v>
      </c>
      <c r="G2356" s="504">
        <v>516.70699999999999</v>
      </c>
      <c r="H2356" s="242" t="s">
        <v>167</v>
      </c>
      <c r="I2356" s="170" t="s">
        <v>1646</v>
      </c>
      <c r="J2356" s="505" t="s">
        <v>95</v>
      </c>
      <c r="K2356" s="505" t="s">
        <v>2149</v>
      </c>
      <c r="L2356" s="505" t="s">
        <v>112</v>
      </c>
      <c r="M2356" s="541"/>
      <c r="N2356" s="541"/>
      <c r="O2356" s="445"/>
    </row>
    <row r="2357" spans="1:15" ht="15.6">
      <c r="A2357" s="393">
        <v>46167</v>
      </c>
      <c r="B2357" s="165" t="s">
        <v>2174</v>
      </c>
      <c r="C2357" s="165" t="s">
        <v>334</v>
      </c>
      <c r="D2357" s="165" t="s">
        <v>256</v>
      </c>
      <c r="E2357" s="165">
        <v>500</v>
      </c>
      <c r="F2357" s="503">
        <f t="shared" si="37"/>
        <v>0.9676663950749651</v>
      </c>
      <c r="G2357" s="504">
        <v>516.70699999999999</v>
      </c>
      <c r="H2357" s="347" t="s">
        <v>122</v>
      </c>
      <c r="I2357" s="347" t="s">
        <v>1669</v>
      </c>
      <c r="J2357" s="505" t="s">
        <v>95</v>
      </c>
      <c r="K2357" s="505" t="s">
        <v>2149</v>
      </c>
      <c r="L2357" s="505" t="s">
        <v>112</v>
      </c>
      <c r="M2357" s="542"/>
      <c r="N2357" s="542"/>
      <c r="O2357" s="444"/>
    </row>
    <row r="2358" spans="1:15" ht="15.6">
      <c r="A2358" s="393">
        <v>46167</v>
      </c>
      <c r="B2358" s="165" t="s">
        <v>2174</v>
      </c>
      <c r="C2358" s="165" t="s">
        <v>334</v>
      </c>
      <c r="D2358" s="165" t="s">
        <v>256</v>
      </c>
      <c r="E2358" s="165">
        <v>500</v>
      </c>
      <c r="F2358" s="503">
        <f t="shared" si="37"/>
        <v>0.9676663950749651</v>
      </c>
      <c r="G2358" s="504">
        <v>516.70699999999999</v>
      </c>
      <c r="H2358" s="347" t="s">
        <v>122</v>
      </c>
      <c r="I2358" s="347" t="s">
        <v>1669</v>
      </c>
      <c r="J2358" s="505" t="s">
        <v>95</v>
      </c>
      <c r="K2358" s="505" t="s">
        <v>2149</v>
      </c>
      <c r="L2358" s="505" t="s">
        <v>112</v>
      </c>
      <c r="M2358" s="541"/>
      <c r="N2358" s="541"/>
      <c r="O2358" s="445"/>
    </row>
    <row r="2359" spans="1:15" ht="15.6">
      <c r="A2359" s="393">
        <v>46167</v>
      </c>
      <c r="B2359" s="165" t="s">
        <v>2203</v>
      </c>
      <c r="C2359" s="165" t="s">
        <v>334</v>
      </c>
      <c r="D2359" s="165" t="s">
        <v>256</v>
      </c>
      <c r="E2359" s="165">
        <v>500</v>
      </c>
      <c r="F2359" s="503">
        <f t="shared" si="37"/>
        <v>0.9676663950749651</v>
      </c>
      <c r="G2359" s="504">
        <v>516.70699999999999</v>
      </c>
      <c r="H2359" s="347" t="s">
        <v>122</v>
      </c>
      <c r="I2359" s="347" t="s">
        <v>1669</v>
      </c>
      <c r="J2359" s="505" t="s">
        <v>95</v>
      </c>
      <c r="K2359" s="505" t="s">
        <v>2149</v>
      </c>
      <c r="L2359" s="505" t="s">
        <v>112</v>
      </c>
      <c r="M2359" s="542"/>
      <c r="N2359" s="542"/>
      <c r="O2359" s="450"/>
    </row>
    <row r="2360" spans="1:15" ht="15.6">
      <c r="A2360" s="393">
        <v>46167</v>
      </c>
      <c r="B2360" s="165" t="s">
        <v>2174</v>
      </c>
      <c r="C2360" s="165" t="s">
        <v>334</v>
      </c>
      <c r="D2360" s="165" t="s">
        <v>256</v>
      </c>
      <c r="E2360" s="165">
        <v>500</v>
      </c>
      <c r="F2360" s="503">
        <f t="shared" si="37"/>
        <v>0.9676663950749651</v>
      </c>
      <c r="G2360" s="504">
        <v>516.70699999999999</v>
      </c>
      <c r="H2360" s="347" t="s">
        <v>122</v>
      </c>
      <c r="I2360" s="347" t="s">
        <v>1669</v>
      </c>
      <c r="J2360" s="505" t="s">
        <v>95</v>
      </c>
      <c r="K2360" s="505" t="s">
        <v>2149</v>
      </c>
      <c r="L2360" s="505" t="s">
        <v>112</v>
      </c>
      <c r="M2360" s="544"/>
      <c r="N2360" s="542"/>
      <c r="O2360" s="450"/>
    </row>
    <row r="2361" spans="1:15" ht="15.6">
      <c r="A2361" s="393">
        <v>46167</v>
      </c>
      <c r="B2361" s="165" t="s">
        <v>2174</v>
      </c>
      <c r="C2361" s="165" t="s">
        <v>334</v>
      </c>
      <c r="D2361" s="165" t="s">
        <v>256</v>
      </c>
      <c r="E2361" s="165">
        <v>500</v>
      </c>
      <c r="F2361" s="503">
        <f t="shared" si="37"/>
        <v>0.9676663950749651</v>
      </c>
      <c r="G2361" s="504">
        <v>516.70699999999999</v>
      </c>
      <c r="H2361" s="347" t="s">
        <v>122</v>
      </c>
      <c r="I2361" s="347" t="s">
        <v>1669</v>
      </c>
      <c r="J2361" s="505" t="s">
        <v>95</v>
      </c>
      <c r="K2361" s="505" t="s">
        <v>2149</v>
      </c>
      <c r="L2361" s="505" t="s">
        <v>112</v>
      </c>
      <c r="M2361" s="542"/>
      <c r="N2361" s="542"/>
      <c r="O2361" s="450"/>
    </row>
    <row r="2362" spans="1:15" ht="15.6">
      <c r="A2362" s="393">
        <v>46167</v>
      </c>
      <c r="B2362" s="165" t="s">
        <v>2174</v>
      </c>
      <c r="C2362" s="165" t="s">
        <v>334</v>
      </c>
      <c r="D2362" s="165" t="s">
        <v>256</v>
      </c>
      <c r="E2362" s="165">
        <v>500</v>
      </c>
      <c r="F2362" s="503">
        <f t="shared" si="37"/>
        <v>0.9676663950749651</v>
      </c>
      <c r="G2362" s="504">
        <v>516.70699999999999</v>
      </c>
      <c r="H2362" s="347" t="s">
        <v>122</v>
      </c>
      <c r="I2362" s="347" t="s">
        <v>1669</v>
      </c>
      <c r="J2362" s="505" t="s">
        <v>95</v>
      </c>
      <c r="K2362" s="505" t="s">
        <v>2149</v>
      </c>
      <c r="L2362" s="505" t="s">
        <v>112</v>
      </c>
      <c r="M2362" s="542"/>
      <c r="N2362" s="542"/>
      <c r="O2362" s="450"/>
    </row>
    <row r="2363" spans="1:15" ht="15.6">
      <c r="A2363" s="393">
        <v>46167</v>
      </c>
      <c r="B2363" s="165" t="s">
        <v>521</v>
      </c>
      <c r="C2363" s="165" t="s">
        <v>522</v>
      </c>
      <c r="D2363" s="165" t="s">
        <v>256</v>
      </c>
      <c r="E2363" s="165">
        <v>2500</v>
      </c>
      <c r="F2363" s="503">
        <f t="shared" si="37"/>
        <v>4.8383319753748255</v>
      </c>
      <c r="G2363" s="504">
        <v>516.70699999999999</v>
      </c>
      <c r="H2363" s="347" t="s">
        <v>122</v>
      </c>
      <c r="I2363" s="347" t="s">
        <v>1662</v>
      </c>
      <c r="J2363" s="505" t="s">
        <v>95</v>
      </c>
      <c r="K2363" s="505" t="s">
        <v>2149</v>
      </c>
      <c r="L2363" s="505" t="s">
        <v>112</v>
      </c>
      <c r="M2363" s="541"/>
      <c r="N2363" s="541"/>
      <c r="O2363" s="445"/>
    </row>
    <row r="2364" spans="1:15" ht="15.6">
      <c r="A2364" s="370">
        <v>46167</v>
      </c>
      <c r="B2364" s="242" t="s">
        <v>2173</v>
      </c>
      <c r="C2364" s="242" t="s">
        <v>334</v>
      </c>
      <c r="D2364" s="242" t="s">
        <v>256</v>
      </c>
      <c r="E2364" s="242">
        <v>500</v>
      </c>
      <c r="F2364" s="503">
        <f t="shared" si="37"/>
        <v>0.9676663950749651</v>
      </c>
      <c r="G2364" s="504">
        <v>516.70699999999999</v>
      </c>
      <c r="H2364" s="242" t="s">
        <v>121</v>
      </c>
      <c r="I2364" s="242" t="s">
        <v>1710</v>
      </c>
      <c r="J2364" s="505" t="s">
        <v>95</v>
      </c>
      <c r="K2364" s="505" t="s">
        <v>2149</v>
      </c>
      <c r="L2364" s="505" t="s">
        <v>112</v>
      </c>
      <c r="M2364" s="542"/>
      <c r="N2364" s="542"/>
      <c r="O2364" s="444"/>
    </row>
    <row r="2365" spans="1:15" ht="15.6">
      <c r="A2365" s="370">
        <v>46167</v>
      </c>
      <c r="B2365" s="242" t="s">
        <v>2173</v>
      </c>
      <c r="C2365" s="242" t="s">
        <v>334</v>
      </c>
      <c r="D2365" s="242" t="s">
        <v>256</v>
      </c>
      <c r="E2365" s="242">
        <v>500</v>
      </c>
      <c r="F2365" s="503">
        <f t="shared" si="37"/>
        <v>0.9676663950749651</v>
      </c>
      <c r="G2365" s="504">
        <v>516.70699999999999</v>
      </c>
      <c r="H2365" s="242" t="s">
        <v>121</v>
      </c>
      <c r="I2365" s="242" t="s">
        <v>1710</v>
      </c>
      <c r="J2365" s="505" t="s">
        <v>95</v>
      </c>
      <c r="K2365" s="505" t="s">
        <v>2149</v>
      </c>
      <c r="L2365" s="505" t="s">
        <v>112</v>
      </c>
      <c r="M2365" s="542"/>
      <c r="N2365" s="542"/>
      <c r="O2365" s="444"/>
    </row>
    <row r="2366" spans="1:15" ht="15.6">
      <c r="A2366" s="370">
        <v>46167</v>
      </c>
      <c r="B2366" s="170" t="s">
        <v>2180</v>
      </c>
      <c r="C2366" s="242" t="s">
        <v>395</v>
      </c>
      <c r="D2366" s="242" t="s">
        <v>256</v>
      </c>
      <c r="E2366" s="242">
        <v>10000</v>
      </c>
      <c r="F2366" s="503">
        <f t="shared" si="37"/>
        <v>19.353327901499302</v>
      </c>
      <c r="G2366" s="504">
        <v>516.70699999999999</v>
      </c>
      <c r="H2366" s="242" t="s">
        <v>121</v>
      </c>
      <c r="I2366" s="242" t="s">
        <v>1730</v>
      </c>
      <c r="J2366" s="505" t="s">
        <v>95</v>
      </c>
      <c r="K2366" s="505" t="s">
        <v>2149</v>
      </c>
      <c r="L2366" s="505" t="s">
        <v>112</v>
      </c>
      <c r="M2366" s="542"/>
      <c r="N2366" s="542"/>
      <c r="O2366" s="444"/>
    </row>
    <row r="2367" spans="1:15" ht="15.6">
      <c r="A2367" s="370">
        <v>46167</v>
      </c>
      <c r="B2367" s="242" t="s">
        <v>2169</v>
      </c>
      <c r="C2367" s="242" t="s">
        <v>334</v>
      </c>
      <c r="D2367" s="242" t="s">
        <v>256</v>
      </c>
      <c r="E2367" s="242">
        <v>500</v>
      </c>
      <c r="F2367" s="503">
        <f t="shared" si="37"/>
        <v>0.9676663950749651</v>
      </c>
      <c r="G2367" s="504">
        <v>516.70699999999999</v>
      </c>
      <c r="H2367" s="242" t="s">
        <v>121</v>
      </c>
      <c r="I2367" s="242" t="s">
        <v>1710</v>
      </c>
      <c r="J2367" s="505" t="s">
        <v>95</v>
      </c>
      <c r="K2367" s="505" t="s">
        <v>2149</v>
      </c>
      <c r="L2367" s="505" t="s">
        <v>112</v>
      </c>
      <c r="M2367" s="542"/>
      <c r="N2367" s="542"/>
      <c r="O2367" s="444"/>
    </row>
    <row r="2368" spans="1:15" ht="15.6">
      <c r="A2368" s="370">
        <v>46167</v>
      </c>
      <c r="B2368" s="242" t="s">
        <v>2165</v>
      </c>
      <c r="C2368" s="375" t="s">
        <v>391</v>
      </c>
      <c r="D2368" s="242" t="s">
        <v>256</v>
      </c>
      <c r="E2368" s="242">
        <v>10000</v>
      </c>
      <c r="F2368" s="503">
        <f t="shared" si="37"/>
        <v>19.353327901499302</v>
      </c>
      <c r="G2368" s="504">
        <v>516.70699999999999</v>
      </c>
      <c r="H2368" s="242" t="s">
        <v>121</v>
      </c>
      <c r="I2368" s="242" t="s">
        <v>1731</v>
      </c>
      <c r="J2368" s="505" t="s">
        <v>95</v>
      </c>
      <c r="K2368" s="505" t="s">
        <v>2149</v>
      </c>
      <c r="L2368" s="505" t="s">
        <v>112</v>
      </c>
      <c r="M2368" s="541"/>
      <c r="N2368" s="541"/>
      <c r="O2368" s="445"/>
    </row>
    <row r="2369" spans="1:15" ht="15.6">
      <c r="A2369" s="370">
        <v>46167</v>
      </c>
      <c r="B2369" s="242" t="s">
        <v>2169</v>
      </c>
      <c r="C2369" s="242" t="s">
        <v>334</v>
      </c>
      <c r="D2369" s="242" t="s">
        <v>256</v>
      </c>
      <c r="E2369" s="242">
        <v>1500</v>
      </c>
      <c r="F2369" s="503">
        <f t="shared" si="37"/>
        <v>2.9029991852248953</v>
      </c>
      <c r="G2369" s="504">
        <v>516.70699999999999</v>
      </c>
      <c r="H2369" s="242" t="s">
        <v>121</v>
      </c>
      <c r="I2369" s="242" t="s">
        <v>1710</v>
      </c>
      <c r="J2369" s="505" t="s">
        <v>95</v>
      </c>
      <c r="K2369" s="505" t="s">
        <v>2149</v>
      </c>
      <c r="L2369" s="505" t="s">
        <v>112</v>
      </c>
      <c r="M2369" s="541"/>
      <c r="N2369" s="541"/>
      <c r="O2369" s="445"/>
    </row>
    <row r="2370" spans="1:15" ht="15.6">
      <c r="A2370" s="370">
        <v>46167</v>
      </c>
      <c r="B2370" s="242" t="s">
        <v>521</v>
      </c>
      <c r="C2370" s="242" t="s">
        <v>522</v>
      </c>
      <c r="D2370" s="242" t="s">
        <v>256</v>
      </c>
      <c r="E2370" s="242">
        <v>2000</v>
      </c>
      <c r="F2370" s="503">
        <f t="shared" si="37"/>
        <v>3.8706655802998604</v>
      </c>
      <c r="G2370" s="504">
        <v>516.70699999999999</v>
      </c>
      <c r="H2370" s="242" t="s">
        <v>121</v>
      </c>
      <c r="I2370" s="242" t="s">
        <v>1711</v>
      </c>
      <c r="J2370" s="505" t="s">
        <v>95</v>
      </c>
      <c r="K2370" s="505" t="s">
        <v>2149</v>
      </c>
      <c r="L2370" s="505" t="s">
        <v>112</v>
      </c>
      <c r="M2370" s="541"/>
      <c r="N2370" s="541"/>
      <c r="O2370" s="445"/>
    </row>
    <row r="2371" spans="1:15" ht="15.6">
      <c r="A2371" s="381">
        <v>46167</v>
      </c>
      <c r="B2371" s="242" t="s">
        <v>1814</v>
      </c>
      <c r="C2371" s="369" t="s">
        <v>334</v>
      </c>
      <c r="D2371" s="530" t="s">
        <v>96</v>
      </c>
      <c r="E2371" s="285">
        <v>250</v>
      </c>
      <c r="F2371" s="503">
        <f t="shared" si="37"/>
        <v>0.48383319753748255</v>
      </c>
      <c r="G2371" s="504">
        <v>516.70699999999999</v>
      </c>
      <c r="H2371" s="540" t="s">
        <v>133</v>
      </c>
      <c r="I2371" s="242" t="s">
        <v>1834</v>
      </c>
      <c r="J2371" s="505" t="s">
        <v>95</v>
      </c>
      <c r="K2371" s="505" t="s">
        <v>2149</v>
      </c>
      <c r="L2371" s="505" t="s">
        <v>112</v>
      </c>
      <c r="M2371" s="541"/>
      <c r="N2371" s="541"/>
      <c r="O2371" s="445"/>
    </row>
    <row r="2372" spans="1:15" ht="15.6">
      <c r="A2372" s="381">
        <v>46167</v>
      </c>
      <c r="B2372" s="242" t="s">
        <v>1800</v>
      </c>
      <c r="C2372" s="369" t="s">
        <v>334</v>
      </c>
      <c r="D2372" s="530" t="s">
        <v>96</v>
      </c>
      <c r="E2372" s="285">
        <v>250</v>
      </c>
      <c r="F2372" s="503">
        <f t="shared" si="37"/>
        <v>0.48383319753748255</v>
      </c>
      <c r="G2372" s="504">
        <v>516.70699999999999</v>
      </c>
      <c r="H2372" s="540" t="s">
        <v>133</v>
      </c>
      <c r="I2372" s="242" t="s">
        <v>1834</v>
      </c>
      <c r="J2372" s="505" t="s">
        <v>95</v>
      </c>
      <c r="K2372" s="505" t="s">
        <v>2149</v>
      </c>
      <c r="L2372" s="505" t="s">
        <v>112</v>
      </c>
      <c r="M2372" s="541"/>
      <c r="N2372" s="541"/>
      <c r="O2372" s="445"/>
    </row>
    <row r="2373" spans="1:15" ht="15.6">
      <c r="A2373" s="381">
        <v>46167</v>
      </c>
      <c r="B2373" s="242" t="s">
        <v>1807</v>
      </c>
      <c r="C2373" s="242" t="s">
        <v>403</v>
      </c>
      <c r="D2373" s="530" t="s">
        <v>96</v>
      </c>
      <c r="E2373" s="285">
        <v>10500</v>
      </c>
      <c r="F2373" s="503">
        <f t="shared" si="37"/>
        <v>20.320994296574266</v>
      </c>
      <c r="G2373" s="504">
        <v>516.70699999999999</v>
      </c>
      <c r="H2373" s="540" t="s">
        <v>133</v>
      </c>
      <c r="I2373" s="242" t="s">
        <v>1835</v>
      </c>
      <c r="J2373" s="505" t="s">
        <v>95</v>
      </c>
      <c r="K2373" s="505" t="s">
        <v>2149</v>
      </c>
      <c r="L2373" s="505" t="s">
        <v>112</v>
      </c>
      <c r="M2373" s="541"/>
      <c r="N2373" s="541"/>
      <c r="O2373" s="445"/>
    </row>
    <row r="2374" spans="1:15" ht="15.6">
      <c r="A2374" s="381">
        <v>46167</v>
      </c>
      <c r="B2374" s="242" t="s">
        <v>1815</v>
      </c>
      <c r="C2374" s="369" t="s">
        <v>334</v>
      </c>
      <c r="D2374" s="530" t="s">
        <v>96</v>
      </c>
      <c r="E2374" s="285">
        <v>250</v>
      </c>
      <c r="F2374" s="503">
        <f t="shared" si="37"/>
        <v>0.48383319753748255</v>
      </c>
      <c r="G2374" s="504">
        <v>516.70699999999999</v>
      </c>
      <c r="H2374" s="540" t="s">
        <v>133</v>
      </c>
      <c r="I2374" s="242" t="s">
        <v>1834</v>
      </c>
      <c r="J2374" s="505" t="s">
        <v>95</v>
      </c>
      <c r="K2374" s="505" t="s">
        <v>2149</v>
      </c>
      <c r="L2374" s="505" t="s">
        <v>112</v>
      </c>
      <c r="M2374" s="541"/>
      <c r="N2374" s="541"/>
      <c r="O2374" s="445"/>
    </row>
    <row r="2375" spans="1:15" ht="15.6">
      <c r="A2375" s="381">
        <v>46167</v>
      </c>
      <c r="B2375" s="242" t="s">
        <v>1800</v>
      </c>
      <c r="C2375" s="369" t="s">
        <v>334</v>
      </c>
      <c r="D2375" s="530" t="s">
        <v>96</v>
      </c>
      <c r="E2375" s="285">
        <v>250</v>
      </c>
      <c r="F2375" s="503">
        <f t="shared" si="37"/>
        <v>0.48383319753748255</v>
      </c>
      <c r="G2375" s="504">
        <v>516.70699999999999</v>
      </c>
      <c r="H2375" s="540" t="s">
        <v>133</v>
      </c>
      <c r="I2375" s="242" t="s">
        <v>1834</v>
      </c>
      <c r="J2375" s="505" t="s">
        <v>95</v>
      </c>
      <c r="K2375" s="505" t="s">
        <v>2149</v>
      </c>
      <c r="L2375" s="505" t="s">
        <v>112</v>
      </c>
      <c r="M2375" s="541"/>
      <c r="N2375" s="541"/>
      <c r="O2375" s="445"/>
    </row>
    <row r="2376" spans="1:15" ht="15.6">
      <c r="A2376" s="381">
        <v>46167</v>
      </c>
      <c r="B2376" s="242" t="s">
        <v>1807</v>
      </c>
      <c r="C2376" s="242" t="s">
        <v>403</v>
      </c>
      <c r="D2376" s="530" t="s">
        <v>96</v>
      </c>
      <c r="E2376" s="285">
        <v>10500</v>
      </c>
      <c r="F2376" s="503">
        <f t="shared" si="37"/>
        <v>20.320994296574266</v>
      </c>
      <c r="G2376" s="504">
        <v>516.70699999999999</v>
      </c>
      <c r="H2376" s="540" t="s">
        <v>133</v>
      </c>
      <c r="I2376" s="242" t="s">
        <v>1835</v>
      </c>
      <c r="J2376" s="505" t="s">
        <v>95</v>
      </c>
      <c r="K2376" s="505" t="s">
        <v>2149</v>
      </c>
      <c r="L2376" s="505" t="s">
        <v>112</v>
      </c>
      <c r="M2376" s="541"/>
      <c r="N2376" s="541"/>
      <c r="O2376" s="445"/>
    </row>
    <row r="2377" spans="1:15" ht="15.6">
      <c r="A2377" s="536">
        <v>46167</v>
      </c>
      <c r="B2377" s="375" t="s">
        <v>1894</v>
      </c>
      <c r="C2377" s="375" t="s">
        <v>703</v>
      </c>
      <c r="D2377" s="375" t="s">
        <v>99</v>
      </c>
      <c r="E2377" s="537">
        <v>50000</v>
      </c>
      <c r="F2377" s="503">
        <f t="shared" si="37"/>
        <v>96.766639507496507</v>
      </c>
      <c r="G2377" s="504">
        <v>516.70699999999999</v>
      </c>
      <c r="H2377" s="375" t="s">
        <v>128</v>
      </c>
      <c r="I2377" s="375" t="s">
        <v>1955</v>
      </c>
      <c r="J2377" s="505" t="s">
        <v>95</v>
      </c>
      <c r="K2377" s="505" t="s">
        <v>2149</v>
      </c>
      <c r="L2377" s="505" t="s">
        <v>112</v>
      </c>
      <c r="M2377" s="543"/>
      <c r="N2377" s="543"/>
      <c r="O2377"/>
    </row>
    <row r="2378" spans="1:15" ht="15.6">
      <c r="A2378" s="536">
        <v>46167</v>
      </c>
      <c r="B2378" s="375" t="s">
        <v>1895</v>
      </c>
      <c r="C2378" s="375" t="s">
        <v>703</v>
      </c>
      <c r="D2378" s="375" t="s">
        <v>99</v>
      </c>
      <c r="E2378" s="537">
        <v>50000</v>
      </c>
      <c r="F2378" s="503">
        <f t="shared" si="37"/>
        <v>96.766639507496507</v>
      </c>
      <c r="G2378" s="504">
        <v>516.70699999999999</v>
      </c>
      <c r="H2378" s="375" t="s">
        <v>128</v>
      </c>
      <c r="I2378" s="375" t="s">
        <v>1955</v>
      </c>
      <c r="J2378" s="505" t="s">
        <v>95</v>
      </c>
      <c r="K2378" s="505" t="s">
        <v>2149</v>
      </c>
      <c r="L2378" s="505" t="s">
        <v>112</v>
      </c>
      <c r="M2378" s="543"/>
      <c r="N2378" s="543"/>
      <c r="O2378"/>
    </row>
    <row r="2379" spans="1:15" ht="15.6">
      <c r="A2379" s="536">
        <v>46167</v>
      </c>
      <c r="B2379" s="375" t="s">
        <v>1896</v>
      </c>
      <c r="C2379" s="375" t="s">
        <v>703</v>
      </c>
      <c r="D2379" s="375" t="s">
        <v>99</v>
      </c>
      <c r="E2379" s="537">
        <v>50000</v>
      </c>
      <c r="F2379" s="503">
        <f t="shared" si="37"/>
        <v>96.766639507496507</v>
      </c>
      <c r="G2379" s="504">
        <v>516.70699999999999</v>
      </c>
      <c r="H2379" s="375" t="s">
        <v>128</v>
      </c>
      <c r="I2379" s="375" t="s">
        <v>1955</v>
      </c>
      <c r="J2379" s="505" t="s">
        <v>95</v>
      </c>
      <c r="K2379" s="505" t="s">
        <v>2149</v>
      </c>
      <c r="L2379" s="505" t="s">
        <v>112</v>
      </c>
      <c r="M2379" s="543"/>
      <c r="N2379" s="543"/>
      <c r="O2379"/>
    </row>
    <row r="2380" spans="1:15" ht="15.6">
      <c r="A2380" s="536">
        <v>46167</v>
      </c>
      <c r="B2380" s="375" t="s">
        <v>1897</v>
      </c>
      <c r="C2380" s="375" t="s">
        <v>703</v>
      </c>
      <c r="D2380" s="375" t="s">
        <v>99</v>
      </c>
      <c r="E2380" s="537">
        <v>50000</v>
      </c>
      <c r="F2380" s="503">
        <f t="shared" si="37"/>
        <v>96.766639507496507</v>
      </c>
      <c r="G2380" s="504">
        <v>516.70699999999999</v>
      </c>
      <c r="H2380" s="375" t="s">
        <v>128</v>
      </c>
      <c r="I2380" s="375" t="s">
        <v>1955</v>
      </c>
      <c r="J2380" s="505" t="s">
        <v>95</v>
      </c>
      <c r="K2380" s="505" t="s">
        <v>2149</v>
      </c>
      <c r="L2380" s="505" t="s">
        <v>112</v>
      </c>
      <c r="M2380" s="543"/>
      <c r="N2380" s="543"/>
      <c r="O2380"/>
    </row>
    <row r="2381" spans="1:15" ht="15.6">
      <c r="A2381" s="536">
        <v>46167</v>
      </c>
      <c r="B2381" s="375" t="s">
        <v>1898</v>
      </c>
      <c r="C2381" s="375" t="s">
        <v>334</v>
      </c>
      <c r="D2381" s="375" t="s">
        <v>99</v>
      </c>
      <c r="E2381" s="245">
        <v>3500</v>
      </c>
      <c r="F2381" s="503">
        <f t="shared" si="37"/>
        <v>6.7736647655247557</v>
      </c>
      <c r="G2381" s="504">
        <v>516.70699999999999</v>
      </c>
      <c r="H2381" s="375" t="s">
        <v>128</v>
      </c>
      <c r="I2381" s="375" t="s">
        <v>1938</v>
      </c>
      <c r="J2381" s="505" t="s">
        <v>95</v>
      </c>
      <c r="K2381" s="505" t="s">
        <v>2149</v>
      </c>
      <c r="L2381" s="505" t="s">
        <v>112</v>
      </c>
      <c r="M2381" s="543"/>
      <c r="N2381" s="543"/>
      <c r="O2381"/>
    </row>
    <row r="2382" spans="1:15" ht="15.6">
      <c r="A2382" s="536">
        <v>46167</v>
      </c>
      <c r="B2382" s="375" t="s">
        <v>1899</v>
      </c>
      <c r="C2382" s="375" t="s">
        <v>334</v>
      </c>
      <c r="D2382" s="375" t="s">
        <v>99</v>
      </c>
      <c r="E2382" s="245">
        <v>1000</v>
      </c>
      <c r="F2382" s="503">
        <f t="shared" si="37"/>
        <v>1.9353327901499302</v>
      </c>
      <c r="G2382" s="504">
        <v>516.70699999999999</v>
      </c>
      <c r="H2382" s="375" t="s">
        <v>128</v>
      </c>
      <c r="I2382" s="375" t="s">
        <v>1938</v>
      </c>
      <c r="J2382" s="505" t="s">
        <v>95</v>
      </c>
      <c r="K2382" s="505" t="s">
        <v>2149</v>
      </c>
      <c r="L2382" s="505" t="s">
        <v>112</v>
      </c>
      <c r="M2382" s="543"/>
      <c r="N2382" s="543"/>
      <c r="O2382"/>
    </row>
    <row r="2383" spans="1:15" ht="15.6">
      <c r="A2383" s="536">
        <v>46167</v>
      </c>
      <c r="B2383" s="375" t="s">
        <v>1900</v>
      </c>
      <c r="C2383" s="375" t="s">
        <v>334</v>
      </c>
      <c r="D2383" s="375" t="s">
        <v>99</v>
      </c>
      <c r="E2383" s="245">
        <v>1000</v>
      </c>
      <c r="F2383" s="503">
        <f t="shared" si="37"/>
        <v>1.9353327901499302</v>
      </c>
      <c r="G2383" s="504">
        <v>516.70699999999999</v>
      </c>
      <c r="H2383" s="375" t="s">
        <v>128</v>
      </c>
      <c r="I2383" s="375" t="s">
        <v>1938</v>
      </c>
      <c r="J2383" s="505" t="s">
        <v>95</v>
      </c>
      <c r="K2383" s="505" t="s">
        <v>2149</v>
      </c>
      <c r="L2383" s="505" t="s">
        <v>112</v>
      </c>
      <c r="M2383" s="543"/>
      <c r="N2383" s="543"/>
      <c r="O2383"/>
    </row>
    <row r="2384" spans="1:15" ht="15.6">
      <c r="A2384" s="536">
        <v>46167</v>
      </c>
      <c r="B2384" s="375" t="s">
        <v>1901</v>
      </c>
      <c r="C2384" s="375" t="s">
        <v>334</v>
      </c>
      <c r="D2384" s="375" t="s">
        <v>99</v>
      </c>
      <c r="E2384" s="245">
        <v>1000</v>
      </c>
      <c r="F2384" s="503">
        <f t="shared" si="37"/>
        <v>1.9353327901499302</v>
      </c>
      <c r="G2384" s="504">
        <v>516.70699999999999</v>
      </c>
      <c r="H2384" s="375" t="s">
        <v>128</v>
      </c>
      <c r="I2384" s="375" t="s">
        <v>1938</v>
      </c>
      <c r="J2384" s="505" t="s">
        <v>95</v>
      </c>
      <c r="K2384" s="505" t="s">
        <v>2149</v>
      </c>
      <c r="L2384" s="505" t="s">
        <v>112</v>
      </c>
      <c r="M2384" s="543"/>
      <c r="N2384" s="543"/>
      <c r="O2384"/>
    </row>
    <row r="2385" spans="1:15" ht="15.6">
      <c r="A2385" s="536">
        <v>46167</v>
      </c>
      <c r="B2385" s="375" t="s">
        <v>1902</v>
      </c>
      <c r="C2385" s="375" t="s">
        <v>334</v>
      </c>
      <c r="D2385" s="375" t="s">
        <v>99</v>
      </c>
      <c r="E2385" s="245">
        <v>1000</v>
      </c>
      <c r="F2385" s="503">
        <f t="shared" si="37"/>
        <v>1.9353327901499302</v>
      </c>
      <c r="G2385" s="504">
        <v>516.70699999999999</v>
      </c>
      <c r="H2385" s="375" t="s">
        <v>128</v>
      </c>
      <c r="I2385" s="375" t="s">
        <v>1938</v>
      </c>
      <c r="J2385" s="505" t="s">
        <v>95</v>
      </c>
      <c r="K2385" s="505" t="s">
        <v>2149</v>
      </c>
      <c r="L2385" s="505" t="s">
        <v>112</v>
      </c>
      <c r="M2385" s="543"/>
      <c r="N2385" s="543"/>
      <c r="O2385"/>
    </row>
    <row r="2386" spans="1:15" ht="15.6">
      <c r="A2386" s="370">
        <v>46168</v>
      </c>
      <c r="B2386" s="242" t="s">
        <v>185</v>
      </c>
      <c r="C2386" s="242" t="s">
        <v>334</v>
      </c>
      <c r="D2386" s="371" t="s">
        <v>98</v>
      </c>
      <c r="E2386" s="242">
        <v>1000</v>
      </c>
      <c r="F2386" s="503">
        <f t="shared" si="37"/>
        <v>1.9353327901499302</v>
      </c>
      <c r="G2386" s="504">
        <v>516.70699999999999</v>
      </c>
      <c r="H2386" s="372" t="s">
        <v>110</v>
      </c>
      <c r="I2386" s="530" t="s">
        <v>1468</v>
      </c>
      <c r="J2386" s="505" t="s">
        <v>95</v>
      </c>
      <c r="K2386" s="505" t="s">
        <v>2149</v>
      </c>
      <c r="L2386" s="505" t="s">
        <v>112</v>
      </c>
      <c r="M2386" s="541"/>
      <c r="N2386" s="541"/>
      <c r="O2386" s="445"/>
    </row>
    <row r="2387" spans="1:15" ht="15.6">
      <c r="A2387" s="370">
        <v>46168</v>
      </c>
      <c r="B2387" s="242" t="s">
        <v>186</v>
      </c>
      <c r="C2387" s="242" t="s">
        <v>334</v>
      </c>
      <c r="D2387" s="371" t="s">
        <v>98</v>
      </c>
      <c r="E2387" s="242">
        <v>1000</v>
      </c>
      <c r="F2387" s="503">
        <f t="shared" si="37"/>
        <v>1.9353327901499302</v>
      </c>
      <c r="G2387" s="504">
        <v>516.70699999999999</v>
      </c>
      <c r="H2387" s="372" t="s">
        <v>110</v>
      </c>
      <c r="I2387" s="530" t="s">
        <v>1468</v>
      </c>
      <c r="J2387" s="505" t="s">
        <v>95</v>
      </c>
      <c r="K2387" s="505" t="s">
        <v>2149</v>
      </c>
      <c r="L2387" s="505" t="s">
        <v>112</v>
      </c>
      <c r="M2387" s="541"/>
      <c r="N2387" s="541"/>
      <c r="O2387" s="445"/>
    </row>
    <row r="2388" spans="1:15" ht="15.6">
      <c r="A2388" s="370">
        <v>46168</v>
      </c>
      <c r="B2388" s="369" t="s">
        <v>1459</v>
      </c>
      <c r="C2388" s="170" t="s">
        <v>109</v>
      </c>
      <c r="D2388" s="232" t="s">
        <v>98</v>
      </c>
      <c r="E2388" s="242">
        <v>10000</v>
      </c>
      <c r="F2388" s="503">
        <f t="shared" si="37"/>
        <v>19.353327901499302</v>
      </c>
      <c r="G2388" s="504">
        <v>516.70699999999999</v>
      </c>
      <c r="H2388" s="372" t="s">
        <v>110</v>
      </c>
      <c r="I2388" s="530" t="s">
        <v>1483</v>
      </c>
      <c r="J2388" s="505" t="s">
        <v>95</v>
      </c>
      <c r="K2388" s="505" t="s">
        <v>2149</v>
      </c>
      <c r="L2388" s="505" t="s">
        <v>112</v>
      </c>
      <c r="M2388" s="541"/>
      <c r="N2388" s="541"/>
      <c r="O2388" s="445"/>
    </row>
    <row r="2389" spans="1:15" ht="15.6">
      <c r="A2389" s="374">
        <v>46168</v>
      </c>
      <c r="B2389" s="375" t="s">
        <v>1529</v>
      </c>
      <c r="C2389" s="375" t="s">
        <v>109</v>
      </c>
      <c r="D2389" s="376" t="s">
        <v>96</v>
      </c>
      <c r="E2389" s="377">
        <v>7500</v>
      </c>
      <c r="F2389" s="503">
        <f t="shared" si="37"/>
        <v>14.514995926124477</v>
      </c>
      <c r="G2389" s="504">
        <v>516.70699999999999</v>
      </c>
      <c r="H2389" s="376" t="s">
        <v>127</v>
      </c>
      <c r="I2389" s="377" t="s">
        <v>1578</v>
      </c>
      <c r="J2389" s="505" t="s">
        <v>95</v>
      </c>
      <c r="K2389" s="505" t="s">
        <v>2149</v>
      </c>
      <c r="L2389" s="505" t="s">
        <v>112</v>
      </c>
      <c r="M2389" s="541"/>
      <c r="N2389" s="541"/>
      <c r="O2389" s="445"/>
    </row>
    <row r="2390" spans="1:15" ht="15.6">
      <c r="A2390" s="533">
        <v>46168</v>
      </c>
      <c r="B2390" s="382" t="s">
        <v>1014</v>
      </c>
      <c r="C2390" s="535" t="s">
        <v>334</v>
      </c>
      <c r="D2390" s="382" t="s">
        <v>97</v>
      </c>
      <c r="E2390" s="284">
        <v>1000</v>
      </c>
      <c r="F2390" s="503">
        <f t="shared" si="37"/>
        <v>1.9353327901499302</v>
      </c>
      <c r="G2390" s="504">
        <v>516.70699999999999</v>
      </c>
      <c r="H2390" s="242" t="s">
        <v>167</v>
      </c>
      <c r="I2390" s="242" t="s">
        <v>1629</v>
      </c>
      <c r="J2390" s="505" t="s">
        <v>95</v>
      </c>
      <c r="K2390" s="505" t="s">
        <v>2149</v>
      </c>
      <c r="L2390" s="505" t="s">
        <v>112</v>
      </c>
      <c r="M2390" s="541"/>
      <c r="N2390" s="541"/>
      <c r="O2390" s="445"/>
    </row>
    <row r="2391" spans="1:15" ht="15.6">
      <c r="A2391" s="533">
        <v>46168</v>
      </c>
      <c r="B2391" s="382" t="s">
        <v>1015</v>
      </c>
      <c r="C2391" s="535" t="s">
        <v>334</v>
      </c>
      <c r="D2391" s="382" t="s">
        <v>97</v>
      </c>
      <c r="E2391" s="284">
        <v>1000</v>
      </c>
      <c r="F2391" s="503">
        <f t="shared" si="37"/>
        <v>1.9353327901499302</v>
      </c>
      <c r="G2391" s="504">
        <v>516.70699999999999</v>
      </c>
      <c r="H2391" s="242" t="s">
        <v>167</v>
      </c>
      <c r="I2391" s="242" t="s">
        <v>1629</v>
      </c>
      <c r="J2391" s="505" t="s">
        <v>95</v>
      </c>
      <c r="K2391" s="505" t="s">
        <v>2149</v>
      </c>
      <c r="L2391" s="505" t="s">
        <v>112</v>
      </c>
      <c r="M2391" s="541"/>
      <c r="N2391" s="541"/>
      <c r="O2391" s="445"/>
    </row>
    <row r="2392" spans="1:15" ht="15.6">
      <c r="A2392" s="533">
        <v>46168</v>
      </c>
      <c r="B2392" s="382" t="s">
        <v>1619</v>
      </c>
      <c r="C2392" s="382" t="s">
        <v>109</v>
      </c>
      <c r="D2392" s="382" t="s">
        <v>98</v>
      </c>
      <c r="E2392" s="284">
        <v>5000</v>
      </c>
      <c r="F2392" s="503">
        <f t="shared" si="37"/>
        <v>9.676663950749651</v>
      </c>
      <c r="G2392" s="504">
        <v>516.70699999999999</v>
      </c>
      <c r="H2392" s="242" t="s">
        <v>167</v>
      </c>
      <c r="I2392" s="242" t="s">
        <v>1647</v>
      </c>
      <c r="J2392" s="505" t="s">
        <v>95</v>
      </c>
      <c r="K2392" s="505" t="s">
        <v>2149</v>
      </c>
      <c r="L2392" s="505" t="s">
        <v>112</v>
      </c>
      <c r="M2392" s="541"/>
      <c r="N2392" s="541"/>
      <c r="O2392" s="445"/>
    </row>
    <row r="2393" spans="1:15" ht="15.6">
      <c r="A2393" s="536">
        <v>46168</v>
      </c>
      <c r="B2393" s="375" t="s">
        <v>1620</v>
      </c>
      <c r="C2393" s="375" t="s">
        <v>448</v>
      </c>
      <c r="D2393" s="382" t="s">
        <v>97</v>
      </c>
      <c r="E2393" s="538">
        <v>350</v>
      </c>
      <c r="F2393" s="503">
        <f t="shared" si="37"/>
        <v>0.67736647655247562</v>
      </c>
      <c r="G2393" s="504">
        <v>516.70699999999999</v>
      </c>
      <c r="H2393" s="242" t="s">
        <v>167</v>
      </c>
      <c r="I2393" s="170" t="s">
        <v>1648</v>
      </c>
      <c r="J2393" s="505" t="s">
        <v>95</v>
      </c>
      <c r="K2393" s="505" t="s">
        <v>2149</v>
      </c>
      <c r="L2393" s="505" t="s">
        <v>112</v>
      </c>
      <c r="M2393" s="541"/>
      <c r="N2393" s="541"/>
      <c r="O2393" s="445"/>
    </row>
    <row r="2394" spans="1:15" ht="15.6">
      <c r="A2394" s="393">
        <v>46168</v>
      </c>
      <c r="B2394" s="165" t="s">
        <v>2170</v>
      </c>
      <c r="C2394" s="165" t="s">
        <v>523</v>
      </c>
      <c r="D2394" s="165" t="s">
        <v>256</v>
      </c>
      <c r="E2394" s="165">
        <v>30000</v>
      </c>
      <c r="F2394" s="503">
        <f t="shared" si="37"/>
        <v>58.05998370449791</v>
      </c>
      <c r="G2394" s="504">
        <v>516.70699999999999</v>
      </c>
      <c r="H2394" s="165" t="s">
        <v>122</v>
      </c>
      <c r="I2394" s="165" t="s">
        <v>1695</v>
      </c>
      <c r="J2394" s="505" t="s">
        <v>95</v>
      </c>
      <c r="K2394" s="505" t="s">
        <v>2149</v>
      </c>
      <c r="L2394" s="505" t="s">
        <v>112</v>
      </c>
      <c r="M2394" s="541"/>
      <c r="N2394" s="541"/>
      <c r="O2394" s="445"/>
    </row>
    <row r="2395" spans="1:15" ht="15.6">
      <c r="A2395" s="393">
        <v>46168</v>
      </c>
      <c r="B2395" s="165" t="s">
        <v>1660</v>
      </c>
      <c r="C2395" s="165" t="s">
        <v>109</v>
      </c>
      <c r="D2395" s="165" t="s">
        <v>525</v>
      </c>
      <c r="E2395" s="165">
        <v>7500</v>
      </c>
      <c r="F2395" s="503">
        <f t="shared" si="37"/>
        <v>14.514995926124477</v>
      </c>
      <c r="G2395" s="504">
        <v>516.70699999999999</v>
      </c>
      <c r="H2395" s="165" t="s">
        <v>122</v>
      </c>
      <c r="I2395" s="165" t="s">
        <v>1696</v>
      </c>
      <c r="J2395" s="505" t="s">
        <v>95</v>
      </c>
      <c r="K2395" s="505" t="s">
        <v>2149</v>
      </c>
      <c r="L2395" s="505" t="s">
        <v>112</v>
      </c>
      <c r="M2395" s="541"/>
      <c r="N2395" s="541"/>
      <c r="O2395" s="445"/>
    </row>
    <row r="2396" spans="1:15" ht="15.6">
      <c r="A2396" s="393">
        <v>46168</v>
      </c>
      <c r="B2396" s="165" t="s">
        <v>2174</v>
      </c>
      <c r="C2396" s="165" t="s">
        <v>334</v>
      </c>
      <c r="D2396" s="165" t="s">
        <v>256</v>
      </c>
      <c r="E2396" s="165">
        <v>500</v>
      </c>
      <c r="F2396" s="503">
        <f t="shared" si="37"/>
        <v>0.9676663950749651</v>
      </c>
      <c r="G2396" s="504">
        <v>516.70699999999999</v>
      </c>
      <c r="H2396" s="347" t="s">
        <v>122</v>
      </c>
      <c r="I2396" s="347" t="s">
        <v>1669</v>
      </c>
      <c r="J2396" s="505" t="s">
        <v>95</v>
      </c>
      <c r="K2396" s="505" t="s">
        <v>2149</v>
      </c>
      <c r="L2396" s="505" t="s">
        <v>112</v>
      </c>
      <c r="M2396" s="541"/>
      <c r="N2396" s="541"/>
      <c r="O2396" s="445"/>
    </row>
    <row r="2397" spans="1:15" ht="15.6">
      <c r="A2397" s="393">
        <v>46168</v>
      </c>
      <c r="B2397" s="165" t="s">
        <v>2175</v>
      </c>
      <c r="C2397" s="375" t="s">
        <v>391</v>
      </c>
      <c r="D2397" s="165" t="s">
        <v>256</v>
      </c>
      <c r="E2397" s="165">
        <v>3000</v>
      </c>
      <c r="F2397" s="503">
        <f t="shared" si="37"/>
        <v>5.8059983704497906</v>
      </c>
      <c r="G2397" s="504">
        <v>516.70699999999999</v>
      </c>
      <c r="H2397" s="165" t="s">
        <v>122</v>
      </c>
      <c r="I2397" s="165" t="s">
        <v>1697</v>
      </c>
      <c r="J2397" s="505" t="s">
        <v>95</v>
      </c>
      <c r="K2397" s="505" t="s">
        <v>2149</v>
      </c>
      <c r="L2397" s="505" t="s">
        <v>112</v>
      </c>
      <c r="M2397" s="541"/>
      <c r="N2397" s="541"/>
      <c r="O2397" s="529"/>
    </row>
    <row r="2398" spans="1:15" ht="15.6">
      <c r="A2398" s="393">
        <v>46168</v>
      </c>
      <c r="B2398" s="165" t="s">
        <v>2174</v>
      </c>
      <c r="C2398" s="165" t="s">
        <v>334</v>
      </c>
      <c r="D2398" s="165" t="s">
        <v>256</v>
      </c>
      <c r="E2398" s="165">
        <v>500</v>
      </c>
      <c r="F2398" s="503">
        <f t="shared" si="37"/>
        <v>0.9676663950749651</v>
      </c>
      <c r="G2398" s="504">
        <v>516.70699999999999</v>
      </c>
      <c r="H2398" s="347" t="s">
        <v>122</v>
      </c>
      <c r="I2398" s="347" t="s">
        <v>1669</v>
      </c>
      <c r="J2398" s="505" t="s">
        <v>95</v>
      </c>
      <c r="K2398" s="505" t="s">
        <v>2149</v>
      </c>
      <c r="L2398" s="505" t="s">
        <v>112</v>
      </c>
      <c r="M2398" s="541"/>
      <c r="N2398" s="541"/>
      <c r="O2398" s="529"/>
    </row>
    <row r="2399" spans="1:15" ht="15.6">
      <c r="A2399" s="393">
        <v>46168</v>
      </c>
      <c r="B2399" s="165" t="s">
        <v>2174</v>
      </c>
      <c r="C2399" s="165" t="s">
        <v>334</v>
      </c>
      <c r="D2399" s="165" t="s">
        <v>256</v>
      </c>
      <c r="E2399" s="165">
        <v>500</v>
      </c>
      <c r="F2399" s="503">
        <f t="shared" si="37"/>
        <v>0.9676663950749651</v>
      </c>
      <c r="G2399" s="504">
        <v>516.70699999999999</v>
      </c>
      <c r="H2399" s="347" t="s">
        <v>122</v>
      </c>
      <c r="I2399" s="347" t="s">
        <v>1669</v>
      </c>
      <c r="J2399" s="505" t="s">
        <v>95</v>
      </c>
      <c r="K2399" s="505" t="s">
        <v>2149</v>
      </c>
      <c r="L2399" s="505" t="s">
        <v>112</v>
      </c>
      <c r="M2399" s="541"/>
      <c r="N2399" s="541"/>
      <c r="O2399" s="529"/>
    </row>
    <row r="2400" spans="1:15" ht="15.6">
      <c r="A2400" s="393">
        <v>46168</v>
      </c>
      <c r="B2400" s="165" t="s">
        <v>2174</v>
      </c>
      <c r="C2400" s="165" t="s">
        <v>334</v>
      </c>
      <c r="D2400" s="165" t="s">
        <v>256</v>
      </c>
      <c r="E2400" s="165">
        <v>500</v>
      </c>
      <c r="F2400" s="503">
        <f t="shared" si="37"/>
        <v>0.9676663950749651</v>
      </c>
      <c r="G2400" s="504">
        <v>516.70699999999999</v>
      </c>
      <c r="H2400" s="347" t="s">
        <v>122</v>
      </c>
      <c r="I2400" s="347" t="s">
        <v>1669</v>
      </c>
      <c r="J2400" s="505" t="s">
        <v>95</v>
      </c>
      <c r="K2400" s="505" t="s">
        <v>2149</v>
      </c>
      <c r="L2400" s="505" t="s">
        <v>112</v>
      </c>
      <c r="M2400" s="541"/>
      <c r="N2400" s="541"/>
      <c r="O2400" s="529"/>
    </row>
    <row r="2401" spans="1:15" ht="15.6">
      <c r="A2401" s="393">
        <v>46168</v>
      </c>
      <c r="B2401" s="165" t="s">
        <v>2174</v>
      </c>
      <c r="C2401" s="165" t="s">
        <v>334</v>
      </c>
      <c r="D2401" s="165" t="s">
        <v>256</v>
      </c>
      <c r="E2401" s="165">
        <v>500</v>
      </c>
      <c r="F2401" s="503">
        <f t="shared" si="37"/>
        <v>0.9676663950749651</v>
      </c>
      <c r="G2401" s="504">
        <v>516.70699999999999</v>
      </c>
      <c r="H2401" s="347" t="s">
        <v>122</v>
      </c>
      <c r="I2401" s="347" t="s">
        <v>1669</v>
      </c>
      <c r="J2401" s="505" t="s">
        <v>95</v>
      </c>
      <c r="K2401" s="505" t="s">
        <v>2149</v>
      </c>
      <c r="L2401" s="505" t="s">
        <v>112</v>
      </c>
      <c r="M2401" s="541"/>
      <c r="N2401" s="541"/>
      <c r="O2401" s="529"/>
    </row>
    <row r="2402" spans="1:15" ht="15.6">
      <c r="A2402" s="393">
        <v>46168</v>
      </c>
      <c r="B2402" s="165" t="s">
        <v>531</v>
      </c>
      <c r="C2402" s="165" t="s">
        <v>522</v>
      </c>
      <c r="D2402" s="165" t="s">
        <v>256</v>
      </c>
      <c r="E2402" s="165">
        <v>2500</v>
      </c>
      <c r="F2402" s="503">
        <f t="shared" si="37"/>
        <v>4.8383319753748255</v>
      </c>
      <c r="G2402" s="504">
        <v>516.70699999999999</v>
      </c>
      <c r="H2402" s="347" t="s">
        <v>122</v>
      </c>
      <c r="I2402" s="347" t="s">
        <v>1662</v>
      </c>
      <c r="J2402" s="505" t="s">
        <v>95</v>
      </c>
      <c r="K2402" s="505" t="s">
        <v>2149</v>
      </c>
      <c r="L2402" s="505" t="s">
        <v>112</v>
      </c>
      <c r="M2402" s="541"/>
      <c r="N2402" s="541"/>
      <c r="O2402" s="445"/>
    </row>
    <row r="2403" spans="1:15" ht="15.6">
      <c r="A2403" s="370">
        <v>46168</v>
      </c>
      <c r="B2403" s="242" t="s">
        <v>2161</v>
      </c>
      <c r="C2403" s="242" t="s">
        <v>334</v>
      </c>
      <c r="D2403" s="242" t="s">
        <v>256</v>
      </c>
      <c r="E2403" s="242">
        <v>1000</v>
      </c>
      <c r="F2403" s="503">
        <f t="shared" si="37"/>
        <v>1.9353327901499302</v>
      </c>
      <c r="G2403" s="504">
        <v>516.70699999999999</v>
      </c>
      <c r="H2403" s="242" t="s">
        <v>121</v>
      </c>
      <c r="I2403" s="242" t="s">
        <v>1710</v>
      </c>
      <c r="J2403" s="505" t="s">
        <v>95</v>
      </c>
      <c r="K2403" s="505" t="s">
        <v>2149</v>
      </c>
      <c r="L2403" s="505" t="s">
        <v>112</v>
      </c>
      <c r="M2403" s="541"/>
      <c r="N2403" s="541"/>
      <c r="O2403" s="445"/>
    </row>
    <row r="2404" spans="1:15" ht="15.6">
      <c r="A2404" s="370">
        <v>46168</v>
      </c>
      <c r="B2404" s="242" t="s">
        <v>2161</v>
      </c>
      <c r="C2404" s="242" t="s">
        <v>334</v>
      </c>
      <c r="D2404" s="242" t="s">
        <v>256</v>
      </c>
      <c r="E2404" s="242">
        <v>1000</v>
      </c>
      <c r="F2404" s="503">
        <f t="shared" si="37"/>
        <v>1.9353327901499302</v>
      </c>
      <c r="G2404" s="504">
        <v>516.70699999999999</v>
      </c>
      <c r="H2404" s="242" t="s">
        <v>121</v>
      </c>
      <c r="I2404" s="242" t="s">
        <v>1710</v>
      </c>
      <c r="J2404" s="505" t="s">
        <v>95</v>
      </c>
      <c r="K2404" s="505" t="s">
        <v>2149</v>
      </c>
      <c r="L2404" s="505" t="s">
        <v>112</v>
      </c>
      <c r="M2404" s="541"/>
      <c r="N2404" s="541"/>
      <c r="O2404" s="445"/>
    </row>
    <row r="2405" spans="1:15" ht="15.6">
      <c r="A2405" s="370">
        <v>46168</v>
      </c>
      <c r="B2405" s="242" t="s">
        <v>2161</v>
      </c>
      <c r="C2405" s="242" t="s">
        <v>334</v>
      </c>
      <c r="D2405" s="242" t="s">
        <v>256</v>
      </c>
      <c r="E2405" s="242">
        <v>1000</v>
      </c>
      <c r="F2405" s="503">
        <f t="shared" si="37"/>
        <v>1.9353327901499302</v>
      </c>
      <c r="G2405" s="504">
        <v>516.70699999999999</v>
      </c>
      <c r="H2405" s="242" t="s">
        <v>121</v>
      </c>
      <c r="I2405" s="242" t="s">
        <v>1710</v>
      </c>
      <c r="J2405" s="505" t="s">
        <v>95</v>
      </c>
      <c r="K2405" s="505" t="s">
        <v>2149</v>
      </c>
      <c r="L2405" s="505" t="s">
        <v>112</v>
      </c>
      <c r="M2405" s="541"/>
      <c r="N2405" s="541"/>
      <c r="O2405" s="445"/>
    </row>
    <row r="2406" spans="1:15" ht="15.6">
      <c r="A2406" s="370">
        <v>46168</v>
      </c>
      <c r="B2406" s="242" t="s">
        <v>2161</v>
      </c>
      <c r="C2406" s="242" t="s">
        <v>334</v>
      </c>
      <c r="D2406" s="242" t="s">
        <v>256</v>
      </c>
      <c r="E2406" s="242">
        <v>1000</v>
      </c>
      <c r="F2406" s="503">
        <f t="shared" si="37"/>
        <v>1.9353327901499302</v>
      </c>
      <c r="G2406" s="504">
        <v>516.70699999999999</v>
      </c>
      <c r="H2406" s="242" t="s">
        <v>121</v>
      </c>
      <c r="I2406" s="242" t="s">
        <v>1710</v>
      </c>
      <c r="J2406" s="505" t="s">
        <v>95</v>
      </c>
      <c r="K2406" s="505" t="s">
        <v>2149</v>
      </c>
      <c r="L2406" s="505" t="s">
        <v>112</v>
      </c>
      <c r="M2406" s="541"/>
      <c r="N2406" s="541"/>
      <c r="O2406" s="445"/>
    </row>
    <row r="2407" spans="1:15" ht="15.6">
      <c r="A2407" s="370">
        <v>46168</v>
      </c>
      <c r="B2407" s="242" t="s">
        <v>2161</v>
      </c>
      <c r="C2407" s="242" t="s">
        <v>334</v>
      </c>
      <c r="D2407" s="242" t="s">
        <v>256</v>
      </c>
      <c r="E2407" s="242">
        <v>1000</v>
      </c>
      <c r="F2407" s="503">
        <f t="shared" si="37"/>
        <v>1.9353327901499302</v>
      </c>
      <c r="G2407" s="504">
        <v>516.70699999999999</v>
      </c>
      <c r="H2407" s="242" t="s">
        <v>121</v>
      </c>
      <c r="I2407" s="242" t="s">
        <v>1710</v>
      </c>
      <c r="J2407" s="505" t="s">
        <v>95</v>
      </c>
      <c r="K2407" s="505" t="s">
        <v>2149</v>
      </c>
      <c r="L2407" s="505" t="s">
        <v>112</v>
      </c>
      <c r="M2407" s="542"/>
      <c r="N2407" s="542"/>
      <c r="O2407" s="444"/>
    </row>
    <row r="2408" spans="1:15" ht="15.6">
      <c r="A2408" s="370">
        <v>46168</v>
      </c>
      <c r="B2408" s="242" t="s">
        <v>2161</v>
      </c>
      <c r="C2408" s="242" t="s">
        <v>334</v>
      </c>
      <c r="D2408" s="242" t="s">
        <v>256</v>
      </c>
      <c r="E2408" s="242">
        <v>1000</v>
      </c>
      <c r="F2408" s="503">
        <f t="shared" si="37"/>
        <v>1.9353327901499302</v>
      </c>
      <c r="G2408" s="504">
        <v>516.70699999999999</v>
      </c>
      <c r="H2408" s="242" t="s">
        <v>121</v>
      </c>
      <c r="I2408" s="242" t="s">
        <v>1710</v>
      </c>
      <c r="J2408" s="505" t="s">
        <v>95</v>
      </c>
      <c r="K2408" s="505" t="s">
        <v>2149</v>
      </c>
      <c r="L2408" s="505" t="s">
        <v>112</v>
      </c>
      <c r="M2408" s="541"/>
      <c r="N2408" s="541"/>
      <c r="O2408" s="445"/>
    </row>
    <row r="2409" spans="1:15" ht="15.6">
      <c r="A2409" s="370">
        <v>46168</v>
      </c>
      <c r="B2409" s="242" t="s">
        <v>2165</v>
      </c>
      <c r="C2409" s="375" t="s">
        <v>391</v>
      </c>
      <c r="D2409" s="242" t="s">
        <v>256</v>
      </c>
      <c r="E2409" s="242">
        <v>13000</v>
      </c>
      <c r="F2409" s="503">
        <f t="shared" si="37"/>
        <v>25.159326271949094</v>
      </c>
      <c r="G2409" s="504">
        <v>516.70699999999999</v>
      </c>
      <c r="H2409" s="242" t="s">
        <v>121</v>
      </c>
      <c r="I2409" s="242" t="s">
        <v>1732</v>
      </c>
      <c r="J2409" s="505" t="s">
        <v>95</v>
      </c>
      <c r="K2409" s="505" t="s">
        <v>2149</v>
      </c>
      <c r="L2409" s="505" t="s">
        <v>112</v>
      </c>
      <c r="M2409" s="541"/>
      <c r="N2409" s="541"/>
      <c r="O2409" s="445"/>
    </row>
    <row r="2410" spans="1:15" ht="15.6">
      <c r="A2410" s="370">
        <v>46168</v>
      </c>
      <c r="B2410" s="242" t="s">
        <v>521</v>
      </c>
      <c r="C2410" s="242" t="s">
        <v>566</v>
      </c>
      <c r="D2410" s="242" t="s">
        <v>256</v>
      </c>
      <c r="E2410" s="242">
        <v>2500</v>
      </c>
      <c r="F2410" s="503">
        <f t="shared" si="37"/>
        <v>4.8383319753748255</v>
      </c>
      <c r="G2410" s="504">
        <v>516.70699999999999</v>
      </c>
      <c r="H2410" s="242" t="s">
        <v>121</v>
      </c>
      <c r="I2410" s="242" t="s">
        <v>1711</v>
      </c>
      <c r="J2410" s="505" t="s">
        <v>95</v>
      </c>
      <c r="K2410" s="505" t="s">
        <v>2149</v>
      </c>
      <c r="L2410" s="505" t="s">
        <v>112</v>
      </c>
      <c r="M2410" s="541"/>
      <c r="N2410" s="541"/>
      <c r="O2410" s="445"/>
    </row>
    <row r="2411" spans="1:15" ht="15.6">
      <c r="A2411" s="370">
        <v>46168</v>
      </c>
      <c r="B2411" s="165" t="s">
        <v>1709</v>
      </c>
      <c r="C2411" s="165" t="s">
        <v>109</v>
      </c>
      <c r="D2411" s="242" t="s">
        <v>256</v>
      </c>
      <c r="E2411" s="242">
        <v>7500</v>
      </c>
      <c r="F2411" s="503">
        <f t="shared" si="37"/>
        <v>14.514995926124477</v>
      </c>
      <c r="G2411" s="504">
        <v>516.70699999999999</v>
      </c>
      <c r="H2411" s="242" t="s">
        <v>121</v>
      </c>
      <c r="I2411" s="242" t="s">
        <v>1733</v>
      </c>
      <c r="J2411" s="505" t="s">
        <v>95</v>
      </c>
      <c r="K2411" s="505" t="s">
        <v>2149</v>
      </c>
      <c r="L2411" s="505" t="s">
        <v>112</v>
      </c>
      <c r="M2411" s="542"/>
      <c r="N2411" s="542"/>
      <c r="O2411" s="444"/>
    </row>
    <row r="2412" spans="1:15" ht="15.6">
      <c r="A2412" s="381">
        <v>46168</v>
      </c>
      <c r="B2412" s="242" t="s">
        <v>1816</v>
      </c>
      <c r="C2412" s="369" t="s">
        <v>334</v>
      </c>
      <c r="D2412" s="530" t="s">
        <v>96</v>
      </c>
      <c r="E2412" s="285">
        <v>250</v>
      </c>
      <c r="F2412" s="503">
        <f t="shared" si="37"/>
        <v>0.48383319753748255</v>
      </c>
      <c r="G2412" s="504">
        <v>516.70699999999999</v>
      </c>
      <c r="H2412" s="540" t="s">
        <v>133</v>
      </c>
      <c r="I2412" s="242" t="s">
        <v>1834</v>
      </c>
      <c r="J2412" s="505" t="s">
        <v>95</v>
      </c>
      <c r="K2412" s="505" t="s">
        <v>2149</v>
      </c>
      <c r="L2412" s="505" t="s">
        <v>112</v>
      </c>
      <c r="M2412" s="541"/>
      <c r="N2412" s="541"/>
      <c r="O2412" s="445"/>
    </row>
    <row r="2413" spans="1:15" ht="15.6">
      <c r="A2413" s="381">
        <v>46168</v>
      </c>
      <c r="B2413" s="242" t="s">
        <v>1800</v>
      </c>
      <c r="C2413" s="369" t="s">
        <v>334</v>
      </c>
      <c r="D2413" s="530" t="s">
        <v>96</v>
      </c>
      <c r="E2413" s="285">
        <v>250</v>
      </c>
      <c r="F2413" s="503">
        <f t="shared" si="37"/>
        <v>0.48383319753748255</v>
      </c>
      <c r="G2413" s="504">
        <v>516.70699999999999</v>
      </c>
      <c r="H2413" s="540" t="s">
        <v>133</v>
      </c>
      <c r="I2413" s="242" t="s">
        <v>1834</v>
      </c>
      <c r="J2413" s="505" t="s">
        <v>95</v>
      </c>
      <c r="K2413" s="505" t="s">
        <v>2149</v>
      </c>
      <c r="L2413" s="505" t="s">
        <v>112</v>
      </c>
      <c r="M2413" s="541"/>
      <c r="N2413" s="541"/>
      <c r="O2413" s="445"/>
    </row>
    <row r="2414" spans="1:15" ht="15.6">
      <c r="A2414" s="381">
        <v>46168</v>
      </c>
      <c r="B2414" s="242" t="s">
        <v>1807</v>
      </c>
      <c r="C2414" s="242" t="s">
        <v>403</v>
      </c>
      <c r="D2414" s="530" t="s">
        <v>96</v>
      </c>
      <c r="E2414" s="285">
        <v>10500</v>
      </c>
      <c r="F2414" s="503">
        <f t="shared" ref="F2414:F2477" si="38">E2414/G2414</f>
        <v>20.320994296574266</v>
      </c>
      <c r="G2414" s="504">
        <v>516.70699999999999</v>
      </c>
      <c r="H2414" s="540" t="s">
        <v>133</v>
      </c>
      <c r="I2414" s="242" t="s">
        <v>1835</v>
      </c>
      <c r="J2414" s="505" t="s">
        <v>95</v>
      </c>
      <c r="K2414" s="505" t="s">
        <v>2149</v>
      </c>
      <c r="L2414" s="505" t="s">
        <v>112</v>
      </c>
      <c r="M2414" s="541"/>
      <c r="N2414" s="541"/>
      <c r="O2414" s="445"/>
    </row>
    <row r="2415" spans="1:15" ht="15.6">
      <c r="A2415" s="381">
        <v>46168</v>
      </c>
      <c r="B2415" s="242" t="s">
        <v>1817</v>
      </c>
      <c r="C2415" s="369" t="s">
        <v>334</v>
      </c>
      <c r="D2415" s="530" t="s">
        <v>96</v>
      </c>
      <c r="E2415" s="285">
        <v>500</v>
      </c>
      <c r="F2415" s="503">
        <f t="shared" si="38"/>
        <v>0.9676663950749651</v>
      </c>
      <c r="G2415" s="504">
        <v>516.70699999999999</v>
      </c>
      <c r="H2415" s="540" t="s">
        <v>133</v>
      </c>
      <c r="I2415" s="242" t="s">
        <v>1834</v>
      </c>
      <c r="J2415" s="505" t="s">
        <v>95</v>
      </c>
      <c r="K2415" s="505" t="s">
        <v>2149</v>
      </c>
      <c r="L2415" s="505" t="s">
        <v>112</v>
      </c>
      <c r="M2415" s="541"/>
      <c r="N2415" s="541"/>
      <c r="O2415" s="445"/>
    </row>
    <row r="2416" spans="1:15" ht="15.6">
      <c r="A2416" s="381">
        <v>46168</v>
      </c>
      <c r="B2416" s="170" t="s">
        <v>1818</v>
      </c>
      <c r="C2416" s="170" t="s">
        <v>1795</v>
      </c>
      <c r="D2416" s="369" t="s">
        <v>1797</v>
      </c>
      <c r="E2416" s="309">
        <v>34200</v>
      </c>
      <c r="F2416" s="503">
        <f t="shared" si="38"/>
        <v>66.188381423127609</v>
      </c>
      <c r="G2416" s="504">
        <v>516.70699999999999</v>
      </c>
      <c r="H2416" s="369" t="s">
        <v>133</v>
      </c>
      <c r="I2416" s="170" t="s">
        <v>1856</v>
      </c>
      <c r="J2416" s="505" t="s">
        <v>95</v>
      </c>
      <c r="K2416" s="505" t="s">
        <v>2149</v>
      </c>
      <c r="L2416" s="505" t="s">
        <v>112</v>
      </c>
      <c r="M2416" s="541"/>
      <c r="N2416" s="541"/>
      <c r="O2416" s="445"/>
    </row>
    <row r="2417" spans="1:15" ht="15.6">
      <c r="A2417" s="381">
        <v>46168</v>
      </c>
      <c r="B2417" s="242" t="s">
        <v>1819</v>
      </c>
      <c r="C2417" s="369" t="s">
        <v>334</v>
      </c>
      <c r="D2417" s="530" t="s">
        <v>96</v>
      </c>
      <c r="E2417" s="285">
        <v>500</v>
      </c>
      <c r="F2417" s="503">
        <f t="shared" si="38"/>
        <v>0.9676663950749651</v>
      </c>
      <c r="G2417" s="504">
        <v>516.70699999999999</v>
      </c>
      <c r="H2417" s="540" t="s">
        <v>133</v>
      </c>
      <c r="I2417" s="242" t="s">
        <v>1834</v>
      </c>
      <c r="J2417" s="505" t="s">
        <v>95</v>
      </c>
      <c r="K2417" s="505" t="s">
        <v>2149</v>
      </c>
      <c r="L2417" s="505" t="s">
        <v>112</v>
      </c>
      <c r="M2417" s="541"/>
      <c r="N2417" s="541"/>
      <c r="O2417" s="445"/>
    </row>
    <row r="2418" spans="1:15" ht="15.6">
      <c r="A2418" s="381">
        <v>46168</v>
      </c>
      <c r="B2418" s="242" t="s">
        <v>1820</v>
      </c>
      <c r="C2418" s="369" t="s">
        <v>334</v>
      </c>
      <c r="D2418" s="530" t="s">
        <v>96</v>
      </c>
      <c r="E2418" s="285">
        <v>250</v>
      </c>
      <c r="F2418" s="503">
        <f t="shared" si="38"/>
        <v>0.48383319753748255</v>
      </c>
      <c r="G2418" s="504">
        <v>516.70699999999999</v>
      </c>
      <c r="H2418" s="540" t="s">
        <v>133</v>
      </c>
      <c r="I2418" s="242" t="s">
        <v>1834</v>
      </c>
      <c r="J2418" s="505" t="s">
        <v>95</v>
      </c>
      <c r="K2418" s="505" t="s">
        <v>2149</v>
      </c>
      <c r="L2418" s="505" t="s">
        <v>112</v>
      </c>
      <c r="M2418" s="541"/>
      <c r="N2418" s="541"/>
      <c r="O2418" s="445"/>
    </row>
    <row r="2419" spans="1:15" ht="15.6">
      <c r="A2419" s="381">
        <v>46168</v>
      </c>
      <c r="B2419" s="242" t="s">
        <v>1800</v>
      </c>
      <c r="C2419" s="369" t="s">
        <v>334</v>
      </c>
      <c r="D2419" s="530" t="s">
        <v>96</v>
      </c>
      <c r="E2419" s="285">
        <v>250</v>
      </c>
      <c r="F2419" s="503">
        <f t="shared" si="38"/>
        <v>0.48383319753748255</v>
      </c>
      <c r="G2419" s="504">
        <v>516.70699999999999</v>
      </c>
      <c r="H2419" s="540" t="s">
        <v>133</v>
      </c>
      <c r="I2419" s="242" t="s">
        <v>1834</v>
      </c>
      <c r="J2419" s="505" t="s">
        <v>95</v>
      </c>
      <c r="K2419" s="505" t="s">
        <v>2149</v>
      </c>
      <c r="L2419" s="505" t="s">
        <v>112</v>
      </c>
      <c r="M2419" s="541"/>
      <c r="N2419" s="541"/>
      <c r="O2419" s="445"/>
    </row>
    <row r="2420" spans="1:15" ht="15.6">
      <c r="A2420" s="381">
        <v>46168</v>
      </c>
      <c r="B2420" s="242" t="s">
        <v>1807</v>
      </c>
      <c r="C2420" s="242" t="s">
        <v>403</v>
      </c>
      <c r="D2420" s="530" t="s">
        <v>96</v>
      </c>
      <c r="E2420" s="285">
        <v>10500</v>
      </c>
      <c r="F2420" s="503">
        <f t="shared" si="38"/>
        <v>20.320994296574266</v>
      </c>
      <c r="G2420" s="504">
        <v>516.70699999999999</v>
      </c>
      <c r="H2420" s="540" t="s">
        <v>133</v>
      </c>
      <c r="I2420" s="242" t="s">
        <v>1835</v>
      </c>
      <c r="J2420" s="505" t="s">
        <v>95</v>
      </c>
      <c r="K2420" s="505" t="s">
        <v>2149</v>
      </c>
      <c r="L2420" s="505" t="s">
        <v>112</v>
      </c>
      <c r="M2420" s="541"/>
      <c r="N2420" s="541"/>
      <c r="O2420" s="445"/>
    </row>
    <row r="2421" spans="1:15" ht="15.6">
      <c r="A2421" s="381">
        <v>46168</v>
      </c>
      <c r="B2421" s="170" t="s">
        <v>1821</v>
      </c>
      <c r="C2421" s="369" t="s">
        <v>109</v>
      </c>
      <c r="D2421" s="369" t="s">
        <v>96</v>
      </c>
      <c r="E2421" s="309">
        <v>7500</v>
      </c>
      <c r="F2421" s="503">
        <f t="shared" si="38"/>
        <v>14.514995926124477</v>
      </c>
      <c r="G2421" s="504">
        <v>516.70699999999999</v>
      </c>
      <c r="H2421" s="369" t="s">
        <v>133</v>
      </c>
      <c r="I2421" s="170" t="s">
        <v>1857</v>
      </c>
      <c r="J2421" s="505" t="s">
        <v>95</v>
      </c>
      <c r="K2421" s="505" t="s">
        <v>2149</v>
      </c>
      <c r="L2421" s="505" t="s">
        <v>112</v>
      </c>
      <c r="M2421" s="541"/>
      <c r="N2421" s="541"/>
      <c r="O2421" s="445"/>
    </row>
    <row r="2422" spans="1:15" ht="15.6">
      <c r="A2422" s="536">
        <v>46168</v>
      </c>
      <c r="B2422" s="375" t="s">
        <v>1904</v>
      </c>
      <c r="C2422" s="375" t="s">
        <v>391</v>
      </c>
      <c r="D2422" s="375" t="s">
        <v>99</v>
      </c>
      <c r="E2422" s="245">
        <v>5000</v>
      </c>
      <c r="F2422" s="503">
        <f t="shared" si="38"/>
        <v>9.676663950749651</v>
      </c>
      <c r="G2422" s="504">
        <v>516.70699999999999</v>
      </c>
      <c r="H2422" s="375" t="s">
        <v>128</v>
      </c>
      <c r="I2422" s="375" t="s">
        <v>1958</v>
      </c>
      <c r="J2422" s="505" t="s">
        <v>95</v>
      </c>
      <c r="K2422" s="505" t="s">
        <v>2149</v>
      </c>
      <c r="L2422" s="505" t="s">
        <v>112</v>
      </c>
      <c r="M2422" s="543"/>
      <c r="N2422" s="543"/>
      <c r="O2422"/>
    </row>
    <row r="2423" spans="1:15" ht="15.6">
      <c r="A2423" s="536">
        <v>46168</v>
      </c>
      <c r="B2423" s="375" t="s">
        <v>1900</v>
      </c>
      <c r="C2423" s="375" t="s">
        <v>334</v>
      </c>
      <c r="D2423" s="375" t="s">
        <v>99</v>
      </c>
      <c r="E2423" s="245">
        <v>1000</v>
      </c>
      <c r="F2423" s="503">
        <f t="shared" si="38"/>
        <v>1.9353327901499302</v>
      </c>
      <c r="G2423" s="504">
        <v>516.70699999999999</v>
      </c>
      <c r="H2423" s="375" t="s">
        <v>128</v>
      </c>
      <c r="I2423" s="375" t="s">
        <v>1938</v>
      </c>
      <c r="J2423" s="505" t="s">
        <v>95</v>
      </c>
      <c r="K2423" s="505" t="s">
        <v>2149</v>
      </c>
      <c r="L2423" s="505" t="s">
        <v>112</v>
      </c>
      <c r="M2423" s="543"/>
      <c r="N2423" s="543"/>
      <c r="O2423"/>
    </row>
    <row r="2424" spans="1:15" ht="15.6">
      <c r="A2424" s="536">
        <v>46168</v>
      </c>
      <c r="B2424" s="375" t="s">
        <v>1901</v>
      </c>
      <c r="C2424" s="375" t="s">
        <v>334</v>
      </c>
      <c r="D2424" s="375" t="s">
        <v>99</v>
      </c>
      <c r="E2424" s="245">
        <v>1000</v>
      </c>
      <c r="F2424" s="503">
        <f t="shared" si="38"/>
        <v>1.9353327901499302</v>
      </c>
      <c r="G2424" s="504">
        <v>516.70699999999999</v>
      </c>
      <c r="H2424" s="375" t="s">
        <v>128</v>
      </c>
      <c r="I2424" s="375" t="s">
        <v>1938</v>
      </c>
      <c r="J2424" s="505" t="s">
        <v>95</v>
      </c>
      <c r="K2424" s="505" t="s">
        <v>2149</v>
      </c>
      <c r="L2424" s="505" t="s">
        <v>112</v>
      </c>
      <c r="M2424" s="543"/>
      <c r="N2424" s="543"/>
      <c r="O2424"/>
    </row>
    <row r="2425" spans="1:15" ht="15.6">
      <c r="A2425" s="536">
        <v>46168</v>
      </c>
      <c r="B2425" s="375" t="s">
        <v>1902</v>
      </c>
      <c r="C2425" s="375" t="s">
        <v>334</v>
      </c>
      <c r="D2425" s="375" t="s">
        <v>99</v>
      </c>
      <c r="E2425" s="245">
        <v>1000</v>
      </c>
      <c r="F2425" s="503">
        <f t="shared" si="38"/>
        <v>1.9353327901499302</v>
      </c>
      <c r="G2425" s="504">
        <v>516.70699999999999</v>
      </c>
      <c r="H2425" s="375" t="s">
        <v>128</v>
      </c>
      <c r="I2425" s="375" t="s">
        <v>1938</v>
      </c>
      <c r="J2425" s="505" t="s">
        <v>95</v>
      </c>
      <c r="K2425" s="505" t="s">
        <v>2149</v>
      </c>
      <c r="L2425" s="505" t="s">
        <v>112</v>
      </c>
      <c r="M2425" s="543"/>
      <c r="N2425" s="543"/>
      <c r="O2425"/>
    </row>
    <row r="2426" spans="1:15" ht="15.6">
      <c r="A2426" s="536">
        <v>46168</v>
      </c>
      <c r="B2426" s="375" t="s">
        <v>1905</v>
      </c>
      <c r="C2426" s="375" t="s">
        <v>109</v>
      </c>
      <c r="D2426" s="375" t="s">
        <v>99</v>
      </c>
      <c r="E2426" s="245">
        <v>7500</v>
      </c>
      <c r="F2426" s="503">
        <f t="shared" si="38"/>
        <v>14.514995926124477</v>
      </c>
      <c r="G2426" s="504">
        <v>516.70699999999999</v>
      </c>
      <c r="H2426" s="375" t="s">
        <v>128</v>
      </c>
      <c r="I2426" s="375" t="s">
        <v>1959</v>
      </c>
      <c r="J2426" s="505" t="s">
        <v>95</v>
      </c>
      <c r="K2426" s="505" t="s">
        <v>2149</v>
      </c>
      <c r="L2426" s="505" t="s">
        <v>112</v>
      </c>
      <c r="M2426" s="543"/>
      <c r="N2426" s="543"/>
      <c r="O2426"/>
    </row>
    <row r="2427" spans="1:15" ht="15.6">
      <c r="A2427" s="366">
        <v>46168</v>
      </c>
      <c r="B2427" s="242" t="s">
        <v>1986</v>
      </c>
      <c r="C2427" s="242" t="s">
        <v>119</v>
      </c>
      <c r="D2427" s="242" t="s">
        <v>97</v>
      </c>
      <c r="E2427" s="373">
        <v>31250</v>
      </c>
      <c r="F2427" s="503">
        <f t="shared" si="38"/>
        <v>60.479149692185324</v>
      </c>
      <c r="G2427" s="504">
        <v>516.70699999999999</v>
      </c>
      <c r="H2427" s="242" t="s">
        <v>123</v>
      </c>
      <c r="I2427" s="170" t="s">
        <v>2030</v>
      </c>
      <c r="J2427" s="505" t="s">
        <v>95</v>
      </c>
      <c r="K2427" s="505" t="s">
        <v>2149</v>
      </c>
      <c r="L2427" s="505" t="s">
        <v>112</v>
      </c>
      <c r="M2427" s="543"/>
      <c r="N2427" s="543"/>
      <c r="O2427"/>
    </row>
    <row r="2428" spans="1:15" ht="15.6">
      <c r="A2428" s="370">
        <v>46168</v>
      </c>
      <c r="B2428" s="242" t="s">
        <v>1993</v>
      </c>
      <c r="C2428" s="242" t="s">
        <v>334</v>
      </c>
      <c r="D2428" s="242" t="s">
        <v>96</v>
      </c>
      <c r="E2428" s="242">
        <v>1000</v>
      </c>
      <c r="F2428" s="503">
        <f t="shared" si="38"/>
        <v>1.9353327901499302</v>
      </c>
      <c r="G2428" s="504">
        <v>516.70699999999999</v>
      </c>
      <c r="H2428" s="242" t="s">
        <v>123</v>
      </c>
      <c r="I2428" s="242" t="s">
        <v>2013</v>
      </c>
      <c r="J2428" s="505" t="s">
        <v>95</v>
      </c>
      <c r="K2428" s="505" t="s">
        <v>2149</v>
      </c>
      <c r="L2428" s="505" t="s">
        <v>112</v>
      </c>
      <c r="M2428" s="543"/>
      <c r="N2428" s="543"/>
      <c r="O2428"/>
    </row>
    <row r="2429" spans="1:15" ht="15.6">
      <c r="A2429" s="370">
        <v>46168</v>
      </c>
      <c r="B2429" s="242" t="s">
        <v>1994</v>
      </c>
      <c r="C2429" s="375" t="s">
        <v>391</v>
      </c>
      <c r="D2429" s="242" t="s">
        <v>96</v>
      </c>
      <c r="E2429" s="242">
        <v>5000</v>
      </c>
      <c r="F2429" s="503">
        <f t="shared" si="38"/>
        <v>9.676663950749651</v>
      </c>
      <c r="G2429" s="504">
        <v>516.70699999999999</v>
      </c>
      <c r="H2429" s="242" t="s">
        <v>123</v>
      </c>
      <c r="I2429" s="242" t="s">
        <v>2032</v>
      </c>
      <c r="J2429" s="505" t="s">
        <v>95</v>
      </c>
      <c r="K2429" s="505" t="s">
        <v>2149</v>
      </c>
      <c r="L2429" s="505" t="s">
        <v>112</v>
      </c>
      <c r="M2429" s="543"/>
      <c r="N2429" s="543"/>
      <c r="O2429"/>
    </row>
    <row r="2430" spans="1:15" ht="15.6">
      <c r="A2430" s="370">
        <v>46168</v>
      </c>
      <c r="B2430" s="242" t="s">
        <v>766</v>
      </c>
      <c r="C2430" s="242" t="s">
        <v>334</v>
      </c>
      <c r="D2430" s="242" t="s">
        <v>96</v>
      </c>
      <c r="E2430" s="242">
        <v>500</v>
      </c>
      <c r="F2430" s="503">
        <f t="shared" si="38"/>
        <v>0.9676663950749651</v>
      </c>
      <c r="G2430" s="504">
        <v>516.70699999999999</v>
      </c>
      <c r="H2430" s="242" t="s">
        <v>123</v>
      </c>
      <c r="I2430" s="242" t="s">
        <v>2013</v>
      </c>
      <c r="J2430" s="505" t="s">
        <v>95</v>
      </c>
      <c r="K2430" s="505" t="s">
        <v>2149</v>
      </c>
      <c r="L2430" s="505" t="s">
        <v>112</v>
      </c>
      <c r="M2430" s="543"/>
      <c r="N2430" s="543"/>
      <c r="O2430"/>
    </row>
    <row r="2431" spans="1:15" ht="15.6">
      <c r="A2431" s="370">
        <v>46168</v>
      </c>
      <c r="B2431" s="242" t="s">
        <v>1995</v>
      </c>
      <c r="C2431" s="242" t="s">
        <v>109</v>
      </c>
      <c r="D2431" s="242" t="s">
        <v>96</v>
      </c>
      <c r="E2431" s="242">
        <v>5000</v>
      </c>
      <c r="F2431" s="503">
        <f t="shared" si="38"/>
        <v>9.676663950749651</v>
      </c>
      <c r="G2431" s="504">
        <v>516.70699999999999</v>
      </c>
      <c r="H2431" s="242" t="s">
        <v>123</v>
      </c>
      <c r="I2431" s="242" t="s">
        <v>2033</v>
      </c>
      <c r="J2431" s="505" t="s">
        <v>95</v>
      </c>
      <c r="K2431" s="505" t="s">
        <v>2149</v>
      </c>
      <c r="L2431" s="505" t="s">
        <v>112</v>
      </c>
      <c r="M2431" s="543"/>
      <c r="N2431" s="543"/>
      <c r="O2431"/>
    </row>
    <row r="2432" spans="1:15" ht="15.6">
      <c r="A2432" s="363">
        <v>46168</v>
      </c>
      <c r="B2432" s="286" t="s">
        <v>2048</v>
      </c>
      <c r="C2432" s="242" t="s">
        <v>103</v>
      </c>
      <c r="D2432" s="242" t="s">
        <v>256</v>
      </c>
      <c r="E2432" s="245">
        <v>339200</v>
      </c>
      <c r="F2432" s="503">
        <f t="shared" si="38"/>
        <v>656.46488241885629</v>
      </c>
      <c r="G2432" s="504">
        <v>516.70699999999999</v>
      </c>
      <c r="H2432" s="242" t="s">
        <v>106</v>
      </c>
      <c r="I2432" s="242" t="s">
        <v>2056</v>
      </c>
      <c r="J2432" s="505" t="s">
        <v>95</v>
      </c>
      <c r="K2432" s="505" t="s">
        <v>2149</v>
      </c>
      <c r="L2432" s="505" t="s">
        <v>112</v>
      </c>
      <c r="M2432" s="543"/>
      <c r="N2432" s="543"/>
      <c r="O2432"/>
    </row>
    <row r="2433" spans="1:15" ht="15.6">
      <c r="A2433" s="370">
        <v>46169</v>
      </c>
      <c r="B2433" s="242" t="s">
        <v>187</v>
      </c>
      <c r="C2433" s="242" t="s">
        <v>334</v>
      </c>
      <c r="D2433" s="371" t="s">
        <v>98</v>
      </c>
      <c r="E2433" s="242">
        <v>1000</v>
      </c>
      <c r="F2433" s="503">
        <f t="shared" si="38"/>
        <v>1.9353327901499302</v>
      </c>
      <c r="G2433" s="504">
        <v>516.70699999999999</v>
      </c>
      <c r="H2433" s="372" t="s">
        <v>110</v>
      </c>
      <c r="I2433" s="530" t="s">
        <v>1468</v>
      </c>
      <c r="J2433" s="505" t="s">
        <v>95</v>
      </c>
      <c r="K2433" s="505" t="s">
        <v>2149</v>
      </c>
      <c r="L2433" s="505" t="s">
        <v>112</v>
      </c>
      <c r="M2433" s="541"/>
      <c r="N2433" s="541"/>
      <c r="O2433" s="445"/>
    </row>
    <row r="2434" spans="1:15" ht="15.6">
      <c r="A2434" s="370">
        <v>46169</v>
      </c>
      <c r="B2434" s="242" t="s">
        <v>186</v>
      </c>
      <c r="C2434" s="242" t="s">
        <v>334</v>
      </c>
      <c r="D2434" s="371" t="s">
        <v>98</v>
      </c>
      <c r="E2434" s="242">
        <v>1000</v>
      </c>
      <c r="F2434" s="503">
        <f t="shared" si="38"/>
        <v>1.9353327901499302</v>
      </c>
      <c r="G2434" s="504">
        <v>516.70699999999999</v>
      </c>
      <c r="H2434" s="372" t="s">
        <v>110</v>
      </c>
      <c r="I2434" s="530" t="s">
        <v>1468</v>
      </c>
      <c r="J2434" s="505" t="s">
        <v>95</v>
      </c>
      <c r="K2434" s="505" t="s">
        <v>2149</v>
      </c>
      <c r="L2434" s="505" t="s">
        <v>112</v>
      </c>
      <c r="M2434" s="541"/>
      <c r="N2434" s="541"/>
      <c r="O2434" s="445"/>
    </row>
    <row r="2435" spans="1:15" ht="15.6">
      <c r="A2435" s="370">
        <v>46169</v>
      </c>
      <c r="B2435" s="242" t="s">
        <v>1460</v>
      </c>
      <c r="C2435" s="242" t="s">
        <v>334</v>
      </c>
      <c r="D2435" s="371" t="s">
        <v>98</v>
      </c>
      <c r="E2435" s="242">
        <v>1000</v>
      </c>
      <c r="F2435" s="503">
        <f t="shared" si="38"/>
        <v>1.9353327901499302</v>
      </c>
      <c r="G2435" s="504">
        <v>516.70699999999999</v>
      </c>
      <c r="H2435" s="372" t="s">
        <v>110</v>
      </c>
      <c r="I2435" s="530" t="s">
        <v>1468</v>
      </c>
      <c r="J2435" s="505" t="s">
        <v>95</v>
      </c>
      <c r="K2435" s="505" t="s">
        <v>2149</v>
      </c>
      <c r="L2435" s="505" t="s">
        <v>112</v>
      </c>
      <c r="M2435" s="541"/>
      <c r="N2435" s="541"/>
      <c r="O2435" s="445"/>
    </row>
    <row r="2436" spans="1:15" ht="15.6">
      <c r="A2436" s="370">
        <v>46169</v>
      </c>
      <c r="B2436" s="242" t="s">
        <v>1461</v>
      </c>
      <c r="C2436" s="242" t="s">
        <v>334</v>
      </c>
      <c r="D2436" s="371" t="s">
        <v>98</v>
      </c>
      <c r="E2436" s="242">
        <v>1000</v>
      </c>
      <c r="F2436" s="503">
        <f t="shared" si="38"/>
        <v>1.9353327901499302</v>
      </c>
      <c r="G2436" s="504">
        <v>516.70699999999999</v>
      </c>
      <c r="H2436" s="372" t="s">
        <v>110</v>
      </c>
      <c r="I2436" s="530" t="s">
        <v>1468</v>
      </c>
      <c r="J2436" s="505" t="s">
        <v>95</v>
      </c>
      <c r="K2436" s="505" t="s">
        <v>2149</v>
      </c>
      <c r="L2436" s="505" t="s">
        <v>112</v>
      </c>
      <c r="M2436" s="541"/>
      <c r="N2436" s="541"/>
      <c r="O2436" s="445"/>
    </row>
    <row r="2437" spans="1:15" ht="15.6">
      <c r="A2437" s="370">
        <v>46169</v>
      </c>
      <c r="B2437" s="242" t="s">
        <v>1462</v>
      </c>
      <c r="C2437" s="242" t="s">
        <v>334</v>
      </c>
      <c r="D2437" s="371" t="s">
        <v>98</v>
      </c>
      <c r="E2437" s="242">
        <v>1000</v>
      </c>
      <c r="F2437" s="503">
        <f t="shared" si="38"/>
        <v>1.9353327901499302</v>
      </c>
      <c r="G2437" s="504">
        <v>516.70699999999999</v>
      </c>
      <c r="H2437" s="372" t="s">
        <v>110</v>
      </c>
      <c r="I2437" s="530" t="s">
        <v>1468</v>
      </c>
      <c r="J2437" s="505" t="s">
        <v>95</v>
      </c>
      <c r="K2437" s="505" t="s">
        <v>2149</v>
      </c>
      <c r="L2437" s="505" t="s">
        <v>112</v>
      </c>
      <c r="M2437" s="541"/>
      <c r="N2437" s="541"/>
      <c r="O2437" s="445"/>
    </row>
    <row r="2438" spans="1:15" ht="15.6">
      <c r="A2438" s="370">
        <v>46169</v>
      </c>
      <c r="B2438" s="242" t="s">
        <v>1463</v>
      </c>
      <c r="C2438" s="242" t="s">
        <v>334</v>
      </c>
      <c r="D2438" s="371" t="s">
        <v>98</v>
      </c>
      <c r="E2438" s="242">
        <v>1000</v>
      </c>
      <c r="F2438" s="503">
        <f t="shared" si="38"/>
        <v>1.9353327901499302</v>
      </c>
      <c r="G2438" s="504">
        <v>516.70699999999999</v>
      </c>
      <c r="H2438" s="372" t="s">
        <v>110</v>
      </c>
      <c r="I2438" s="530" t="s">
        <v>1468</v>
      </c>
      <c r="J2438" s="505" t="s">
        <v>95</v>
      </c>
      <c r="K2438" s="505" t="s">
        <v>2149</v>
      </c>
      <c r="L2438" s="505" t="s">
        <v>112</v>
      </c>
      <c r="M2438" s="541"/>
      <c r="N2438" s="541"/>
      <c r="O2438" s="445"/>
    </row>
    <row r="2439" spans="1:15" ht="15.6">
      <c r="A2439" s="370">
        <v>46169</v>
      </c>
      <c r="B2439" s="242" t="s">
        <v>186</v>
      </c>
      <c r="C2439" s="242" t="s">
        <v>334</v>
      </c>
      <c r="D2439" s="371" t="s">
        <v>98</v>
      </c>
      <c r="E2439" s="242">
        <v>1000</v>
      </c>
      <c r="F2439" s="503">
        <f t="shared" si="38"/>
        <v>1.9353327901499302</v>
      </c>
      <c r="G2439" s="504">
        <v>516.70699999999999</v>
      </c>
      <c r="H2439" s="372" t="s">
        <v>110</v>
      </c>
      <c r="I2439" s="530" t="s">
        <v>1468</v>
      </c>
      <c r="J2439" s="505" t="s">
        <v>95</v>
      </c>
      <c r="K2439" s="505" t="s">
        <v>2149</v>
      </c>
      <c r="L2439" s="505" t="s">
        <v>112</v>
      </c>
      <c r="M2439" s="542"/>
      <c r="N2439" s="542"/>
      <c r="O2439" s="444"/>
    </row>
    <row r="2440" spans="1:15" ht="15.6">
      <c r="A2440" s="536">
        <v>46169</v>
      </c>
      <c r="B2440" s="382" t="s">
        <v>1621</v>
      </c>
      <c r="C2440" s="382" t="s">
        <v>129</v>
      </c>
      <c r="D2440" s="382" t="s">
        <v>97</v>
      </c>
      <c r="E2440" s="538">
        <v>80000</v>
      </c>
      <c r="F2440" s="503">
        <f t="shared" si="38"/>
        <v>154.82662321199442</v>
      </c>
      <c r="G2440" s="504">
        <v>516.70699999999999</v>
      </c>
      <c r="H2440" s="242" t="s">
        <v>167</v>
      </c>
      <c r="I2440" s="170" t="s">
        <v>1649</v>
      </c>
      <c r="J2440" s="505" t="s">
        <v>95</v>
      </c>
      <c r="K2440" s="505" t="s">
        <v>2149</v>
      </c>
      <c r="L2440" s="505" t="s">
        <v>112</v>
      </c>
      <c r="M2440" s="541"/>
      <c r="N2440" s="541"/>
      <c r="O2440" s="445"/>
    </row>
    <row r="2441" spans="1:15" ht="15.6">
      <c r="A2441" s="536">
        <v>46169</v>
      </c>
      <c r="B2441" s="382" t="s">
        <v>1622</v>
      </c>
      <c r="C2441" s="382" t="s">
        <v>129</v>
      </c>
      <c r="D2441" s="382" t="s">
        <v>97</v>
      </c>
      <c r="E2441" s="538">
        <v>40000</v>
      </c>
      <c r="F2441" s="503">
        <f t="shared" si="38"/>
        <v>77.413311605997208</v>
      </c>
      <c r="G2441" s="504">
        <v>516.70699999999999</v>
      </c>
      <c r="H2441" s="242" t="s">
        <v>167</v>
      </c>
      <c r="I2441" s="170" t="s">
        <v>1650</v>
      </c>
      <c r="J2441" s="505" t="s">
        <v>95</v>
      </c>
      <c r="K2441" s="505" t="s">
        <v>2149</v>
      </c>
      <c r="L2441" s="505" t="s">
        <v>112</v>
      </c>
      <c r="M2441" s="541"/>
      <c r="N2441" s="541"/>
      <c r="O2441" s="445"/>
    </row>
    <row r="2442" spans="1:15" ht="15.6">
      <c r="A2442" s="393">
        <v>46169</v>
      </c>
      <c r="B2442" s="165" t="s">
        <v>2172</v>
      </c>
      <c r="C2442" s="165" t="s">
        <v>334</v>
      </c>
      <c r="D2442" s="165" t="s">
        <v>256</v>
      </c>
      <c r="E2442" s="165">
        <v>500</v>
      </c>
      <c r="F2442" s="503">
        <f t="shared" si="38"/>
        <v>0.9676663950749651</v>
      </c>
      <c r="G2442" s="504">
        <v>516.70699999999999</v>
      </c>
      <c r="H2442" s="347" t="s">
        <v>122</v>
      </c>
      <c r="I2442" s="347" t="s">
        <v>1669</v>
      </c>
      <c r="J2442" s="505" t="s">
        <v>95</v>
      </c>
      <c r="K2442" s="505" t="s">
        <v>2149</v>
      </c>
      <c r="L2442" s="505" t="s">
        <v>112</v>
      </c>
      <c r="M2442" s="541"/>
      <c r="N2442" s="541"/>
      <c r="O2442" s="445"/>
    </row>
    <row r="2443" spans="1:15" ht="15.6">
      <c r="A2443" s="393">
        <v>46169</v>
      </c>
      <c r="B2443" s="165" t="s">
        <v>2174</v>
      </c>
      <c r="C2443" s="165" t="s">
        <v>334</v>
      </c>
      <c r="D2443" s="165" t="s">
        <v>256</v>
      </c>
      <c r="E2443" s="165">
        <v>500</v>
      </c>
      <c r="F2443" s="503">
        <f t="shared" si="38"/>
        <v>0.9676663950749651</v>
      </c>
      <c r="G2443" s="504">
        <v>516.70699999999999</v>
      </c>
      <c r="H2443" s="347" t="s">
        <v>122</v>
      </c>
      <c r="I2443" s="347" t="s">
        <v>1669</v>
      </c>
      <c r="J2443" s="505" t="s">
        <v>95</v>
      </c>
      <c r="K2443" s="505" t="s">
        <v>2149</v>
      </c>
      <c r="L2443" s="505" t="s">
        <v>112</v>
      </c>
      <c r="M2443" s="541"/>
      <c r="N2443" s="541"/>
      <c r="O2443" s="445"/>
    </row>
    <row r="2444" spans="1:15" ht="15.6">
      <c r="A2444" s="393">
        <v>46169</v>
      </c>
      <c r="B2444" s="165" t="s">
        <v>2203</v>
      </c>
      <c r="C2444" s="165" t="s">
        <v>334</v>
      </c>
      <c r="D2444" s="165" t="s">
        <v>256</v>
      </c>
      <c r="E2444" s="165">
        <v>500</v>
      </c>
      <c r="F2444" s="503">
        <f t="shared" si="38"/>
        <v>0.9676663950749651</v>
      </c>
      <c r="G2444" s="504">
        <v>516.70699999999999</v>
      </c>
      <c r="H2444" s="347" t="s">
        <v>122</v>
      </c>
      <c r="I2444" s="347" t="s">
        <v>1669</v>
      </c>
      <c r="J2444" s="505" t="s">
        <v>95</v>
      </c>
      <c r="K2444" s="505" t="s">
        <v>2149</v>
      </c>
      <c r="L2444" s="505" t="s">
        <v>112</v>
      </c>
      <c r="M2444" s="541"/>
      <c r="N2444" s="541"/>
      <c r="O2444" s="445"/>
    </row>
    <row r="2445" spans="1:15" ht="15.6">
      <c r="A2445" s="393">
        <v>46169</v>
      </c>
      <c r="B2445" s="165" t="s">
        <v>2174</v>
      </c>
      <c r="C2445" s="165" t="s">
        <v>334</v>
      </c>
      <c r="D2445" s="165" t="s">
        <v>256</v>
      </c>
      <c r="E2445" s="165">
        <v>500</v>
      </c>
      <c r="F2445" s="503">
        <f t="shared" si="38"/>
        <v>0.9676663950749651</v>
      </c>
      <c r="G2445" s="504">
        <v>516.70699999999999</v>
      </c>
      <c r="H2445" s="347" t="s">
        <v>122</v>
      </c>
      <c r="I2445" s="347" t="s">
        <v>1669</v>
      </c>
      <c r="J2445" s="505" t="s">
        <v>95</v>
      </c>
      <c r="K2445" s="505" t="s">
        <v>2149</v>
      </c>
      <c r="L2445" s="505" t="s">
        <v>112</v>
      </c>
      <c r="M2445" s="541"/>
      <c r="N2445" s="541"/>
      <c r="O2445" s="445"/>
    </row>
    <row r="2446" spans="1:15" ht="15.6">
      <c r="A2446" s="393">
        <v>46169</v>
      </c>
      <c r="B2446" s="165" t="s">
        <v>2174</v>
      </c>
      <c r="C2446" s="165" t="s">
        <v>334</v>
      </c>
      <c r="D2446" s="165" t="s">
        <v>256</v>
      </c>
      <c r="E2446" s="165">
        <v>500</v>
      </c>
      <c r="F2446" s="503">
        <f t="shared" si="38"/>
        <v>0.9676663950749651</v>
      </c>
      <c r="G2446" s="504">
        <v>516.70699999999999</v>
      </c>
      <c r="H2446" s="347" t="s">
        <v>122</v>
      </c>
      <c r="I2446" s="347" t="s">
        <v>1669</v>
      </c>
      <c r="J2446" s="505" t="s">
        <v>95</v>
      </c>
      <c r="K2446" s="505" t="s">
        <v>2149</v>
      </c>
      <c r="L2446" s="505" t="s">
        <v>112</v>
      </c>
      <c r="M2446" s="541"/>
      <c r="N2446" s="541"/>
      <c r="O2446" s="445"/>
    </row>
    <row r="2447" spans="1:15" ht="15.6">
      <c r="A2447" s="393">
        <v>46169</v>
      </c>
      <c r="B2447" s="165" t="s">
        <v>531</v>
      </c>
      <c r="C2447" s="165" t="s">
        <v>522</v>
      </c>
      <c r="D2447" s="165" t="s">
        <v>256</v>
      </c>
      <c r="E2447" s="165">
        <v>3000</v>
      </c>
      <c r="F2447" s="503">
        <f t="shared" si="38"/>
        <v>5.8059983704497906</v>
      </c>
      <c r="G2447" s="504">
        <v>516.70699999999999</v>
      </c>
      <c r="H2447" s="347" t="s">
        <v>122</v>
      </c>
      <c r="I2447" s="347" t="s">
        <v>1662</v>
      </c>
      <c r="J2447" s="505" t="s">
        <v>95</v>
      </c>
      <c r="K2447" s="505" t="s">
        <v>2149</v>
      </c>
      <c r="L2447" s="505" t="s">
        <v>112</v>
      </c>
      <c r="M2447" s="542"/>
      <c r="N2447" s="542"/>
      <c r="O2447" s="450"/>
    </row>
    <row r="2448" spans="1:15" ht="15.6">
      <c r="A2448" s="370">
        <v>46169</v>
      </c>
      <c r="B2448" s="170" t="s">
        <v>2180</v>
      </c>
      <c r="C2448" s="242" t="s">
        <v>395</v>
      </c>
      <c r="D2448" s="242" t="s">
        <v>256</v>
      </c>
      <c r="E2448" s="242">
        <v>30000</v>
      </c>
      <c r="F2448" s="503">
        <f t="shared" si="38"/>
        <v>58.05998370449791</v>
      </c>
      <c r="G2448" s="504">
        <v>516.70699999999999</v>
      </c>
      <c r="H2448" s="242" t="s">
        <v>121</v>
      </c>
      <c r="I2448" s="242" t="s">
        <v>1734</v>
      </c>
      <c r="J2448" s="505" t="s">
        <v>95</v>
      </c>
      <c r="K2448" s="505" t="s">
        <v>2149</v>
      </c>
      <c r="L2448" s="505" t="s">
        <v>112</v>
      </c>
      <c r="M2448" s="542"/>
      <c r="N2448" s="542"/>
      <c r="O2448" s="444"/>
    </row>
    <row r="2449" spans="1:15" ht="15.6">
      <c r="A2449" s="370">
        <v>46169</v>
      </c>
      <c r="B2449" s="242" t="s">
        <v>2161</v>
      </c>
      <c r="C2449" s="242" t="s">
        <v>334</v>
      </c>
      <c r="D2449" s="242" t="s">
        <v>256</v>
      </c>
      <c r="E2449" s="242">
        <v>1500</v>
      </c>
      <c r="F2449" s="503">
        <f t="shared" si="38"/>
        <v>2.9029991852248953</v>
      </c>
      <c r="G2449" s="504">
        <v>516.70699999999999</v>
      </c>
      <c r="H2449" s="242" t="s">
        <v>121</v>
      </c>
      <c r="I2449" s="242" t="s">
        <v>1710</v>
      </c>
      <c r="J2449" s="505" t="s">
        <v>95</v>
      </c>
      <c r="K2449" s="505" t="s">
        <v>2149</v>
      </c>
      <c r="L2449" s="505" t="s">
        <v>112</v>
      </c>
      <c r="M2449" s="542"/>
      <c r="N2449" s="542"/>
      <c r="O2449" s="444"/>
    </row>
    <row r="2450" spans="1:15" ht="15.6">
      <c r="A2450" s="370">
        <v>46169</v>
      </c>
      <c r="B2450" s="242" t="s">
        <v>2161</v>
      </c>
      <c r="C2450" s="242" t="s">
        <v>334</v>
      </c>
      <c r="D2450" s="242" t="s">
        <v>256</v>
      </c>
      <c r="E2450" s="242">
        <v>1000</v>
      </c>
      <c r="F2450" s="503">
        <f t="shared" si="38"/>
        <v>1.9353327901499302</v>
      </c>
      <c r="G2450" s="504">
        <v>516.70699999999999</v>
      </c>
      <c r="H2450" s="242" t="s">
        <v>121</v>
      </c>
      <c r="I2450" s="242" t="s">
        <v>1710</v>
      </c>
      <c r="J2450" s="505" t="s">
        <v>95</v>
      </c>
      <c r="K2450" s="505" t="s">
        <v>2149</v>
      </c>
      <c r="L2450" s="505" t="s">
        <v>112</v>
      </c>
      <c r="M2450" s="541"/>
      <c r="N2450" s="541"/>
      <c r="O2450" s="445"/>
    </row>
    <row r="2451" spans="1:15" ht="15.6">
      <c r="A2451" s="381">
        <v>46169</v>
      </c>
      <c r="B2451" s="242" t="s">
        <v>1822</v>
      </c>
      <c r="C2451" s="369" t="s">
        <v>334</v>
      </c>
      <c r="D2451" s="530" t="s">
        <v>96</v>
      </c>
      <c r="E2451" s="285">
        <v>250</v>
      </c>
      <c r="F2451" s="503">
        <f t="shared" si="38"/>
        <v>0.48383319753748255</v>
      </c>
      <c r="G2451" s="504">
        <v>516.70699999999999</v>
      </c>
      <c r="H2451" s="540" t="s">
        <v>133</v>
      </c>
      <c r="I2451" s="242" t="s">
        <v>1834</v>
      </c>
      <c r="J2451" s="505" t="s">
        <v>95</v>
      </c>
      <c r="K2451" s="505" t="s">
        <v>2149</v>
      </c>
      <c r="L2451" s="505" t="s">
        <v>112</v>
      </c>
      <c r="M2451" s="541"/>
      <c r="N2451" s="541"/>
      <c r="O2451" s="445"/>
    </row>
    <row r="2452" spans="1:15" ht="15.6">
      <c r="A2452" s="381">
        <v>46169</v>
      </c>
      <c r="B2452" s="242" t="s">
        <v>1800</v>
      </c>
      <c r="C2452" s="369" t="s">
        <v>334</v>
      </c>
      <c r="D2452" s="530" t="s">
        <v>96</v>
      </c>
      <c r="E2452" s="285">
        <v>250</v>
      </c>
      <c r="F2452" s="503">
        <f t="shared" si="38"/>
        <v>0.48383319753748255</v>
      </c>
      <c r="G2452" s="504">
        <v>516.70699999999999</v>
      </c>
      <c r="H2452" s="540" t="s">
        <v>133</v>
      </c>
      <c r="I2452" s="242" t="s">
        <v>1834</v>
      </c>
      <c r="J2452" s="505" t="s">
        <v>95</v>
      </c>
      <c r="K2452" s="505" t="s">
        <v>2149</v>
      </c>
      <c r="L2452" s="505" t="s">
        <v>112</v>
      </c>
      <c r="M2452" s="541"/>
      <c r="N2452" s="541"/>
      <c r="O2452" s="445"/>
    </row>
    <row r="2453" spans="1:15" ht="15.6">
      <c r="A2453" s="381">
        <v>46169</v>
      </c>
      <c r="B2453" s="242" t="s">
        <v>1807</v>
      </c>
      <c r="C2453" s="242" t="s">
        <v>403</v>
      </c>
      <c r="D2453" s="530" t="s">
        <v>96</v>
      </c>
      <c r="E2453" s="285">
        <v>10500</v>
      </c>
      <c r="F2453" s="503">
        <f t="shared" si="38"/>
        <v>20.320994296574266</v>
      </c>
      <c r="G2453" s="504">
        <v>516.70699999999999</v>
      </c>
      <c r="H2453" s="540" t="s">
        <v>133</v>
      </c>
      <c r="I2453" s="242" t="s">
        <v>1835</v>
      </c>
      <c r="J2453" s="505" t="s">
        <v>95</v>
      </c>
      <c r="K2453" s="505" t="s">
        <v>2149</v>
      </c>
      <c r="L2453" s="505" t="s">
        <v>112</v>
      </c>
      <c r="M2453" s="541"/>
      <c r="N2453" s="541"/>
      <c r="O2453" s="445"/>
    </row>
    <row r="2454" spans="1:15" ht="15.6">
      <c r="A2454" s="381">
        <v>46169</v>
      </c>
      <c r="B2454" s="242" t="s">
        <v>1823</v>
      </c>
      <c r="C2454" s="369" t="s">
        <v>334</v>
      </c>
      <c r="D2454" s="530" t="s">
        <v>96</v>
      </c>
      <c r="E2454" s="285">
        <v>500</v>
      </c>
      <c r="F2454" s="503">
        <f t="shared" si="38"/>
        <v>0.9676663950749651</v>
      </c>
      <c r="G2454" s="504">
        <v>516.70699999999999</v>
      </c>
      <c r="H2454" s="540" t="s">
        <v>133</v>
      </c>
      <c r="I2454" s="242" t="s">
        <v>1834</v>
      </c>
      <c r="J2454" s="505" t="s">
        <v>95</v>
      </c>
      <c r="K2454" s="505" t="s">
        <v>2149</v>
      </c>
      <c r="L2454" s="505" t="s">
        <v>112</v>
      </c>
      <c r="M2454" s="541"/>
      <c r="N2454" s="541"/>
      <c r="O2454" s="445"/>
    </row>
    <row r="2455" spans="1:15" ht="15.6">
      <c r="A2455" s="381">
        <v>46169</v>
      </c>
      <c r="B2455" s="170" t="s">
        <v>1824</v>
      </c>
      <c r="C2455" s="375" t="s">
        <v>391</v>
      </c>
      <c r="D2455" s="369" t="s">
        <v>96</v>
      </c>
      <c r="E2455" s="309">
        <v>8000</v>
      </c>
      <c r="F2455" s="503">
        <f t="shared" si="38"/>
        <v>15.482662321199442</v>
      </c>
      <c r="G2455" s="504">
        <v>516.70699999999999</v>
      </c>
      <c r="H2455" s="369" t="s">
        <v>133</v>
      </c>
      <c r="I2455" s="170" t="s">
        <v>1858</v>
      </c>
      <c r="J2455" s="505" t="s">
        <v>95</v>
      </c>
      <c r="K2455" s="505" t="s">
        <v>2149</v>
      </c>
      <c r="L2455" s="505" t="s">
        <v>112</v>
      </c>
      <c r="M2455" s="541"/>
      <c r="N2455" s="541"/>
      <c r="O2455" s="445"/>
    </row>
    <row r="2456" spans="1:15" ht="15.6">
      <c r="A2456" s="536">
        <v>46169</v>
      </c>
      <c r="B2456" s="375" t="s">
        <v>1906</v>
      </c>
      <c r="C2456" s="375" t="s">
        <v>334</v>
      </c>
      <c r="D2456" s="375" t="s">
        <v>99</v>
      </c>
      <c r="E2456" s="245">
        <v>1000</v>
      </c>
      <c r="F2456" s="503">
        <f t="shared" si="38"/>
        <v>1.9353327901499302</v>
      </c>
      <c r="G2456" s="504">
        <v>516.70699999999999</v>
      </c>
      <c r="H2456" s="375" t="s">
        <v>128</v>
      </c>
      <c r="I2456" s="375" t="s">
        <v>1938</v>
      </c>
      <c r="J2456" s="505" t="s">
        <v>95</v>
      </c>
      <c r="K2456" s="505" t="s">
        <v>2149</v>
      </c>
      <c r="L2456" s="505" t="s">
        <v>112</v>
      </c>
      <c r="M2456" s="543"/>
      <c r="N2456" s="543"/>
      <c r="O2456"/>
    </row>
    <row r="2457" spans="1:15" ht="15.6">
      <c r="A2457" s="536">
        <v>46169</v>
      </c>
      <c r="B2457" s="375" t="s">
        <v>1907</v>
      </c>
      <c r="C2457" s="375" t="s">
        <v>334</v>
      </c>
      <c r="D2457" s="375" t="s">
        <v>99</v>
      </c>
      <c r="E2457" s="245">
        <v>300</v>
      </c>
      <c r="F2457" s="503">
        <f t="shared" si="38"/>
        <v>0.58059983704497908</v>
      </c>
      <c r="G2457" s="504">
        <v>516.70699999999999</v>
      </c>
      <c r="H2457" s="375" t="s">
        <v>128</v>
      </c>
      <c r="I2457" s="375" t="s">
        <v>1938</v>
      </c>
      <c r="J2457" s="505" t="s">
        <v>95</v>
      </c>
      <c r="K2457" s="505" t="s">
        <v>2149</v>
      </c>
      <c r="L2457" s="505" t="s">
        <v>112</v>
      </c>
      <c r="M2457" s="543"/>
      <c r="N2457" s="543"/>
      <c r="O2457"/>
    </row>
    <row r="2458" spans="1:15" ht="15.6">
      <c r="A2458" s="536">
        <v>46169</v>
      </c>
      <c r="B2458" s="375" t="s">
        <v>1908</v>
      </c>
      <c r="C2458" s="375" t="s">
        <v>395</v>
      </c>
      <c r="D2458" s="375" t="s">
        <v>99</v>
      </c>
      <c r="E2458" s="245">
        <v>80000</v>
      </c>
      <c r="F2458" s="503">
        <f t="shared" si="38"/>
        <v>154.82662321199442</v>
      </c>
      <c r="G2458" s="504">
        <v>516.70699999999999</v>
      </c>
      <c r="H2458" s="375" t="s">
        <v>128</v>
      </c>
      <c r="I2458" s="375" t="s">
        <v>1960</v>
      </c>
      <c r="J2458" s="505" t="s">
        <v>95</v>
      </c>
      <c r="K2458" s="505" t="s">
        <v>2149</v>
      </c>
      <c r="L2458" s="505" t="s">
        <v>112</v>
      </c>
      <c r="M2458" s="543"/>
      <c r="N2458" s="543"/>
      <c r="O2458"/>
    </row>
    <row r="2459" spans="1:15" ht="15.6">
      <c r="A2459" s="370">
        <v>46169</v>
      </c>
      <c r="B2459" s="242" t="s">
        <v>1343</v>
      </c>
      <c r="C2459" s="242" t="s">
        <v>334</v>
      </c>
      <c r="D2459" s="242" t="s">
        <v>96</v>
      </c>
      <c r="E2459" s="242">
        <v>3500</v>
      </c>
      <c r="F2459" s="503">
        <f t="shared" si="38"/>
        <v>6.7736647655247557</v>
      </c>
      <c r="G2459" s="504">
        <v>516.70699999999999</v>
      </c>
      <c r="H2459" s="242" t="s">
        <v>123</v>
      </c>
      <c r="I2459" s="242" t="s">
        <v>2013</v>
      </c>
      <c r="J2459" s="505" t="s">
        <v>95</v>
      </c>
      <c r="K2459" s="505" t="s">
        <v>2149</v>
      </c>
      <c r="L2459" s="505" t="s">
        <v>112</v>
      </c>
      <c r="M2459" s="543"/>
      <c r="N2459" s="543"/>
      <c r="O2459"/>
    </row>
    <row r="2460" spans="1:15" ht="15.6">
      <c r="A2460" s="370">
        <v>46169</v>
      </c>
      <c r="B2460" s="242" t="s">
        <v>1996</v>
      </c>
      <c r="C2460" s="242" t="s">
        <v>334</v>
      </c>
      <c r="D2460" s="242" t="s">
        <v>96</v>
      </c>
      <c r="E2460" s="242">
        <v>300</v>
      </c>
      <c r="F2460" s="503">
        <f t="shared" si="38"/>
        <v>0.58059983704497908</v>
      </c>
      <c r="G2460" s="504">
        <v>516.70699999999999</v>
      </c>
      <c r="H2460" s="242" t="s">
        <v>123</v>
      </c>
      <c r="I2460" s="242" t="s">
        <v>2013</v>
      </c>
      <c r="J2460" s="505" t="s">
        <v>95</v>
      </c>
      <c r="K2460" s="505" t="s">
        <v>2149</v>
      </c>
      <c r="L2460" s="505" t="s">
        <v>112</v>
      </c>
      <c r="M2460" s="543"/>
      <c r="N2460" s="543"/>
      <c r="O2460"/>
    </row>
    <row r="2461" spans="1:15" ht="15.6">
      <c r="A2461" s="370">
        <v>46169</v>
      </c>
      <c r="B2461" s="242" t="s">
        <v>1997</v>
      </c>
      <c r="C2461" s="242" t="s">
        <v>523</v>
      </c>
      <c r="D2461" s="242" t="s">
        <v>96</v>
      </c>
      <c r="E2461" s="242">
        <v>80000</v>
      </c>
      <c r="F2461" s="503">
        <f t="shared" si="38"/>
        <v>154.82662321199442</v>
      </c>
      <c r="G2461" s="504">
        <v>516.70699999999999</v>
      </c>
      <c r="H2461" s="242" t="s">
        <v>123</v>
      </c>
      <c r="I2461" s="242" t="s">
        <v>2034</v>
      </c>
      <c r="J2461" s="505" t="s">
        <v>95</v>
      </c>
      <c r="K2461" s="505" t="s">
        <v>2149</v>
      </c>
      <c r="L2461" s="505" t="s">
        <v>112</v>
      </c>
      <c r="M2461" s="543"/>
      <c r="N2461" s="543"/>
      <c r="O2461"/>
    </row>
    <row r="2462" spans="1:15" ht="15.6">
      <c r="A2462" s="370">
        <v>46170</v>
      </c>
      <c r="B2462" s="242" t="s">
        <v>185</v>
      </c>
      <c r="C2462" s="242" t="s">
        <v>334</v>
      </c>
      <c r="D2462" s="371" t="s">
        <v>98</v>
      </c>
      <c r="E2462" s="242">
        <v>1000</v>
      </c>
      <c r="F2462" s="503">
        <f t="shared" si="38"/>
        <v>1.9353327901499302</v>
      </c>
      <c r="G2462" s="504">
        <v>516.70699999999999</v>
      </c>
      <c r="H2462" s="372" t="s">
        <v>110</v>
      </c>
      <c r="I2462" s="530" t="s">
        <v>1468</v>
      </c>
      <c r="J2462" s="505" t="s">
        <v>95</v>
      </c>
      <c r="K2462" s="505" t="s">
        <v>2149</v>
      </c>
      <c r="L2462" s="505" t="s">
        <v>112</v>
      </c>
      <c r="M2462" s="542"/>
      <c r="N2462" s="542"/>
      <c r="O2462" s="444"/>
    </row>
    <row r="2463" spans="1:15" ht="15.6">
      <c r="A2463" s="370">
        <v>46170</v>
      </c>
      <c r="B2463" s="242" t="s">
        <v>1464</v>
      </c>
      <c r="C2463" s="242" t="s">
        <v>334</v>
      </c>
      <c r="D2463" s="371" t="s">
        <v>98</v>
      </c>
      <c r="E2463" s="242">
        <v>1000</v>
      </c>
      <c r="F2463" s="503">
        <f t="shared" si="38"/>
        <v>1.9353327901499302</v>
      </c>
      <c r="G2463" s="504">
        <v>516.70699999999999</v>
      </c>
      <c r="H2463" s="372" t="s">
        <v>110</v>
      </c>
      <c r="I2463" s="530" t="s">
        <v>1468</v>
      </c>
      <c r="J2463" s="505" t="s">
        <v>95</v>
      </c>
      <c r="K2463" s="505" t="s">
        <v>2149</v>
      </c>
      <c r="L2463" s="505" t="s">
        <v>112</v>
      </c>
      <c r="M2463" s="541"/>
      <c r="N2463" s="541"/>
      <c r="O2463" s="445"/>
    </row>
    <row r="2464" spans="1:15" ht="15.6">
      <c r="A2464" s="370">
        <v>46170</v>
      </c>
      <c r="B2464" s="242" t="s">
        <v>206</v>
      </c>
      <c r="C2464" s="242" t="s">
        <v>334</v>
      </c>
      <c r="D2464" s="371" t="s">
        <v>98</v>
      </c>
      <c r="E2464" s="242">
        <v>1000</v>
      </c>
      <c r="F2464" s="503">
        <f t="shared" si="38"/>
        <v>1.9353327901499302</v>
      </c>
      <c r="G2464" s="504">
        <v>516.70699999999999</v>
      </c>
      <c r="H2464" s="372" t="s">
        <v>110</v>
      </c>
      <c r="I2464" s="530" t="s">
        <v>1468</v>
      </c>
      <c r="J2464" s="505" t="s">
        <v>95</v>
      </c>
      <c r="K2464" s="505" t="s">
        <v>2149</v>
      </c>
      <c r="L2464" s="505" t="s">
        <v>112</v>
      </c>
      <c r="M2464" s="541"/>
      <c r="N2464" s="541"/>
      <c r="O2464" s="445"/>
    </row>
    <row r="2465" spans="1:15" ht="15.6">
      <c r="A2465" s="374">
        <v>46170</v>
      </c>
      <c r="B2465" s="377" t="s">
        <v>1530</v>
      </c>
      <c r="C2465" s="377" t="s">
        <v>520</v>
      </c>
      <c r="D2465" s="376" t="s">
        <v>96</v>
      </c>
      <c r="E2465" s="377">
        <v>250</v>
      </c>
      <c r="F2465" s="503">
        <f t="shared" si="38"/>
        <v>0.48383319753748255</v>
      </c>
      <c r="G2465" s="504">
        <v>516.70699999999999</v>
      </c>
      <c r="H2465" s="376" t="s">
        <v>127</v>
      </c>
      <c r="I2465" s="377" t="s">
        <v>1553</v>
      </c>
      <c r="J2465" s="505" t="s">
        <v>95</v>
      </c>
      <c r="K2465" s="505" t="s">
        <v>2149</v>
      </c>
      <c r="L2465" s="505" t="s">
        <v>112</v>
      </c>
      <c r="M2465" s="541"/>
      <c r="N2465" s="541"/>
      <c r="O2465" s="445"/>
    </row>
    <row r="2466" spans="1:15" ht="15.6">
      <c r="A2466" s="374">
        <v>46170</v>
      </c>
      <c r="B2466" s="377" t="s">
        <v>1531</v>
      </c>
      <c r="C2466" s="377" t="s">
        <v>520</v>
      </c>
      <c r="D2466" s="376" t="s">
        <v>96</v>
      </c>
      <c r="E2466" s="377">
        <v>250</v>
      </c>
      <c r="F2466" s="503">
        <f t="shared" si="38"/>
        <v>0.48383319753748255</v>
      </c>
      <c r="G2466" s="504">
        <v>516.70699999999999</v>
      </c>
      <c r="H2466" s="376" t="s">
        <v>127</v>
      </c>
      <c r="I2466" s="377" t="s">
        <v>1553</v>
      </c>
      <c r="J2466" s="505" t="s">
        <v>95</v>
      </c>
      <c r="K2466" s="505" t="s">
        <v>2149</v>
      </c>
      <c r="L2466" s="505" t="s">
        <v>112</v>
      </c>
      <c r="M2466" s="541"/>
      <c r="N2466" s="541"/>
      <c r="O2466" s="445"/>
    </row>
    <row r="2467" spans="1:15" ht="15.6">
      <c r="A2467" s="374">
        <v>46170</v>
      </c>
      <c r="B2467" s="377" t="s">
        <v>1532</v>
      </c>
      <c r="C2467" s="377" t="s">
        <v>520</v>
      </c>
      <c r="D2467" s="376" t="s">
        <v>96</v>
      </c>
      <c r="E2467" s="377">
        <v>250</v>
      </c>
      <c r="F2467" s="503">
        <f t="shared" si="38"/>
        <v>0.48383319753748255</v>
      </c>
      <c r="G2467" s="504">
        <v>516.70699999999999</v>
      </c>
      <c r="H2467" s="376" t="s">
        <v>127</v>
      </c>
      <c r="I2467" s="377" t="s">
        <v>1553</v>
      </c>
      <c r="J2467" s="505" t="s">
        <v>95</v>
      </c>
      <c r="K2467" s="505" t="s">
        <v>2149</v>
      </c>
      <c r="L2467" s="505" t="s">
        <v>112</v>
      </c>
      <c r="M2467" s="541"/>
      <c r="N2467" s="541"/>
      <c r="O2467" s="445"/>
    </row>
    <row r="2468" spans="1:15" ht="15.6">
      <c r="A2468" s="374">
        <v>46170</v>
      </c>
      <c r="B2468" s="377" t="s">
        <v>1533</v>
      </c>
      <c r="C2468" s="377" t="s">
        <v>520</v>
      </c>
      <c r="D2468" s="376" t="s">
        <v>96</v>
      </c>
      <c r="E2468" s="377">
        <v>250</v>
      </c>
      <c r="F2468" s="503">
        <f t="shared" si="38"/>
        <v>0.48383319753748255</v>
      </c>
      <c r="G2468" s="504">
        <v>516.70699999999999</v>
      </c>
      <c r="H2468" s="376" t="s">
        <v>127</v>
      </c>
      <c r="I2468" s="377" t="s">
        <v>1553</v>
      </c>
      <c r="J2468" s="505" t="s">
        <v>95</v>
      </c>
      <c r="K2468" s="505" t="s">
        <v>2149</v>
      </c>
      <c r="L2468" s="505" t="s">
        <v>112</v>
      </c>
      <c r="M2468" s="541"/>
      <c r="N2468" s="541"/>
      <c r="O2468" s="445"/>
    </row>
    <row r="2469" spans="1:15" ht="15.6">
      <c r="A2469" s="374">
        <v>46170</v>
      </c>
      <c r="B2469" s="377" t="s">
        <v>1534</v>
      </c>
      <c r="C2469" s="377" t="s">
        <v>520</v>
      </c>
      <c r="D2469" s="376" t="s">
        <v>96</v>
      </c>
      <c r="E2469" s="377">
        <v>250</v>
      </c>
      <c r="F2469" s="503">
        <f t="shared" si="38"/>
        <v>0.48383319753748255</v>
      </c>
      <c r="G2469" s="504">
        <v>516.70699999999999</v>
      </c>
      <c r="H2469" s="376" t="s">
        <v>127</v>
      </c>
      <c r="I2469" s="377" t="s">
        <v>1553</v>
      </c>
      <c r="J2469" s="505" t="s">
        <v>95</v>
      </c>
      <c r="K2469" s="505" t="s">
        <v>2149</v>
      </c>
      <c r="L2469" s="505" t="s">
        <v>112</v>
      </c>
      <c r="M2469" s="541"/>
      <c r="N2469" s="541"/>
      <c r="O2469" s="445"/>
    </row>
    <row r="2470" spans="1:15" ht="15.6">
      <c r="A2470" s="374">
        <v>46170</v>
      </c>
      <c r="B2470" s="382" t="s">
        <v>1535</v>
      </c>
      <c r="C2470" s="242" t="s">
        <v>403</v>
      </c>
      <c r="D2470" s="376" t="s">
        <v>96</v>
      </c>
      <c r="E2470" s="377">
        <v>10500</v>
      </c>
      <c r="F2470" s="503">
        <f t="shared" si="38"/>
        <v>20.320994296574266</v>
      </c>
      <c r="G2470" s="504">
        <v>516.70699999999999</v>
      </c>
      <c r="H2470" s="376" t="s">
        <v>127</v>
      </c>
      <c r="I2470" s="377" t="s">
        <v>1549</v>
      </c>
      <c r="J2470" s="505" t="s">
        <v>95</v>
      </c>
      <c r="K2470" s="505" t="s">
        <v>2149</v>
      </c>
      <c r="L2470" s="505" t="s">
        <v>112</v>
      </c>
      <c r="M2470" s="542"/>
      <c r="N2470" s="542"/>
      <c r="O2470" s="450"/>
    </row>
    <row r="2471" spans="1:15" ht="15.6">
      <c r="A2471" s="374">
        <v>46170</v>
      </c>
      <c r="B2471" s="377" t="s">
        <v>1536</v>
      </c>
      <c r="C2471" s="377" t="s">
        <v>520</v>
      </c>
      <c r="D2471" s="376" t="s">
        <v>96</v>
      </c>
      <c r="E2471" s="377">
        <v>250</v>
      </c>
      <c r="F2471" s="503">
        <f t="shared" si="38"/>
        <v>0.48383319753748255</v>
      </c>
      <c r="G2471" s="504">
        <v>516.70699999999999</v>
      </c>
      <c r="H2471" s="376" t="s">
        <v>127</v>
      </c>
      <c r="I2471" s="377" t="s">
        <v>1553</v>
      </c>
      <c r="J2471" s="505" t="s">
        <v>95</v>
      </c>
      <c r="K2471" s="505" t="s">
        <v>2149</v>
      </c>
      <c r="L2471" s="505" t="s">
        <v>112</v>
      </c>
      <c r="M2471" s="542"/>
      <c r="N2471" s="542"/>
      <c r="O2471" s="450"/>
    </row>
    <row r="2472" spans="1:15" ht="15.6">
      <c r="A2472" s="533">
        <v>46170</v>
      </c>
      <c r="B2472" s="382" t="s">
        <v>1594</v>
      </c>
      <c r="C2472" s="535" t="s">
        <v>334</v>
      </c>
      <c r="D2472" s="382" t="s">
        <v>97</v>
      </c>
      <c r="E2472" s="284">
        <v>500</v>
      </c>
      <c r="F2472" s="503">
        <f t="shared" si="38"/>
        <v>0.9676663950749651</v>
      </c>
      <c r="G2472" s="504">
        <v>516.70699999999999</v>
      </c>
      <c r="H2472" s="242" t="s">
        <v>167</v>
      </c>
      <c r="I2472" s="242" t="s">
        <v>1629</v>
      </c>
      <c r="J2472" s="505" t="s">
        <v>95</v>
      </c>
      <c r="K2472" s="505" t="s">
        <v>2149</v>
      </c>
      <c r="L2472" s="505" t="s">
        <v>112</v>
      </c>
      <c r="M2472" s="541"/>
      <c r="N2472" s="541"/>
      <c r="O2472" s="445"/>
    </row>
    <row r="2473" spans="1:15" ht="15.6">
      <c r="A2473" s="533">
        <v>46170</v>
      </c>
      <c r="B2473" s="382" t="s">
        <v>451</v>
      </c>
      <c r="C2473" s="535" t="s">
        <v>334</v>
      </c>
      <c r="D2473" s="382" t="s">
        <v>97</v>
      </c>
      <c r="E2473" s="284">
        <v>500</v>
      </c>
      <c r="F2473" s="503">
        <f t="shared" si="38"/>
        <v>0.9676663950749651</v>
      </c>
      <c r="G2473" s="504">
        <v>516.70699999999999</v>
      </c>
      <c r="H2473" s="242" t="s">
        <v>167</v>
      </c>
      <c r="I2473" s="242" t="s">
        <v>1629</v>
      </c>
      <c r="J2473" s="505" t="s">
        <v>95</v>
      </c>
      <c r="K2473" s="505" t="s">
        <v>2149</v>
      </c>
      <c r="L2473" s="505" t="s">
        <v>112</v>
      </c>
      <c r="M2473" s="541"/>
      <c r="N2473" s="541"/>
      <c r="O2473" s="445"/>
    </row>
    <row r="2474" spans="1:15" ht="15.6">
      <c r="A2474" s="533">
        <v>46170</v>
      </c>
      <c r="B2474" s="382" t="s">
        <v>1623</v>
      </c>
      <c r="C2474" s="535" t="s">
        <v>334</v>
      </c>
      <c r="D2474" s="382" t="s">
        <v>97</v>
      </c>
      <c r="E2474" s="284">
        <v>1000</v>
      </c>
      <c r="F2474" s="503">
        <f t="shared" si="38"/>
        <v>1.9353327901499302</v>
      </c>
      <c r="G2474" s="504">
        <v>516.70699999999999</v>
      </c>
      <c r="H2474" s="242" t="s">
        <v>167</v>
      </c>
      <c r="I2474" s="242" t="s">
        <v>1629</v>
      </c>
      <c r="J2474" s="505" t="s">
        <v>95</v>
      </c>
      <c r="K2474" s="505" t="s">
        <v>2149</v>
      </c>
      <c r="L2474" s="505" t="s">
        <v>112</v>
      </c>
      <c r="M2474" s="541"/>
      <c r="N2474" s="541"/>
      <c r="O2474" s="445"/>
    </row>
    <row r="2475" spans="1:15" ht="15.6">
      <c r="A2475" s="533">
        <v>46170</v>
      </c>
      <c r="B2475" s="382" t="s">
        <v>1598</v>
      </c>
      <c r="C2475" s="535" t="s">
        <v>334</v>
      </c>
      <c r="D2475" s="382" t="s">
        <v>97</v>
      </c>
      <c r="E2475" s="284">
        <v>1000</v>
      </c>
      <c r="F2475" s="503">
        <f t="shared" si="38"/>
        <v>1.9353327901499302</v>
      </c>
      <c r="G2475" s="504">
        <v>516.70699999999999</v>
      </c>
      <c r="H2475" s="242" t="s">
        <v>167</v>
      </c>
      <c r="I2475" s="242" t="s">
        <v>1629</v>
      </c>
      <c r="J2475" s="505" t="s">
        <v>95</v>
      </c>
      <c r="K2475" s="505" t="s">
        <v>2149</v>
      </c>
      <c r="L2475" s="505" t="s">
        <v>112</v>
      </c>
      <c r="M2475" s="541"/>
      <c r="N2475" s="541"/>
      <c r="O2475" s="445"/>
    </row>
    <row r="2476" spans="1:15" ht="15.6">
      <c r="A2476" s="536">
        <v>46170</v>
      </c>
      <c r="B2476" s="375" t="s">
        <v>1624</v>
      </c>
      <c r="C2476" s="375" t="s">
        <v>448</v>
      </c>
      <c r="D2476" s="382" t="s">
        <v>97</v>
      </c>
      <c r="E2476" s="538">
        <v>8500</v>
      </c>
      <c r="F2476" s="503">
        <f t="shared" si="38"/>
        <v>16.450328716274406</v>
      </c>
      <c r="G2476" s="504">
        <v>516.70699999999999</v>
      </c>
      <c r="H2476" s="242" t="s">
        <v>167</v>
      </c>
      <c r="I2476" s="170" t="s">
        <v>1651</v>
      </c>
      <c r="J2476" s="505" t="s">
        <v>95</v>
      </c>
      <c r="K2476" s="505" t="s">
        <v>2149</v>
      </c>
      <c r="L2476" s="505" t="s">
        <v>112</v>
      </c>
      <c r="M2476" s="541"/>
      <c r="N2476" s="541"/>
      <c r="O2476" s="445"/>
    </row>
    <row r="2477" spans="1:15" ht="15.6">
      <c r="A2477" s="536">
        <v>46170</v>
      </c>
      <c r="B2477" s="375" t="s">
        <v>1620</v>
      </c>
      <c r="C2477" s="375" t="s">
        <v>448</v>
      </c>
      <c r="D2477" s="382" t="s">
        <v>97</v>
      </c>
      <c r="E2477" s="538">
        <v>2800</v>
      </c>
      <c r="F2477" s="503">
        <f t="shared" si="38"/>
        <v>5.4189318124198049</v>
      </c>
      <c r="G2477" s="504">
        <v>516.70699999999999</v>
      </c>
      <c r="H2477" s="242" t="s">
        <v>167</v>
      </c>
      <c r="I2477" s="170" t="s">
        <v>1652</v>
      </c>
      <c r="J2477" s="505" t="s">
        <v>95</v>
      </c>
      <c r="K2477" s="505" t="s">
        <v>2149</v>
      </c>
      <c r="L2477" s="505" t="s">
        <v>112</v>
      </c>
      <c r="M2477" s="541"/>
      <c r="N2477" s="541"/>
      <c r="O2477" s="445"/>
    </row>
    <row r="2478" spans="1:15" ht="15.6">
      <c r="A2478" s="393">
        <v>46170</v>
      </c>
      <c r="B2478" s="165" t="s">
        <v>2170</v>
      </c>
      <c r="C2478" s="165" t="s">
        <v>523</v>
      </c>
      <c r="D2478" s="165" t="s">
        <v>256</v>
      </c>
      <c r="E2478" s="165">
        <v>20000</v>
      </c>
      <c r="F2478" s="503">
        <f t="shared" ref="F2478:F2541" si="39">E2478/G2478</f>
        <v>38.706655802998604</v>
      </c>
      <c r="G2478" s="504">
        <v>516.70699999999999</v>
      </c>
      <c r="H2478" s="165" t="s">
        <v>122</v>
      </c>
      <c r="I2478" s="165" t="s">
        <v>1698</v>
      </c>
      <c r="J2478" s="505" t="s">
        <v>95</v>
      </c>
      <c r="K2478" s="505" t="s">
        <v>2149</v>
      </c>
      <c r="L2478" s="505" t="s">
        <v>112</v>
      </c>
      <c r="M2478" s="541"/>
      <c r="N2478" s="541"/>
      <c r="O2478" s="445"/>
    </row>
    <row r="2479" spans="1:15" ht="15.6">
      <c r="A2479" s="393">
        <v>46170</v>
      </c>
      <c r="B2479" s="165" t="s">
        <v>2206</v>
      </c>
      <c r="C2479" s="375" t="s">
        <v>391</v>
      </c>
      <c r="D2479" s="165" t="s">
        <v>256</v>
      </c>
      <c r="E2479" s="165">
        <v>3000</v>
      </c>
      <c r="F2479" s="503">
        <f t="shared" si="39"/>
        <v>5.8059983704497906</v>
      </c>
      <c r="G2479" s="504">
        <v>516.70699999999999</v>
      </c>
      <c r="H2479" s="165" t="s">
        <v>122</v>
      </c>
      <c r="I2479" s="165" t="s">
        <v>1699</v>
      </c>
      <c r="J2479" s="505" t="s">
        <v>95</v>
      </c>
      <c r="K2479" s="505" t="s">
        <v>2149</v>
      </c>
      <c r="L2479" s="505" t="s">
        <v>112</v>
      </c>
      <c r="M2479" s="541"/>
      <c r="N2479" s="541"/>
      <c r="O2479" s="445"/>
    </row>
    <row r="2480" spans="1:15" ht="15.6">
      <c r="A2480" s="393">
        <v>46170</v>
      </c>
      <c r="B2480" s="165" t="s">
        <v>2174</v>
      </c>
      <c r="C2480" s="165" t="s">
        <v>334</v>
      </c>
      <c r="D2480" s="165" t="s">
        <v>256</v>
      </c>
      <c r="E2480" s="165">
        <v>500</v>
      </c>
      <c r="F2480" s="503">
        <f t="shared" si="39"/>
        <v>0.9676663950749651</v>
      </c>
      <c r="G2480" s="504">
        <v>516.70699999999999</v>
      </c>
      <c r="H2480" s="347" t="s">
        <v>122</v>
      </c>
      <c r="I2480" s="347" t="s">
        <v>1669</v>
      </c>
      <c r="J2480" s="505" t="s">
        <v>95</v>
      </c>
      <c r="K2480" s="505" t="s">
        <v>2149</v>
      </c>
      <c r="L2480" s="505" t="s">
        <v>112</v>
      </c>
      <c r="M2480" s="541"/>
      <c r="N2480" s="541"/>
      <c r="O2480" s="445"/>
    </row>
    <row r="2481" spans="1:15" ht="15.6">
      <c r="A2481" s="393">
        <v>46170</v>
      </c>
      <c r="B2481" s="165" t="s">
        <v>2174</v>
      </c>
      <c r="C2481" s="165" t="s">
        <v>334</v>
      </c>
      <c r="D2481" s="165" t="s">
        <v>256</v>
      </c>
      <c r="E2481" s="165">
        <v>500</v>
      </c>
      <c r="F2481" s="503">
        <f t="shared" si="39"/>
        <v>0.9676663950749651</v>
      </c>
      <c r="G2481" s="504">
        <v>516.70699999999999</v>
      </c>
      <c r="H2481" s="347" t="s">
        <v>122</v>
      </c>
      <c r="I2481" s="347" t="s">
        <v>1669</v>
      </c>
      <c r="J2481" s="505" t="s">
        <v>95</v>
      </c>
      <c r="K2481" s="505" t="s">
        <v>2149</v>
      </c>
      <c r="L2481" s="505" t="s">
        <v>112</v>
      </c>
      <c r="M2481" s="541"/>
      <c r="N2481" s="541"/>
      <c r="O2481" s="445"/>
    </row>
    <row r="2482" spans="1:15" ht="15.6">
      <c r="A2482" s="393">
        <v>46170</v>
      </c>
      <c r="B2482" s="165" t="s">
        <v>2174</v>
      </c>
      <c r="C2482" s="165" t="s">
        <v>334</v>
      </c>
      <c r="D2482" s="165" t="s">
        <v>256</v>
      </c>
      <c r="E2482" s="165">
        <v>500</v>
      </c>
      <c r="F2482" s="503">
        <f t="shared" si="39"/>
        <v>0.9676663950749651</v>
      </c>
      <c r="G2482" s="504">
        <v>516.70699999999999</v>
      </c>
      <c r="H2482" s="347" t="s">
        <v>122</v>
      </c>
      <c r="I2482" s="347" t="s">
        <v>1669</v>
      </c>
      <c r="J2482" s="505" t="s">
        <v>95</v>
      </c>
      <c r="K2482" s="505" t="s">
        <v>2149</v>
      </c>
      <c r="L2482" s="505" t="s">
        <v>112</v>
      </c>
      <c r="M2482" s="541"/>
      <c r="N2482" s="541"/>
      <c r="O2482" s="445"/>
    </row>
    <row r="2483" spans="1:15" ht="15.6">
      <c r="A2483" s="393">
        <v>46170</v>
      </c>
      <c r="B2483" s="165" t="s">
        <v>2174</v>
      </c>
      <c r="C2483" s="165" t="s">
        <v>334</v>
      </c>
      <c r="D2483" s="165" t="s">
        <v>256</v>
      </c>
      <c r="E2483" s="165">
        <v>500</v>
      </c>
      <c r="F2483" s="503">
        <f t="shared" si="39"/>
        <v>0.9676663950749651</v>
      </c>
      <c r="G2483" s="504">
        <v>516.70699999999999</v>
      </c>
      <c r="H2483" s="347" t="s">
        <v>122</v>
      </c>
      <c r="I2483" s="347" t="s">
        <v>1669</v>
      </c>
      <c r="J2483" s="505" t="s">
        <v>95</v>
      </c>
      <c r="K2483" s="505" t="s">
        <v>2149</v>
      </c>
      <c r="L2483" s="505" t="s">
        <v>112</v>
      </c>
      <c r="M2483" s="541"/>
      <c r="N2483" s="541"/>
      <c r="O2483" s="445"/>
    </row>
    <row r="2484" spans="1:15" ht="15.6">
      <c r="A2484" s="393">
        <v>46170</v>
      </c>
      <c r="B2484" s="165" t="s">
        <v>2174</v>
      </c>
      <c r="C2484" s="165" t="s">
        <v>334</v>
      </c>
      <c r="D2484" s="165" t="s">
        <v>256</v>
      </c>
      <c r="E2484" s="165">
        <v>500</v>
      </c>
      <c r="F2484" s="503">
        <f t="shared" si="39"/>
        <v>0.9676663950749651</v>
      </c>
      <c r="G2484" s="504">
        <v>516.70699999999999</v>
      </c>
      <c r="H2484" s="347" t="s">
        <v>122</v>
      </c>
      <c r="I2484" s="347" t="s">
        <v>1669</v>
      </c>
      <c r="J2484" s="505" t="s">
        <v>95</v>
      </c>
      <c r="K2484" s="505" t="s">
        <v>2149</v>
      </c>
      <c r="L2484" s="505" t="s">
        <v>112</v>
      </c>
      <c r="M2484" s="541"/>
      <c r="N2484" s="541"/>
      <c r="O2484" s="445"/>
    </row>
    <row r="2485" spans="1:15" ht="15.6">
      <c r="A2485" s="393">
        <v>46170</v>
      </c>
      <c r="B2485" s="165" t="s">
        <v>2174</v>
      </c>
      <c r="C2485" s="165" t="s">
        <v>334</v>
      </c>
      <c r="D2485" s="165" t="s">
        <v>256</v>
      </c>
      <c r="E2485" s="165">
        <v>500</v>
      </c>
      <c r="F2485" s="503">
        <f t="shared" si="39"/>
        <v>0.9676663950749651</v>
      </c>
      <c r="G2485" s="504">
        <v>516.70699999999999</v>
      </c>
      <c r="H2485" s="347" t="s">
        <v>122</v>
      </c>
      <c r="I2485" s="347" t="s">
        <v>1669</v>
      </c>
      <c r="J2485" s="505" t="s">
        <v>95</v>
      </c>
      <c r="K2485" s="505" t="s">
        <v>2149</v>
      </c>
      <c r="L2485" s="505" t="s">
        <v>112</v>
      </c>
      <c r="M2485" s="542"/>
      <c r="N2485" s="542"/>
      <c r="O2485" s="444"/>
    </row>
    <row r="2486" spans="1:15" ht="15.6">
      <c r="A2486" s="393">
        <v>46170</v>
      </c>
      <c r="B2486" s="165" t="s">
        <v>2174</v>
      </c>
      <c r="C2486" s="165" t="s">
        <v>334</v>
      </c>
      <c r="D2486" s="165" t="s">
        <v>256</v>
      </c>
      <c r="E2486" s="165">
        <v>500</v>
      </c>
      <c r="F2486" s="503">
        <f t="shared" si="39"/>
        <v>0.9676663950749651</v>
      </c>
      <c r="G2486" s="504">
        <v>516.70699999999999</v>
      </c>
      <c r="H2486" s="347" t="s">
        <v>122</v>
      </c>
      <c r="I2486" s="347" t="s">
        <v>1669</v>
      </c>
      <c r="J2486" s="505" t="s">
        <v>95</v>
      </c>
      <c r="K2486" s="505" t="s">
        <v>2149</v>
      </c>
      <c r="L2486" s="505" t="s">
        <v>112</v>
      </c>
      <c r="M2486" s="542"/>
      <c r="N2486" s="542"/>
      <c r="O2486" s="444"/>
    </row>
    <row r="2487" spans="1:15" ht="15.6">
      <c r="A2487" s="393">
        <v>46170</v>
      </c>
      <c r="B2487" s="165" t="s">
        <v>2174</v>
      </c>
      <c r="C2487" s="165" t="s">
        <v>334</v>
      </c>
      <c r="D2487" s="165" t="s">
        <v>256</v>
      </c>
      <c r="E2487" s="165">
        <v>500</v>
      </c>
      <c r="F2487" s="503">
        <f t="shared" si="39"/>
        <v>0.9676663950749651</v>
      </c>
      <c r="G2487" s="504">
        <v>516.70699999999999</v>
      </c>
      <c r="H2487" s="347" t="s">
        <v>122</v>
      </c>
      <c r="I2487" s="347" t="s">
        <v>1669</v>
      </c>
      <c r="J2487" s="505" t="s">
        <v>95</v>
      </c>
      <c r="K2487" s="505" t="s">
        <v>2149</v>
      </c>
      <c r="L2487" s="505" t="s">
        <v>112</v>
      </c>
      <c r="M2487" s="541"/>
      <c r="N2487" s="541"/>
      <c r="O2487" s="445"/>
    </row>
    <row r="2488" spans="1:15" ht="15.6">
      <c r="A2488" s="393">
        <v>46170</v>
      </c>
      <c r="B2488" s="165" t="s">
        <v>2175</v>
      </c>
      <c r="C2488" s="375" t="s">
        <v>391</v>
      </c>
      <c r="D2488" s="165" t="s">
        <v>256</v>
      </c>
      <c r="E2488" s="165">
        <v>12000</v>
      </c>
      <c r="F2488" s="503">
        <f t="shared" si="39"/>
        <v>23.223993481799162</v>
      </c>
      <c r="G2488" s="504">
        <v>516.70699999999999</v>
      </c>
      <c r="H2488" s="347" t="s">
        <v>122</v>
      </c>
      <c r="I2488" s="347" t="s">
        <v>1701</v>
      </c>
      <c r="J2488" s="505" t="s">
        <v>95</v>
      </c>
      <c r="K2488" s="505" t="s">
        <v>2149</v>
      </c>
      <c r="L2488" s="505" t="s">
        <v>112</v>
      </c>
      <c r="M2488" s="541"/>
      <c r="N2488" s="541"/>
      <c r="O2488" s="445"/>
    </row>
    <row r="2489" spans="1:15" ht="15.6">
      <c r="A2489" s="393">
        <v>46170</v>
      </c>
      <c r="B2489" s="165" t="s">
        <v>521</v>
      </c>
      <c r="C2489" s="165" t="s">
        <v>522</v>
      </c>
      <c r="D2489" s="165" t="s">
        <v>256</v>
      </c>
      <c r="E2489" s="165">
        <v>2000</v>
      </c>
      <c r="F2489" s="503">
        <f t="shared" si="39"/>
        <v>3.8706655802998604</v>
      </c>
      <c r="G2489" s="504">
        <v>516.70699999999999</v>
      </c>
      <c r="H2489" s="347" t="s">
        <v>122</v>
      </c>
      <c r="I2489" s="347" t="s">
        <v>1662</v>
      </c>
      <c r="J2489" s="505" t="s">
        <v>95</v>
      </c>
      <c r="K2489" s="505" t="s">
        <v>2149</v>
      </c>
      <c r="L2489" s="505" t="s">
        <v>112</v>
      </c>
      <c r="M2489" s="541"/>
      <c r="N2489" s="541"/>
      <c r="O2489" s="445"/>
    </row>
    <row r="2490" spans="1:15" ht="15.6">
      <c r="A2490" s="381">
        <v>46170</v>
      </c>
      <c r="B2490" s="170" t="s">
        <v>1825</v>
      </c>
      <c r="C2490" s="170" t="s">
        <v>523</v>
      </c>
      <c r="D2490" s="170" t="s">
        <v>96</v>
      </c>
      <c r="E2490" s="309">
        <v>150000</v>
      </c>
      <c r="F2490" s="503">
        <f t="shared" si="39"/>
        <v>290.29991852248952</v>
      </c>
      <c r="G2490" s="504">
        <v>516.70699999999999</v>
      </c>
      <c r="H2490" s="369" t="s">
        <v>133</v>
      </c>
      <c r="I2490" s="170" t="s">
        <v>1859</v>
      </c>
      <c r="J2490" s="505" t="s">
        <v>95</v>
      </c>
      <c r="K2490" s="505" t="s">
        <v>2149</v>
      </c>
      <c r="L2490" s="505" t="s">
        <v>112</v>
      </c>
      <c r="M2490" s="543"/>
      <c r="N2490" s="543"/>
      <c r="O2490"/>
    </row>
    <row r="2491" spans="1:15" ht="15.6">
      <c r="A2491" s="381">
        <v>46170</v>
      </c>
      <c r="B2491" s="242" t="s">
        <v>1826</v>
      </c>
      <c r="C2491" s="369" t="s">
        <v>334</v>
      </c>
      <c r="D2491" s="530" t="s">
        <v>96</v>
      </c>
      <c r="E2491" s="285">
        <v>250</v>
      </c>
      <c r="F2491" s="503">
        <f t="shared" si="39"/>
        <v>0.48383319753748255</v>
      </c>
      <c r="G2491" s="504">
        <v>516.70699999999999</v>
      </c>
      <c r="H2491" s="540" t="s">
        <v>133</v>
      </c>
      <c r="I2491" s="242" t="s">
        <v>1834</v>
      </c>
      <c r="J2491" s="505" t="s">
        <v>95</v>
      </c>
      <c r="K2491" s="505" t="s">
        <v>2149</v>
      </c>
      <c r="L2491" s="505" t="s">
        <v>112</v>
      </c>
      <c r="M2491" s="543"/>
      <c r="N2491" s="543"/>
      <c r="O2491"/>
    </row>
    <row r="2492" spans="1:15" ht="15.6">
      <c r="A2492" s="381">
        <v>46170</v>
      </c>
      <c r="B2492" s="242" t="s">
        <v>1827</v>
      </c>
      <c r="C2492" s="369" t="s">
        <v>334</v>
      </c>
      <c r="D2492" s="530" t="s">
        <v>96</v>
      </c>
      <c r="E2492" s="285">
        <v>500</v>
      </c>
      <c r="F2492" s="503">
        <f t="shared" si="39"/>
        <v>0.9676663950749651</v>
      </c>
      <c r="G2492" s="504">
        <v>516.70699999999999</v>
      </c>
      <c r="H2492" s="540" t="s">
        <v>133</v>
      </c>
      <c r="I2492" s="242" t="s">
        <v>1834</v>
      </c>
      <c r="J2492" s="505" t="s">
        <v>95</v>
      </c>
      <c r="K2492" s="505" t="s">
        <v>2149</v>
      </c>
      <c r="L2492" s="505" t="s">
        <v>112</v>
      </c>
      <c r="M2492" s="543"/>
      <c r="N2492" s="543"/>
      <c r="O2492"/>
    </row>
    <row r="2493" spans="1:15" ht="15.6">
      <c r="A2493" s="381">
        <v>46170</v>
      </c>
      <c r="B2493" s="242" t="s">
        <v>1828</v>
      </c>
      <c r="C2493" s="369" t="s">
        <v>334</v>
      </c>
      <c r="D2493" s="530" t="s">
        <v>96</v>
      </c>
      <c r="E2493" s="285">
        <v>500</v>
      </c>
      <c r="F2493" s="503">
        <f t="shared" si="39"/>
        <v>0.9676663950749651</v>
      </c>
      <c r="G2493" s="504">
        <v>516.70699999999999</v>
      </c>
      <c r="H2493" s="540" t="s">
        <v>133</v>
      </c>
      <c r="I2493" s="242" t="s">
        <v>1834</v>
      </c>
      <c r="J2493" s="505" t="s">
        <v>95</v>
      </c>
      <c r="K2493" s="505" t="s">
        <v>2149</v>
      </c>
      <c r="L2493" s="505" t="s">
        <v>112</v>
      </c>
      <c r="M2493" s="543"/>
      <c r="N2493" s="543"/>
      <c r="O2493"/>
    </row>
    <row r="2494" spans="1:15" ht="15.6">
      <c r="A2494" s="381">
        <v>46170</v>
      </c>
      <c r="B2494" s="170" t="s">
        <v>1829</v>
      </c>
      <c r="C2494" s="375" t="s">
        <v>391</v>
      </c>
      <c r="D2494" s="369" t="s">
        <v>96</v>
      </c>
      <c r="E2494" s="309">
        <v>5000</v>
      </c>
      <c r="F2494" s="503">
        <f t="shared" si="39"/>
        <v>9.676663950749651</v>
      </c>
      <c r="G2494" s="504">
        <v>516.70699999999999</v>
      </c>
      <c r="H2494" s="369" t="s">
        <v>133</v>
      </c>
      <c r="I2494" s="170" t="s">
        <v>1860</v>
      </c>
      <c r="J2494" s="505" t="s">
        <v>95</v>
      </c>
      <c r="K2494" s="505" t="s">
        <v>2149</v>
      </c>
      <c r="L2494" s="505" t="s">
        <v>112</v>
      </c>
      <c r="M2494" s="543"/>
      <c r="N2494" s="543"/>
      <c r="O2494"/>
    </row>
    <row r="2495" spans="1:15" ht="15.6">
      <c r="A2495" s="381">
        <v>46170</v>
      </c>
      <c r="B2495" s="242" t="s">
        <v>1830</v>
      </c>
      <c r="C2495" s="369" t="s">
        <v>334</v>
      </c>
      <c r="D2495" s="530" t="s">
        <v>96</v>
      </c>
      <c r="E2495" s="285">
        <v>300</v>
      </c>
      <c r="F2495" s="503">
        <f t="shared" si="39"/>
        <v>0.58059983704497908</v>
      </c>
      <c r="G2495" s="504">
        <v>516.70699999999999</v>
      </c>
      <c r="H2495" s="540" t="s">
        <v>133</v>
      </c>
      <c r="I2495" s="242" t="s">
        <v>1834</v>
      </c>
      <c r="J2495" s="505" t="s">
        <v>95</v>
      </c>
      <c r="K2495" s="505" t="s">
        <v>2149</v>
      </c>
      <c r="L2495" s="505" t="s">
        <v>112</v>
      </c>
      <c r="M2495" s="541"/>
      <c r="N2495" s="541"/>
      <c r="O2495" s="445"/>
    </row>
    <row r="2496" spans="1:15" ht="15.6">
      <c r="A2496" s="536">
        <v>46170</v>
      </c>
      <c r="B2496" s="375" t="s">
        <v>1909</v>
      </c>
      <c r="C2496" s="375" t="s">
        <v>334</v>
      </c>
      <c r="D2496" s="375" t="s">
        <v>99</v>
      </c>
      <c r="E2496" s="245">
        <v>300</v>
      </c>
      <c r="F2496" s="503">
        <f t="shared" si="39"/>
        <v>0.58059983704497908</v>
      </c>
      <c r="G2496" s="504">
        <v>516.70699999999999</v>
      </c>
      <c r="H2496" s="375" t="s">
        <v>128</v>
      </c>
      <c r="I2496" s="375" t="s">
        <v>1938</v>
      </c>
      <c r="J2496" s="505" t="s">
        <v>95</v>
      </c>
      <c r="K2496" s="505" t="s">
        <v>2149</v>
      </c>
      <c r="L2496" s="505" t="s">
        <v>112</v>
      </c>
      <c r="M2496" s="543"/>
      <c r="N2496" s="543"/>
      <c r="O2496"/>
    </row>
    <row r="2497" spans="1:15" ht="15.6">
      <c r="A2497" s="536">
        <v>46170</v>
      </c>
      <c r="B2497" s="375" t="s">
        <v>1910</v>
      </c>
      <c r="C2497" s="375" t="s">
        <v>334</v>
      </c>
      <c r="D2497" s="375" t="s">
        <v>99</v>
      </c>
      <c r="E2497" s="245">
        <v>300</v>
      </c>
      <c r="F2497" s="503">
        <f t="shared" si="39"/>
        <v>0.58059983704497908</v>
      </c>
      <c r="G2497" s="504">
        <v>516.70699999999999</v>
      </c>
      <c r="H2497" s="375" t="s">
        <v>128</v>
      </c>
      <c r="I2497" s="375" t="s">
        <v>1938</v>
      </c>
      <c r="J2497" s="505" t="s">
        <v>95</v>
      </c>
      <c r="K2497" s="505" t="s">
        <v>2149</v>
      </c>
      <c r="L2497" s="505" t="s">
        <v>112</v>
      </c>
      <c r="M2497" s="543"/>
      <c r="N2497" s="543"/>
      <c r="O2497"/>
    </row>
    <row r="2498" spans="1:15" ht="15.6">
      <c r="A2498" s="370">
        <v>46170</v>
      </c>
      <c r="B2498" s="242" t="s">
        <v>1998</v>
      </c>
      <c r="C2498" s="242" t="s">
        <v>334</v>
      </c>
      <c r="D2498" s="242" t="s">
        <v>96</v>
      </c>
      <c r="E2498" s="242">
        <v>300</v>
      </c>
      <c r="F2498" s="503">
        <f t="shared" si="39"/>
        <v>0.58059983704497908</v>
      </c>
      <c r="G2498" s="504">
        <v>516.70699999999999</v>
      </c>
      <c r="H2498" s="242" t="s">
        <v>123</v>
      </c>
      <c r="I2498" s="242" t="s">
        <v>2013</v>
      </c>
      <c r="J2498" s="505" t="s">
        <v>95</v>
      </c>
      <c r="K2498" s="505" t="s">
        <v>2149</v>
      </c>
      <c r="L2498" s="505" t="s">
        <v>112</v>
      </c>
      <c r="M2498" s="543"/>
      <c r="N2498" s="543"/>
      <c r="O2498"/>
    </row>
    <row r="2499" spans="1:15" ht="15.6">
      <c r="A2499" s="370">
        <v>46170</v>
      </c>
      <c r="B2499" s="242" t="s">
        <v>1999</v>
      </c>
      <c r="C2499" s="242" t="s">
        <v>334</v>
      </c>
      <c r="D2499" s="242" t="s">
        <v>96</v>
      </c>
      <c r="E2499" s="242">
        <v>300</v>
      </c>
      <c r="F2499" s="503">
        <f t="shared" si="39"/>
        <v>0.58059983704497908</v>
      </c>
      <c r="G2499" s="504">
        <v>516.70699999999999</v>
      </c>
      <c r="H2499" s="242" t="s">
        <v>123</v>
      </c>
      <c r="I2499" s="242" t="s">
        <v>2013</v>
      </c>
      <c r="J2499" s="505" t="s">
        <v>95</v>
      </c>
      <c r="K2499" s="505" t="s">
        <v>2149</v>
      </c>
      <c r="L2499" s="505" t="s">
        <v>112</v>
      </c>
      <c r="M2499" s="543"/>
      <c r="N2499" s="543"/>
      <c r="O2499"/>
    </row>
    <row r="2500" spans="1:15" ht="15.6">
      <c r="A2500" s="370">
        <v>46170</v>
      </c>
      <c r="B2500" s="242" t="s">
        <v>2000</v>
      </c>
      <c r="C2500" s="242" t="s">
        <v>334</v>
      </c>
      <c r="D2500" s="242" t="s">
        <v>96</v>
      </c>
      <c r="E2500" s="242">
        <v>300</v>
      </c>
      <c r="F2500" s="503">
        <f t="shared" si="39"/>
        <v>0.58059983704497908</v>
      </c>
      <c r="G2500" s="504">
        <v>516.70699999999999</v>
      </c>
      <c r="H2500" s="242" t="s">
        <v>123</v>
      </c>
      <c r="I2500" s="242" t="s">
        <v>2013</v>
      </c>
      <c r="J2500" s="505" t="s">
        <v>95</v>
      </c>
      <c r="K2500" s="505" t="s">
        <v>2149</v>
      </c>
      <c r="L2500" s="505" t="s">
        <v>112</v>
      </c>
      <c r="M2500" s="543"/>
      <c r="N2500" s="543"/>
      <c r="O2500"/>
    </row>
    <row r="2501" spans="1:15" ht="15.6">
      <c r="A2501" s="370">
        <v>46170</v>
      </c>
      <c r="B2501" s="242" t="s">
        <v>2155</v>
      </c>
      <c r="C2501" s="242" t="s">
        <v>403</v>
      </c>
      <c r="D2501" s="242" t="s">
        <v>96</v>
      </c>
      <c r="E2501" s="242">
        <v>3000</v>
      </c>
      <c r="F2501" s="503">
        <f t="shared" si="39"/>
        <v>5.8059983704497906</v>
      </c>
      <c r="G2501" s="504">
        <v>516.70699999999999</v>
      </c>
      <c r="H2501" s="242" t="s">
        <v>123</v>
      </c>
      <c r="I2501" s="242" t="s">
        <v>2035</v>
      </c>
      <c r="J2501" s="505" t="s">
        <v>95</v>
      </c>
      <c r="K2501" s="505" t="s">
        <v>2149</v>
      </c>
      <c r="L2501" s="505" t="s">
        <v>112</v>
      </c>
      <c r="M2501" s="543"/>
      <c r="N2501" s="543"/>
      <c r="O2501"/>
    </row>
    <row r="2502" spans="1:15" ht="15.6">
      <c r="A2502" s="370">
        <v>46170</v>
      </c>
      <c r="B2502" s="242" t="s">
        <v>2002</v>
      </c>
      <c r="C2502" s="242" t="s">
        <v>334</v>
      </c>
      <c r="D2502" s="385" t="s">
        <v>96</v>
      </c>
      <c r="E2502" s="242">
        <v>300</v>
      </c>
      <c r="F2502" s="503">
        <f t="shared" si="39"/>
        <v>0.58059983704497908</v>
      </c>
      <c r="G2502" s="504">
        <v>516.70699999999999</v>
      </c>
      <c r="H2502" s="242" t="s">
        <v>123</v>
      </c>
      <c r="I2502" s="242" t="s">
        <v>2013</v>
      </c>
      <c r="J2502" s="505" t="s">
        <v>95</v>
      </c>
      <c r="K2502" s="505" t="s">
        <v>2149</v>
      </c>
      <c r="L2502" s="505" t="s">
        <v>112</v>
      </c>
      <c r="M2502" s="543"/>
      <c r="N2502" s="543"/>
      <c r="O2502"/>
    </row>
    <row r="2503" spans="1:15" ht="15.6">
      <c r="A2503" s="370">
        <v>46170</v>
      </c>
      <c r="B2503" s="242" t="s">
        <v>2003</v>
      </c>
      <c r="C2503" s="242" t="s">
        <v>334</v>
      </c>
      <c r="D2503" s="242" t="s">
        <v>96</v>
      </c>
      <c r="E2503" s="242">
        <v>300</v>
      </c>
      <c r="F2503" s="503">
        <f t="shared" si="39"/>
        <v>0.58059983704497908</v>
      </c>
      <c r="G2503" s="504">
        <v>516.70699999999999</v>
      </c>
      <c r="H2503" s="242" t="s">
        <v>123</v>
      </c>
      <c r="I2503" s="242" t="s">
        <v>2013</v>
      </c>
      <c r="J2503" s="505" t="s">
        <v>95</v>
      </c>
      <c r="K2503" s="505" t="s">
        <v>2149</v>
      </c>
      <c r="L2503" s="505" t="s">
        <v>112</v>
      </c>
      <c r="M2503" s="543"/>
      <c r="N2503" s="543"/>
      <c r="O2503"/>
    </row>
    <row r="2504" spans="1:15" ht="15.6">
      <c r="A2504" s="370">
        <v>46171</v>
      </c>
      <c r="B2504" s="242" t="s">
        <v>185</v>
      </c>
      <c r="C2504" s="242" t="s">
        <v>334</v>
      </c>
      <c r="D2504" s="371" t="s">
        <v>98</v>
      </c>
      <c r="E2504" s="242">
        <v>1000</v>
      </c>
      <c r="F2504" s="503">
        <f t="shared" si="39"/>
        <v>1.9353327901499302</v>
      </c>
      <c r="G2504" s="504">
        <v>516.70699999999999</v>
      </c>
      <c r="H2504" s="372" t="s">
        <v>110</v>
      </c>
      <c r="I2504" s="530" t="s">
        <v>1468</v>
      </c>
      <c r="J2504" s="505" t="s">
        <v>95</v>
      </c>
      <c r="K2504" s="505" t="s">
        <v>2149</v>
      </c>
      <c r="L2504" s="505" t="s">
        <v>112</v>
      </c>
      <c r="M2504" s="541"/>
      <c r="N2504" s="541"/>
      <c r="O2504" s="445"/>
    </row>
    <row r="2505" spans="1:15" ht="15.6">
      <c r="A2505" s="370">
        <v>46171</v>
      </c>
      <c r="B2505" s="242" t="s">
        <v>186</v>
      </c>
      <c r="C2505" s="242" t="s">
        <v>334</v>
      </c>
      <c r="D2505" s="242" t="s">
        <v>98</v>
      </c>
      <c r="E2505" s="242">
        <v>1000</v>
      </c>
      <c r="F2505" s="503">
        <f t="shared" si="39"/>
        <v>1.9353327901499302</v>
      </c>
      <c r="G2505" s="504">
        <v>516.70699999999999</v>
      </c>
      <c r="H2505" s="372" t="s">
        <v>110</v>
      </c>
      <c r="I2505" s="530" t="s">
        <v>1468</v>
      </c>
      <c r="J2505" s="505" t="s">
        <v>95</v>
      </c>
      <c r="K2505" s="505" t="s">
        <v>2149</v>
      </c>
      <c r="L2505" s="505" t="s">
        <v>112</v>
      </c>
      <c r="M2505" s="541"/>
      <c r="N2505" s="541"/>
      <c r="O2505" s="445"/>
    </row>
    <row r="2506" spans="1:15" ht="15.6">
      <c r="A2506" s="374">
        <v>46171</v>
      </c>
      <c r="B2506" s="377" t="s">
        <v>1537</v>
      </c>
      <c r="C2506" s="377" t="s">
        <v>520</v>
      </c>
      <c r="D2506" s="376" t="s">
        <v>96</v>
      </c>
      <c r="E2506" s="377">
        <v>250</v>
      </c>
      <c r="F2506" s="503">
        <f t="shared" si="39"/>
        <v>0.48383319753748255</v>
      </c>
      <c r="G2506" s="504">
        <v>516.70699999999999</v>
      </c>
      <c r="H2506" s="376" t="s">
        <v>127</v>
      </c>
      <c r="I2506" s="377" t="s">
        <v>1553</v>
      </c>
      <c r="J2506" s="505" t="s">
        <v>95</v>
      </c>
      <c r="K2506" s="505" t="s">
        <v>2149</v>
      </c>
      <c r="L2506" s="505" t="s">
        <v>112</v>
      </c>
      <c r="M2506" s="541"/>
      <c r="N2506" s="541"/>
      <c r="O2506" s="445"/>
    </row>
    <row r="2507" spans="1:15" ht="15.6">
      <c r="A2507" s="374">
        <v>46171</v>
      </c>
      <c r="B2507" s="377" t="s">
        <v>1538</v>
      </c>
      <c r="C2507" s="242" t="s">
        <v>119</v>
      </c>
      <c r="D2507" s="376" t="s">
        <v>96</v>
      </c>
      <c r="E2507" s="377">
        <v>5250</v>
      </c>
      <c r="F2507" s="503">
        <f t="shared" si="39"/>
        <v>10.160497148287133</v>
      </c>
      <c r="G2507" s="504">
        <v>516.70699999999999</v>
      </c>
      <c r="H2507" s="376" t="s">
        <v>127</v>
      </c>
      <c r="I2507" s="377" t="s">
        <v>1580</v>
      </c>
      <c r="J2507" s="505" t="s">
        <v>95</v>
      </c>
      <c r="K2507" s="505" t="s">
        <v>2149</v>
      </c>
      <c r="L2507" s="505" t="s">
        <v>112</v>
      </c>
      <c r="M2507" s="541"/>
      <c r="N2507" s="541"/>
      <c r="O2507" s="445"/>
    </row>
    <row r="2508" spans="1:15" ht="15.6">
      <c r="A2508" s="374">
        <v>46171</v>
      </c>
      <c r="B2508" s="377" t="s">
        <v>1540</v>
      </c>
      <c r="C2508" s="377" t="s">
        <v>520</v>
      </c>
      <c r="D2508" s="376" t="s">
        <v>96</v>
      </c>
      <c r="E2508" s="377">
        <v>250</v>
      </c>
      <c r="F2508" s="503">
        <f t="shared" si="39"/>
        <v>0.48383319753748255</v>
      </c>
      <c r="G2508" s="504">
        <v>516.70699999999999</v>
      </c>
      <c r="H2508" s="376" t="s">
        <v>127</v>
      </c>
      <c r="I2508" s="377" t="s">
        <v>1553</v>
      </c>
      <c r="J2508" s="505" t="s">
        <v>95</v>
      </c>
      <c r="K2508" s="505" t="s">
        <v>2149</v>
      </c>
      <c r="L2508" s="505" t="s">
        <v>112</v>
      </c>
      <c r="M2508" s="541"/>
      <c r="N2508" s="541"/>
      <c r="O2508" s="445"/>
    </row>
    <row r="2509" spans="1:15" ht="15.6">
      <c r="A2509" s="374">
        <v>46171</v>
      </c>
      <c r="B2509" s="377" t="s">
        <v>1534</v>
      </c>
      <c r="C2509" s="377" t="s">
        <v>520</v>
      </c>
      <c r="D2509" s="376" t="s">
        <v>96</v>
      </c>
      <c r="E2509" s="377">
        <v>250</v>
      </c>
      <c r="F2509" s="503">
        <f t="shared" si="39"/>
        <v>0.48383319753748255</v>
      </c>
      <c r="G2509" s="504">
        <v>516.70699999999999</v>
      </c>
      <c r="H2509" s="376" t="s">
        <v>127</v>
      </c>
      <c r="I2509" s="377" t="s">
        <v>1553</v>
      </c>
      <c r="J2509" s="505" t="s">
        <v>95</v>
      </c>
      <c r="K2509" s="505" t="s">
        <v>2149</v>
      </c>
      <c r="L2509" s="505" t="s">
        <v>112</v>
      </c>
      <c r="M2509" s="541"/>
      <c r="N2509" s="541"/>
      <c r="O2509" s="445"/>
    </row>
    <row r="2510" spans="1:15" ht="15.6">
      <c r="A2510" s="374">
        <v>46171</v>
      </c>
      <c r="B2510" s="382" t="s">
        <v>1541</v>
      </c>
      <c r="C2510" s="242" t="s">
        <v>403</v>
      </c>
      <c r="D2510" s="376" t="s">
        <v>96</v>
      </c>
      <c r="E2510" s="377">
        <v>10500</v>
      </c>
      <c r="F2510" s="503">
        <f t="shared" si="39"/>
        <v>20.320994296574266</v>
      </c>
      <c r="G2510" s="504">
        <v>516.70699999999999</v>
      </c>
      <c r="H2510" s="376" t="s">
        <v>127</v>
      </c>
      <c r="I2510" s="377" t="s">
        <v>1549</v>
      </c>
      <c r="J2510" s="505" t="s">
        <v>95</v>
      </c>
      <c r="K2510" s="505" t="s">
        <v>2149</v>
      </c>
      <c r="L2510" s="505" t="s">
        <v>112</v>
      </c>
      <c r="M2510" s="541"/>
      <c r="N2510" s="541"/>
      <c r="O2510" s="445"/>
    </row>
    <row r="2511" spans="1:15" ht="15.6">
      <c r="A2511" s="374">
        <v>46171</v>
      </c>
      <c r="B2511" s="377" t="s">
        <v>1536</v>
      </c>
      <c r="C2511" s="377" t="s">
        <v>520</v>
      </c>
      <c r="D2511" s="376" t="s">
        <v>96</v>
      </c>
      <c r="E2511" s="377">
        <v>250</v>
      </c>
      <c r="F2511" s="503">
        <f t="shared" si="39"/>
        <v>0.48383319753748255</v>
      </c>
      <c r="G2511" s="504">
        <v>516.70699999999999</v>
      </c>
      <c r="H2511" s="376" t="s">
        <v>127</v>
      </c>
      <c r="I2511" s="377" t="s">
        <v>1553</v>
      </c>
      <c r="J2511" s="505" t="s">
        <v>95</v>
      </c>
      <c r="K2511" s="505" t="s">
        <v>2149</v>
      </c>
      <c r="L2511" s="505" t="s">
        <v>112</v>
      </c>
      <c r="M2511" s="541"/>
      <c r="N2511" s="541"/>
      <c r="O2511" s="445"/>
    </row>
    <row r="2512" spans="1:15" ht="15.6">
      <c r="A2512" s="533">
        <v>46171</v>
      </c>
      <c r="B2512" s="382" t="s">
        <v>1625</v>
      </c>
      <c r="C2512" s="535" t="s">
        <v>334</v>
      </c>
      <c r="D2512" s="382" t="s">
        <v>97</v>
      </c>
      <c r="E2512" s="284">
        <v>500</v>
      </c>
      <c r="F2512" s="503">
        <f t="shared" si="39"/>
        <v>0.9676663950749651</v>
      </c>
      <c r="G2512" s="504">
        <v>516.70699999999999</v>
      </c>
      <c r="H2512" s="242" t="s">
        <v>167</v>
      </c>
      <c r="I2512" s="242" t="s">
        <v>1629</v>
      </c>
      <c r="J2512" s="505" t="s">
        <v>95</v>
      </c>
      <c r="K2512" s="505" t="s">
        <v>2149</v>
      </c>
      <c r="L2512" s="505" t="s">
        <v>112</v>
      </c>
      <c r="M2512" s="541"/>
      <c r="N2512" s="541"/>
      <c r="O2512" s="445"/>
    </row>
    <row r="2513" spans="1:15" ht="15.6">
      <c r="A2513" s="533">
        <v>46171</v>
      </c>
      <c r="B2513" s="382" t="s">
        <v>1626</v>
      </c>
      <c r="C2513" s="535" t="s">
        <v>334</v>
      </c>
      <c r="D2513" s="382" t="s">
        <v>97</v>
      </c>
      <c r="E2513" s="284">
        <v>1000</v>
      </c>
      <c r="F2513" s="503">
        <f t="shared" si="39"/>
        <v>1.9353327901499302</v>
      </c>
      <c r="G2513" s="504">
        <v>516.70699999999999</v>
      </c>
      <c r="H2513" s="242" t="s">
        <v>167</v>
      </c>
      <c r="I2513" s="242" t="s">
        <v>1629</v>
      </c>
      <c r="J2513" s="505" t="s">
        <v>95</v>
      </c>
      <c r="K2513" s="505" t="s">
        <v>2149</v>
      </c>
      <c r="L2513" s="505" t="s">
        <v>112</v>
      </c>
      <c r="M2513" s="541"/>
      <c r="N2513" s="541"/>
      <c r="O2513" s="445"/>
    </row>
    <row r="2514" spans="1:15" ht="15.6">
      <c r="A2514" s="533">
        <v>46171</v>
      </c>
      <c r="B2514" s="382" t="s">
        <v>1627</v>
      </c>
      <c r="C2514" s="535" t="s">
        <v>334</v>
      </c>
      <c r="D2514" s="382" t="s">
        <v>97</v>
      </c>
      <c r="E2514" s="284">
        <v>1000</v>
      </c>
      <c r="F2514" s="503">
        <f t="shared" si="39"/>
        <v>1.9353327901499302</v>
      </c>
      <c r="G2514" s="504">
        <v>516.70699999999999</v>
      </c>
      <c r="H2514" s="242" t="s">
        <v>167</v>
      </c>
      <c r="I2514" s="242" t="s">
        <v>1629</v>
      </c>
      <c r="J2514" s="505" t="s">
        <v>95</v>
      </c>
      <c r="K2514" s="505" t="s">
        <v>2149</v>
      </c>
      <c r="L2514" s="505" t="s">
        <v>112</v>
      </c>
      <c r="M2514" s="541"/>
      <c r="N2514" s="541"/>
      <c r="O2514" s="445"/>
    </row>
    <row r="2515" spans="1:15" ht="15.6">
      <c r="A2515" s="536">
        <v>46171</v>
      </c>
      <c r="B2515" s="375" t="s">
        <v>1628</v>
      </c>
      <c r="C2515" s="375" t="s">
        <v>448</v>
      </c>
      <c r="D2515" s="382" t="s">
        <v>97</v>
      </c>
      <c r="E2515" s="538">
        <v>8580</v>
      </c>
      <c r="F2515" s="503">
        <f t="shared" si="39"/>
        <v>16.605155339486402</v>
      </c>
      <c r="G2515" s="504">
        <v>516.70699999999999</v>
      </c>
      <c r="H2515" s="242" t="s">
        <v>167</v>
      </c>
      <c r="I2515" s="170" t="s">
        <v>1653</v>
      </c>
      <c r="J2515" s="505" t="s">
        <v>95</v>
      </c>
      <c r="K2515" s="505" t="s">
        <v>2149</v>
      </c>
      <c r="L2515" s="505" t="s">
        <v>112</v>
      </c>
      <c r="M2515" s="541"/>
      <c r="N2515" s="541"/>
      <c r="O2515" s="445"/>
    </row>
    <row r="2516" spans="1:15" ht="15.6">
      <c r="A2516" s="536">
        <v>46171</v>
      </c>
      <c r="B2516" s="382" t="s">
        <v>1022</v>
      </c>
      <c r="C2516" s="242" t="s">
        <v>119</v>
      </c>
      <c r="D2516" s="382" t="s">
        <v>97</v>
      </c>
      <c r="E2516" s="538">
        <v>62500</v>
      </c>
      <c r="F2516" s="503">
        <f t="shared" si="39"/>
        <v>120.95829938437065</v>
      </c>
      <c r="G2516" s="504">
        <v>516.70699999999999</v>
      </c>
      <c r="H2516" s="242" t="s">
        <v>167</v>
      </c>
      <c r="I2516" s="170" t="s">
        <v>1654</v>
      </c>
      <c r="J2516" s="505" t="s">
        <v>95</v>
      </c>
      <c r="K2516" s="505" t="s">
        <v>2149</v>
      </c>
      <c r="L2516" s="505" t="s">
        <v>112</v>
      </c>
      <c r="M2516" s="541"/>
      <c r="N2516" s="541"/>
      <c r="O2516" s="445"/>
    </row>
    <row r="2517" spans="1:15" ht="15.6">
      <c r="A2517" s="393">
        <v>46171</v>
      </c>
      <c r="B2517" s="165" t="s">
        <v>2179</v>
      </c>
      <c r="C2517" s="165" t="s">
        <v>523</v>
      </c>
      <c r="D2517" s="165" t="s">
        <v>256</v>
      </c>
      <c r="E2517" s="165">
        <v>10000</v>
      </c>
      <c r="F2517" s="503">
        <f t="shared" si="39"/>
        <v>19.353327901499302</v>
      </c>
      <c r="G2517" s="504">
        <v>516.70699999999999</v>
      </c>
      <c r="H2517" s="347" t="s">
        <v>122</v>
      </c>
      <c r="I2517" s="347" t="s">
        <v>1702</v>
      </c>
      <c r="J2517" s="505" t="s">
        <v>95</v>
      </c>
      <c r="K2517" s="505" t="s">
        <v>2149</v>
      </c>
      <c r="L2517" s="505" t="s">
        <v>112</v>
      </c>
      <c r="M2517" s="541"/>
      <c r="N2517" s="541"/>
      <c r="O2517" s="445"/>
    </row>
    <row r="2518" spans="1:15" ht="15.6">
      <c r="A2518" s="393">
        <v>46171</v>
      </c>
      <c r="B2518" s="165" t="s">
        <v>2174</v>
      </c>
      <c r="C2518" s="165" t="s">
        <v>334</v>
      </c>
      <c r="D2518" s="165" t="s">
        <v>256</v>
      </c>
      <c r="E2518" s="165">
        <v>500</v>
      </c>
      <c r="F2518" s="503">
        <f t="shared" si="39"/>
        <v>0.9676663950749651</v>
      </c>
      <c r="G2518" s="504">
        <v>516.70699999999999</v>
      </c>
      <c r="H2518" s="347" t="s">
        <v>122</v>
      </c>
      <c r="I2518" s="347" t="s">
        <v>1669</v>
      </c>
      <c r="J2518" s="505" t="s">
        <v>95</v>
      </c>
      <c r="K2518" s="505" t="s">
        <v>2149</v>
      </c>
      <c r="L2518" s="505" t="s">
        <v>112</v>
      </c>
      <c r="M2518" s="541"/>
      <c r="N2518" s="541"/>
      <c r="O2518" s="445"/>
    </row>
    <row r="2519" spans="1:15" ht="15.6">
      <c r="A2519" s="393">
        <v>46171</v>
      </c>
      <c r="B2519" s="165" t="s">
        <v>2174</v>
      </c>
      <c r="C2519" s="165" t="s">
        <v>334</v>
      </c>
      <c r="D2519" s="165" t="s">
        <v>256</v>
      </c>
      <c r="E2519" s="165">
        <v>2500</v>
      </c>
      <c r="F2519" s="503">
        <f t="shared" si="39"/>
        <v>4.8383319753748255</v>
      </c>
      <c r="G2519" s="504">
        <v>516.70699999999999</v>
      </c>
      <c r="H2519" s="347" t="s">
        <v>122</v>
      </c>
      <c r="I2519" s="347" t="s">
        <v>1669</v>
      </c>
      <c r="J2519" s="505" t="s">
        <v>95</v>
      </c>
      <c r="K2519" s="505" t="s">
        <v>2149</v>
      </c>
      <c r="L2519" s="505" t="s">
        <v>112</v>
      </c>
      <c r="M2519" s="541"/>
      <c r="N2519" s="541"/>
      <c r="O2519" s="445"/>
    </row>
    <row r="2520" spans="1:15" ht="15.6">
      <c r="A2520" s="370">
        <v>46171</v>
      </c>
      <c r="B2520" s="242" t="s">
        <v>2164</v>
      </c>
      <c r="C2520" s="242" t="s">
        <v>334</v>
      </c>
      <c r="D2520" s="242" t="s">
        <v>256</v>
      </c>
      <c r="E2520" s="242">
        <v>1000</v>
      </c>
      <c r="F2520" s="503">
        <f t="shared" si="39"/>
        <v>1.9353327901499302</v>
      </c>
      <c r="G2520" s="504">
        <v>516.70699999999999</v>
      </c>
      <c r="H2520" s="242" t="s">
        <v>121</v>
      </c>
      <c r="I2520" s="242" t="s">
        <v>1710</v>
      </c>
      <c r="J2520" s="505" t="s">
        <v>95</v>
      </c>
      <c r="K2520" s="505" t="s">
        <v>2149</v>
      </c>
      <c r="L2520" s="505" t="s">
        <v>112</v>
      </c>
      <c r="M2520" s="541"/>
      <c r="N2520" s="541"/>
      <c r="O2520" s="445"/>
    </row>
    <row r="2521" spans="1:15" ht="15.6">
      <c r="A2521" s="370">
        <v>46171</v>
      </c>
      <c r="B2521" s="242" t="s">
        <v>2161</v>
      </c>
      <c r="C2521" s="242" t="s">
        <v>334</v>
      </c>
      <c r="D2521" s="242" t="s">
        <v>256</v>
      </c>
      <c r="E2521" s="242">
        <v>1000</v>
      </c>
      <c r="F2521" s="503">
        <f t="shared" si="39"/>
        <v>1.9353327901499302</v>
      </c>
      <c r="G2521" s="504">
        <v>516.70699999999999</v>
      </c>
      <c r="H2521" s="242" t="s">
        <v>121</v>
      </c>
      <c r="I2521" s="242" t="s">
        <v>1710</v>
      </c>
      <c r="J2521" s="505" t="s">
        <v>95</v>
      </c>
      <c r="K2521" s="505" t="s">
        <v>2149</v>
      </c>
      <c r="L2521" s="505" t="s">
        <v>112</v>
      </c>
      <c r="M2521" s="541"/>
      <c r="N2521" s="541"/>
      <c r="O2521" s="445"/>
    </row>
    <row r="2522" spans="1:15" ht="15.6">
      <c r="A2522" s="370">
        <v>46171</v>
      </c>
      <c r="B2522" s="242" t="s">
        <v>2161</v>
      </c>
      <c r="C2522" s="242" t="s">
        <v>334</v>
      </c>
      <c r="D2522" s="242" t="s">
        <v>256</v>
      </c>
      <c r="E2522" s="242">
        <v>1000</v>
      </c>
      <c r="F2522" s="503">
        <f t="shared" si="39"/>
        <v>1.9353327901499302</v>
      </c>
      <c r="G2522" s="504">
        <v>516.70699999999999</v>
      </c>
      <c r="H2522" s="242" t="s">
        <v>121</v>
      </c>
      <c r="I2522" s="242" t="s">
        <v>1710</v>
      </c>
      <c r="J2522" s="505" t="s">
        <v>95</v>
      </c>
      <c r="K2522" s="505" t="s">
        <v>2149</v>
      </c>
      <c r="L2522" s="505" t="s">
        <v>112</v>
      </c>
      <c r="M2522" s="541"/>
      <c r="N2522" s="541"/>
      <c r="O2522" s="445"/>
    </row>
    <row r="2523" spans="1:15" ht="15.6">
      <c r="A2523" s="370">
        <v>46171</v>
      </c>
      <c r="B2523" s="242" t="s">
        <v>521</v>
      </c>
      <c r="C2523" s="242" t="s">
        <v>522</v>
      </c>
      <c r="D2523" s="242" t="s">
        <v>256</v>
      </c>
      <c r="E2523" s="242">
        <v>1000</v>
      </c>
      <c r="F2523" s="503">
        <f t="shared" si="39"/>
        <v>1.9353327901499302</v>
      </c>
      <c r="G2523" s="504">
        <v>516.70699999999999</v>
      </c>
      <c r="H2523" s="242" t="s">
        <v>121</v>
      </c>
      <c r="I2523" s="242" t="s">
        <v>1711</v>
      </c>
      <c r="J2523" s="505" t="s">
        <v>95</v>
      </c>
      <c r="K2523" s="505" t="s">
        <v>2149</v>
      </c>
      <c r="L2523" s="505" t="s">
        <v>112</v>
      </c>
      <c r="M2523" s="541"/>
      <c r="N2523" s="541"/>
      <c r="O2523" s="445"/>
    </row>
    <row r="2524" spans="1:15" ht="15.6">
      <c r="A2524" s="381">
        <v>46171</v>
      </c>
      <c r="B2524" s="242" t="s">
        <v>1831</v>
      </c>
      <c r="C2524" s="369" t="s">
        <v>334</v>
      </c>
      <c r="D2524" s="530" t="s">
        <v>96</v>
      </c>
      <c r="E2524" s="285">
        <v>300</v>
      </c>
      <c r="F2524" s="503">
        <f t="shared" si="39"/>
        <v>0.58059983704497908</v>
      </c>
      <c r="G2524" s="504">
        <v>516.70699999999999</v>
      </c>
      <c r="H2524" s="540" t="s">
        <v>133</v>
      </c>
      <c r="I2524" s="242" t="s">
        <v>1834</v>
      </c>
      <c r="J2524" s="505" t="s">
        <v>95</v>
      </c>
      <c r="K2524" s="505" t="s">
        <v>2149</v>
      </c>
      <c r="L2524" s="505" t="s">
        <v>112</v>
      </c>
      <c r="M2524" s="541"/>
      <c r="N2524" s="541"/>
      <c r="O2524" s="445"/>
    </row>
    <row r="2525" spans="1:15" ht="15.6">
      <c r="A2525" s="381">
        <v>46171</v>
      </c>
      <c r="B2525" s="242" t="s">
        <v>1832</v>
      </c>
      <c r="C2525" s="369" t="s">
        <v>334</v>
      </c>
      <c r="D2525" s="530" t="s">
        <v>96</v>
      </c>
      <c r="E2525" s="285">
        <v>300</v>
      </c>
      <c r="F2525" s="503">
        <f t="shared" si="39"/>
        <v>0.58059983704497908</v>
      </c>
      <c r="G2525" s="504">
        <v>516.70699999999999</v>
      </c>
      <c r="H2525" s="540" t="s">
        <v>133</v>
      </c>
      <c r="I2525" s="242" t="s">
        <v>1834</v>
      </c>
      <c r="J2525" s="505" t="s">
        <v>95</v>
      </c>
      <c r="K2525" s="505" t="s">
        <v>2149</v>
      </c>
      <c r="L2525" s="505" t="s">
        <v>112</v>
      </c>
      <c r="M2525" s="541"/>
      <c r="N2525" s="541"/>
      <c r="O2525" s="445"/>
    </row>
    <row r="2526" spans="1:15" ht="15.6">
      <c r="A2526" s="536">
        <v>46171</v>
      </c>
      <c r="B2526" s="375" t="s">
        <v>1911</v>
      </c>
      <c r="C2526" s="375" t="s">
        <v>703</v>
      </c>
      <c r="D2526" s="375" t="s">
        <v>99</v>
      </c>
      <c r="E2526" s="537">
        <v>6000</v>
      </c>
      <c r="F2526" s="503">
        <f t="shared" si="39"/>
        <v>11.611996740899581</v>
      </c>
      <c r="G2526" s="504">
        <v>516.70699999999999</v>
      </c>
      <c r="H2526" s="375" t="s">
        <v>128</v>
      </c>
      <c r="I2526" s="375" t="s">
        <v>1961</v>
      </c>
      <c r="J2526" s="505" t="s">
        <v>95</v>
      </c>
      <c r="K2526" s="505" t="s">
        <v>2149</v>
      </c>
      <c r="L2526" s="505" t="s">
        <v>112</v>
      </c>
      <c r="M2526" s="543"/>
      <c r="N2526" s="543"/>
      <c r="O2526"/>
    </row>
    <row r="2527" spans="1:15" ht="15.6">
      <c r="A2527" s="536">
        <v>46171</v>
      </c>
      <c r="B2527" s="375" t="s">
        <v>1912</v>
      </c>
      <c r="C2527" s="375" t="s">
        <v>703</v>
      </c>
      <c r="D2527" s="375" t="s">
        <v>99</v>
      </c>
      <c r="E2527" s="537">
        <v>6000</v>
      </c>
      <c r="F2527" s="503">
        <f t="shared" si="39"/>
        <v>11.611996740899581</v>
      </c>
      <c r="G2527" s="504">
        <v>516.70699999999999</v>
      </c>
      <c r="H2527" s="375" t="s">
        <v>128</v>
      </c>
      <c r="I2527" s="375" t="s">
        <v>1961</v>
      </c>
      <c r="J2527" s="505" t="s">
        <v>95</v>
      </c>
      <c r="K2527" s="505" t="s">
        <v>2149</v>
      </c>
      <c r="L2527" s="505" t="s">
        <v>112</v>
      </c>
      <c r="M2527" s="543"/>
      <c r="N2527" s="543"/>
      <c r="O2527"/>
    </row>
    <row r="2528" spans="1:15" ht="15.6">
      <c r="A2528" s="536">
        <v>46171</v>
      </c>
      <c r="B2528" s="375" t="s">
        <v>1913</v>
      </c>
      <c r="C2528" s="375" t="s">
        <v>703</v>
      </c>
      <c r="D2528" s="375" t="s">
        <v>99</v>
      </c>
      <c r="E2528" s="537">
        <v>6000</v>
      </c>
      <c r="F2528" s="503">
        <f t="shared" si="39"/>
        <v>11.611996740899581</v>
      </c>
      <c r="G2528" s="504">
        <v>516.70699999999999</v>
      </c>
      <c r="H2528" s="375" t="s">
        <v>128</v>
      </c>
      <c r="I2528" s="375" t="s">
        <v>1961</v>
      </c>
      <c r="J2528" s="505" t="s">
        <v>95</v>
      </c>
      <c r="K2528" s="505" t="s">
        <v>2149</v>
      </c>
      <c r="L2528" s="505" t="s">
        <v>112</v>
      </c>
      <c r="M2528" s="543"/>
      <c r="N2528" s="543"/>
      <c r="O2528"/>
    </row>
    <row r="2529" spans="1:15" ht="15.6">
      <c r="A2529" s="536">
        <v>46171</v>
      </c>
      <c r="B2529" s="375" t="s">
        <v>1914</v>
      </c>
      <c r="C2529" s="375" t="s">
        <v>703</v>
      </c>
      <c r="D2529" s="375" t="s">
        <v>99</v>
      </c>
      <c r="E2529" s="537">
        <v>6000</v>
      </c>
      <c r="F2529" s="503">
        <f t="shared" si="39"/>
        <v>11.611996740899581</v>
      </c>
      <c r="G2529" s="504">
        <v>516.70699999999999</v>
      </c>
      <c r="H2529" s="375" t="s">
        <v>128</v>
      </c>
      <c r="I2529" s="375" t="s">
        <v>1961</v>
      </c>
      <c r="J2529" s="505" t="s">
        <v>95</v>
      </c>
      <c r="K2529" s="505" t="s">
        <v>2149</v>
      </c>
      <c r="L2529" s="505" t="s">
        <v>112</v>
      </c>
      <c r="M2529" s="543"/>
      <c r="N2529" s="543"/>
      <c r="O2529"/>
    </row>
    <row r="2530" spans="1:15" ht="15.6">
      <c r="A2530" s="536">
        <v>46171</v>
      </c>
      <c r="B2530" s="375" t="s">
        <v>1915</v>
      </c>
      <c r="C2530" s="375" t="s">
        <v>703</v>
      </c>
      <c r="D2530" s="375" t="s">
        <v>99</v>
      </c>
      <c r="E2530" s="537">
        <v>6000</v>
      </c>
      <c r="F2530" s="503">
        <f t="shared" si="39"/>
        <v>11.611996740899581</v>
      </c>
      <c r="G2530" s="504">
        <v>516.70699999999999</v>
      </c>
      <c r="H2530" s="375" t="s">
        <v>128</v>
      </c>
      <c r="I2530" s="375" t="s">
        <v>1961</v>
      </c>
      <c r="J2530" s="505" t="s">
        <v>95</v>
      </c>
      <c r="K2530" s="505" t="s">
        <v>2149</v>
      </c>
      <c r="L2530" s="505" t="s">
        <v>112</v>
      </c>
      <c r="M2530" s="543"/>
      <c r="N2530" s="543"/>
      <c r="O2530"/>
    </row>
    <row r="2531" spans="1:15" ht="15.6">
      <c r="A2531" s="536">
        <v>46171</v>
      </c>
      <c r="B2531" s="375" t="s">
        <v>1916</v>
      </c>
      <c r="C2531" s="375" t="s">
        <v>703</v>
      </c>
      <c r="D2531" s="375" t="s">
        <v>99</v>
      </c>
      <c r="E2531" s="537">
        <v>6000</v>
      </c>
      <c r="F2531" s="503">
        <f t="shared" si="39"/>
        <v>11.611996740899581</v>
      </c>
      <c r="G2531" s="504">
        <v>516.70699999999999</v>
      </c>
      <c r="H2531" s="375" t="s">
        <v>128</v>
      </c>
      <c r="I2531" s="375" t="s">
        <v>1961</v>
      </c>
      <c r="J2531" s="505" t="s">
        <v>95</v>
      </c>
      <c r="K2531" s="505" t="s">
        <v>2149</v>
      </c>
      <c r="L2531" s="505" t="s">
        <v>112</v>
      </c>
      <c r="M2531" s="543"/>
      <c r="N2531" s="543"/>
      <c r="O2531"/>
    </row>
    <row r="2532" spans="1:15" ht="15.6">
      <c r="A2532" s="536">
        <v>46171</v>
      </c>
      <c r="B2532" s="375" t="s">
        <v>1917</v>
      </c>
      <c r="C2532" s="375" t="s">
        <v>703</v>
      </c>
      <c r="D2532" s="375" t="s">
        <v>99</v>
      </c>
      <c r="E2532" s="537">
        <v>6000</v>
      </c>
      <c r="F2532" s="503">
        <f t="shared" si="39"/>
        <v>11.611996740899581</v>
      </c>
      <c r="G2532" s="504">
        <v>516.70699999999999</v>
      </c>
      <c r="H2532" s="375" t="s">
        <v>128</v>
      </c>
      <c r="I2532" s="375" t="s">
        <v>1961</v>
      </c>
      <c r="J2532" s="505" t="s">
        <v>95</v>
      </c>
      <c r="K2532" s="505" t="s">
        <v>2149</v>
      </c>
      <c r="L2532" s="505" t="s">
        <v>112</v>
      </c>
      <c r="M2532" s="543"/>
      <c r="N2532" s="543"/>
      <c r="O2532"/>
    </row>
    <row r="2533" spans="1:15" ht="15.6">
      <c r="A2533" s="536">
        <v>46171</v>
      </c>
      <c r="B2533" s="375" t="s">
        <v>1918</v>
      </c>
      <c r="C2533" s="375" t="s">
        <v>703</v>
      </c>
      <c r="D2533" s="375" t="s">
        <v>99</v>
      </c>
      <c r="E2533" s="537">
        <v>6000</v>
      </c>
      <c r="F2533" s="503">
        <f t="shared" si="39"/>
        <v>11.611996740899581</v>
      </c>
      <c r="G2533" s="504">
        <v>516.70699999999999</v>
      </c>
      <c r="H2533" s="375" t="s">
        <v>128</v>
      </c>
      <c r="I2533" s="375" t="s">
        <v>1961</v>
      </c>
      <c r="J2533" s="505" t="s">
        <v>95</v>
      </c>
      <c r="K2533" s="505" t="s">
        <v>2149</v>
      </c>
      <c r="L2533" s="505" t="s">
        <v>112</v>
      </c>
      <c r="M2533" s="543"/>
      <c r="N2533" s="543"/>
      <c r="O2533"/>
    </row>
    <row r="2534" spans="1:15" ht="15.6">
      <c r="A2534" s="536">
        <v>46171</v>
      </c>
      <c r="B2534" s="375" t="s">
        <v>1919</v>
      </c>
      <c r="C2534" s="375" t="s">
        <v>703</v>
      </c>
      <c r="D2534" s="375" t="s">
        <v>99</v>
      </c>
      <c r="E2534" s="537">
        <v>6000</v>
      </c>
      <c r="F2534" s="503">
        <f t="shared" si="39"/>
        <v>11.611996740899581</v>
      </c>
      <c r="G2534" s="504">
        <v>516.70699999999999</v>
      </c>
      <c r="H2534" s="375" t="s">
        <v>128</v>
      </c>
      <c r="I2534" s="375" t="s">
        <v>1961</v>
      </c>
      <c r="J2534" s="505" t="s">
        <v>95</v>
      </c>
      <c r="K2534" s="505" t="s">
        <v>2149</v>
      </c>
      <c r="L2534" s="505" t="s">
        <v>112</v>
      </c>
      <c r="M2534" s="543"/>
      <c r="N2534" s="543"/>
      <c r="O2534"/>
    </row>
    <row r="2535" spans="1:15" ht="15.6">
      <c r="A2535" s="536">
        <v>46171</v>
      </c>
      <c r="B2535" s="375" t="s">
        <v>1920</v>
      </c>
      <c r="C2535" s="375" t="s">
        <v>703</v>
      </c>
      <c r="D2535" s="375" t="s">
        <v>99</v>
      </c>
      <c r="E2535" s="537">
        <v>6000</v>
      </c>
      <c r="F2535" s="503">
        <f t="shared" si="39"/>
        <v>11.611996740899581</v>
      </c>
      <c r="G2535" s="504">
        <v>516.70699999999999</v>
      </c>
      <c r="H2535" s="375" t="s">
        <v>128</v>
      </c>
      <c r="I2535" s="375" t="s">
        <v>1961</v>
      </c>
      <c r="J2535" s="505" t="s">
        <v>95</v>
      </c>
      <c r="K2535" s="505" t="s">
        <v>2149</v>
      </c>
      <c r="L2535" s="505" t="s">
        <v>112</v>
      </c>
      <c r="M2535" s="543"/>
      <c r="N2535" s="543"/>
      <c r="O2535"/>
    </row>
    <row r="2536" spans="1:15" ht="15.6">
      <c r="A2536" s="536">
        <v>46171</v>
      </c>
      <c r="B2536" s="375" t="s">
        <v>1921</v>
      </c>
      <c r="C2536" s="375" t="s">
        <v>703</v>
      </c>
      <c r="D2536" s="375" t="s">
        <v>99</v>
      </c>
      <c r="E2536" s="537">
        <v>6000</v>
      </c>
      <c r="F2536" s="503">
        <f t="shared" si="39"/>
        <v>11.611996740899581</v>
      </c>
      <c r="G2536" s="504">
        <v>516.70699999999999</v>
      </c>
      <c r="H2536" s="375" t="s">
        <v>128</v>
      </c>
      <c r="I2536" s="375" t="s">
        <v>1961</v>
      </c>
      <c r="J2536" s="505" t="s">
        <v>95</v>
      </c>
      <c r="K2536" s="505" t="s">
        <v>2149</v>
      </c>
      <c r="L2536" s="505" t="s">
        <v>112</v>
      </c>
      <c r="M2536" s="543"/>
      <c r="N2536" s="543"/>
      <c r="O2536"/>
    </row>
    <row r="2537" spans="1:15" ht="15.6">
      <c r="A2537" s="536">
        <v>46171</v>
      </c>
      <c r="B2537" s="375" t="s">
        <v>1922</v>
      </c>
      <c r="C2537" s="375" t="s">
        <v>703</v>
      </c>
      <c r="D2537" s="375" t="s">
        <v>99</v>
      </c>
      <c r="E2537" s="537">
        <v>6000</v>
      </c>
      <c r="F2537" s="503">
        <f t="shared" si="39"/>
        <v>11.611996740899581</v>
      </c>
      <c r="G2537" s="504">
        <v>516.70699999999999</v>
      </c>
      <c r="H2537" s="375" t="s">
        <v>128</v>
      </c>
      <c r="I2537" s="375" t="s">
        <v>1961</v>
      </c>
      <c r="J2537" s="505" t="s">
        <v>95</v>
      </c>
      <c r="K2537" s="505" t="s">
        <v>2149</v>
      </c>
      <c r="L2537" s="505" t="s">
        <v>112</v>
      </c>
      <c r="M2537" s="543"/>
      <c r="N2537" s="543"/>
      <c r="O2537"/>
    </row>
    <row r="2538" spans="1:15" ht="15.6">
      <c r="A2538" s="536">
        <v>46171</v>
      </c>
      <c r="B2538" s="375" t="s">
        <v>1923</v>
      </c>
      <c r="C2538" s="375" t="s">
        <v>703</v>
      </c>
      <c r="D2538" s="375" t="s">
        <v>99</v>
      </c>
      <c r="E2538" s="537">
        <v>6000</v>
      </c>
      <c r="F2538" s="503">
        <f t="shared" si="39"/>
        <v>11.611996740899581</v>
      </c>
      <c r="G2538" s="504">
        <v>516.70699999999999</v>
      </c>
      <c r="H2538" s="375" t="s">
        <v>128</v>
      </c>
      <c r="I2538" s="375" t="s">
        <v>1961</v>
      </c>
      <c r="J2538" s="505" t="s">
        <v>95</v>
      </c>
      <c r="K2538" s="505" t="s">
        <v>2149</v>
      </c>
      <c r="L2538" s="505" t="s">
        <v>112</v>
      </c>
      <c r="M2538" s="543"/>
      <c r="N2538" s="543"/>
      <c r="O2538"/>
    </row>
    <row r="2539" spans="1:15" ht="15.6">
      <c r="A2539" s="536">
        <v>46171</v>
      </c>
      <c r="B2539" s="375" t="s">
        <v>1924</v>
      </c>
      <c r="C2539" s="375" t="s">
        <v>703</v>
      </c>
      <c r="D2539" s="375" t="s">
        <v>99</v>
      </c>
      <c r="E2539" s="537">
        <v>6000</v>
      </c>
      <c r="F2539" s="503">
        <f t="shared" si="39"/>
        <v>11.611996740899581</v>
      </c>
      <c r="G2539" s="504">
        <v>516.70699999999999</v>
      </c>
      <c r="H2539" s="375" t="s">
        <v>128</v>
      </c>
      <c r="I2539" s="375" t="s">
        <v>1961</v>
      </c>
      <c r="J2539" s="505" t="s">
        <v>95</v>
      </c>
      <c r="K2539" s="505" t="s">
        <v>2149</v>
      </c>
      <c r="L2539" s="505" t="s">
        <v>112</v>
      </c>
      <c r="M2539" s="543"/>
      <c r="N2539" s="543"/>
      <c r="O2539"/>
    </row>
    <row r="2540" spans="1:15" ht="15.6">
      <c r="A2540" s="536">
        <v>46171</v>
      </c>
      <c r="B2540" s="375" t="s">
        <v>1925</v>
      </c>
      <c r="C2540" s="375" t="s">
        <v>703</v>
      </c>
      <c r="D2540" s="375" t="s">
        <v>99</v>
      </c>
      <c r="E2540" s="537">
        <v>10000</v>
      </c>
      <c r="F2540" s="503">
        <f t="shared" si="39"/>
        <v>19.353327901499302</v>
      </c>
      <c r="G2540" s="504">
        <v>516.70699999999999</v>
      </c>
      <c r="H2540" s="375" t="s">
        <v>128</v>
      </c>
      <c r="I2540" s="375" t="s">
        <v>1962</v>
      </c>
      <c r="J2540" s="505" t="s">
        <v>95</v>
      </c>
      <c r="K2540" s="505" t="s">
        <v>2149</v>
      </c>
      <c r="L2540" s="505" t="s">
        <v>112</v>
      </c>
      <c r="M2540" s="543"/>
      <c r="N2540" s="543"/>
      <c r="O2540"/>
    </row>
    <row r="2541" spans="1:15" ht="15.6">
      <c r="A2541" s="536">
        <v>46171</v>
      </c>
      <c r="B2541" s="375" t="s">
        <v>1926</v>
      </c>
      <c r="C2541" s="375" t="s">
        <v>703</v>
      </c>
      <c r="D2541" s="375" t="s">
        <v>99</v>
      </c>
      <c r="E2541" s="537">
        <v>10000</v>
      </c>
      <c r="F2541" s="503">
        <f t="shared" si="39"/>
        <v>19.353327901499302</v>
      </c>
      <c r="G2541" s="504">
        <v>516.70699999999999</v>
      </c>
      <c r="H2541" s="375" t="s">
        <v>128</v>
      </c>
      <c r="I2541" s="375" t="s">
        <v>1962</v>
      </c>
      <c r="J2541" s="505" t="s">
        <v>95</v>
      </c>
      <c r="K2541" s="505" t="s">
        <v>2149</v>
      </c>
      <c r="L2541" s="505" t="s">
        <v>112</v>
      </c>
      <c r="M2541" s="543"/>
      <c r="N2541" s="543"/>
      <c r="O2541"/>
    </row>
    <row r="2542" spans="1:15" ht="15.6">
      <c r="A2542" s="536">
        <v>46171</v>
      </c>
      <c r="B2542" s="375" t="s">
        <v>1927</v>
      </c>
      <c r="C2542" s="375" t="s">
        <v>703</v>
      </c>
      <c r="D2542" s="375" t="s">
        <v>99</v>
      </c>
      <c r="E2542" s="537">
        <v>10000</v>
      </c>
      <c r="F2542" s="503">
        <f t="shared" ref="F2542:F2578" si="40">E2542/G2542</f>
        <v>19.353327901499302</v>
      </c>
      <c r="G2542" s="504">
        <v>516.70699999999999</v>
      </c>
      <c r="H2542" s="375" t="s">
        <v>128</v>
      </c>
      <c r="I2542" s="375" t="s">
        <v>1962</v>
      </c>
      <c r="J2542" s="505" t="s">
        <v>95</v>
      </c>
      <c r="K2542" s="505" t="s">
        <v>2149</v>
      </c>
      <c r="L2542" s="505" t="s">
        <v>112</v>
      </c>
      <c r="M2542" s="543"/>
      <c r="N2542" s="543"/>
      <c r="O2542"/>
    </row>
    <row r="2543" spans="1:15" ht="15.6">
      <c r="A2543" s="536">
        <v>46171</v>
      </c>
      <c r="B2543" s="375" t="s">
        <v>1928</v>
      </c>
      <c r="C2543" s="375" t="s">
        <v>703</v>
      </c>
      <c r="D2543" s="375" t="s">
        <v>99</v>
      </c>
      <c r="E2543" s="537">
        <v>10000</v>
      </c>
      <c r="F2543" s="503">
        <f t="shared" si="40"/>
        <v>19.353327901499302</v>
      </c>
      <c r="G2543" s="504">
        <v>516.70699999999999</v>
      </c>
      <c r="H2543" s="375" t="s">
        <v>128</v>
      </c>
      <c r="I2543" s="375" t="s">
        <v>1962</v>
      </c>
      <c r="J2543" s="505" t="s">
        <v>95</v>
      </c>
      <c r="K2543" s="505" t="s">
        <v>2149</v>
      </c>
      <c r="L2543" s="505" t="s">
        <v>112</v>
      </c>
      <c r="M2543" s="543"/>
      <c r="N2543" s="543"/>
      <c r="O2543"/>
    </row>
    <row r="2544" spans="1:15" ht="15.6">
      <c r="A2544" s="536">
        <v>46171</v>
      </c>
      <c r="B2544" s="375" t="s">
        <v>1929</v>
      </c>
      <c r="C2544" s="375" t="s">
        <v>703</v>
      </c>
      <c r="D2544" s="375" t="s">
        <v>99</v>
      </c>
      <c r="E2544" s="537">
        <v>6000</v>
      </c>
      <c r="F2544" s="503">
        <f t="shared" si="40"/>
        <v>11.611996740899581</v>
      </c>
      <c r="G2544" s="504">
        <v>516.70699999999999</v>
      </c>
      <c r="H2544" s="375" t="s">
        <v>128</v>
      </c>
      <c r="I2544" s="375" t="s">
        <v>1963</v>
      </c>
      <c r="J2544" s="505" t="s">
        <v>95</v>
      </c>
      <c r="K2544" s="505" t="s">
        <v>2149</v>
      </c>
      <c r="L2544" s="505" t="s">
        <v>112</v>
      </c>
      <c r="M2544" s="543"/>
      <c r="N2544" s="543"/>
      <c r="O2544"/>
    </row>
    <row r="2545" spans="1:15" ht="15.6">
      <c r="A2545" s="536">
        <v>46171</v>
      </c>
      <c r="B2545" s="375" t="s">
        <v>1930</v>
      </c>
      <c r="C2545" s="375" t="s">
        <v>703</v>
      </c>
      <c r="D2545" s="375" t="s">
        <v>99</v>
      </c>
      <c r="E2545" s="537">
        <v>18000</v>
      </c>
      <c r="F2545" s="503">
        <f t="shared" si="40"/>
        <v>34.835990222698747</v>
      </c>
      <c r="G2545" s="504">
        <v>516.70699999999999</v>
      </c>
      <c r="H2545" s="375" t="s">
        <v>128</v>
      </c>
      <c r="I2545" s="375" t="s">
        <v>1963</v>
      </c>
      <c r="J2545" s="505" t="s">
        <v>95</v>
      </c>
      <c r="K2545" s="505" t="s">
        <v>2149</v>
      </c>
      <c r="L2545" s="505" t="s">
        <v>112</v>
      </c>
      <c r="M2545" s="543"/>
      <c r="N2545" s="543"/>
      <c r="O2545"/>
    </row>
    <row r="2546" spans="1:15" ht="15.6">
      <c r="A2546" s="370">
        <v>46171</v>
      </c>
      <c r="B2546" s="242" t="s">
        <v>2004</v>
      </c>
      <c r="C2546" s="242" t="s">
        <v>334</v>
      </c>
      <c r="D2546" s="242" t="s">
        <v>96</v>
      </c>
      <c r="E2546" s="242">
        <v>300</v>
      </c>
      <c r="F2546" s="503">
        <f t="shared" si="40"/>
        <v>0.58059983704497908</v>
      </c>
      <c r="G2546" s="504">
        <v>516.70699999999999</v>
      </c>
      <c r="H2546" s="242" t="s">
        <v>123</v>
      </c>
      <c r="I2546" s="242" t="s">
        <v>2013</v>
      </c>
      <c r="J2546" s="505" t="s">
        <v>95</v>
      </c>
      <c r="K2546" s="505" t="s">
        <v>2149</v>
      </c>
      <c r="L2546" s="505" t="s">
        <v>112</v>
      </c>
      <c r="M2546" s="543"/>
      <c r="N2546" s="543"/>
      <c r="O2546"/>
    </row>
    <row r="2547" spans="1:15" ht="15.6">
      <c r="A2547" s="370">
        <v>46171</v>
      </c>
      <c r="B2547" s="242" t="s">
        <v>2156</v>
      </c>
      <c r="C2547" s="242" t="s">
        <v>403</v>
      </c>
      <c r="D2547" s="242" t="s">
        <v>96</v>
      </c>
      <c r="E2547" s="242">
        <v>3000</v>
      </c>
      <c r="F2547" s="503">
        <f t="shared" si="40"/>
        <v>5.8059983704497906</v>
      </c>
      <c r="G2547" s="504">
        <v>516.70699999999999</v>
      </c>
      <c r="H2547" s="242" t="s">
        <v>123</v>
      </c>
      <c r="I2547" s="242" t="s">
        <v>2035</v>
      </c>
      <c r="J2547" s="505" t="s">
        <v>95</v>
      </c>
      <c r="K2547" s="505" t="s">
        <v>2149</v>
      </c>
      <c r="L2547" s="505" t="s">
        <v>112</v>
      </c>
      <c r="M2547" s="543"/>
      <c r="N2547" s="543"/>
      <c r="O2547"/>
    </row>
    <row r="2548" spans="1:15" ht="15.6">
      <c r="A2548" s="370">
        <v>46171</v>
      </c>
      <c r="B2548" s="242" t="s">
        <v>2002</v>
      </c>
      <c r="C2548" s="242" t="s">
        <v>334</v>
      </c>
      <c r="D2548" s="242" t="s">
        <v>96</v>
      </c>
      <c r="E2548" s="242">
        <v>300</v>
      </c>
      <c r="F2548" s="503">
        <f t="shared" si="40"/>
        <v>0.58059983704497908</v>
      </c>
      <c r="G2548" s="504">
        <v>516.70699999999999</v>
      </c>
      <c r="H2548" s="242" t="s">
        <v>123</v>
      </c>
      <c r="I2548" s="242" t="s">
        <v>2013</v>
      </c>
      <c r="J2548" s="505" t="s">
        <v>95</v>
      </c>
      <c r="K2548" s="505" t="s">
        <v>2149</v>
      </c>
      <c r="L2548" s="505" t="s">
        <v>112</v>
      </c>
      <c r="M2548" s="543"/>
      <c r="N2548" s="543"/>
      <c r="O2548"/>
    </row>
    <row r="2549" spans="1:15" ht="15.6">
      <c r="A2549" s="370">
        <v>46171</v>
      </c>
      <c r="B2549" s="242" t="s">
        <v>2006</v>
      </c>
      <c r="C2549" s="242" t="s">
        <v>334</v>
      </c>
      <c r="D2549" s="242" t="s">
        <v>96</v>
      </c>
      <c r="E2549" s="242">
        <v>300</v>
      </c>
      <c r="F2549" s="503">
        <f t="shared" si="40"/>
        <v>0.58059983704497908</v>
      </c>
      <c r="G2549" s="504">
        <v>516.70699999999999</v>
      </c>
      <c r="H2549" s="242" t="s">
        <v>123</v>
      </c>
      <c r="I2549" s="242" t="s">
        <v>2013</v>
      </c>
      <c r="J2549" s="505" t="s">
        <v>95</v>
      </c>
      <c r="K2549" s="505" t="s">
        <v>2149</v>
      </c>
      <c r="L2549" s="505" t="s">
        <v>112</v>
      </c>
      <c r="M2549" s="543"/>
      <c r="N2549" s="543"/>
      <c r="O2549"/>
    </row>
    <row r="2550" spans="1:15" ht="15.6">
      <c r="A2550" s="370">
        <v>46171</v>
      </c>
      <c r="B2550" s="242" t="s">
        <v>2007</v>
      </c>
      <c r="C2550" s="242" t="s">
        <v>334</v>
      </c>
      <c r="D2550" s="242" t="s">
        <v>96</v>
      </c>
      <c r="E2550" s="242">
        <v>300</v>
      </c>
      <c r="F2550" s="503">
        <f t="shared" si="40"/>
        <v>0.58059983704497908</v>
      </c>
      <c r="G2550" s="504">
        <v>516.70699999999999</v>
      </c>
      <c r="H2550" s="242" t="s">
        <v>123</v>
      </c>
      <c r="I2550" s="242" t="s">
        <v>2013</v>
      </c>
      <c r="J2550" s="505" t="s">
        <v>95</v>
      </c>
      <c r="K2550" s="505" t="s">
        <v>2149</v>
      </c>
      <c r="L2550" s="505" t="s">
        <v>112</v>
      </c>
      <c r="M2550" s="543"/>
      <c r="N2550" s="543"/>
      <c r="O2550"/>
    </row>
    <row r="2551" spans="1:15" ht="15.6">
      <c r="A2551" s="370">
        <v>46171</v>
      </c>
      <c r="B2551" s="242" t="s">
        <v>2008</v>
      </c>
      <c r="C2551" s="242" t="s">
        <v>334</v>
      </c>
      <c r="D2551" s="242" t="s">
        <v>96</v>
      </c>
      <c r="E2551" s="242">
        <v>300</v>
      </c>
      <c r="F2551" s="503">
        <f t="shared" si="40"/>
        <v>0.58059983704497908</v>
      </c>
      <c r="G2551" s="504">
        <v>516.70699999999999</v>
      </c>
      <c r="H2551" s="242" t="s">
        <v>123</v>
      </c>
      <c r="I2551" s="242" t="s">
        <v>2013</v>
      </c>
      <c r="J2551" s="505" t="s">
        <v>95</v>
      </c>
      <c r="K2551" s="505" t="s">
        <v>2149</v>
      </c>
      <c r="L2551" s="505" t="s">
        <v>112</v>
      </c>
      <c r="M2551" s="543"/>
      <c r="N2551" s="543"/>
      <c r="O2551"/>
    </row>
    <row r="2552" spans="1:15" ht="15.6">
      <c r="A2552" s="370">
        <v>46171</v>
      </c>
      <c r="B2552" s="242" t="s">
        <v>2009</v>
      </c>
      <c r="C2552" s="242" t="s">
        <v>334</v>
      </c>
      <c r="D2552" s="242" t="s">
        <v>96</v>
      </c>
      <c r="E2552" s="242">
        <v>300</v>
      </c>
      <c r="F2552" s="503">
        <f t="shared" si="40"/>
        <v>0.58059983704497908</v>
      </c>
      <c r="G2552" s="504">
        <v>516.70699999999999</v>
      </c>
      <c r="H2552" s="242" t="s">
        <v>123</v>
      </c>
      <c r="I2552" s="242" t="s">
        <v>2013</v>
      </c>
      <c r="J2552" s="505" t="s">
        <v>95</v>
      </c>
      <c r="K2552" s="505" t="s">
        <v>2149</v>
      </c>
      <c r="L2552" s="505" t="s">
        <v>112</v>
      </c>
      <c r="M2552" s="543"/>
      <c r="N2552" s="543"/>
      <c r="O2552"/>
    </row>
    <row r="2553" spans="1:15" ht="15.6">
      <c r="A2553" s="370">
        <v>46171</v>
      </c>
      <c r="B2553" s="242" t="s">
        <v>2155</v>
      </c>
      <c r="C2553" s="242" t="s">
        <v>403</v>
      </c>
      <c r="D2553" s="242" t="s">
        <v>96</v>
      </c>
      <c r="E2553" s="242">
        <v>3000</v>
      </c>
      <c r="F2553" s="503">
        <f t="shared" si="40"/>
        <v>5.8059983704497906</v>
      </c>
      <c r="G2553" s="504">
        <v>516.70699999999999</v>
      </c>
      <c r="H2553" s="242" t="s">
        <v>123</v>
      </c>
      <c r="I2553" s="242" t="s">
        <v>2035</v>
      </c>
      <c r="J2553" s="505" t="s">
        <v>95</v>
      </c>
      <c r="K2553" s="505" t="s">
        <v>2149</v>
      </c>
      <c r="L2553" s="505" t="s">
        <v>112</v>
      </c>
      <c r="M2553" s="543"/>
      <c r="N2553" s="543"/>
      <c r="O2553"/>
    </row>
    <row r="2554" spans="1:15" ht="15.6">
      <c r="A2554" s="370">
        <v>46171</v>
      </c>
      <c r="B2554" s="242" t="s">
        <v>2010</v>
      </c>
      <c r="C2554" s="242" t="s">
        <v>334</v>
      </c>
      <c r="D2554" s="242" t="s">
        <v>96</v>
      </c>
      <c r="E2554" s="242">
        <v>300</v>
      </c>
      <c r="F2554" s="503">
        <f t="shared" si="40"/>
        <v>0.58059983704497908</v>
      </c>
      <c r="G2554" s="504">
        <v>516.70699999999999</v>
      </c>
      <c r="H2554" s="242" t="s">
        <v>123</v>
      </c>
      <c r="I2554" s="242" t="s">
        <v>2013</v>
      </c>
      <c r="J2554" s="505" t="s">
        <v>95</v>
      </c>
      <c r="K2554" s="505" t="s">
        <v>2149</v>
      </c>
      <c r="L2554" s="505" t="s">
        <v>112</v>
      </c>
      <c r="M2554" s="543"/>
      <c r="N2554" s="543"/>
      <c r="O2554"/>
    </row>
    <row r="2555" spans="1:15" ht="15.6">
      <c r="A2555" s="370">
        <v>46171</v>
      </c>
      <c r="B2555" s="242" t="s">
        <v>2011</v>
      </c>
      <c r="C2555" s="242" t="s">
        <v>334</v>
      </c>
      <c r="D2555" s="242" t="s">
        <v>96</v>
      </c>
      <c r="E2555" s="242">
        <v>300</v>
      </c>
      <c r="F2555" s="503">
        <f t="shared" si="40"/>
        <v>0.58059983704497908</v>
      </c>
      <c r="G2555" s="504">
        <v>516.70699999999999</v>
      </c>
      <c r="H2555" s="242" t="s">
        <v>123</v>
      </c>
      <c r="I2555" s="242" t="s">
        <v>2013</v>
      </c>
      <c r="J2555" s="505" t="s">
        <v>95</v>
      </c>
      <c r="K2555" s="505" t="s">
        <v>2149</v>
      </c>
      <c r="L2555" s="505" t="s">
        <v>112</v>
      </c>
      <c r="M2555" s="543"/>
      <c r="N2555" s="543"/>
      <c r="O2555"/>
    </row>
    <row r="2556" spans="1:15" ht="15.6">
      <c r="A2556" s="370">
        <v>46172</v>
      </c>
      <c r="B2556" s="242" t="s">
        <v>1467</v>
      </c>
      <c r="C2556" s="242" t="s">
        <v>334</v>
      </c>
      <c r="D2556" s="242" t="s">
        <v>98</v>
      </c>
      <c r="E2556" s="242">
        <v>1000</v>
      </c>
      <c r="F2556" s="503">
        <f t="shared" si="40"/>
        <v>1.9353327901499302</v>
      </c>
      <c r="G2556" s="504">
        <v>516.70699999999999</v>
      </c>
      <c r="H2556" s="372" t="s">
        <v>110</v>
      </c>
      <c r="I2556" s="530" t="s">
        <v>1468</v>
      </c>
      <c r="J2556" s="505" t="s">
        <v>95</v>
      </c>
      <c r="K2556" s="505" t="s">
        <v>2149</v>
      </c>
      <c r="L2556" s="505" t="s">
        <v>112</v>
      </c>
      <c r="M2556" s="541"/>
      <c r="N2556" s="541"/>
      <c r="O2556" s="445"/>
    </row>
    <row r="2557" spans="1:15" ht="15.6">
      <c r="A2557" s="374">
        <v>46172</v>
      </c>
      <c r="B2557" s="377" t="s">
        <v>1534</v>
      </c>
      <c r="C2557" s="377" t="s">
        <v>520</v>
      </c>
      <c r="D2557" s="376" t="s">
        <v>96</v>
      </c>
      <c r="E2557" s="377">
        <v>250</v>
      </c>
      <c r="F2557" s="503">
        <f t="shared" si="40"/>
        <v>0.48383319753748255</v>
      </c>
      <c r="G2557" s="504">
        <v>516.70699999999999</v>
      </c>
      <c r="H2557" s="376" t="s">
        <v>127</v>
      </c>
      <c r="I2557" s="377" t="s">
        <v>1553</v>
      </c>
      <c r="J2557" s="505" t="s">
        <v>95</v>
      </c>
      <c r="K2557" s="505" t="s">
        <v>2149</v>
      </c>
      <c r="L2557" s="505" t="s">
        <v>112</v>
      </c>
      <c r="M2557" s="541"/>
      <c r="N2557" s="541"/>
      <c r="O2557" s="445"/>
    </row>
    <row r="2558" spans="1:15" ht="15.6">
      <c r="A2558" s="374">
        <v>46172</v>
      </c>
      <c r="B2558" s="382" t="s">
        <v>1542</v>
      </c>
      <c r="C2558" s="242" t="s">
        <v>403</v>
      </c>
      <c r="D2558" s="376" t="s">
        <v>96</v>
      </c>
      <c r="E2558" s="377">
        <v>10500</v>
      </c>
      <c r="F2558" s="503">
        <f t="shared" si="40"/>
        <v>20.320994296574266</v>
      </c>
      <c r="G2558" s="504">
        <v>516.70699999999999</v>
      </c>
      <c r="H2558" s="376" t="s">
        <v>127</v>
      </c>
      <c r="I2558" s="377" t="s">
        <v>1549</v>
      </c>
      <c r="J2558" s="505" t="s">
        <v>95</v>
      </c>
      <c r="K2558" s="505" t="s">
        <v>2149</v>
      </c>
      <c r="L2558" s="505" t="s">
        <v>112</v>
      </c>
      <c r="M2558" s="541"/>
      <c r="N2558" s="541"/>
      <c r="O2558" s="445"/>
    </row>
    <row r="2559" spans="1:15" ht="15.6">
      <c r="A2559" s="374">
        <v>46172</v>
      </c>
      <c r="B2559" s="377" t="s">
        <v>1536</v>
      </c>
      <c r="C2559" s="377" t="s">
        <v>520</v>
      </c>
      <c r="D2559" s="376" t="s">
        <v>96</v>
      </c>
      <c r="E2559" s="377">
        <v>250</v>
      </c>
      <c r="F2559" s="503">
        <f t="shared" si="40"/>
        <v>0.48383319753748255</v>
      </c>
      <c r="G2559" s="504">
        <v>516.70699999999999</v>
      </c>
      <c r="H2559" s="376" t="s">
        <v>127</v>
      </c>
      <c r="I2559" s="377" t="s">
        <v>1553</v>
      </c>
      <c r="J2559" s="505" t="s">
        <v>95</v>
      </c>
      <c r="K2559" s="505" t="s">
        <v>2149</v>
      </c>
      <c r="L2559" s="505" t="s">
        <v>112</v>
      </c>
      <c r="M2559" s="541"/>
      <c r="N2559" s="541"/>
      <c r="O2559" s="445"/>
    </row>
    <row r="2560" spans="1:15" ht="15.6">
      <c r="A2560" s="370">
        <v>46172</v>
      </c>
      <c r="B2560" s="242" t="s">
        <v>2012</v>
      </c>
      <c r="C2560" s="242" t="s">
        <v>334</v>
      </c>
      <c r="D2560" s="242" t="s">
        <v>96</v>
      </c>
      <c r="E2560" s="242">
        <v>300</v>
      </c>
      <c r="F2560" s="503">
        <f t="shared" si="40"/>
        <v>0.58059983704497908</v>
      </c>
      <c r="G2560" s="504">
        <v>516.70699999999999</v>
      </c>
      <c r="H2560" s="242" t="s">
        <v>123</v>
      </c>
      <c r="I2560" s="242" t="s">
        <v>2013</v>
      </c>
      <c r="J2560" s="505" t="s">
        <v>95</v>
      </c>
      <c r="K2560" s="505" t="s">
        <v>2149</v>
      </c>
      <c r="L2560" s="505" t="s">
        <v>112</v>
      </c>
      <c r="M2560" s="543"/>
      <c r="N2560" s="543"/>
      <c r="O2560"/>
    </row>
    <row r="2561" spans="1:15" ht="15.6">
      <c r="A2561" s="370">
        <v>46172</v>
      </c>
      <c r="B2561" s="242" t="s">
        <v>2156</v>
      </c>
      <c r="C2561" s="242" t="s">
        <v>403</v>
      </c>
      <c r="D2561" s="242" t="s">
        <v>96</v>
      </c>
      <c r="E2561" s="242">
        <v>3000</v>
      </c>
      <c r="F2561" s="503">
        <f t="shared" si="40"/>
        <v>5.8059983704497906</v>
      </c>
      <c r="G2561" s="504">
        <v>516.70699999999999</v>
      </c>
      <c r="H2561" s="242" t="s">
        <v>123</v>
      </c>
      <c r="I2561" s="242" t="s">
        <v>2035</v>
      </c>
      <c r="J2561" s="505" t="s">
        <v>95</v>
      </c>
      <c r="K2561" s="505" t="s">
        <v>2149</v>
      </c>
      <c r="L2561" s="505" t="s">
        <v>112</v>
      </c>
      <c r="M2561" s="543"/>
      <c r="N2561" s="543"/>
      <c r="O2561"/>
    </row>
    <row r="2562" spans="1:15" ht="15.6">
      <c r="A2562" s="370">
        <v>46172</v>
      </c>
      <c r="B2562" s="242" t="s">
        <v>2010</v>
      </c>
      <c r="C2562" s="242" t="s">
        <v>334</v>
      </c>
      <c r="D2562" s="242" t="s">
        <v>96</v>
      </c>
      <c r="E2562" s="242">
        <v>300</v>
      </c>
      <c r="F2562" s="503">
        <f t="shared" si="40"/>
        <v>0.58059983704497908</v>
      </c>
      <c r="G2562" s="504">
        <v>516.70699999999999</v>
      </c>
      <c r="H2562" s="242" t="s">
        <v>123</v>
      </c>
      <c r="I2562" s="242" t="s">
        <v>2013</v>
      </c>
      <c r="J2562" s="505" t="s">
        <v>95</v>
      </c>
      <c r="K2562" s="505" t="s">
        <v>2149</v>
      </c>
      <c r="L2562" s="505" t="s">
        <v>112</v>
      </c>
      <c r="M2562" s="543"/>
      <c r="N2562" s="543"/>
      <c r="O2562"/>
    </row>
    <row r="2563" spans="1:15" ht="15.6">
      <c r="A2563" s="370">
        <v>46172</v>
      </c>
      <c r="B2563" s="242" t="s">
        <v>2011</v>
      </c>
      <c r="C2563" s="242" t="s">
        <v>334</v>
      </c>
      <c r="D2563" s="242" t="s">
        <v>96</v>
      </c>
      <c r="E2563" s="242">
        <v>300</v>
      </c>
      <c r="F2563" s="503">
        <f t="shared" si="40"/>
        <v>0.58059983704497908</v>
      </c>
      <c r="G2563" s="504">
        <v>516.70699999999999</v>
      </c>
      <c r="H2563" s="242" t="s">
        <v>123</v>
      </c>
      <c r="I2563" s="242" t="s">
        <v>2013</v>
      </c>
      <c r="J2563" s="505" t="s">
        <v>95</v>
      </c>
      <c r="K2563" s="505" t="s">
        <v>2149</v>
      </c>
      <c r="L2563" s="505" t="s">
        <v>112</v>
      </c>
      <c r="M2563" s="543"/>
      <c r="N2563" s="543"/>
      <c r="O2563"/>
    </row>
    <row r="2564" spans="1:15" ht="15.6">
      <c r="A2564" s="370">
        <v>46172</v>
      </c>
      <c r="B2564" s="242" t="s">
        <v>2012</v>
      </c>
      <c r="C2564" s="242" t="s">
        <v>334</v>
      </c>
      <c r="D2564" s="242" t="s">
        <v>96</v>
      </c>
      <c r="E2564" s="242">
        <v>300</v>
      </c>
      <c r="F2564" s="503">
        <f t="shared" si="40"/>
        <v>0.58059983704497908</v>
      </c>
      <c r="G2564" s="504">
        <v>516.70699999999999</v>
      </c>
      <c r="H2564" s="242" t="s">
        <v>123</v>
      </c>
      <c r="I2564" s="242" t="s">
        <v>2013</v>
      </c>
      <c r="J2564" s="505" t="s">
        <v>95</v>
      </c>
      <c r="K2564" s="505" t="s">
        <v>2149</v>
      </c>
      <c r="L2564" s="505" t="s">
        <v>112</v>
      </c>
      <c r="M2564" s="543"/>
      <c r="N2564" s="543"/>
      <c r="O2564"/>
    </row>
    <row r="2565" spans="1:15" ht="15.6">
      <c r="A2565" s="370">
        <v>46172</v>
      </c>
      <c r="B2565" s="242" t="s">
        <v>2155</v>
      </c>
      <c r="C2565" s="242" t="s">
        <v>403</v>
      </c>
      <c r="D2565" s="242" t="s">
        <v>96</v>
      </c>
      <c r="E2565" s="242">
        <v>3000</v>
      </c>
      <c r="F2565" s="503">
        <f t="shared" si="40"/>
        <v>5.8059983704497906</v>
      </c>
      <c r="G2565" s="504">
        <v>516.70699999999999</v>
      </c>
      <c r="H2565" s="242" t="s">
        <v>123</v>
      </c>
      <c r="I2565" s="242" t="s">
        <v>2035</v>
      </c>
      <c r="J2565" s="505" t="s">
        <v>95</v>
      </c>
      <c r="K2565" s="505" t="s">
        <v>2149</v>
      </c>
      <c r="L2565" s="505" t="s">
        <v>112</v>
      </c>
      <c r="M2565" s="543"/>
      <c r="N2565" s="543"/>
      <c r="O2565"/>
    </row>
    <row r="2566" spans="1:15" ht="15.6">
      <c r="A2566" s="370">
        <v>46172</v>
      </c>
      <c r="B2566" s="242" t="s">
        <v>2010</v>
      </c>
      <c r="C2566" s="242" t="s">
        <v>334</v>
      </c>
      <c r="D2566" s="242" t="s">
        <v>96</v>
      </c>
      <c r="E2566" s="242">
        <v>300</v>
      </c>
      <c r="F2566" s="503">
        <f t="shared" si="40"/>
        <v>0.58059983704497908</v>
      </c>
      <c r="G2566" s="504">
        <v>516.70699999999999</v>
      </c>
      <c r="H2566" s="242" t="s">
        <v>123</v>
      </c>
      <c r="I2566" s="242" t="s">
        <v>2013</v>
      </c>
      <c r="J2566" s="505" t="s">
        <v>95</v>
      </c>
      <c r="K2566" s="505" t="s">
        <v>2149</v>
      </c>
      <c r="L2566" s="505" t="s">
        <v>112</v>
      </c>
      <c r="M2566" s="543"/>
      <c r="N2566" s="543"/>
      <c r="O2566"/>
    </row>
    <row r="2567" spans="1:15" ht="15.6">
      <c r="A2567" s="370">
        <v>46172</v>
      </c>
      <c r="B2567" s="242" t="s">
        <v>2011</v>
      </c>
      <c r="C2567" s="242" t="s">
        <v>334</v>
      </c>
      <c r="D2567" s="242" t="s">
        <v>96</v>
      </c>
      <c r="E2567" s="242">
        <v>300</v>
      </c>
      <c r="F2567" s="503">
        <f t="shared" si="40"/>
        <v>0.58059983704497908</v>
      </c>
      <c r="G2567" s="504">
        <v>516.70699999999999</v>
      </c>
      <c r="H2567" s="242" t="s">
        <v>123</v>
      </c>
      <c r="I2567" s="242" t="s">
        <v>2013</v>
      </c>
      <c r="J2567" s="505" t="s">
        <v>95</v>
      </c>
      <c r="K2567" s="505" t="s">
        <v>2149</v>
      </c>
      <c r="L2567" s="505" t="s">
        <v>112</v>
      </c>
      <c r="M2567" s="543"/>
      <c r="N2567" s="543"/>
      <c r="O2567"/>
    </row>
    <row r="2568" spans="1:15" ht="15.6">
      <c r="A2568" s="374">
        <v>46173</v>
      </c>
      <c r="B2568" s="377" t="s">
        <v>1534</v>
      </c>
      <c r="C2568" s="377" t="s">
        <v>520</v>
      </c>
      <c r="D2568" s="376" t="s">
        <v>96</v>
      </c>
      <c r="E2568" s="377">
        <v>250</v>
      </c>
      <c r="F2568" s="503">
        <f t="shared" si="40"/>
        <v>0.48383319753748255</v>
      </c>
      <c r="G2568" s="504">
        <v>516.70699999999999</v>
      </c>
      <c r="H2568" s="376" t="s">
        <v>127</v>
      </c>
      <c r="I2568" s="377" t="s">
        <v>1553</v>
      </c>
      <c r="J2568" s="505" t="s">
        <v>95</v>
      </c>
      <c r="K2568" s="505" t="s">
        <v>2149</v>
      </c>
      <c r="L2568" s="505" t="s">
        <v>112</v>
      </c>
      <c r="M2568" s="541"/>
      <c r="N2568" s="541"/>
      <c r="O2568" s="445"/>
    </row>
    <row r="2569" spans="1:15" ht="15.6">
      <c r="A2569" s="374">
        <v>46173</v>
      </c>
      <c r="B2569" s="382" t="s">
        <v>1543</v>
      </c>
      <c r="C2569" s="242" t="s">
        <v>403</v>
      </c>
      <c r="D2569" s="376" t="s">
        <v>96</v>
      </c>
      <c r="E2569" s="377">
        <v>10500</v>
      </c>
      <c r="F2569" s="503">
        <f t="shared" si="40"/>
        <v>20.320994296574266</v>
      </c>
      <c r="G2569" s="504">
        <v>516.70699999999999</v>
      </c>
      <c r="H2569" s="376" t="s">
        <v>127</v>
      </c>
      <c r="I2569" s="377" t="s">
        <v>1549</v>
      </c>
      <c r="J2569" s="505" t="s">
        <v>95</v>
      </c>
      <c r="K2569" s="505" t="s">
        <v>2149</v>
      </c>
      <c r="L2569" s="505" t="s">
        <v>112</v>
      </c>
      <c r="M2569" s="541"/>
      <c r="N2569" s="541"/>
      <c r="O2569" s="445"/>
    </row>
    <row r="2570" spans="1:15" ht="15.6">
      <c r="A2570" s="374">
        <v>46173</v>
      </c>
      <c r="B2570" s="377" t="s">
        <v>1536</v>
      </c>
      <c r="C2570" s="377" t="s">
        <v>520</v>
      </c>
      <c r="D2570" s="376" t="s">
        <v>96</v>
      </c>
      <c r="E2570" s="377">
        <v>250</v>
      </c>
      <c r="F2570" s="503">
        <f t="shared" si="40"/>
        <v>0.48383319753748255</v>
      </c>
      <c r="G2570" s="504">
        <v>516.70699999999999</v>
      </c>
      <c r="H2570" s="376" t="s">
        <v>127</v>
      </c>
      <c r="I2570" s="377" t="s">
        <v>1553</v>
      </c>
      <c r="J2570" s="505" t="s">
        <v>95</v>
      </c>
      <c r="K2570" s="505" t="s">
        <v>2149</v>
      </c>
      <c r="L2570" s="505" t="s">
        <v>112</v>
      </c>
      <c r="M2570" s="541"/>
      <c r="N2570" s="541"/>
      <c r="O2570" s="445"/>
    </row>
    <row r="2571" spans="1:15" ht="15.6">
      <c r="A2571" s="370">
        <v>46173</v>
      </c>
      <c r="B2571" s="242" t="s">
        <v>2012</v>
      </c>
      <c r="C2571" s="242" t="s">
        <v>334</v>
      </c>
      <c r="D2571" s="242" t="s">
        <v>96</v>
      </c>
      <c r="E2571" s="242">
        <v>300</v>
      </c>
      <c r="F2571" s="503">
        <f t="shared" si="40"/>
        <v>0.58059983704497908</v>
      </c>
      <c r="G2571" s="504">
        <v>516.70699999999999</v>
      </c>
      <c r="H2571" s="242" t="s">
        <v>123</v>
      </c>
      <c r="I2571" s="242" t="s">
        <v>2013</v>
      </c>
      <c r="J2571" s="505" t="s">
        <v>95</v>
      </c>
      <c r="K2571" s="505" t="s">
        <v>2149</v>
      </c>
      <c r="L2571" s="505" t="s">
        <v>112</v>
      </c>
      <c r="M2571" s="543"/>
      <c r="N2571" s="543"/>
      <c r="O2571"/>
    </row>
    <row r="2572" spans="1:15" ht="15.6">
      <c r="A2572" s="370">
        <v>46173</v>
      </c>
      <c r="B2572" s="242" t="s">
        <v>2156</v>
      </c>
      <c r="C2572" s="242" t="s">
        <v>403</v>
      </c>
      <c r="D2572" s="242" t="s">
        <v>96</v>
      </c>
      <c r="E2572" s="242">
        <v>3000</v>
      </c>
      <c r="F2572" s="503">
        <f t="shared" si="40"/>
        <v>5.8059983704497906</v>
      </c>
      <c r="G2572" s="504">
        <v>516.70699999999999</v>
      </c>
      <c r="H2572" s="242" t="s">
        <v>123</v>
      </c>
      <c r="I2572" s="242" t="s">
        <v>2035</v>
      </c>
      <c r="J2572" s="505" t="s">
        <v>95</v>
      </c>
      <c r="K2572" s="505" t="s">
        <v>2149</v>
      </c>
      <c r="L2572" s="505" t="s">
        <v>112</v>
      </c>
      <c r="M2572" s="543"/>
      <c r="N2572" s="543"/>
      <c r="O2572"/>
    </row>
    <row r="2573" spans="1:15" ht="15.6">
      <c r="A2573" s="370">
        <v>46173</v>
      </c>
      <c r="B2573" s="242" t="s">
        <v>775</v>
      </c>
      <c r="C2573" s="242" t="s">
        <v>334</v>
      </c>
      <c r="D2573" s="242" t="s">
        <v>96</v>
      </c>
      <c r="E2573" s="385">
        <v>300</v>
      </c>
      <c r="F2573" s="503">
        <f t="shared" si="40"/>
        <v>0.58059983704497908</v>
      </c>
      <c r="G2573" s="504">
        <v>516.70699999999999</v>
      </c>
      <c r="H2573" s="242" t="s">
        <v>123</v>
      </c>
      <c r="I2573" s="242" t="s">
        <v>2013</v>
      </c>
      <c r="J2573" s="505" t="s">
        <v>95</v>
      </c>
      <c r="K2573" s="505" t="s">
        <v>2149</v>
      </c>
      <c r="L2573" s="505" t="s">
        <v>112</v>
      </c>
      <c r="M2573" s="543"/>
      <c r="N2573" s="543"/>
      <c r="O2573"/>
    </row>
    <row r="2574" spans="1:15" ht="15.6">
      <c r="A2574" s="370">
        <v>46173</v>
      </c>
      <c r="B2574" s="242" t="s">
        <v>2011</v>
      </c>
      <c r="C2574" s="242" t="s">
        <v>334</v>
      </c>
      <c r="D2574" s="242" t="s">
        <v>96</v>
      </c>
      <c r="E2574" s="385">
        <v>300</v>
      </c>
      <c r="F2574" s="503">
        <f t="shared" si="40"/>
        <v>0.58059983704497908</v>
      </c>
      <c r="G2574" s="504">
        <v>516.70699999999999</v>
      </c>
      <c r="H2574" s="242" t="s">
        <v>123</v>
      </c>
      <c r="I2574" s="242" t="s">
        <v>2013</v>
      </c>
      <c r="J2574" s="505" t="s">
        <v>95</v>
      </c>
      <c r="K2574" s="505" t="s">
        <v>2149</v>
      </c>
      <c r="L2574" s="505" t="s">
        <v>112</v>
      </c>
      <c r="M2574" s="543"/>
      <c r="N2574" s="543"/>
      <c r="O2574"/>
    </row>
    <row r="2575" spans="1:15" ht="15.6">
      <c r="A2575" s="370">
        <v>46173</v>
      </c>
      <c r="B2575" s="242" t="s">
        <v>2012</v>
      </c>
      <c r="C2575" s="242" t="s">
        <v>334</v>
      </c>
      <c r="D2575" s="242" t="s">
        <v>96</v>
      </c>
      <c r="E2575" s="385">
        <v>300</v>
      </c>
      <c r="F2575" s="503">
        <f t="shared" si="40"/>
        <v>0.58059983704497908</v>
      </c>
      <c r="G2575" s="504">
        <v>516.70699999999999</v>
      </c>
      <c r="H2575" s="242" t="s">
        <v>123</v>
      </c>
      <c r="I2575" s="242" t="s">
        <v>2013</v>
      </c>
      <c r="J2575" s="505" t="s">
        <v>95</v>
      </c>
      <c r="K2575" s="505" t="s">
        <v>2149</v>
      </c>
      <c r="L2575" s="505" t="s">
        <v>112</v>
      </c>
      <c r="M2575" s="543"/>
      <c r="N2575" s="543"/>
      <c r="O2575"/>
    </row>
    <row r="2576" spans="1:15" ht="15.6">
      <c r="A2576" s="370">
        <v>46173</v>
      </c>
      <c r="B2576" s="242" t="s">
        <v>2155</v>
      </c>
      <c r="C2576" s="242" t="s">
        <v>403</v>
      </c>
      <c r="D2576" s="242" t="s">
        <v>96</v>
      </c>
      <c r="E2576" s="385">
        <v>3000</v>
      </c>
      <c r="F2576" s="503">
        <f t="shared" si="40"/>
        <v>5.8059983704497906</v>
      </c>
      <c r="G2576" s="504">
        <v>516.70699999999999</v>
      </c>
      <c r="H2576" s="242" t="s">
        <v>123</v>
      </c>
      <c r="I2576" s="242" t="s">
        <v>2035</v>
      </c>
      <c r="J2576" s="505" t="s">
        <v>95</v>
      </c>
      <c r="K2576" s="505" t="s">
        <v>2149</v>
      </c>
      <c r="L2576" s="505" t="s">
        <v>112</v>
      </c>
      <c r="M2576" s="543"/>
      <c r="N2576" s="543"/>
      <c r="O2576"/>
    </row>
    <row r="2577" spans="1:15" ht="15.6">
      <c r="A2577" s="370">
        <v>46173</v>
      </c>
      <c r="B2577" s="242" t="s">
        <v>2010</v>
      </c>
      <c r="C2577" s="242" t="s">
        <v>334</v>
      </c>
      <c r="D2577" s="242" t="s">
        <v>96</v>
      </c>
      <c r="E2577" s="385">
        <v>300</v>
      </c>
      <c r="F2577" s="503">
        <f t="shared" si="40"/>
        <v>0.58059983704497908</v>
      </c>
      <c r="G2577" s="504">
        <v>516.70699999999999</v>
      </c>
      <c r="H2577" s="242" t="s">
        <v>123</v>
      </c>
      <c r="I2577" s="242" t="s">
        <v>2013</v>
      </c>
      <c r="J2577" s="505" t="s">
        <v>95</v>
      </c>
      <c r="K2577" s="505" t="s">
        <v>2149</v>
      </c>
      <c r="L2577" s="505" t="s">
        <v>112</v>
      </c>
      <c r="M2577" s="543"/>
      <c r="N2577" s="543"/>
      <c r="O2577"/>
    </row>
    <row r="2578" spans="1:15" ht="15.6">
      <c r="A2578" s="370">
        <v>46173</v>
      </c>
      <c r="B2578" s="242" t="s">
        <v>2011</v>
      </c>
      <c r="C2578" s="242" t="s">
        <v>334</v>
      </c>
      <c r="D2578" s="242" t="s">
        <v>96</v>
      </c>
      <c r="E2578" s="385">
        <v>300</v>
      </c>
      <c r="F2578" s="503">
        <f t="shared" si="40"/>
        <v>0.58059983704497908</v>
      </c>
      <c r="G2578" s="504">
        <v>516.70699999999999</v>
      </c>
      <c r="H2578" s="242" t="s">
        <v>123</v>
      </c>
      <c r="I2578" s="242" t="s">
        <v>2013</v>
      </c>
      <c r="J2578" s="505" t="s">
        <v>95</v>
      </c>
      <c r="K2578" s="505" t="s">
        <v>2149</v>
      </c>
      <c r="L2578" s="505" t="s">
        <v>112</v>
      </c>
      <c r="M2578" s="543"/>
      <c r="N2578" s="543"/>
      <c r="O2578"/>
    </row>
  </sheetData>
  <autoFilter ref="A1:O2578" xr:uid="{00000000-0009-0000-0000-00000A000000}">
    <filterColumn colId="0">
      <filters>
        <dateGroupItem year="2026" month="5" dateTimeGrouping="month"/>
      </filters>
    </filterColumn>
    <sortState xmlns:xlrd2="http://schemas.microsoft.com/office/spreadsheetml/2017/richdata2" ref="A110:O979">
      <sortCondition ref="A1:A979"/>
    </sortState>
  </autoFilter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102"/>
  <sheetViews>
    <sheetView zoomScaleNormal="100" workbookViewId="0">
      <pane ySplit="1" topLeftCell="A79" activePane="bottomLeft" state="frozen"/>
      <selection pane="bottomLeft" activeCell="J102" sqref="J102"/>
    </sheetView>
  </sheetViews>
  <sheetFormatPr baseColWidth="10" defaultColWidth="8.69921875" defaultRowHeight="13.8"/>
  <cols>
    <col min="1" max="1" width="13.3984375" customWidth="1"/>
    <col min="2" max="2" width="18.296875" customWidth="1"/>
    <col min="3" max="3" width="13.3984375" customWidth="1"/>
    <col min="4" max="4" width="13.3984375" style="71" customWidth="1"/>
    <col min="5" max="8" width="13.3984375" customWidth="1"/>
    <col min="9" max="9" width="16" customWidth="1"/>
    <col min="10" max="10" width="19.09765625" style="157" customWidth="1"/>
    <col min="11" max="11" width="19.59765625" bestFit="1" customWidth="1"/>
    <col min="12" max="12" width="24.09765625" customWidth="1"/>
    <col min="13" max="13" width="19.8984375" customWidth="1"/>
    <col min="14" max="14" width="22.09765625" customWidth="1"/>
    <col min="15" max="15" width="18.8984375" customWidth="1"/>
  </cols>
  <sheetData>
    <row r="1" spans="1:15" ht="26.4">
      <c r="A1" s="99" t="s">
        <v>134</v>
      </c>
      <c r="B1" s="100" t="s">
        <v>72</v>
      </c>
      <c r="C1" s="100" t="s">
        <v>73</v>
      </c>
      <c r="D1" s="323" t="s">
        <v>74</v>
      </c>
      <c r="E1" s="100" t="s">
        <v>75</v>
      </c>
      <c r="F1" s="100" t="s">
        <v>76</v>
      </c>
      <c r="G1" s="100" t="s">
        <v>77</v>
      </c>
      <c r="H1" s="100" t="s">
        <v>78</v>
      </c>
      <c r="I1" s="100" t="s">
        <v>70</v>
      </c>
      <c r="J1" s="156" t="s">
        <v>71</v>
      </c>
    </row>
    <row r="2" spans="1:15">
      <c r="A2" s="101" t="s">
        <v>340</v>
      </c>
      <c r="B2" s="102">
        <f>C2*J14</f>
        <v>0</v>
      </c>
      <c r="C2" s="103">
        <v>0</v>
      </c>
      <c r="D2" s="324">
        <f>SUM(D3:D8)</f>
        <v>8160698</v>
      </c>
      <c r="E2" s="103">
        <f>SUM(E3:E8)</f>
        <v>15550</v>
      </c>
      <c r="F2" s="103">
        <f>SUM(F3:F8)</f>
        <v>5309608</v>
      </c>
      <c r="G2" s="103">
        <f>SUM(G3:G8)</f>
        <v>10221.662621555761</v>
      </c>
      <c r="H2" s="103">
        <f>B2+D2-F2</f>
        <v>2851090</v>
      </c>
      <c r="I2" s="103">
        <f>C2+E2-G2</f>
        <v>5328.3373784442392</v>
      </c>
      <c r="K2" s="161" t="s">
        <v>156</v>
      </c>
      <c r="L2" t="s">
        <v>336</v>
      </c>
      <c r="M2" t="s">
        <v>335</v>
      </c>
      <c r="N2" t="s">
        <v>158</v>
      </c>
      <c r="O2" t="s">
        <v>163</v>
      </c>
    </row>
    <row r="3" spans="1:15">
      <c r="A3" s="112" t="s">
        <v>79</v>
      </c>
      <c r="B3" s="108"/>
      <c r="C3" s="111"/>
      <c r="D3" s="325"/>
      <c r="E3" s="205"/>
      <c r="F3" s="204"/>
      <c r="G3" s="205"/>
      <c r="H3" s="111">
        <f>B2+D3-F3</f>
        <v>0</v>
      </c>
      <c r="I3" s="111">
        <f>C2+E3-G3</f>
        <v>0</v>
      </c>
      <c r="J3" s="160"/>
      <c r="K3" s="141" t="s">
        <v>337</v>
      </c>
      <c r="L3" s="414">
        <v>8160698</v>
      </c>
      <c r="M3" s="414">
        <v>15550</v>
      </c>
      <c r="N3" s="414">
        <v>5309608</v>
      </c>
      <c r="O3" s="414">
        <v>10221.662621555761</v>
      </c>
    </row>
    <row r="4" spans="1:15">
      <c r="A4" s="112" t="s">
        <v>80</v>
      </c>
      <c r="B4" s="108"/>
      <c r="C4" s="111"/>
      <c r="D4" s="325">
        <f>+GETPIVOTDATA("Somme de Receved in XAF",$K$2,"Donor","Amis","Mois",2)</f>
        <v>8160698</v>
      </c>
      <c r="E4" s="205">
        <f>+GETPIVOTDATA("Somme de Receved  $",$K$2,"Donor","Amis","Mois",2)</f>
        <v>15550</v>
      </c>
      <c r="F4" s="204"/>
      <c r="G4" s="205"/>
      <c r="H4" s="111">
        <f>H3+D4-F4</f>
        <v>8160698</v>
      </c>
      <c r="I4" s="111">
        <f>I3+E4-G4</f>
        <v>15550</v>
      </c>
      <c r="J4" s="157">
        <f>D4/E4</f>
        <v>524.80372990353703</v>
      </c>
      <c r="K4" s="162" t="s">
        <v>886</v>
      </c>
      <c r="L4" s="414">
        <v>8160698</v>
      </c>
      <c r="M4" s="414">
        <v>15550</v>
      </c>
      <c r="N4" s="414"/>
      <c r="O4" s="414">
        <v>0</v>
      </c>
    </row>
    <row r="5" spans="1:15">
      <c r="A5" s="113" t="s">
        <v>81</v>
      </c>
      <c r="B5" s="105"/>
      <c r="C5" s="105"/>
      <c r="D5" s="326"/>
      <c r="E5" s="105"/>
      <c r="F5" s="106"/>
      <c r="G5" s="105"/>
      <c r="H5" s="111">
        <f t="shared" ref="H5:I14" si="0">H4+D5-F5</f>
        <v>8160698</v>
      </c>
      <c r="I5" s="111">
        <f t="shared" si="0"/>
        <v>15550</v>
      </c>
      <c r="K5" s="162" t="s">
        <v>1433</v>
      </c>
      <c r="L5" s="414"/>
      <c r="M5" s="414"/>
      <c r="N5" s="414">
        <v>5273408</v>
      </c>
      <c r="O5" s="414">
        <v>10153.843961760727</v>
      </c>
    </row>
    <row r="6" spans="1:15">
      <c r="A6" s="112" t="s">
        <v>82</v>
      </c>
      <c r="B6" s="105"/>
      <c r="C6" s="105"/>
      <c r="D6" s="326"/>
      <c r="E6" s="105"/>
      <c r="F6" s="106">
        <f>+GETPIVOTDATA("Somme de Spent  in XAF",$K$2,"Donor","Amis","Mois",4)</f>
        <v>5273408</v>
      </c>
      <c r="G6" s="105">
        <f>+GETPIVOTDATA("Somme de Spent in $",$K$2,"Donor","Amis","Mois",4)</f>
        <v>10153.843961760727</v>
      </c>
      <c r="H6" s="111">
        <f t="shared" si="0"/>
        <v>2887290</v>
      </c>
      <c r="I6" s="111">
        <f t="shared" si="0"/>
        <v>5396.1560382392727</v>
      </c>
      <c r="K6" s="162" t="s">
        <v>2150</v>
      </c>
      <c r="L6" s="414"/>
      <c r="M6" s="414"/>
      <c r="N6" s="414">
        <v>36200</v>
      </c>
      <c r="O6" s="414">
        <v>67.818659795034023</v>
      </c>
    </row>
    <row r="7" spans="1:15">
      <c r="A7" s="113" t="s">
        <v>83</v>
      </c>
      <c r="B7" s="105"/>
      <c r="C7" s="105"/>
      <c r="D7" s="326"/>
      <c r="E7" s="105"/>
      <c r="F7" s="106">
        <f>+GETPIVOTDATA("Somme de Spent  in XAF",$K$2,"Donor","Amis","Mois",5)</f>
        <v>36200</v>
      </c>
      <c r="G7" s="105">
        <f>+GETPIVOTDATA("Somme de Spent in $",$K$2,"Donor","Amis","Mois",5)</f>
        <v>67.818659795034023</v>
      </c>
      <c r="H7" s="111">
        <f t="shared" si="0"/>
        <v>2851090</v>
      </c>
      <c r="I7" s="111">
        <f t="shared" si="0"/>
        <v>5328.3373784442383</v>
      </c>
      <c r="K7" s="141" t="s">
        <v>342</v>
      </c>
      <c r="L7" s="414">
        <v>32124589</v>
      </c>
      <c r="M7" s="414">
        <v>60000</v>
      </c>
      <c r="N7" s="414">
        <v>28499716</v>
      </c>
      <c r="O7" s="414">
        <v>53248.415623881243</v>
      </c>
    </row>
    <row r="8" spans="1:15">
      <c r="A8" s="104" t="s">
        <v>84</v>
      </c>
      <c r="B8" s="105"/>
      <c r="C8" s="105"/>
      <c r="D8" s="326"/>
      <c r="E8" s="105"/>
      <c r="F8" s="106"/>
      <c r="G8" s="105"/>
      <c r="H8" s="111">
        <f t="shared" si="0"/>
        <v>2851090</v>
      </c>
      <c r="I8" s="111">
        <f t="shared" si="0"/>
        <v>5328.3373784442383</v>
      </c>
      <c r="K8" s="162" t="s">
        <v>886</v>
      </c>
      <c r="L8" s="414"/>
      <c r="M8" s="414"/>
      <c r="N8" s="414">
        <v>3747572</v>
      </c>
      <c r="O8" s="414">
        <v>6999.4460318059164</v>
      </c>
    </row>
    <row r="9" spans="1:15">
      <c r="A9" s="104" t="s">
        <v>85</v>
      </c>
      <c r="B9" s="105"/>
      <c r="C9" s="105"/>
      <c r="D9" s="326"/>
      <c r="E9" s="105"/>
      <c r="F9" s="106"/>
      <c r="G9" s="105"/>
      <c r="H9" s="111">
        <f t="shared" si="0"/>
        <v>2851090</v>
      </c>
      <c r="I9" s="111">
        <f t="shared" si="0"/>
        <v>5328.3373784442383</v>
      </c>
      <c r="K9" s="162" t="s">
        <v>887</v>
      </c>
      <c r="L9" s="414">
        <v>32124589</v>
      </c>
      <c r="M9" s="414">
        <v>60000</v>
      </c>
      <c r="N9" s="414">
        <v>19209030</v>
      </c>
      <c r="O9" s="414">
        <v>35895.942939603345</v>
      </c>
    </row>
    <row r="10" spans="1:15">
      <c r="A10" s="104" t="s">
        <v>86</v>
      </c>
      <c r="B10" s="105"/>
      <c r="C10" s="105"/>
      <c r="D10" s="326"/>
      <c r="E10" s="105"/>
      <c r="F10" s="502"/>
      <c r="G10" s="105"/>
      <c r="H10" s="111">
        <f t="shared" si="0"/>
        <v>2851090</v>
      </c>
      <c r="I10" s="111">
        <f t="shared" si="0"/>
        <v>5328.3373784442383</v>
      </c>
      <c r="K10" s="162" t="s">
        <v>1433</v>
      </c>
      <c r="L10" s="414"/>
      <c r="M10" s="414"/>
      <c r="N10" s="414">
        <v>5543114</v>
      </c>
      <c r="O10" s="414">
        <v>10353.026652471981</v>
      </c>
    </row>
    <row r="11" spans="1:15">
      <c r="A11" s="107" t="s">
        <v>87</v>
      </c>
      <c r="B11" s="105"/>
      <c r="C11" s="105"/>
      <c r="D11" s="326"/>
      <c r="E11" s="105"/>
      <c r="F11" s="106"/>
      <c r="G11" s="105"/>
      <c r="H11" s="111">
        <f t="shared" si="0"/>
        <v>2851090</v>
      </c>
      <c r="I11" s="111">
        <f t="shared" si="0"/>
        <v>5328.3373784442383</v>
      </c>
      <c r="J11" s="160"/>
      <c r="K11" s="141" t="s">
        <v>341</v>
      </c>
      <c r="L11" s="414"/>
      <c r="M11" s="414"/>
      <c r="N11" s="414">
        <v>1661517</v>
      </c>
      <c r="O11" s="414">
        <v>3199.2182549973772</v>
      </c>
    </row>
    <row r="12" spans="1:15">
      <c r="A12" s="104" t="s">
        <v>88</v>
      </c>
      <c r="B12" s="105"/>
      <c r="C12" s="105"/>
      <c r="D12" s="326"/>
      <c r="E12" s="105"/>
      <c r="F12" s="106"/>
      <c r="G12" s="105"/>
      <c r="H12" s="111">
        <f t="shared" si="0"/>
        <v>2851090</v>
      </c>
      <c r="I12" s="111">
        <f t="shared" si="0"/>
        <v>5328.3373784442383</v>
      </c>
      <c r="K12" s="162" t="s">
        <v>888</v>
      </c>
      <c r="L12" s="414"/>
      <c r="M12" s="414"/>
      <c r="N12" s="414">
        <v>535517</v>
      </c>
      <c r="O12" s="414">
        <v>1031.1274349052283</v>
      </c>
    </row>
    <row r="13" spans="1:15">
      <c r="A13" s="104" t="s">
        <v>89</v>
      </c>
      <c r="B13" s="105"/>
      <c r="C13" s="105"/>
      <c r="D13" s="326"/>
      <c r="E13" s="105"/>
      <c r="F13" s="106"/>
      <c r="G13" s="105"/>
      <c r="H13" s="111">
        <f t="shared" si="0"/>
        <v>2851090</v>
      </c>
      <c r="I13" s="111">
        <f t="shared" si="0"/>
        <v>5328.3373784442383</v>
      </c>
      <c r="K13" s="162" t="s">
        <v>886</v>
      </c>
      <c r="L13" s="414"/>
      <c r="M13" s="414"/>
      <c r="N13" s="414">
        <v>1126000</v>
      </c>
      <c r="O13" s="414">
        <v>2168.090820092149</v>
      </c>
    </row>
    <row r="14" spans="1:15">
      <c r="A14" s="114" t="s">
        <v>90</v>
      </c>
      <c r="B14" s="105"/>
      <c r="C14" s="105"/>
      <c r="D14" s="326"/>
      <c r="E14" s="105"/>
      <c r="F14" s="106"/>
      <c r="G14" s="105"/>
      <c r="H14" s="111">
        <f t="shared" si="0"/>
        <v>2851090</v>
      </c>
      <c r="I14" s="111">
        <f t="shared" si="0"/>
        <v>5328.3373784442383</v>
      </c>
      <c r="J14" s="160"/>
      <c r="K14" s="141" t="s">
        <v>184</v>
      </c>
      <c r="L14" s="414"/>
      <c r="M14" s="414"/>
      <c r="N14" s="414">
        <v>3210317</v>
      </c>
      <c r="O14" s="414">
        <v>6026.2899516669549</v>
      </c>
    </row>
    <row r="15" spans="1:15">
      <c r="A15" s="101" t="s">
        <v>184</v>
      </c>
      <c r="B15" s="102">
        <v>3206295</v>
      </c>
      <c r="C15" s="103">
        <v>6018.74</v>
      </c>
      <c r="D15" s="324">
        <f>SUM(D16:D27)</f>
        <v>0</v>
      </c>
      <c r="E15" s="103">
        <f>SUM(E16:E27)</f>
        <v>0</v>
      </c>
      <c r="F15" s="103">
        <f>SUM(F16:F27)</f>
        <v>3210317</v>
      </c>
      <c r="G15" s="103">
        <f>SUM(G16:G27)</f>
        <v>6026.2899516669549</v>
      </c>
      <c r="H15" s="103">
        <f>B15+D15-F15</f>
        <v>-4022</v>
      </c>
      <c r="I15" s="103">
        <f>C15+E15-G15</f>
        <v>-7.5499516669551667</v>
      </c>
      <c r="J15" s="157">
        <f>B15/C15</f>
        <v>532.71864210781655</v>
      </c>
      <c r="K15" s="162" t="s">
        <v>888</v>
      </c>
      <c r="L15" s="414"/>
      <c r="M15" s="414"/>
      <c r="N15" s="414">
        <v>1311000</v>
      </c>
      <c r="O15" s="414">
        <v>2460.9613713023914</v>
      </c>
    </row>
    <row r="16" spans="1:15">
      <c r="A16" s="112" t="s">
        <v>79</v>
      </c>
      <c r="B16" s="205"/>
      <c r="C16" s="111"/>
      <c r="D16" s="325"/>
      <c r="E16" s="205"/>
      <c r="F16" s="204">
        <f>+GETPIVOTDATA("Somme de Spent  in XAF",$K$2,"Donor","Dahan","Mois",1)</f>
        <v>1311000</v>
      </c>
      <c r="G16" s="205">
        <f>+GETPIVOTDATA("Somme de Spent in $",$K$2,"Donor","Dahan","Mois",1)</f>
        <v>2460.9613713023914</v>
      </c>
      <c r="H16" s="111">
        <f>B15+D16-F16</f>
        <v>1895295</v>
      </c>
      <c r="I16" s="111">
        <f>C15+E16-G16</f>
        <v>3557.7786286976084</v>
      </c>
      <c r="K16" s="162" t="s">
        <v>886</v>
      </c>
      <c r="L16" s="414"/>
      <c r="M16" s="414"/>
      <c r="N16" s="414">
        <v>1899317</v>
      </c>
      <c r="O16" s="414">
        <v>3565.328580364564</v>
      </c>
    </row>
    <row r="17" spans="1:15">
      <c r="A17" s="112" t="s">
        <v>80</v>
      </c>
      <c r="B17" s="205"/>
      <c r="C17" s="111"/>
      <c r="D17" s="325"/>
      <c r="E17" s="205"/>
      <c r="F17" s="204">
        <f>+GETPIVOTDATA("Somme de Spent  in XAF",$K$2,"Donor","Dahan","Mois",2)</f>
        <v>1899317</v>
      </c>
      <c r="G17" s="205">
        <f>+GETPIVOTDATA("Somme de Spent in $",$K$2,"Donor","Dahan","Mois",2)</f>
        <v>3565.328580364564</v>
      </c>
      <c r="H17" s="111">
        <f>H16+D17-F17</f>
        <v>-4022</v>
      </c>
      <c r="I17" s="111">
        <f>I16+E17-G17</f>
        <v>-7.5499516669556215</v>
      </c>
      <c r="K17" s="141" t="s">
        <v>2149</v>
      </c>
      <c r="L17" s="414">
        <v>36254743</v>
      </c>
      <c r="M17" s="414">
        <v>70165</v>
      </c>
      <c r="N17" s="414">
        <v>7546696</v>
      </c>
      <c r="O17" s="414">
        <v>14605.368226093371</v>
      </c>
    </row>
    <row r="18" spans="1:15">
      <c r="A18" s="113" t="s">
        <v>81</v>
      </c>
      <c r="B18" s="205"/>
      <c r="C18" s="205"/>
      <c r="D18" s="327"/>
      <c r="E18" s="205"/>
      <c r="F18" s="312"/>
      <c r="G18" s="205"/>
      <c r="H18" s="111">
        <f t="shared" ref="H18:I27" si="1">H17+D18-F18</f>
        <v>-4022</v>
      </c>
      <c r="I18" s="111">
        <f t="shared" si="1"/>
        <v>-7.5499516669556215</v>
      </c>
      <c r="K18" s="162" t="s">
        <v>2150</v>
      </c>
      <c r="L18" s="414">
        <v>36254743</v>
      </c>
      <c r="M18" s="414">
        <v>70165</v>
      </c>
      <c r="N18" s="414">
        <v>7546696</v>
      </c>
      <c r="O18" s="414">
        <v>14605.368226093371</v>
      </c>
    </row>
    <row r="19" spans="1:15">
      <c r="A19" s="112" t="s">
        <v>82</v>
      </c>
      <c r="B19" s="205"/>
      <c r="C19" s="205"/>
      <c r="D19" s="327"/>
      <c r="E19" s="205"/>
      <c r="F19" s="312"/>
      <c r="G19" s="205"/>
      <c r="H19" s="111">
        <f t="shared" si="1"/>
        <v>-4022</v>
      </c>
      <c r="I19" s="111">
        <f t="shared" si="1"/>
        <v>-7.5499516669556215</v>
      </c>
      <c r="K19" s="141" t="s">
        <v>157</v>
      </c>
      <c r="L19" s="414">
        <v>76540030</v>
      </c>
      <c r="M19" s="414">
        <v>145715</v>
      </c>
      <c r="N19" s="414">
        <v>46227854</v>
      </c>
      <c r="O19" s="414">
        <v>87300.954678194714</v>
      </c>
    </row>
    <row r="20" spans="1:15">
      <c r="A20" s="113" t="s">
        <v>83</v>
      </c>
      <c r="B20" s="205"/>
      <c r="C20" s="205"/>
      <c r="D20" s="327"/>
      <c r="E20" s="205"/>
      <c r="F20" s="312"/>
      <c r="G20" s="205"/>
      <c r="H20" s="111">
        <f t="shared" si="1"/>
        <v>-4022</v>
      </c>
      <c r="I20" s="111">
        <f t="shared" si="1"/>
        <v>-7.5499516669556215</v>
      </c>
    </row>
    <row r="21" spans="1:15">
      <c r="A21" s="104" t="s">
        <v>84</v>
      </c>
      <c r="B21" s="205"/>
      <c r="C21" s="205"/>
      <c r="D21" s="327"/>
      <c r="E21" s="205"/>
      <c r="F21" s="312"/>
      <c r="G21" s="205"/>
      <c r="H21" s="111">
        <f t="shared" si="1"/>
        <v>-4022</v>
      </c>
      <c r="I21" s="111">
        <f t="shared" si="1"/>
        <v>-7.5499516669556215</v>
      </c>
    </row>
    <row r="22" spans="1:15">
      <c r="A22" s="104" t="s">
        <v>85</v>
      </c>
      <c r="B22" s="205"/>
      <c r="C22" s="205"/>
      <c r="D22" s="327"/>
      <c r="E22" s="205"/>
      <c r="F22" s="312"/>
      <c r="G22" s="205"/>
      <c r="H22" s="111">
        <f t="shared" si="1"/>
        <v>-4022</v>
      </c>
      <c r="I22" s="111">
        <f t="shared" si="1"/>
        <v>-7.5499516669556215</v>
      </c>
    </row>
    <row r="23" spans="1:15">
      <c r="A23" s="104" t="s">
        <v>86</v>
      </c>
      <c r="B23" s="205"/>
      <c r="C23" s="205"/>
      <c r="D23" s="327"/>
      <c r="E23" s="205"/>
      <c r="F23" s="312"/>
      <c r="G23" s="205"/>
      <c r="H23" s="111">
        <f t="shared" si="1"/>
        <v>-4022</v>
      </c>
      <c r="I23" s="111">
        <f t="shared" si="1"/>
        <v>-7.5499516669556215</v>
      </c>
    </row>
    <row r="24" spans="1:15">
      <c r="A24" s="107" t="s">
        <v>87</v>
      </c>
      <c r="B24" s="205"/>
      <c r="C24" s="205"/>
      <c r="D24" s="327"/>
      <c r="E24" s="205"/>
      <c r="F24" s="312"/>
      <c r="G24" s="205"/>
      <c r="H24" s="111">
        <f t="shared" si="1"/>
        <v>-4022</v>
      </c>
      <c r="I24" s="111">
        <f t="shared" si="1"/>
        <v>-7.5499516669556215</v>
      </c>
      <c r="J24" s="160"/>
    </row>
    <row r="25" spans="1:15">
      <c r="A25" s="104" t="s">
        <v>88</v>
      </c>
      <c r="B25" s="205"/>
      <c r="C25" s="205"/>
      <c r="D25" s="327"/>
      <c r="E25" s="205"/>
      <c r="F25" s="312"/>
      <c r="G25" s="205"/>
      <c r="H25" s="111">
        <f t="shared" si="1"/>
        <v>-4022</v>
      </c>
      <c r="I25" s="111">
        <f t="shared" si="1"/>
        <v>-7.5499516669556215</v>
      </c>
    </row>
    <row r="26" spans="1:15">
      <c r="A26" s="104" t="s">
        <v>89</v>
      </c>
      <c r="B26" s="205"/>
      <c r="C26" s="205"/>
      <c r="D26" s="327"/>
      <c r="E26" s="205"/>
      <c r="F26" s="312"/>
      <c r="G26" s="205"/>
      <c r="H26" s="111">
        <f t="shared" si="1"/>
        <v>-4022</v>
      </c>
      <c r="I26" s="111">
        <f t="shared" si="1"/>
        <v>-7.5499516669556215</v>
      </c>
    </row>
    <row r="27" spans="1:15">
      <c r="A27" s="114" t="s">
        <v>90</v>
      </c>
      <c r="B27" s="313"/>
      <c r="C27" s="313"/>
      <c r="D27" s="328"/>
      <c r="E27" s="313"/>
      <c r="F27" s="314"/>
      <c r="G27" s="313"/>
      <c r="H27" s="111">
        <f t="shared" si="1"/>
        <v>-4022</v>
      </c>
      <c r="I27" s="111">
        <f t="shared" si="1"/>
        <v>-7.5499516669556215</v>
      </c>
      <c r="J27" s="160"/>
    </row>
    <row r="28" spans="1:15">
      <c r="A28" s="101" t="s">
        <v>341</v>
      </c>
      <c r="B28" s="102">
        <v>1661923</v>
      </c>
      <c r="C28" s="103">
        <v>3200</v>
      </c>
      <c r="D28" s="324">
        <f>SUM(D29:D40)</f>
        <v>0</v>
      </c>
      <c r="E28" s="103">
        <f>SUM(E29:E40)</f>
        <v>0</v>
      </c>
      <c r="F28" s="103">
        <f>SUM(F29:F40)</f>
        <v>1661517</v>
      </c>
      <c r="G28" s="103">
        <f>SUM(G29:G40)</f>
        <v>3199.2182549973772</v>
      </c>
      <c r="H28" s="103">
        <f>B28+D28-F28</f>
        <v>406</v>
      </c>
      <c r="I28" s="103">
        <f>C28+E28-G28</f>
        <v>0.78174500262275615</v>
      </c>
      <c r="J28" s="157">
        <f>B28/C28</f>
        <v>519.35093749999999</v>
      </c>
    </row>
    <row r="29" spans="1:15">
      <c r="A29" s="112" t="s">
        <v>79</v>
      </c>
      <c r="B29" s="205"/>
      <c r="C29" s="111"/>
      <c r="D29" s="325"/>
      <c r="E29" s="205"/>
      <c r="F29" s="204">
        <f>+GETPIVOTDATA("Somme de Spent  in XAF",$K$2,"Donor","AWI 2025","Mois",1)</f>
        <v>535517</v>
      </c>
      <c r="G29" s="205">
        <f>+GETPIVOTDATA("Somme de Spent in $",$K$2,"Donor","AWI 2025","Mois",1)</f>
        <v>1031.1274349052283</v>
      </c>
      <c r="H29" s="111">
        <f>B28+D29-F29</f>
        <v>1126406</v>
      </c>
      <c r="I29" s="111">
        <f>C28+E29-G29</f>
        <v>2168.8725650947717</v>
      </c>
    </row>
    <row r="30" spans="1:15">
      <c r="A30" s="112" t="s">
        <v>80</v>
      </c>
      <c r="B30" s="205"/>
      <c r="C30" s="111"/>
      <c r="D30" s="325"/>
      <c r="E30" s="205"/>
      <c r="F30" s="204">
        <f>+GETPIVOTDATA("Somme de Spent  in XAF",$K$2,"Donor","AWI 2025","Mois",2)</f>
        <v>1126000</v>
      </c>
      <c r="G30" s="205">
        <f>+GETPIVOTDATA("Somme de Spent in $",$K$2,"Donor","AWI 2025","Mois",2)</f>
        <v>2168.090820092149</v>
      </c>
      <c r="H30" s="111">
        <f>H29+D30-F30</f>
        <v>406</v>
      </c>
      <c r="I30" s="111">
        <f>I29+E30-G30</f>
        <v>0.78174500262275615</v>
      </c>
    </row>
    <row r="31" spans="1:15">
      <c r="A31" s="113" t="s">
        <v>81</v>
      </c>
      <c r="B31" s="205"/>
      <c r="C31" s="205"/>
      <c r="D31" s="327"/>
      <c r="E31" s="205"/>
      <c r="F31" s="312"/>
      <c r="G31" s="205"/>
      <c r="H31" s="111">
        <f t="shared" ref="H31:I46" si="2">H30+D31-F31</f>
        <v>406</v>
      </c>
      <c r="I31" s="111">
        <f t="shared" si="2"/>
        <v>0.78174500262275615</v>
      </c>
    </row>
    <row r="32" spans="1:15">
      <c r="A32" s="112" t="s">
        <v>82</v>
      </c>
      <c r="B32" s="205"/>
      <c r="C32" s="205"/>
      <c r="D32" s="327"/>
      <c r="E32" s="205"/>
      <c r="F32" s="312"/>
      <c r="G32" s="205"/>
      <c r="H32" s="111">
        <f t="shared" si="2"/>
        <v>406</v>
      </c>
      <c r="I32" s="111">
        <f t="shared" si="2"/>
        <v>0.78174500262275615</v>
      </c>
    </row>
    <row r="33" spans="1:10">
      <c r="A33" s="113" t="s">
        <v>83</v>
      </c>
      <c r="B33" s="205"/>
      <c r="C33" s="205"/>
      <c r="D33" s="327"/>
      <c r="E33" s="205"/>
      <c r="F33" s="312"/>
      <c r="G33" s="205"/>
      <c r="H33" s="111">
        <f t="shared" si="2"/>
        <v>406</v>
      </c>
      <c r="I33" s="111">
        <f t="shared" si="2"/>
        <v>0.78174500262275615</v>
      </c>
    </row>
    <row r="34" spans="1:10">
      <c r="A34" s="104" t="s">
        <v>84</v>
      </c>
      <c r="B34" s="205"/>
      <c r="C34" s="205"/>
      <c r="D34" s="327"/>
      <c r="E34" s="205"/>
      <c r="F34" s="312"/>
      <c r="G34" s="205"/>
      <c r="H34" s="111">
        <f t="shared" si="2"/>
        <v>406</v>
      </c>
      <c r="I34" s="111">
        <f t="shared" si="2"/>
        <v>0.78174500262275615</v>
      </c>
    </row>
    <row r="35" spans="1:10">
      <c r="A35" s="104" t="s">
        <v>85</v>
      </c>
      <c r="B35" s="205"/>
      <c r="C35" s="205"/>
      <c r="D35" s="327"/>
      <c r="E35" s="205"/>
      <c r="F35" s="312"/>
      <c r="G35" s="205"/>
      <c r="H35" s="111">
        <f t="shared" si="2"/>
        <v>406</v>
      </c>
      <c r="I35" s="111">
        <f t="shared" si="2"/>
        <v>0.78174500262275615</v>
      </c>
    </row>
    <row r="36" spans="1:10">
      <c r="A36" s="104" t="s">
        <v>86</v>
      </c>
      <c r="B36" s="205"/>
      <c r="C36" s="205"/>
      <c r="D36" s="327"/>
      <c r="E36" s="205"/>
      <c r="F36" s="312"/>
      <c r="G36" s="205"/>
      <c r="H36" s="111">
        <f t="shared" si="2"/>
        <v>406</v>
      </c>
      <c r="I36" s="111">
        <f t="shared" si="2"/>
        <v>0.78174500262275615</v>
      </c>
    </row>
    <row r="37" spans="1:10">
      <c r="A37" s="107" t="s">
        <v>87</v>
      </c>
      <c r="B37" s="205"/>
      <c r="C37" s="205"/>
      <c r="D37" s="327"/>
      <c r="E37" s="205"/>
      <c r="F37" s="312"/>
      <c r="G37" s="205"/>
      <c r="H37" s="111">
        <f t="shared" si="2"/>
        <v>406</v>
      </c>
      <c r="I37" s="111">
        <f t="shared" si="2"/>
        <v>0.78174500262275615</v>
      </c>
      <c r="J37" s="160"/>
    </row>
    <row r="38" spans="1:10">
      <c r="A38" s="104" t="s">
        <v>88</v>
      </c>
      <c r="B38" s="205"/>
      <c r="C38" s="205"/>
      <c r="D38" s="327"/>
      <c r="E38" s="205"/>
      <c r="F38" s="312"/>
      <c r="G38" s="205"/>
      <c r="H38" s="111">
        <f t="shared" si="2"/>
        <v>406</v>
      </c>
      <c r="I38" s="111">
        <f t="shared" si="2"/>
        <v>0.78174500262275615</v>
      </c>
    </row>
    <row r="39" spans="1:10">
      <c r="A39" s="104" t="s">
        <v>89</v>
      </c>
      <c r="B39" s="205"/>
      <c r="C39" s="205"/>
      <c r="D39" s="327"/>
      <c r="E39" s="205"/>
      <c r="F39" s="312"/>
      <c r="G39" s="205"/>
      <c r="H39" s="111">
        <f t="shared" si="2"/>
        <v>406</v>
      </c>
      <c r="I39" s="111">
        <f t="shared" si="2"/>
        <v>0.78174500262275615</v>
      </c>
    </row>
    <row r="40" spans="1:10">
      <c r="A40" s="114" t="s">
        <v>90</v>
      </c>
      <c r="B40" s="115"/>
      <c r="C40" s="115"/>
      <c r="D40" s="329"/>
      <c r="E40" s="115"/>
      <c r="F40" s="116"/>
      <c r="G40" s="115"/>
      <c r="H40" s="111">
        <f t="shared" si="2"/>
        <v>406</v>
      </c>
      <c r="I40" s="111">
        <f t="shared" si="2"/>
        <v>0.78174500262275615</v>
      </c>
    </row>
    <row r="41" spans="1:10">
      <c r="A41" s="101" t="s">
        <v>194</v>
      </c>
      <c r="B41" s="102">
        <f>C41*J41</f>
        <v>2867999.8202750003</v>
      </c>
      <c r="C41" s="103">
        <v>5299.31</v>
      </c>
      <c r="D41" s="324">
        <f>SUM(D42:D53)</f>
        <v>0</v>
      </c>
      <c r="E41" s="103">
        <f>SUM(E42:E53)</f>
        <v>0</v>
      </c>
      <c r="F41" s="103">
        <f>SUM(F42:F53)</f>
        <v>0</v>
      </c>
      <c r="G41" s="103">
        <f>SUM(G42:G53)</f>
        <v>0</v>
      </c>
      <c r="H41" s="103">
        <f>B41+D41-F41</f>
        <v>2867999.8202750003</v>
      </c>
      <c r="I41" s="103">
        <f>C41+E41-G41</f>
        <v>5299.31</v>
      </c>
      <c r="J41">
        <v>541.20249999999999</v>
      </c>
    </row>
    <row r="42" spans="1:10">
      <c r="A42" s="112" t="s">
        <v>79</v>
      </c>
      <c r="B42" s="108"/>
      <c r="C42" s="109"/>
      <c r="D42" s="330"/>
      <c r="E42" s="108"/>
      <c r="F42" s="110"/>
      <c r="G42" s="108"/>
      <c r="H42" s="111">
        <f>H41+D42-F42</f>
        <v>2867999.8202750003</v>
      </c>
      <c r="I42" s="111">
        <f>C41+E42-G42</f>
        <v>5299.31</v>
      </c>
    </row>
    <row r="43" spans="1:10">
      <c r="A43" s="112" t="s">
        <v>80</v>
      </c>
      <c r="B43" s="108"/>
      <c r="C43" s="109"/>
      <c r="D43" s="330"/>
      <c r="E43" s="108"/>
      <c r="F43" s="204"/>
      <c r="G43" s="205"/>
      <c r="H43" s="111">
        <f t="shared" si="2"/>
        <v>2867999.8202750003</v>
      </c>
      <c r="I43" s="111">
        <f t="shared" ref="I43:I53" si="3">C42+E43-G43</f>
        <v>0</v>
      </c>
    </row>
    <row r="44" spans="1:10">
      <c r="A44" s="113" t="s">
        <v>81</v>
      </c>
      <c r="B44" s="105"/>
      <c r="C44" s="105"/>
      <c r="D44" s="326"/>
      <c r="E44" s="105"/>
      <c r="F44" s="204"/>
      <c r="G44" s="105"/>
      <c r="H44" s="111">
        <f t="shared" si="2"/>
        <v>2867999.8202750003</v>
      </c>
      <c r="I44" s="111">
        <f t="shared" si="3"/>
        <v>0</v>
      </c>
    </row>
    <row r="45" spans="1:10">
      <c r="A45" s="112" t="s">
        <v>82</v>
      </c>
      <c r="B45" s="105"/>
      <c r="C45" s="105"/>
      <c r="D45" s="326"/>
      <c r="E45" s="105"/>
      <c r="F45" s="204"/>
      <c r="G45" s="105"/>
      <c r="H45" s="111">
        <f t="shared" si="2"/>
        <v>2867999.8202750003</v>
      </c>
      <c r="I45" s="111">
        <f t="shared" si="3"/>
        <v>0</v>
      </c>
    </row>
    <row r="46" spans="1:10">
      <c r="A46" s="113" t="s">
        <v>83</v>
      </c>
      <c r="B46" s="105"/>
      <c r="C46" s="105"/>
      <c r="D46" s="326"/>
      <c r="E46" s="105"/>
      <c r="F46" s="106"/>
      <c r="G46" s="105"/>
      <c r="H46" s="111">
        <f t="shared" si="2"/>
        <v>2867999.8202750003</v>
      </c>
      <c r="I46" s="111">
        <f t="shared" si="3"/>
        <v>0</v>
      </c>
    </row>
    <row r="47" spans="1:10">
      <c r="A47" s="104" t="s">
        <v>84</v>
      </c>
      <c r="B47" s="105"/>
      <c r="C47" s="105"/>
      <c r="D47" s="326"/>
      <c r="E47" s="105"/>
      <c r="F47" s="106"/>
      <c r="G47" s="105"/>
      <c r="H47" s="111">
        <f t="shared" ref="H47:H53" si="4">H46+D47-F47</f>
        <v>2867999.8202750003</v>
      </c>
      <c r="I47" s="111">
        <f t="shared" si="3"/>
        <v>0</v>
      </c>
    </row>
    <row r="48" spans="1:10">
      <c r="A48" s="104" t="s">
        <v>85</v>
      </c>
      <c r="B48" s="105"/>
      <c r="C48" s="105"/>
      <c r="D48" s="326"/>
      <c r="E48" s="105"/>
      <c r="F48" s="106"/>
      <c r="G48" s="105"/>
      <c r="H48" s="111">
        <f t="shared" si="4"/>
        <v>2867999.8202750003</v>
      </c>
      <c r="I48" s="111">
        <f t="shared" si="3"/>
        <v>0</v>
      </c>
    </row>
    <row r="49" spans="1:10">
      <c r="A49" s="104" t="s">
        <v>86</v>
      </c>
      <c r="B49" s="105"/>
      <c r="C49" s="105"/>
      <c r="D49" s="326"/>
      <c r="E49" s="105"/>
      <c r="F49" s="106"/>
      <c r="G49" s="105"/>
      <c r="H49" s="111">
        <f t="shared" si="4"/>
        <v>2867999.8202750003</v>
      </c>
      <c r="I49" s="111">
        <f t="shared" si="3"/>
        <v>0</v>
      </c>
    </row>
    <row r="50" spans="1:10">
      <c r="A50" s="107" t="s">
        <v>87</v>
      </c>
      <c r="B50" s="105"/>
      <c r="C50" s="105"/>
      <c r="D50" s="326"/>
      <c r="E50" s="105"/>
      <c r="F50" s="106"/>
      <c r="G50" s="105"/>
      <c r="H50" s="111">
        <f t="shared" si="4"/>
        <v>2867999.8202750003</v>
      </c>
      <c r="I50" s="111">
        <f t="shared" si="3"/>
        <v>0</v>
      </c>
    </row>
    <row r="51" spans="1:10">
      <c r="A51" s="104" t="s">
        <v>88</v>
      </c>
      <c r="B51" s="105"/>
      <c r="C51" s="105"/>
      <c r="D51" s="326"/>
      <c r="E51" s="105"/>
      <c r="F51" s="106"/>
      <c r="G51" s="105"/>
      <c r="H51" s="111">
        <f t="shared" si="4"/>
        <v>2867999.8202750003</v>
      </c>
      <c r="I51" s="111">
        <f t="shared" si="3"/>
        <v>0</v>
      </c>
    </row>
    <row r="52" spans="1:10">
      <c r="A52" s="104" t="s">
        <v>89</v>
      </c>
      <c r="B52" s="105"/>
      <c r="C52" s="105"/>
      <c r="D52" s="326"/>
      <c r="E52" s="105"/>
      <c r="F52" s="106"/>
      <c r="G52" s="105"/>
      <c r="H52" s="111">
        <f t="shared" si="4"/>
        <v>2867999.8202750003</v>
      </c>
      <c r="I52" s="111">
        <f t="shared" si="3"/>
        <v>0</v>
      </c>
    </row>
    <row r="53" spans="1:10">
      <c r="A53" s="114" t="s">
        <v>90</v>
      </c>
      <c r="B53" s="115"/>
      <c r="C53" s="115"/>
      <c r="D53" s="329"/>
      <c r="E53" s="115"/>
      <c r="F53" s="116"/>
      <c r="G53" s="115"/>
      <c r="H53" s="111">
        <f t="shared" si="4"/>
        <v>2867999.8202750003</v>
      </c>
      <c r="I53" s="111">
        <f t="shared" si="3"/>
        <v>0</v>
      </c>
    </row>
    <row r="54" spans="1:10">
      <c r="A54" s="321" t="s">
        <v>344</v>
      </c>
      <c r="B54" s="322">
        <f>C54*J54</f>
        <v>3247215</v>
      </c>
      <c r="C54" s="322">
        <v>6000</v>
      </c>
      <c r="D54" s="331">
        <f>SUM(D55:D66)</f>
        <v>0</v>
      </c>
      <c r="E54" s="322">
        <f t="shared" ref="E54:G54" si="5">SUM(E55:E66)</f>
        <v>0</v>
      </c>
      <c r="F54" s="322">
        <f t="shared" si="5"/>
        <v>0</v>
      </c>
      <c r="G54" s="322">
        <f t="shared" si="5"/>
        <v>0</v>
      </c>
      <c r="H54" s="103">
        <f>B54+D54-F54</f>
        <v>3247215</v>
      </c>
      <c r="I54" s="103">
        <f>C54+E54-G54</f>
        <v>6000</v>
      </c>
      <c r="J54">
        <v>541.20249999999999</v>
      </c>
    </row>
    <row r="55" spans="1:10">
      <c r="A55" s="112" t="s">
        <v>79</v>
      </c>
      <c r="B55" s="115"/>
      <c r="C55" s="115"/>
      <c r="D55" s="329"/>
      <c r="E55" s="115"/>
      <c r="F55" s="116"/>
      <c r="G55" s="115"/>
      <c r="H55" s="111">
        <f>B54+D55-F55</f>
        <v>3247215</v>
      </c>
      <c r="I55" s="111">
        <f>C54+E55-G55</f>
        <v>6000</v>
      </c>
    </row>
    <row r="56" spans="1:10">
      <c r="A56" s="112" t="s">
        <v>80</v>
      </c>
      <c r="B56" s="115"/>
      <c r="C56" s="115"/>
      <c r="D56" s="329"/>
      <c r="E56" s="115"/>
      <c r="F56" s="116"/>
      <c r="G56" s="115"/>
      <c r="H56" s="111">
        <f>H55+D56-F56</f>
        <v>3247215</v>
      </c>
      <c r="I56" s="111">
        <f>I55+E56-G56</f>
        <v>6000</v>
      </c>
    </row>
    <row r="57" spans="1:10">
      <c r="A57" s="113" t="s">
        <v>81</v>
      </c>
      <c r="B57" s="115"/>
      <c r="C57" s="115"/>
      <c r="D57" s="329"/>
      <c r="E57" s="115"/>
      <c r="F57" s="116"/>
      <c r="G57" s="115"/>
      <c r="H57" s="111">
        <f t="shared" ref="H57:I66" si="6">H56+D57-F57</f>
        <v>3247215</v>
      </c>
      <c r="I57" s="111">
        <f t="shared" si="6"/>
        <v>6000</v>
      </c>
    </row>
    <row r="58" spans="1:10">
      <c r="A58" s="112" t="s">
        <v>82</v>
      </c>
      <c r="B58" s="115"/>
      <c r="C58" s="115"/>
      <c r="D58" s="329"/>
      <c r="E58" s="115"/>
      <c r="F58" s="116"/>
      <c r="G58" s="115"/>
      <c r="H58" s="111">
        <f t="shared" si="6"/>
        <v>3247215</v>
      </c>
      <c r="I58" s="111">
        <f t="shared" si="6"/>
        <v>6000</v>
      </c>
    </row>
    <row r="59" spans="1:10">
      <c r="A59" s="113" t="s">
        <v>83</v>
      </c>
      <c r="B59" s="115"/>
      <c r="C59" s="115"/>
      <c r="D59" s="329"/>
      <c r="E59" s="115"/>
      <c r="F59" s="116"/>
      <c r="G59" s="115"/>
      <c r="H59" s="111">
        <f t="shared" si="6"/>
        <v>3247215</v>
      </c>
      <c r="I59" s="111">
        <f t="shared" si="6"/>
        <v>6000</v>
      </c>
    </row>
    <row r="60" spans="1:10">
      <c r="A60" s="104" t="s">
        <v>84</v>
      </c>
      <c r="B60" s="115"/>
      <c r="C60" s="115"/>
      <c r="D60" s="329"/>
      <c r="E60" s="115"/>
      <c r="F60" s="116"/>
      <c r="G60" s="115"/>
      <c r="H60" s="111">
        <f t="shared" si="6"/>
        <v>3247215</v>
      </c>
      <c r="I60" s="111">
        <f t="shared" si="6"/>
        <v>6000</v>
      </c>
    </row>
    <row r="61" spans="1:10">
      <c r="A61" s="104" t="s">
        <v>85</v>
      </c>
      <c r="B61" s="115"/>
      <c r="C61" s="115"/>
      <c r="D61" s="329"/>
      <c r="E61" s="115"/>
      <c r="F61" s="116"/>
      <c r="G61" s="115"/>
      <c r="H61" s="111">
        <f t="shared" si="6"/>
        <v>3247215</v>
      </c>
      <c r="I61" s="111">
        <f t="shared" si="6"/>
        <v>6000</v>
      </c>
    </row>
    <row r="62" spans="1:10">
      <c r="A62" s="104" t="s">
        <v>86</v>
      </c>
      <c r="B62" s="115"/>
      <c r="C62" s="115"/>
      <c r="D62" s="329"/>
      <c r="E62" s="115"/>
      <c r="F62" s="116"/>
      <c r="G62" s="115"/>
      <c r="H62" s="111">
        <f t="shared" si="6"/>
        <v>3247215</v>
      </c>
      <c r="I62" s="111">
        <f t="shared" si="6"/>
        <v>6000</v>
      </c>
    </row>
    <row r="63" spans="1:10">
      <c r="A63" s="107" t="s">
        <v>87</v>
      </c>
      <c r="B63" s="115"/>
      <c r="C63" s="115"/>
      <c r="D63" s="329"/>
      <c r="E63" s="115"/>
      <c r="F63" s="116"/>
      <c r="G63" s="115"/>
      <c r="H63" s="111">
        <f t="shared" si="6"/>
        <v>3247215</v>
      </c>
      <c r="I63" s="111">
        <f t="shared" si="6"/>
        <v>6000</v>
      </c>
    </row>
    <row r="64" spans="1:10">
      <c r="A64" s="104" t="s">
        <v>88</v>
      </c>
      <c r="B64" s="115"/>
      <c r="C64" s="115"/>
      <c r="D64" s="329"/>
      <c r="E64" s="115"/>
      <c r="F64" s="116"/>
      <c r="G64" s="115"/>
      <c r="H64" s="111">
        <f t="shared" si="6"/>
        <v>3247215</v>
      </c>
      <c r="I64" s="111">
        <f t="shared" si="6"/>
        <v>6000</v>
      </c>
    </row>
    <row r="65" spans="1:10">
      <c r="A65" s="104" t="s">
        <v>89</v>
      </c>
      <c r="B65" s="115"/>
      <c r="C65" s="115"/>
      <c r="D65" s="329"/>
      <c r="E65" s="115"/>
      <c r="F65" s="116"/>
      <c r="G65" s="115"/>
      <c r="H65" s="111">
        <f t="shared" si="6"/>
        <v>3247215</v>
      </c>
      <c r="I65" s="111">
        <f t="shared" si="6"/>
        <v>6000</v>
      </c>
    </row>
    <row r="66" spans="1:10">
      <c r="A66" s="114" t="s">
        <v>90</v>
      </c>
      <c r="B66" s="115"/>
      <c r="C66" s="115"/>
      <c r="D66" s="329"/>
      <c r="E66" s="115"/>
      <c r="F66" s="116"/>
      <c r="G66" s="115"/>
      <c r="H66" s="111">
        <f t="shared" si="6"/>
        <v>3247215</v>
      </c>
      <c r="I66" s="111">
        <f t="shared" si="6"/>
        <v>6000</v>
      </c>
    </row>
    <row r="67" spans="1:10" ht="26.4">
      <c r="A67" s="101" t="s">
        <v>2149</v>
      </c>
      <c r="B67" s="102"/>
      <c r="C67" s="103"/>
      <c r="D67" s="324">
        <f>SUM(D68:D79)</f>
        <v>36254743</v>
      </c>
      <c r="E67" s="103">
        <f>SUM(E68:E79)</f>
        <v>70165</v>
      </c>
      <c r="F67" s="103">
        <f>SUM(F68:F79)</f>
        <v>7546696</v>
      </c>
      <c r="G67" s="103">
        <f>SUM(G68:G79)</f>
        <v>14605.368226093371</v>
      </c>
      <c r="H67" s="103">
        <f>B67+D67-F67</f>
        <v>28708047</v>
      </c>
      <c r="I67" s="103">
        <f>C67+E67-G67</f>
        <v>55559.631773906629</v>
      </c>
    </row>
    <row r="68" spans="1:10">
      <c r="A68" s="112" t="s">
        <v>79</v>
      </c>
      <c r="B68" s="108"/>
      <c r="C68" s="109"/>
      <c r="D68" s="330"/>
      <c r="E68" s="108"/>
      <c r="F68" s="110"/>
      <c r="G68" s="108"/>
      <c r="H68" s="111">
        <f>D68-F68</f>
        <v>0</v>
      </c>
      <c r="I68" s="111">
        <f>C67+E68-G68</f>
        <v>0</v>
      </c>
    </row>
    <row r="69" spans="1:10">
      <c r="A69" s="112" t="s">
        <v>80</v>
      </c>
      <c r="B69" s="108"/>
      <c r="C69" s="109"/>
      <c r="D69" s="330"/>
      <c r="E69" s="108"/>
      <c r="F69" s="204"/>
      <c r="G69" s="205"/>
      <c r="H69" s="111">
        <f t="shared" ref="H69:H79" si="7">H68+D69-F69</f>
        <v>0</v>
      </c>
      <c r="I69" s="111">
        <f t="shared" ref="I69" si="8">C68+E69-G69</f>
        <v>0</v>
      </c>
    </row>
    <row r="70" spans="1:10">
      <c r="A70" s="113" t="s">
        <v>81</v>
      </c>
      <c r="B70" s="105"/>
      <c r="C70" s="105"/>
      <c r="D70" s="333"/>
      <c r="E70" s="105"/>
      <c r="F70" s="204"/>
      <c r="G70" s="105"/>
      <c r="H70" s="111">
        <f t="shared" si="7"/>
        <v>0</v>
      </c>
      <c r="I70" s="111">
        <f>I69+E70-G70</f>
        <v>0</v>
      </c>
    </row>
    <row r="71" spans="1:10">
      <c r="A71" s="112" t="s">
        <v>82</v>
      </c>
      <c r="B71" s="105"/>
      <c r="C71" s="105"/>
      <c r="D71" s="326"/>
      <c r="E71" s="105"/>
      <c r="F71" s="204"/>
      <c r="G71" s="105"/>
      <c r="H71" s="111">
        <f t="shared" si="7"/>
        <v>0</v>
      </c>
      <c r="I71" s="111">
        <f t="shared" ref="I71:I79" si="9">I70+E71-G71</f>
        <v>0</v>
      </c>
    </row>
    <row r="72" spans="1:10">
      <c r="A72" s="113" t="s">
        <v>83</v>
      </c>
      <c r="B72" s="105"/>
      <c r="C72" s="105"/>
      <c r="D72" s="326">
        <f>+GETPIVOTDATA("Somme de Receved in XAF",$K$2,"Donor","Fondation Wilcat","Mois",5)</f>
        <v>36254743</v>
      </c>
      <c r="E72" s="105">
        <f>+GETPIVOTDATA("Somme de Receved  $",$K$2,"Donor","Fondation Wilcat","Mois",5)</f>
        <v>70165</v>
      </c>
      <c r="F72" s="106">
        <f>+GETPIVOTDATA("Somme de Spent  in XAF",$K$2,"Donor","Fondation Wilcat","Mois",5)</f>
        <v>7546696</v>
      </c>
      <c r="G72" s="105">
        <f>+GETPIVOTDATA("Somme de Spent in $",$K$2,"Donor","Fondation Wilcat","Mois",5)</f>
        <v>14605.368226093371</v>
      </c>
      <c r="H72" s="111">
        <f t="shared" si="7"/>
        <v>28708047</v>
      </c>
      <c r="I72" s="111">
        <f t="shared" si="9"/>
        <v>55559.631773906629</v>
      </c>
      <c r="J72" s="157">
        <f>+D72/E72</f>
        <v>516.70694790850143</v>
      </c>
    </row>
    <row r="73" spans="1:10">
      <c r="A73" s="104" t="s">
        <v>84</v>
      </c>
      <c r="B73" s="105"/>
      <c r="C73" s="105"/>
      <c r="D73" s="326"/>
      <c r="E73" s="105"/>
      <c r="F73" s="106"/>
      <c r="G73" s="105"/>
      <c r="H73" s="111">
        <f t="shared" si="7"/>
        <v>28708047</v>
      </c>
      <c r="I73" s="111">
        <f t="shared" si="9"/>
        <v>55559.631773906629</v>
      </c>
    </row>
    <row r="74" spans="1:10">
      <c r="A74" s="104" t="s">
        <v>85</v>
      </c>
      <c r="B74" s="105"/>
      <c r="C74" s="105"/>
      <c r="D74" s="326"/>
      <c r="E74" s="105"/>
      <c r="F74" s="106"/>
      <c r="G74" s="105"/>
      <c r="H74" s="111">
        <f t="shared" si="7"/>
        <v>28708047</v>
      </c>
      <c r="I74" s="111">
        <f t="shared" si="9"/>
        <v>55559.631773906629</v>
      </c>
    </row>
    <row r="75" spans="1:10">
      <c r="A75" s="104" t="s">
        <v>86</v>
      </c>
      <c r="B75" s="105"/>
      <c r="C75" s="105"/>
      <c r="D75" s="326"/>
      <c r="E75" s="105"/>
      <c r="F75" s="106"/>
      <c r="G75" s="105"/>
      <c r="H75" s="111">
        <f t="shared" si="7"/>
        <v>28708047</v>
      </c>
      <c r="I75" s="111">
        <f t="shared" si="9"/>
        <v>55559.631773906629</v>
      </c>
    </row>
    <row r="76" spans="1:10">
      <c r="A76" s="107" t="s">
        <v>87</v>
      </c>
      <c r="B76" s="105"/>
      <c r="C76" s="105"/>
      <c r="D76" s="326"/>
      <c r="E76" s="105"/>
      <c r="F76" s="106"/>
      <c r="G76" s="105"/>
      <c r="H76" s="111">
        <f t="shared" si="7"/>
        <v>28708047</v>
      </c>
      <c r="I76" s="111">
        <f t="shared" si="9"/>
        <v>55559.631773906629</v>
      </c>
    </row>
    <row r="77" spans="1:10">
      <c r="A77" s="104" t="s">
        <v>88</v>
      </c>
      <c r="B77" s="105"/>
      <c r="C77" s="105"/>
      <c r="D77" s="326"/>
      <c r="E77" s="105"/>
      <c r="F77" s="106"/>
      <c r="G77" s="105"/>
      <c r="H77" s="111">
        <f t="shared" si="7"/>
        <v>28708047</v>
      </c>
      <c r="I77" s="111">
        <f t="shared" si="9"/>
        <v>55559.631773906629</v>
      </c>
    </row>
    <row r="78" spans="1:10">
      <c r="A78" s="104" t="s">
        <v>89</v>
      </c>
      <c r="B78" s="105"/>
      <c r="C78" s="105"/>
      <c r="D78" s="326"/>
      <c r="E78" s="105"/>
      <c r="F78" s="106"/>
      <c r="G78" s="105"/>
      <c r="H78" s="111">
        <f t="shared" si="7"/>
        <v>28708047</v>
      </c>
      <c r="I78" s="111">
        <f t="shared" si="9"/>
        <v>55559.631773906629</v>
      </c>
    </row>
    <row r="79" spans="1:10">
      <c r="A79" s="114" t="s">
        <v>90</v>
      </c>
      <c r="B79" s="115"/>
      <c r="C79" s="115"/>
      <c r="D79" s="329"/>
      <c r="E79" s="115"/>
      <c r="F79" s="116"/>
      <c r="G79" s="115"/>
      <c r="H79" s="315">
        <f t="shared" si="7"/>
        <v>28708047</v>
      </c>
      <c r="I79" s="111">
        <f t="shared" si="9"/>
        <v>55559.631773906629</v>
      </c>
    </row>
    <row r="80" spans="1:10">
      <c r="A80" s="101" t="s">
        <v>342</v>
      </c>
      <c r="B80" s="102"/>
      <c r="C80" s="103"/>
      <c r="D80" s="324">
        <f>SUM(D81:D92)</f>
        <v>32124589</v>
      </c>
      <c r="E80" s="103">
        <f>SUM(E81:E92)</f>
        <v>60000</v>
      </c>
      <c r="F80" s="103">
        <f>SUM(F81:F92)</f>
        <v>28499716</v>
      </c>
      <c r="G80" s="103">
        <f>SUM(G81:G92)</f>
        <v>53248.415623881243</v>
      </c>
      <c r="H80" s="103">
        <f>B80+D80-F80</f>
        <v>3624873</v>
      </c>
      <c r="I80" s="103">
        <f>C80+E80-G80</f>
        <v>6751.5843761187571</v>
      </c>
    </row>
    <row r="81" spans="1:11">
      <c r="A81" s="112" t="s">
        <v>79</v>
      </c>
      <c r="B81" s="108"/>
      <c r="C81" s="109"/>
      <c r="D81" s="330"/>
      <c r="E81" s="108"/>
      <c r="F81" s="110"/>
      <c r="G81" s="108"/>
      <c r="H81" s="111">
        <f>D81-F81</f>
        <v>0</v>
      </c>
      <c r="I81" s="111">
        <f>C80+E81-G81</f>
        <v>0</v>
      </c>
    </row>
    <row r="82" spans="1:11">
      <c r="A82" s="112" t="s">
        <v>80</v>
      </c>
      <c r="B82" s="108"/>
      <c r="C82" s="109"/>
      <c r="D82" s="330"/>
      <c r="E82" s="108"/>
      <c r="F82" s="204">
        <f>+GETPIVOTDATA("Somme de Spent  in XAF",$K$2,"Donor","Aspinall","Mois",2)</f>
        <v>3747572</v>
      </c>
      <c r="G82" s="205">
        <f>+GETPIVOTDATA("Somme de Spent in $",$K$2,"Donor","Aspinall","Mois",2)</f>
        <v>6999.4460318059164</v>
      </c>
      <c r="H82" s="111">
        <f t="shared" ref="H82:I92" si="10">H81+D82-F82</f>
        <v>-3747572</v>
      </c>
      <c r="I82" s="111">
        <f t="shared" ref="I82" si="11">C81+E82-G82</f>
        <v>-6999.4460318059164</v>
      </c>
    </row>
    <row r="83" spans="1:11">
      <c r="A83" s="113" t="s">
        <v>81</v>
      </c>
      <c r="B83" s="105"/>
      <c r="C83" s="105"/>
      <c r="D83" s="333">
        <v>32124589</v>
      </c>
      <c r="E83" s="105">
        <v>60000</v>
      </c>
      <c r="F83" s="204">
        <f>+GETPIVOTDATA("Somme de Spent  in XAF",$K$2,"Donor","Aspinall","Mois",3)</f>
        <v>19209030</v>
      </c>
      <c r="G83" s="105">
        <f>+GETPIVOTDATA("Somme de Spent in $",$K$2,"Donor","Aspinall","Mois",3)</f>
        <v>35895.942939603345</v>
      </c>
      <c r="H83" s="111">
        <f t="shared" si="10"/>
        <v>9167987</v>
      </c>
      <c r="I83" s="111">
        <f>I82+E83-G83</f>
        <v>17104.611028590742</v>
      </c>
      <c r="J83" s="157">
        <f>D83/E83</f>
        <v>535.40981666666664</v>
      </c>
    </row>
    <row r="84" spans="1:11">
      <c r="A84" s="112" t="s">
        <v>82</v>
      </c>
      <c r="B84" s="105"/>
      <c r="C84" s="105"/>
      <c r="D84" s="326"/>
      <c r="E84" s="105"/>
      <c r="F84" s="204">
        <f>+GETPIVOTDATA("Somme de Spent  in XAF",$K$2,"Donor","Aspinall","Mois",4)</f>
        <v>5543114</v>
      </c>
      <c r="G84" s="105">
        <f>+GETPIVOTDATA("Somme de Spent in $",$K$2,"Donor","Aspinall","Mois",4)</f>
        <v>10353.026652471981</v>
      </c>
      <c r="H84" s="111">
        <f t="shared" si="10"/>
        <v>3624873</v>
      </c>
      <c r="I84" s="111">
        <f t="shared" si="10"/>
        <v>6751.5843761187607</v>
      </c>
    </row>
    <row r="85" spans="1:11">
      <c r="A85" s="113" t="s">
        <v>83</v>
      </c>
      <c r="B85" s="105"/>
      <c r="C85" s="105"/>
      <c r="D85" s="326"/>
      <c r="E85" s="105"/>
      <c r="F85" s="106"/>
      <c r="G85" s="105"/>
      <c r="H85" s="111">
        <f t="shared" si="10"/>
        <v>3624873</v>
      </c>
      <c r="I85" s="111">
        <f t="shared" si="10"/>
        <v>6751.5843761187607</v>
      </c>
    </row>
    <row r="86" spans="1:11">
      <c r="A86" s="104" t="s">
        <v>84</v>
      </c>
      <c r="B86" s="105"/>
      <c r="C86" s="105"/>
      <c r="D86" s="326"/>
      <c r="E86" s="105"/>
      <c r="F86" s="106"/>
      <c r="G86" s="105"/>
      <c r="H86" s="111">
        <f t="shared" si="10"/>
        <v>3624873</v>
      </c>
      <c r="I86" s="111">
        <f t="shared" si="10"/>
        <v>6751.5843761187607</v>
      </c>
    </row>
    <row r="87" spans="1:11">
      <c r="A87" s="104" t="s">
        <v>85</v>
      </c>
      <c r="B87" s="105"/>
      <c r="C87" s="105"/>
      <c r="D87" s="326"/>
      <c r="E87" s="105"/>
      <c r="F87" s="106"/>
      <c r="G87" s="105"/>
      <c r="H87" s="111">
        <f t="shared" si="10"/>
        <v>3624873</v>
      </c>
      <c r="I87" s="111">
        <f t="shared" si="10"/>
        <v>6751.5843761187607</v>
      </c>
    </row>
    <row r="88" spans="1:11">
      <c r="A88" s="104" t="s">
        <v>86</v>
      </c>
      <c r="B88" s="105"/>
      <c r="C88" s="105"/>
      <c r="D88" s="326"/>
      <c r="E88" s="105"/>
      <c r="F88" s="106"/>
      <c r="G88" s="105"/>
      <c r="H88" s="111">
        <f t="shared" si="10"/>
        <v>3624873</v>
      </c>
      <c r="I88" s="111">
        <f t="shared" si="10"/>
        <v>6751.5843761187607</v>
      </c>
    </row>
    <row r="89" spans="1:11">
      <c r="A89" s="107" t="s">
        <v>87</v>
      </c>
      <c r="B89" s="105"/>
      <c r="C89" s="105"/>
      <c r="D89" s="326"/>
      <c r="E89" s="105"/>
      <c r="F89" s="106"/>
      <c r="G89" s="105"/>
      <c r="H89" s="111">
        <f t="shared" si="10"/>
        <v>3624873</v>
      </c>
      <c r="I89" s="111">
        <f t="shared" si="10"/>
        <v>6751.5843761187607</v>
      </c>
    </row>
    <row r="90" spans="1:11">
      <c r="A90" s="104" t="s">
        <v>88</v>
      </c>
      <c r="B90" s="105"/>
      <c r="C90" s="105"/>
      <c r="D90" s="326"/>
      <c r="E90" s="105"/>
      <c r="F90" s="106"/>
      <c r="G90" s="105"/>
      <c r="H90" s="111">
        <f t="shared" si="10"/>
        <v>3624873</v>
      </c>
      <c r="I90" s="111">
        <f t="shared" si="10"/>
        <v>6751.5843761187607</v>
      </c>
    </row>
    <row r="91" spans="1:11">
      <c r="A91" s="104" t="s">
        <v>89</v>
      </c>
      <c r="B91" s="105"/>
      <c r="C91" s="105"/>
      <c r="D91" s="326"/>
      <c r="E91" s="105"/>
      <c r="F91" s="106"/>
      <c r="G91" s="105"/>
      <c r="H91" s="111">
        <f t="shared" si="10"/>
        <v>3624873</v>
      </c>
      <c r="I91" s="111">
        <f t="shared" si="10"/>
        <v>6751.5843761187607</v>
      </c>
    </row>
    <row r="92" spans="1:11">
      <c r="A92" s="114" t="s">
        <v>90</v>
      </c>
      <c r="B92" s="115"/>
      <c r="C92" s="115"/>
      <c r="D92" s="329"/>
      <c r="E92" s="115"/>
      <c r="F92" s="116"/>
      <c r="G92" s="115"/>
      <c r="H92" s="315">
        <f t="shared" si="10"/>
        <v>3624873</v>
      </c>
      <c r="I92" s="111">
        <f t="shared" si="10"/>
        <v>6751.5843761187607</v>
      </c>
    </row>
    <row r="93" spans="1:11" s="246" customFormat="1" ht="26.4">
      <c r="A93" s="548" t="s">
        <v>343</v>
      </c>
      <c r="B93" s="549">
        <v>-8962620.0600000005</v>
      </c>
      <c r="C93" s="549">
        <f>B93/J93</f>
        <v>-16492.442670553035</v>
      </c>
      <c r="D93" s="550"/>
      <c r="E93" s="549"/>
      <c r="F93" s="502"/>
      <c r="G93" s="549"/>
      <c r="H93" s="551">
        <f>B93</f>
        <v>-8962620.0600000005</v>
      </c>
      <c r="I93" s="551">
        <f>C93</f>
        <v>-16492.442670553035</v>
      </c>
      <c r="J93" s="552">
        <v>543.43799999999999</v>
      </c>
      <c r="K93"/>
    </row>
    <row r="94" spans="1:11" ht="14.4" thickBot="1">
      <c r="A94" s="230" t="s">
        <v>91</v>
      </c>
      <c r="B94" s="316">
        <f>B2+B15+B28+B41+B67+B54+B80+B93</f>
        <v>2020812.7602750007</v>
      </c>
      <c r="C94" s="316">
        <f>C2+C15+C28+C41+C54+C80+C93+C67</f>
        <v>4025.6073294469643</v>
      </c>
      <c r="D94" s="332">
        <f>D2+D15+D28+D41+D54+D80+D93+D67</f>
        <v>76540030</v>
      </c>
      <c r="E94" s="316">
        <f>E2+E15+E28+E41+E54+E80+E93+E67</f>
        <v>145715</v>
      </c>
      <c r="F94" s="316">
        <f>F2+F15+F28+F41+F54+F80+F93+E67</f>
        <v>38751323</v>
      </c>
      <c r="G94" s="316">
        <f>G2+G15+G28+G41+G54+G80+G93+G67</f>
        <v>87300.954678194699</v>
      </c>
      <c r="H94" s="316">
        <f>H2+H15+H28+H41+H54+H80+H93+H67</f>
        <v>32332988.760274999</v>
      </c>
      <c r="I94" s="316">
        <f>I2+I15+I28+I41+I54+I80+I93+I67</f>
        <v>62439.652651252254</v>
      </c>
    </row>
    <row r="96" spans="1:11">
      <c r="A96" s="152"/>
      <c r="B96" s="152">
        <v>2020813</v>
      </c>
      <c r="C96" s="152"/>
      <c r="F96" t="s">
        <v>92</v>
      </c>
      <c r="H96" s="142">
        <f>'Balance   '!I29</f>
        <v>32332989</v>
      </c>
      <c r="J96" s="155"/>
    </row>
    <row r="97" spans="1:10">
      <c r="A97" s="152"/>
      <c r="B97" s="152">
        <f>B94-B96</f>
        <v>-0.23972499929368496</v>
      </c>
      <c r="C97" s="152"/>
      <c r="F97" t="s">
        <v>48</v>
      </c>
      <c r="H97" s="152">
        <f>H94-H96</f>
        <v>-0.23972500115633011</v>
      </c>
      <c r="J97"/>
    </row>
    <row r="98" spans="1:10">
      <c r="B98" s="142"/>
      <c r="J98"/>
    </row>
    <row r="99" spans="1:10">
      <c r="B99" s="152"/>
      <c r="J99"/>
    </row>
    <row r="100" spans="1:10">
      <c r="B100" s="155"/>
      <c r="J100"/>
    </row>
    <row r="102" spans="1:10">
      <c r="J102"/>
    </row>
  </sheetData>
  <pageMargins left="0.7" right="0.7" top="0.78740157499999996" bottom="0.78740157499999996" header="0.3" footer="0.3"/>
  <pageSetup paperSize="9" orientation="portrait" r:id="rId2"/>
  <ignoredErrors>
    <ignoredError sqref="F94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3">
    <tabColor rgb="FFFFFF00"/>
  </sheetPr>
  <dimension ref="A1:H40"/>
  <sheetViews>
    <sheetView workbookViewId="0">
      <selection activeCell="G22" sqref="G22"/>
    </sheetView>
  </sheetViews>
  <sheetFormatPr baseColWidth="10" defaultColWidth="8.69921875" defaultRowHeight="13.8"/>
  <cols>
    <col min="1" max="1" width="15.69921875" customWidth="1"/>
    <col min="2" max="2" width="44.09765625" style="71" customWidth="1"/>
    <col min="3" max="4" width="15.69921875" style="71" customWidth="1"/>
    <col min="5" max="6" width="15.69921875" customWidth="1"/>
    <col min="7" max="7" width="20.3984375" bestFit="1" customWidth="1"/>
    <col min="8" max="8" width="20.3984375" style="71" bestFit="1" customWidth="1"/>
  </cols>
  <sheetData>
    <row r="1" spans="1:8">
      <c r="A1" s="75" t="s">
        <v>176</v>
      </c>
      <c r="B1" s="94" t="s">
        <v>172</v>
      </c>
      <c r="C1" s="94" t="s">
        <v>173</v>
      </c>
      <c r="D1" s="94" t="s">
        <v>175</v>
      </c>
      <c r="E1" s="75" t="s">
        <v>174</v>
      </c>
    </row>
    <row r="2" spans="1:8">
      <c r="A2" s="212">
        <v>46147</v>
      </c>
      <c r="B2" s="94">
        <v>65000</v>
      </c>
      <c r="C2" s="94"/>
      <c r="D2" s="94">
        <f>B2-C2</f>
        <v>65000</v>
      </c>
      <c r="E2" s="75"/>
      <c r="G2" s="161" t="s">
        <v>156</v>
      </c>
      <c r="H2" t="s">
        <v>182</v>
      </c>
    </row>
    <row r="3" spans="1:8">
      <c r="A3" s="212">
        <v>46147</v>
      </c>
      <c r="B3" s="94"/>
      <c r="C3" s="94">
        <v>10000</v>
      </c>
      <c r="D3" s="94">
        <f>D2+B3-C3</f>
        <v>55000</v>
      </c>
      <c r="E3" s="75" t="s">
        <v>135</v>
      </c>
      <c r="G3" s="141" t="s">
        <v>807</v>
      </c>
      <c r="H3" s="414">
        <v>30000</v>
      </c>
    </row>
    <row r="4" spans="1:8">
      <c r="A4" s="212">
        <v>46147</v>
      </c>
      <c r="B4" s="94"/>
      <c r="C4" s="94">
        <v>5000</v>
      </c>
      <c r="D4" s="94">
        <f t="shared" ref="D4:D40" si="0">D3+B4-C4</f>
        <v>50000</v>
      </c>
      <c r="E4" s="75" t="s">
        <v>167</v>
      </c>
      <c r="G4" s="141" t="s">
        <v>133</v>
      </c>
      <c r="H4" s="414">
        <v>30000</v>
      </c>
    </row>
    <row r="5" spans="1:8">
      <c r="A5" s="212">
        <v>46147</v>
      </c>
      <c r="B5" s="94"/>
      <c r="C5" s="94">
        <v>7500</v>
      </c>
      <c r="D5" s="94">
        <f t="shared" si="0"/>
        <v>42500</v>
      </c>
      <c r="E5" s="75" t="s">
        <v>807</v>
      </c>
      <c r="G5" s="141" t="s">
        <v>135</v>
      </c>
      <c r="H5" s="414">
        <v>40000</v>
      </c>
    </row>
    <row r="6" spans="1:8">
      <c r="A6" s="212">
        <v>46147</v>
      </c>
      <c r="B6" s="94"/>
      <c r="C6" s="94">
        <v>7500</v>
      </c>
      <c r="D6" s="94">
        <f t="shared" si="0"/>
        <v>35000</v>
      </c>
      <c r="E6" s="75" t="s">
        <v>133</v>
      </c>
      <c r="G6" s="141" t="s">
        <v>128</v>
      </c>
      <c r="H6" s="414">
        <v>30000</v>
      </c>
    </row>
    <row r="7" spans="1:8">
      <c r="A7" s="212">
        <v>46147</v>
      </c>
      <c r="B7" s="94"/>
      <c r="C7" s="94">
        <v>5000</v>
      </c>
      <c r="D7" s="94">
        <f t="shared" si="0"/>
        <v>30000</v>
      </c>
      <c r="E7" s="75" t="s">
        <v>123</v>
      </c>
      <c r="G7" s="141" t="s">
        <v>130</v>
      </c>
      <c r="H7" s="414">
        <v>22500</v>
      </c>
    </row>
    <row r="8" spans="1:8">
      <c r="A8" s="212">
        <v>46147</v>
      </c>
      <c r="B8" s="94"/>
      <c r="C8" s="94">
        <v>7500</v>
      </c>
      <c r="D8" s="94">
        <f t="shared" si="0"/>
        <v>22500</v>
      </c>
      <c r="E8" s="75" t="s">
        <v>128</v>
      </c>
      <c r="G8" s="141" t="s">
        <v>122</v>
      </c>
      <c r="H8" s="414">
        <v>30000</v>
      </c>
    </row>
    <row r="9" spans="1:8">
      <c r="A9" s="212">
        <v>46147</v>
      </c>
      <c r="B9" s="94"/>
      <c r="C9" s="94">
        <v>7500</v>
      </c>
      <c r="D9" s="94">
        <f t="shared" si="0"/>
        <v>15000</v>
      </c>
      <c r="E9" s="75" t="s">
        <v>122</v>
      </c>
      <c r="G9" s="141" t="s">
        <v>167</v>
      </c>
      <c r="H9" s="414">
        <v>20000</v>
      </c>
    </row>
    <row r="10" spans="1:8">
      <c r="A10" s="212">
        <v>46147</v>
      </c>
      <c r="B10" s="94"/>
      <c r="C10" s="94">
        <v>7500</v>
      </c>
      <c r="D10" s="94">
        <f t="shared" si="0"/>
        <v>7500</v>
      </c>
      <c r="E10" s="75" t="s">
        <v>121</v>
      </c>
      <c r="G10" s="141" t="s">
        <v>123</v>
      </c>
      <c r="H10" s="414">
        <v>20000</v>
      </c>
    </row>
    <row r="11" spans="1:8">
      <c r="A11" s="212">
        <v>46147</v>
      </c>
      <c r="B11" s="94"/>
      <c r="C11" s="94">
        <v>7500</v>
      </c>
      <c r="D11" s="94">
        <f t="shared" si="0"/>
        <v>0</v>
      </c>
      <c r="E11" s="75" t="s">
        <v>130</v>
      </c>
      <c r="G11" s="141" t="s">
        <v>121</v>
      </c>
      <c r="H11" s="414">
        <v>30000</v>
      </c>
    </row>
    <row r="12" spans="1:8">
      <c r="A12" s="212">
        <v>46154</v>
      </c>
      <c r="B12" s="94">
        <v>65000</v>
      </c>
      <c r="C12" s="94"/>
      <c r="D12" s="94">
        <f t="shared" si="0"/>
        <v>65000</v>
      </c>
      <c r="E12" s="75"/>
      <c r="G12" s="141" t="s">
        <v>179</v>
      </c>
      <c r="H12" s="414"/>
    </row>
    <row r="13" spans="1:8">
      <c r="A13" s="212">
        <v>46154</v>
      </c>
      <c r="B13" s="94"/>
      <c r="C13" s="94">
        <v>10000</v>
      </c>
      <c r="D13" s="94">
        <f t="shared" si="0"/>
        <v>55000</v>
      </c>
      <c r="E13" s="75" t="s">
        <v>135</v>
      </c>
      <c r="G13" s="141" t="s">
        <v>157</v>
      </c>
      <c r="H13" s="414">
        <v>252500</v>
      </c>
    </row>
    <row r="14" spans="1:8">
      <c r="A14" s="212">
        <v>46154</v>
      </c>
      <c r="B14" s="94"/>
      <c r="C14" s="94">
        <v>5000</v>
      </c>
      <c r="D14" s="94">
        <f t="shared" si="0"/>
        <v>50000</v>
      </c>
      <c r="E14" s="75" t="s">
        <v>167</v>
      </c>
      <c r="H14"/>
    </row>
    <row r="15" spans="1:8">
      <c r="A15" s="212">
        <v>46154</v>
      </c>
      <c r="B15" s="94"/>
      <c r="C15" s="94">
        <v>7500</v>
      </c>
      <c r="D15" s="94">
        <f t="shared" si="0"/>
        <v>42500</v>
      </c>
      <c r="E15" s="75" t="s">
        <v>807</v>
      </c>
      <c r="H15"/>
    </row>
    <row r="16" spans="1:8">
      <c r="A16" s="212">
        <v>46154</v>
      </c>
      <c r="B16" s="94"/>
      <c r="C16" s="94">
        <v>7500</v>
      </c>
      <c r="D16" s="94">
        <f t="shared" si="0"/>
        <v>35000</v>
      </c>
      <c r="E16" s="75" t="s">
        <v>133</v>
      </c>
      <c r="H16"/>
    </row>
    <row r="17" spans="1:8">
      <c r="A17" s="212">
        <v>46154</v>
      </c>
      <c r="B17" s="94"/>
      <c r="C17" s="94">
        <v>5000</v>
      </c>
      <c r="D17" s="94">
        <f t="shared" si="0"/>
        <v>30000</v>
      </c>
      <c r="E17" s="75" t="s">
        <v>123</v>
      </c>
      <c r="H17"/>
    </row>
    <row r="18" spans="1:8">
      <c r="A18" s="212">
        <v>46154</v>
      </c>
      <c r="B18" s="358"/>
      <c r="C18" s="358">
        <v>7500</v>
      </c>
      <c r="D18" s="94">
        <f t="shared" si="0"/>
        <v>22500</v>
      </c>
      <c r="E18" s="75" t="s">
        <v>128</v>
      </c>
    </row>
    <row r="19" spans="1:8">
      <c r="A19" s="212">
        <v>46154</v>
      </c>
      <c r="B19" s="75"/>
      <c r="C19" s="94">
        <v>7500</v>
      </c>
      <c r="D19" s="94">
        <f t="shared" si="0"/>
        <v>15000</v>
      </c>
      <c r="E19" s="75" t="s">
        <v>122</v>
      </c>
    </row>
    <row r="20" spans="1:8">
      <c r="A20" s="212">
        <v>46154</v>
      </c>
      <c r="B20" s="75"/>
      <c r="C20" s="94">
        <v>7500</v>
      </c>
      <c r="D20" s="94">
        <f t="shared" si="0"/>
        <v>7500</v>
      </c>
      <c r="E20" s="75" t="s">
        <v>121</v>
      </c>
    </row>
    <row r="21" spans="1:8">
      <c r="A21" s="212">
        <v>46154</v>
      </c>
      <c r="B21" s="75"/>
      <c r="C21" s="94">
        <v>7500</v>
      </c>
      <c r="D21" s="94">
        <f t="shared" si="0"/>
        <v>0</v>
      </c>
      <c r="E21" s="75" t="s">
        <v>130</v>
      </c>
    </row>
    <row r="22" spans="1:8">
      <c r="A22" s="212">
        <v>46161</v>
      </c>
      <c r="B22" s="75">
        <v>65000</v>
      </c>
      <c r="C22" s="94"/>
      <c r="D22" s="94">
        <f t="shared" si="0"/>
        <v>65000</v>
      </c>
      <c r="E22" s="75"/>
    </row>
    <row r="23" spans="1:8">
      <c r="A23" s="212">
        <v>46161</v>
      </c>
      <c r="B23" s="75"/>
      <c r="C23" s="94">
        <v>10000</v>
      </c>
      <c r="D23" s="94">
        <f t="shared" si="0"/>
        <v>55000</v>
      </c>
      <c r="E23" s="75" t="s">
        <v>135</v>
      </c>
    </row>
    <row r="24" spans="1:8">
      <c r="A24" s="212">
        <v>46161</v>
      </c>
      <c r="B24" s="75"/>
      <c r="C24" s="94">
        <v>5000</v>
      </c>
      <c r="D24" s="94">
        <f t="shared" si="0"/>
        <v>50000</v>
      </c>
      <c r="E24" s="75" t="s">
        <v>167</v>
      </c>
    </row>
    <row r="25" spans="1:8">
      <c r="A25" s="212">
        <v>46161</v>
      </c>
      <c r="B25" s="75"/>
      <c r="C25" s="94">
        <v>7500</v>
      </c>
      <c r="D25" s="94">
        <f t="shared" si="0"/>
        <v>42500</v>
      </c>
      <c r="E25" s="75" t="s">
        <v>807</v>
      </c>
    </row>
    <row r="26" spans="1:8">
      <c r="A26" s="212">
        <v>46161</v>
      </c>
      <c r="B26" s="75"/>
      <c r="C26" s="94">
        <v>7500</v>
      </c>
      <c r="D26" s="94">
        <f t="shared" si="0"/>
        <v>35000</v>
      </c>
      <c r="E26" s="75" t="s">
        <v>133</v>
      </c>
    </row>
    <row r="27" spans="1:8">
      <c r="A27" s="212">
        <v>46161</v>
      </c>
      <c r="B27" s="75"/>
      <c r="C27" s="94">
        <v>5000</v>
      </c>
      <c r="D27" s="94">
        <f t="shared" si="0"/>
        <v>30000</v>
      </c>
      <c r="E27" s="75" t="s">
        <v>123</v>
      </c>
    </row>
    <row r="28" spans="1:8">
      <c r="A28" s="212">
        <v>46161</v>
      </c>
      <c r="B28" s="124"/>
      <c r="C28" s="124">
        <v>7500</v>
      </c>
      <c r="D28" s="358">
        <f t="shared" si="0"/>
        <v>22500</v>
      </c>
      <c r="E28" s="124" t="s">
        <v>128</v>
      </c>
    </row>
    <row r="29" spans="1:8">
      <c r="A29" s="212">
        <v>46161</v>
      </c>
      <c r="B29" s="75"/>
      <c r="C29" s="75">
        <v>7500</v>
      </c>
      <c r="D29" s="94">
        <f t="shared" si="0"/>
        <v>15000</v>
      </c>
      <c r="E29" s="75" t="s">
        <v>122</v>
      </c>
    </row>
    <row r="30" spans="1:8">
      <c r="A30" s="212">
        <v>46161</v>
      </c>
      <c r="B30" s="75"/>
      <c r="C30" s="75">
        <v>7500</v>
      </c>
      <c r="D30" s="94">
        <f t="shared" si="0"/>
        <v>7500</v>
      </c>
      <c r="E30" s="75" t="s">
        <v>121</v>
      </c>
    </row>
    <row r="31" spans="1:8">
      <c r="A31" s="212">
        <v>46161</v>
      </c>
      <c r="B31" s="75"/>
      <c r="C31" s="75">
        <v>7500</v>
      </c>
      <c r="D31" s="94">
        <f t="shared" si="0"/>
        <v>0</v>
      </c>
      <c r="E31" s="75" t="s">
        <v>130</v>
      </c>
    </row>
    <row r="32" spans="1:8">
      <c r="A32" s="212">
        <v>46168</v>
      </c>
      <c r="B32" s="75">
        <v>57500</v>
      </c>
      <c r="C32" s="75"/>
      <c r="D32" s="94">
        <f t="shared" si="0"/>
        <v>57500</v>
      </c>
      <c r="E32" s="75"/>
    </row>
    <row r="33" spans="1:5">
      <c r="A33" s="212">
        <v>46168</v>
      </c>
      <c r="B33" s="75"/>
      <c r="C33" s="75">
        <v>10000</v>
      </c>
      <c r="D33" s="94">
        <f t="shared" si="0"/>
        <v>47500</v>
      </c>
      <c r="E33" s="75" t="s">
        <v>135</v>
      </c>
    </row>
    <row r="34" spans="1:5">
      <c r="A34" s="212">
        <v>46168</v>
      </c>
      <c r="B34" s="75"/>
      <c r="C34" s="75">
        <v>5000</v>
      </c>
      <c r="D34" s="94">
        <f t="shared" si="0"/>
        <v>42500</v>
      </c>
      <c r="E34" s="75" t="s">
        <v>167</v>
      </c>
    </row>
    <row r="35" spans="1:5">
      <c r="A35" s="212">
        <v>46168</v>
      </c>
      <c r="B35" s="75"/>
      <c r="C35" s="75">
        <v>7500</v>
      </c>
      <c r="D35" s="94">
        <f t="shared" si="0"/>
        <v>35000</v>
      </c>
      <c r="E35" s="75" t="s">
        <v>807</v>
      </c>
    </row>
    <row r="36" spans="1:5">
      <c r="A36" s="212">
        <v>46168</v>
      </c>
      <c r="B36" s="75"/>
      <c r="C36" s="75">
        <v>7500</v>
      </c>
      <c r="D36" s="94">
        <f t="shared" si="0"/>
        <v>27500</v>
      </c>
      <c r="E36" s="75" t="s">
        <v>133</v>
      </c>
    </row>
    <row r="37" spans="1:5">
      <c r="A37" s="212">
        <v>46168</v>
      </c>
      <c r="B37" s="75"/>
      <c r="C37" s="75">
        <v>5000</v>
      </c>
      <c r="D37" s="94">
        <f t="shared" si="0"/>
        <v>22500</v>
      </c>
      <c r="E37" s="75" t="s">
        <v>123</v>
      </c>
    </row>
    <row r="38" spans="1:5">
      <c r="A38" s="212">
        <v>46168</v>
      </c>
      <c r="B38" s="75"/>
      <c r="C38" s="75">
        <v>7500</v>
      </c>
      <c r="D38" s="94">
        <f t="shared" si="0"/>
        <v>15000</v>
      </c>
      <c r="E38" s="75" t="s">
        <v>128</v>
      </c>
    </row>
    <row r="39" spans="1:5">
      <c r="A39" s="212">
        <v>46168</v>
      </c>
      <c r="B39" s="75"/>
      <c r="C39" s="75">
        <v>7500</v>
      </c>
      <c r="D39" s="94">
        <f t="shared" si="0"/>
        <v>7500</v>
      </c>
      <c r="E39" s="75" t="s">
        <v>122</v>
      </c>
    </row>
    <row r="40" spans="1:5">
      <c r="A40" s="212">
        <v>46168</v>
      </c>
      <c r="B40" s="75"/>
      <c r="C40" s="75">
        <v>7500</v>
      </c>
      <c r="D40" s="94">
        <f t="shared" si="0"/>
        <v>0</v>
      </c>
      <c r="E40" s="75" t="s">
        <v>121</v>
      </c>
    </row>
  </sheetData>
  <pageMargins left="0.7" right="0.7" top="0.78740157499999996" bottom="0.78740157499999996" header="0.3" footer="0.3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 filterMode="1"/>
  <dimension ref="A1:O824"/>
  <sheetViews>
    <sheetView zoomScale="85" zoomScaleNormal="85" workbookViewId="0">
      <pane ySplit="1" topLeftCell="A680" activePane="bottomLeft" state="frozen"/>
      <selection pane="bottomLeft" activeCell="B815" sqref="B815"/>
    </sheetView>
  </sheetViews>
  <sheetFormatPr baseColWidth="10" defaultColWidth="8.69921875" defaultRowHeight="15.6"/>
  <cols>
    <col min="1" max="1" width="12.69921875" style="251" customWidth="1"/>
    <col min="2" max="2" width="82" customWidth="1"/>
    <col min="3" max="3" width="20.69921875" customWidth="1"/>
    <col min="4" max="4" width="12.69921875" customWidth="1"/>
    <col min="5" max="5" width="18.8984375" style="71" customWidth="1"/>
    <col min="6" max="6" width="17.69921875" style="260" customWidth="1"/>
    <col min="7" max="7" width="15.3984375" style="246" customWidth="1"/>
    <col min="8" max="8" width="17" customWidth="1"/>
    <col min="9" max="9" width="22.09765625" customWidth="1"/>
    <col min="10" max="10" width="12.69921875" customWidth="1"/>
    <col min="11" max="11" width="13.3984375" style="246" customWidth="1"/>
    <col min="12" max="14" width="12.69921875" customWidth="1"/>
    <col min="15" max="15" width="28.3984375" customWidth="1"/>
  </cols>
  <sheetData>
    <row r="1" spans="1:15" s="244" customFormat="1" ht="31.2">
      <c r="A1" s="250" t="s">
        <v>0</v>
      </c>
      <c r="B1" s="252" t="s">
        <v>1</v>
      </c>
      <c r="C1" s="252" t="s">
        <v>2</v>
      </c>
      <c r="D1" s="252" t="s">
        <v>3</v>
      </c>
      <c r="E1" s="255" t="s">
        <v>108</v>
      </c>
      <c r="F1" s="255" t="s">
        <v>4</v>
      </c>
      <c r="G1" s="255" t="s">
        <v>5</v>
      </c>
      <c r="H1" s="255" t="s">
        <v>10</v>
      </c>
      <c r="I1" s="255" t="s">
        <v>6</v>
      </c>
      <c r="J1" s="255" t="s">
        <v>7</v>
      </c>
      <c r="K1" s="261" t="s">
        <v>8</v>
      </c>
      <c r="L1" s="255" t="s">
        <v>9</v>
      </c>
      <c r="M1" s="256" t="s">
        <v>165</v>
      </c>
      <c r="N1" s="254" t="s">
        <v>166</v>
      </c>
      <c r="O1" s="255" t="s">
        <v>68</v>
      </c>
    </row>
    <row r="2" spans="1:15" s="244" customFormat="1" ht="15" hidden="1" customHeight="1">
      <c r="A2" s="370">
        <v>46143</v>
      </c>
      <c r="B2" s="242" t="s">
        <v>185</v>
      </c>
      <c r="C2" s="242" t="s">
        <v>334</v>
      </c>
      <c r="D2" s="371" t="s">
        <v>98</v>
      </c>
      <c r="E2" s="242">
        <v>1000</v>
      </c>
      <c r="F2" s="503">
        <f t="shared" ref="F2:F65" si="0">E2/G2</f>
        <v>1.9353327901499302</v>
      </c>
      <c r="G2" s="504">
        <v>516.70699999999999</v>
      </c>
      <c r="H2" s="372" t="s">
        <v>110</v>
      </c>
      <c r="I2" s="530" t="s">
        <v>1468</v>
      </c>
      <c r="J2" s="505" t="s">
        <v>95</v>
      </c>
      <c r="K2" s="505" t="s">
        <v>2149</v>
      </c>
      <c r="L2" s="505" t="s">
        <v>112</v>
      </c>
      <c r="M2" s="309"/>
      <c r="N2" s="309"/>
      <c r="O2" s="247"/>
    </row>
    <row r="3" spans="1:15" s="244" customFormat="1" hidden="1">
      <c r="A3" s="370">
        <v>46143</v>
      </c>
      <c r="B3" s="242" t="s">
        <v>186</v>
      </c>
      <c r="C3" s="242" t="s">
        <v>334</v>
      </c>
      <c r="D3" s="371" t="s">
        <v>98</v>
      </c>
      <c r="E3" s="242">
        <v>1000</v>
      </c>
      <c r="F3" s="503">
        <f t="shared" si="0"/>
        <v>1.9353327901499302</v>
      </c>
      <c r="G3" s="504">
        <v>516.70699999999999</v>
      </c>
      <c r="H3" s="372" t="s">
        <v>110</v>
      </c>
      <c r="I3" s="530" t="s">
        <v>1468</v>
      </c>
      <c r="J3" s="505" t="s">
        <v>95</v>
      </c>
      <c r="K3" s="505" t="s">
        <v>2149</v>
      </c>
      <c r="L3" s="505" t="s">
        <v>112</v>
      </c>
      <c r="M3" s="170"/>
      <c r="N3" s="170"/>
      <c r="O3" s="247"/>
    </row>
    <row r="4" spans="1:15" s="244" customFormat="1" hidden="1">
      <c r="A4" s="393">
        <v>46143</v>
      </c>
      <c r="B4" s="165" t="s">
        <v>1655</v>
      </c>
      <c r="C4" s="165" t="s">
        <v>109</v>
      </c>
      <c r="D4" s="165" t="s">
        <v>256</v>
      </c>
      <c r="E4" s="165">
        <v>2500</v>
      </c>
      <c r="F4" s="503">
        <f t="shared" si="0"/>
        <v>4.8383319753748255</v>
      </c>
      <c r="G4" s="504">
        <v>516.70699999999999</v>
      </c>
      <c r="H4" s="165" t="s">
        <v>122</v>
      </c>
      <c r="I4" s="165" t="s">
        <v>1661</v>
      </c>
      <c r="J4" s="505" t="s">
        <v>95</v>
      </c>
      <c r="K4" s="505" t="s">
        <v>2149</v>
      </c>
      <c r="L4" s="505" t="s">
        <v>112</v>
      </c>
      <c r="M4" s="170"/>
      <c r="N4" s="170"/>
      <c r="O4" s="124"/>
    </row>
    <row r="5" spans="1:15" s="244" customFormat="1" hidden="1">
      <c r="A5" s="381">
        <v>46143</v>
      </c>
      <c r="B5" s="170" t="s">
        <v>1763</v>
      </c>
      <c r="C5" s="170" t="s">
        <v>523</v>
      </c>
      <c r="D5" s="170" t="s">
        <v>96</v>
      </c>
      <c r="E5" s="309">
        <v>50000</v>
      </c>
      <c r="F5" s="503">
        <f t="shared" si="0"/>
        <v>96.766639507496507</v>
      </c>
      <c r="G5" s="504">
        <v>516.70699999999999</v>
      </c>
      <c r="H5" s="369" t="s">
        <v>133</v>
      </c>
      <c r="I5" s="170" t="s">
        <v>1833</v>
      </c>
      <c r="J5" s="505" t="s">
        <v>95</v>
      </c>
      <c r="K5" s="505" t="s">
        <v>2149</v>
      </c>
      <c r="L5" s="505" t="s">
        <v>112</v>
      </c>
      <c r="M5" s="170"/>
      <c r="N5" s="170"/>
      <c r="O5" s="124"/>
    </row>
    <row r="6" spans="1:15" s="244" customFormat="1" hidden="1">
      <c r="A6" s="381">
        <v>46143</v>
      </c>
      <c r="B6" s="242" t="s">
        <v>1764</v>
      </c>
      <c r="C6" s="369" t="s">
        <v>334</v>
      </c>
      <c r="D6" s="530" t="s">
        <v>96</v>
      </c>
      <c r="E6" s="285">
        <v>500</v>
      </c>
      <c r="F6" s="503">
        <f t="shared" si="0"/>
        <v>0.9676663950749651</v>
      </c>
      <c r="G6" s="504">
        <v>516.70699999999999</v>
      </c>
      <c r="H6" s="540" t="s">
        <v>133</v>
      </c>
      <c r="I6" s="242" t="s">
        <v>1834</v>
      </c>
      <c r="J6" s="505" t="s">
        <v>95</v>
      </c>
      <c r="K6" s="505" t="s">
        <v>2149</v>
      </c>
      <c r="L6" s="505" t="s">
        <v>112</v>
      </c>
      <c r="M6" s="242"/>
      <c r="N6" s="242"/>
      <c r="O6" s="75"/>
    </row>
    <row r="7" spans="1:15" s="257" customFormat="1" hidden="1">
      <c r="A7" s="381">
        <v>46143</v>
      </c>
      <c r="B7" s="242" t="s">
        <v>1229</v>
      </c>
      <c r="C7" s="242" t="s">
        <v>403</v>
      </c>
      <c r="D7" s="530" t="s">
        <v>96</v>
      </c>
      <c r="E7" s="285">
        <v>3000</v>
      </c>
      <c r="F7" s="503">
        <f t="shared" si="0"/>
        <v>5.8059983704497906</v>
      </c>
      <c r="G7" s="504">
        <v>516.70699999999999</v>
      </c>
      <c r="H7" s="540" t="s">
        <v>133</v>
      </c>
      <c r="I7" s="242" t="s">
        <v>1835</v>
      </c>
      <c r="J7" s="505" t="s">
        <v>95</v>
      </c>
      <c r="K7" s="505" t="s">
        <v>2149</v>
      </c>
      <c r="L7" s="505" t="s">
        <v>112</v>
      </c>
      <c r="M7" s="242"/>
      <c r="N7" s="242"/>
      <c r="O7" s="75"/>
    </row>
    <row r="8" spans="1:15" s="257" customFormat="1" hidden="1">
      <c r="A8" s="381">
        <v>46143</v>
      </c>
      <c r="B8" s="242" t="s">
        <v>1241</v>
      </c>
      <c r="C8" s="369" t="s">
        <v>334</v>
      </c>
      <c r="D8" s="530" t="s">
        <v>96</v>
      </c>
      <c r="E8" s="285">
        <v>500</v>
      </c>
      <c r="F8" s="503">
        <f t="shared" si="0"/>
        <v>0.9676663950749651</v>
      </c>
      <c r="G8" s="504">
        <v>516.70699999999999</v>
      </c>
      <c r="H8" s="540" t="s">
        <v>133</v>
      </c>
      <c r="I8" s="242" t="s">
        <v>1834</v>
      </c>
      <c r="J8" s="505" t="s">
        <v>95</v>
      </c>
      <c r="K8" s="505" t="s">
        <v>2149</v>
      </c>
      <c r="L8" s="505" t="s">
        <v>112</v>
      </c>
      <c r="M8" s="242"/>
      <c r="N8" s="242"/>
      <c r="O8" s="75"/>
    </row>
    <row r="9" spans="1:15" s="257" customFormat="1" hidden="1">
      <c r="A9" s="381">
        <v>46143</v>
      </c>
      <c r="B9" s="242" t="s">
        <v>1765</v>
      </c>
      <c r="C9" s="369" t="s">
        <v>334</v>
      </c>
      <c r="D9" s="530" t="s">
        <v>96</v>
      </c>
      <c r="E9" s="285">
        <v>500</v>
      </c>
      <c r="F9" s="503">
        <f t="shared" si="0"/>
        <v>0.9676663950749651</v>
      </c>
      <c r="G9" s="504">
        <v>516.70699999999999</v>
      </c>
      <c r="H9" s="540" t="s">
        <v>133</v>
      </c>
      <c r="I9" s="242" t="s">
        <v>1834</v>
      </c>
      <c r="J9" s="505" t="s">
        <v>95</v>
      </c>
      <c r="K9" s="505" t="s">
        <v>2149</v>
      </c>
      <c r="L9" s="505" t="s">
        <v>112</v>
      </c>
      <c r="M9" s="242"/>
      <c r="N9" s="242"/>
      <c r="O9" s="75"/>
    </row>
    <row r="10" spans="1:15" s="257" customFormat="1" hidden="1">
      <c r="A10" s="381">
        <v>46143</v>
      </c>
      <c r="B10" s="242" t="s">
        <v>1229</v>
      </c>
      <c r="C10" s="242" t="s">
        <v>403</v>
      </c>
      <c r="D10" s="530" t="s">
        <v>96</v>
      </c>
      <c r="E10" s="285">
        <v>3000</v>
      </c>
      <c r="F10" s="503">
        <f t="shared" si="0"/>
        <v>5.8059983704497906</v>
      </c>
      <c r="G10" s="504">
        <v>516.70699999999999</v>
      </c>
      <c r="H10" s="540" t="s">
        <v>133</v>
      </c>
      <c r="I10" s="242" t="s">
        <v>1835</v>
      </c>
      <c r="J10" s="505" t="s">
        <v>95</v>
      </c>
      <c r="K10" s="505" t="s">
        <v>2149</v>
      </c>
      <c r="L10" s="505" t="s">
        <v>112</v>
      </c>
      <c r="M10" s="242"/>
      <c r="N10" s="242"/>
      <c r="O10" s="75"/>
    </row>
    <row r="11" spans="1:15" s="257" customFormat="1" hidden="1">
      <c r="A11" s="381">
        <v>46143</v>
      </c>
      <c r="B11" s="242" t="s">
        <v>1239</v>
      </c>
      <c r="C11" s="369" t="s">
        <v>334</v>
      </c>
      <c r="D11" s="530" t="s">
        <v>96</v>
      </c>
      <c r="E11" s="285">
        <v>500</v>
      </c>
      <c r="F11" s="503">
        <f t="shared" si="0"/>
        <v>0.9676663950749651</v>
      </c>
      <c r="G11" s="504">
        <v>516.70699999999999</v>
      </c>
      <c r="H11" s="540" t="s">
        <v>133</v>
      </c>
      <c r="I11" s="242" t="s">
        <v>1834</v>
      </c>
      <c r="J11" s="505" t="s">
        <v>95</v>
      </c>
      <c r="K11" s="505" t="s">
        <v>2149</v>
      </c>
      <c r="L11" s="505" t="s">
        <v>112</v>
      </c>
      <c r="M11" s="242"/>
      <c r="N11" s="242"/>
      <c r="O11" s="75"/>
    </row>
    <row r="12" spans="1:15" s="257" customFormat="1" hidden="1">
      <c r="A12" s="536">
        <v>46143</v>
      </c>
      <c r="B12" s="375" t="s">
        <v>1862</v>
      </c>
      <c r="C12" s="375" t="s">
        <v>523</v>
      </c>
      <c r="D12" s="375" t="s">
        <v>99</v>
      </c>
      <c r="E12" s="245">
        <v>70000</v>
      </c>
      <c r="F12" s="503">
        <f t="shared" si="0"/>
        <v>135.47329531049513</v>
      </c>
      <c r="G12" s="504">
        <v>516.70699999999999</v>
      </c>
      <c r="H12" s="375" t="s">
        <v>128</v>
      </c>
      <c r="I12" s="375" t="s">
        <v>1931</v>
      </c>
      <c r="J12" s="505" t="s">
        <v>95</v>
      </c>
      <c r="K12" s="505" t="s">
        <v>2149</v>
      </c>
      <c r="L12" s="505" t="s">
        <v>112</v>
      </c>
      <c r="M12" s="170"/>
      <c r="N12" s="170"/>
      <c r="O12" s="124"/>
    </row>
    <row r="13" spans="1:15" s="257" customFormat="1" hidden="1">
      <c r="A13" s="536">
        <v>46143</v>
      </c>
      <c r="B13" s="375" t="s">
        <v>1863</v>
      </c>
      <c r="C13" s="375" t="s">
        <v>109</v>
      </c>
      <c r="D13" s="375" t="s">
        <v>99</v>
      </c>
      <c r="E13" s="245">
        <v>2500</v>
      </c>
      <c r="F13" s="503">
        <f t="shared" si="0"/>
        <v>4.8383319753748255</v>
      </c>
      <c r="G13" s="504">
        <v>516.70699999999999</v>
      </c>
      <c r="H13" s="375" t="s">
        <v>128</v>
      </c>
      <c r="I13" s="375" t="s">
        <v>1932</v>
      </c>
      <c r="J13" s="505" t="s">
        <v>95</v>
      </c>
      <c r="K13" s="505" t="s">
        <v>2149</v>
      </c>
      <c r="L13" s="505" t="s">
        <v>112</v>
      </c>
      <c r="M13" s="242"/>
      <c r="N13" s="242"/>
      <c r="O13" s="75"/>
    </row>
    <row r="14" spans="1:15" s="257" customFormat="1" hidden="1">
      <c r="A14" s="533">
        <v>46144</v>
      </c>
      <c r="B14" s="375" t="s">
        <v>1581</v>
      </c>
      <c r="C14" s="534" t="s">
        <v>334</v>
      </c>
      <c r="D14" s="375" t="s">
        <v>97</v>
      </c>
      <c r="E14" s="245">
        <v>1000</v>
      </c>
      <c r="F14" s="503">
        <f t="shared" si="0"/>
        <v>1.9353327901499302</v>
      </c>
      <c r="G14" s="504">
        <v>516.70699999999999</v>
      </c>
      <c r="H14" s="170" t="s">
        <v>167</v>
      </c>
      <c r="I14" s="170" t="s">
        <v>1629</v>
      </c>
      <c r="J14" s="505" t="s">
        <v>95</v>
      </c>
      <c r="K14" s="505" t="s">
        <v>2149</v>
      </c>
      <c r="L14" s="505" t="s">
        <v>112</v>
      </c>
      <c r="M14" s="170"/>
      <c r="N14" s="170"/>
      <c r="O14" s="247"/>
    </row>
    <row r="15" spans="1:15" s="257" customFormat="1" hidden="1">
      <c r="A15" s="533">
        <v>46144</v>
      </c>
      <c r="B15" s="382" t="s">
        <v>1018</v>
      </c>
      <c r="C15" s="535" t="s">
        <v>334</v>
      </c>
      <c r="D15" s="375" t="s">
        <v>97</v>
      </c>
      <c r="E15" s="284">
        <v>1000</v>
      </c>
      <c r="F15" s="503">
        <f t="shared" si="0"/>
        <v>1.9353327901499302</v>
      </c>
      <c r="G15" s="504">
        <v>516.70699999999999</v>
      </c>
      <c r="H15" s="242" t="s">
        <v>167</v>
      </c>
      <c r="I15" s="242" t="s">
        <v>1629</v>
      </c>
      <c r="J15" s="505" t="s">
        <v>95</v>
      </c>
      <c r="K15" s="505" t="s">
        <v>2149</v>
      </c>
      <c r="L15" s="505" t="s">
        <v>112</v>
      </c>
      <c r="M15" s="242"/>
      <c r="N15" s="242"/>
      <c r="O15" s="75"/>
    </row>
    <row r="16" spans="1:15" s="257" customFormat="1" hidden="1">
      <c r="A16" s="536">
        <v>46144</v>
      </c>
      <c r="B16" s="375" t="s">
        <v>1582</v>
      </c>
      <c r="C16" s="375" t="s">
        <v>448</v>
      </c>
      <c r="D16" s="375" t="s">
        <v>97</v>
      </c>
      <c r="E16" s="537">
        <v>6948</v>
      </c>
      <c r="F16" s="503">
        <f t="shared" si="0"/>
        <v>13.446692225961716</v>
      </c>
      <c r="G16" s="504">
        <v>516.70699999999999</v>
      </c>
      <c r="H16" s="242" t="s">
        <v>167</v>
      </c>
      <c r="I16" s="170" t="s">
        <v>1630</v>
      </c>
      <c r="J16" s="505" t="s">
        <v>95</v>
      </c>
      <c r="K16" s="505" t="s">
        <v>2149</v>
      </c>
      <c r="L16" s="505" t="s">
        <v>112</v>
      </c>
      <c r="M16" s="170"/>
      <c r="N16" s="170"/>
      <c r="O16" s="124"/>
    </row>
    <row r="17" spans="1:15" s="257" customFormat="1">
      <c r="A17" s="393">
        <v>46144</v>
      </c>
      <c r="B17" s="165" t="s">
        <v>531</v>
      </c>
      <c r="C17" s="165" t="s">
        <v>522</v>
      </c>
      <c r="D17" s="165" t="s">
        <v>256</v>
      </c>
      <c r="E17" s="165">
        <v>2500</v>
      </c>
      <c r="F17" s="503">
        <f t="shared" si="0"/>
        <v>4.8383319753748255</v>
      </c>
      <c r="G17" s="504">
        <v>516.70699999999999</v>
      </c>
      <c r="H17" s="347" t="s">
        <v>122</v>
      </c>
      <c r="I17" s="347" t="s">
        <v>1662</v>
      </c>
      <c r="J17" s="505" t="s">
        <v>95</v>
      </c>
      <c r="K17" s="505" t="s">
        <v>2149</v>
      </c>
      <c r="L17" s="505" t="s">
        <v>112</v>
      </c>
      <c r="M17" s="242"/>
      <c r="N17" s="242"/>
      <c r="O17" s="75"/>
    </row>
    <row r="18" spans="1:15" s="257" customFormat="1" hidden="1">
      <c r="A18" s="381">
        <v>46144</v>
      </c>
      <c r="B18" s="242" t="s">
        <v>1766</v>
      </c>
      <c r="C18" s="369" t="s">
        <v>334</v>
      </c>
      <c r="D18" s="530" t="s">
        <v>96</v>
      </c>
      <c r="E18" s="285">
        <v>500</v>
      </c>
      <c r="F18" s="503">
        <f t="shared" si="0"/>
        <v>0.9676663950749651</v>
      </c>
      <c r="G18" s="504">
        <v>516.70699999999999</v>
      </c>
      <c r="H18" s="540" t="s">
        <v>133</v>
      </c>
      <c r="I18" s="242" t="s">
        <v>1834</v>
      </c>
      <c r="J18" s="505" t="s">
        <v>95</v>
      </c>
      <c r="K18" s="505" t="s">
        <v>2149</v>
      </c>
      <c r="L18" s="505" t="s">
        <v>112</v>
      </c>
      <c r="M18" s="242"/>
      <c r="N18" s="242"/>
      <c r="O18" s="75"/>
    </row>
    <row r="19" spans="1:15" s="257" customFormat="1" hidden="1">
      <c r="A19" s="381">
        <v>46144</v>
      </c>
      <c r="B19" s="242" t="s">
        <v>1229</v>
      </c>
      <c r="C19" s="242" t="s">
        <v>403</v>
      </c>
      <c r="D19" s="530" t="s">
        <v>96</v>
      </c>
      <c r="E19" s="285">
        <v>3000</v>
      </c>
      <c r="F19" s="503">
        <f t="shared" si="0"/>
        <v>5.8059983704497906</v>
      </c>
      <c r="G19" s="504">
        <v>516.70699999999999</v>
      </c>
      <c r="H19" s="540" t="s">
        <v>133</v>
      </c>
      <c r="I19" s="242" t="s">
        <v>1835</v>
      </c>
      <c r="J19" s="505" t="s">
        <v>95</v>
      </c>
      <c r="K19" s="505" t="s">
        <v>2149</v>
      </c>
      <c r="L19" s="505" t="s">
        <v>112</v>
      </c>
      <c r="M19" s="242"/>
      <c r="N19" s="242"/>
      <c r="O19" s="75"/>
    </row>
    <row r="20" spans="1:15" s="257" customFormat="1" hidden="1">
      <c r="A20" s="381">
        <v>46144</v>
      </c>
      <c r="B20" s="242" t="s">
        <v>1241</v>
      </c>
      <c r="C20" s="369" t="s">
        <v>334</v>
      </c>
      <c r="D20" s="530" t="s">
        <v>96</v>
      </c>
      <c r="E20" s="285">
        <v>500</v>
      </c>
      <c r="F20" s="503">
        <f t="shared" si="0"/>
        <v>0.9676663950749651</v>
      </c>
      <c r="G20" s="504">
        <v>516.70699999999999</v>
      </c>
      <c r="H20" s="540" t="s">
        <v>133</v>
      </c>
      <c r="I20" s="242" t="s">
        <v>1834</v>
      </c>
      <c r="J20" s="505" t="s">
        <v>95</v>
      </c>
      <c r="K20" s="505" t="s">
        <v>2149</v>
      </c>
      <c r="L20" s="505" t="s">
        <v>112</v>
      </c>
      <c r="M20" s="242"/>
      <c r="N20" s="242"/>
      <c r="O20" s="75"/>
    </row>
    <row r="21" spans="1:15" s="257" customFormat="1" hidden="1">
      <c r="A21" s="381">
        <v>46144</v>
      </c>
      <c r="B21" s="242" t="s">
        <v>1767</v>
      </c>
      <c r="C21" s="369" t="s">
        <v>334</v>
      </c>
      <c r="D21" s="530" t="s">
        <v>96</v>
      </c>
      <c r="E21" s="285">
        <v>500</v>
      </c>
      <c r="F21" s="503">
        <f t="shared" si="0"/>
        <v>0.9676663950749651</v>
      </c>
      <c r="G21" s="504">
        <v>516.70699999999999</v>
      </c>
      <c r="H21" s="540" t="s">
        <v>133</v>
      </c>
      <c r="I21" s="242" t="s">
        <v>1834</v>
      </c>
      <c r="J21" s="505" t="s">
        <v>95</v>
      </c>
      <c r="K21" s="505" t="s">
        <v>2149</v>
      </c>
      <c r="L21" s="505" t="s">
        <v>112</v>
      </c>
      <c r="M21" s="242"/>
      <c r="N21" s="242"/>
      <c r="O21" s="75"/>
    </row>
    <row r="22" spans="1:15" s="257" customFormat="1" hidden="1">
      <c r="A22" s="381">
        <v>46144</v>
      </c>
      <c r="B22" s="242" t="s">
        <v>1229</v>
      </c>
      <c r="C22" s="242" t="s">
        <v>403</v>
      </c>
      <c r="D22" s="530" t="s">
        <v>96</v>
      </c>
      <c r="E22" s="285">
        <v>3000</v>
      </c>
      <c r="F22" s="503">
        <f t="shared" si="0"/>
        <v>5.8059983704497906</v>
      </c>
      <c r="G22" s="504">
        <v>516.70699999999999</v>
      </c>
      <c r="H22" s="540" t="s">
        <v>133</v>
      </c>
      <c r="I22" s="242" t="s">
        <v>1835</v>
      </c>
      <c r="J22" s="505" t="s">
        <v>95</v>
      </c>
      <c r="K22" s="505" t="s">
        <v>2149</v>
      </c>
      <c r="L22" s="505" t="s">
        <v>112</v>
      </c>
      <c r="M22" s="242"/>
      <c r="N22" s="242"/>
      <c r="O22" s="75"/>
    </row>
    <row r="23" spans="1:15" s="257" customFormat="1" hidden="1">
      <c r="A23" s="381">
        <v>46144</v>
      </c>
      <c r="B23" s="242" t="s">
        <v>1239</v>
      </c>
      <c r="C23" s="369" t="s">
        <v>334</v>
      </c>
      <c r="D23" s="530" t="s">
        <v>96</v>
      </c>
      <c r="E23" s="285">
        <v>500</v>
      </c>
      <c r="F23" s="503">
        <f t="shared" si="0"/>
        <v>0.9676663950749651</v>
      </c>
      <c r="G23" s="504">
        <v>516.70699999999999</v>
      </c>
      <c r="H23" s="540" t="s">
        <v>133</v>
      </c>
      <c r="I23" s="242" t="s">
        <v>1834</v>
      </c>
      <c r="J23" s="505" t="s">
        <v>95</v>
      </c>
      <c r="K23" s="505" t="s">
        <v>2149</v>
      </c>
      <c r="L23" s="505" t="s">
        <v>112</v>
      </c>
      <c r="M23" s="242"/>
      <c r="N23" s="242"/>
      <c r="O23" s="75"/>
    </row>
    <row r="24" spans="1:15" s="257" customFormat="1" hidden="1">
      <c r="A24" s="381">
        <v>46145</v>
      </c>
      <c r="B24" s="242" t="s">
        <v>1766</v>
      </c>
      <c r="C24" s="369" t="s">
        <v>334</v>
      </c>
      <c r="D24" s="530" t="s">
        <v>96</v>
      </c>
      <c r="E24" s="285">
        <v>500</v>
      </c>
      <c r="F24" s="503">
        <f t="shared" si="0"/>
        <v>0.9676663950749651</v>
      </c>
      <c r="G24" s="504">
        <v>516.70699999999999</v>
      </c>
      <c r="H24" s="540" t="s">
        <v>133</v>
      </c>
      <c r="I24" s="242" t="s">
        <v>1834</v>
      </c>
      <c r="J24" s="505" t="s">
        <v>95</v>
      </c>
      <c r="K24" s="505" t="s">
        <v>2149</v>
      </c>
      <c r="L24" s="505" t="s">
        <v>112</v>
      </c>
      <c r="M24" s="170"/>
      <c r="N24" s="170"/>
      <c r="O24" s="269"/>
    </row>
    <row r="25" spans="1:15" s="257" customFormat="1" hidden="1">
      <c r="A25" s="381">
        <v>46145</v>
      </c>
      <c r="B25" s="242" t="s">
        <v>1229</v>
      </c>
      <c r="C25" s="242" t="s">
        <v>403</v>
      </c>
      <c r="D25" s="530" t="s">
        <v>96</v>
      </c>
      <c r="E25" s="285">
        <v>3000</v>
      </c>
      <c r="F25" s="503">
        <f t="shared" si="0"/>
        <v>5.8059983704497906</v>
      </c>
      <c r="G25" s="504">
        <v>516.70699999999999</v>
      </c>
      <c r="H25" s="540" t="s">
        <v>133</v>
      </c>
      <c r="I25" s="242" t="s">
        <v>1835</v>
      </c>
      <c r="J25" s="505" t="s">
        <v>95</v>
      </c>
      <c r="K25" s="505" t="s">
        <v>2149</v>
      </c>
      <c r="L25" s="505" t="s">
        <v>112</v>
      </c>
      <c r="M25" s="242"/>
      <c r="N25" s="242"/>
      <c r="O25" s="75"/>
    </row>
    <row r="26" spans="1:15" s="257" customFormat="1" hidden="1">
      <c r="A26" s="381">
        <v>46145</v>
      </c>
      <c r="B26" s="242" t="s">
        <v>1241</v>
      </c>
      <c r="C26" s="369" t="s">
        <v>334</v>
      </c>
      <c r="D26" s="530" t="s">
        <v>96</v>
      </c>
      <c r="E26" s="285">
        <v>500</v>
      </c>
      <c r="F26" s="503">
        <f t="shared" si="0"/>
        <v>0.9676663950749651</v>
      </c>
      <c r="G26" s="504">
        <v>516.70699999999999</v>
      </c>
      <c r="H26" s="540" t="s">
        <v>133</v>
      </c>
      <c r="I26" s="242" t="s">
        <v>1834</v>
      </c>
      <c r="J26" s="505" t="s">
        <v>95</v>
      </c>
      <c r="K26" s="505" t="s">
        <v>2149</v>
      </c>
      <c r="L26" s="505" t="s">
        <v>112</v>
      </c>
      <c r="M26" s="242"/>
      <c r="N26" s="242"/>
      <c r="O26" s="75"/>
    </row>
    <row r="27" spans="1:15" s="257" customFormat="1" hidden="1">
      <c r="A27" s="381">
        <v>46145</v>
      </c>
      <c r="B27" s="242" t="s">
        <v>1768</v>
      </c>
      <c r="C27" s="369" t="s">
        <v>334</v>
      </c>
      <c r="D27" s="530" t="s">
        <v>96</v>
      </c>
      <c r="E27" s="285">
        <v>500</v>
      </c>
      <c r="F27" s="503">
        <f t="shared" si="0"/>
        <v>0.9676663950749651</v>
      </c>
      <c r="G27" s="504">
        <v>516.70699999999999</v>
      </c>
      <c r="H27" s="540" t="s">
        <v>133</v>
      </c>
      <c r="I27" s="242" t="s">
        <v>1834</v>
      </c>
      <c r="J27" s="505" t="s">
        <v>95</v>
      </c>
      <c r="K27" s="505" t="s">
        <v>2149</v>
      </c>
      <c r="L27" s="505" t="s">
        <v>112</v>
      </c>
      <c r="M27" s="242"/>
      <c r="N27" s="242"/>
      <c r="O27" s="75"/>
    </row>
    <row r="28" spans="1:15" s="257" customFormat="1" hidden="1">
      <c r="A28" s="381">
        <v>46145</v>
      </c>
      <c r="B28" s="242" t="s">
        <v>1226</v>
      </c>
      <c r="C28" s="369" t="s">
        <v>334</v>
      </c>
      <c r="D28" s="530" t="s">
        <v>96</v>
      </c>
      <c r="E28" s="285">
        <v>500</v>
      </c>
      <c r="F28" s="503">
        <f t="shared" si="0"/>
        <v>0.9676663950749651</v>
      </c>
      <c r="G28" s="504">
        <v>516.70699999999999</v>
      </c>
      <c r="H28" s="540" t="s">
        <v>133</v>
      </c>
      <c r="I28" s="242" t="s">
        <v>1834</v>
      </c>
      <c r="J28" s="505" t="s">
        <v>95</v>
      </c>
      <c r="K28" s="505" t="s">
        <v>2149</v>
      </c>
      <c r="L28" s="505" t="s">
        <v>112</v>
      </c>
      <c r="M28" s="242"/>
      <c r="N28" s="242"/>
      <c r="O28" s="75"/>
    </row>
    <row r="29" spans="1:15" s="257" customFormat="1" hidden="1">
      <c r="A29" s="370">
        <v>46146</v>
      </c>
      <c r="B29" s="242" t="s">
        <v>185</v>
      </c>
      <c r="C29" s="242" t="s">
        <v>334</v>
      </c>
      <c r="D29" s="371" t="s">
        <v>98</v>
      </c>
      <c r="E29" s="242">
        <v>1000</v>
      </c>
      <c r="F29" s="503">
        <f t="shared" si="0"/>
        <v>1.9353327901499302</v>
      </c>
      <c r="G29" s="504">
        <v>516.70699999999999</v>
      </c>
      <c r="H29" s="372" t="s">
        <v>110</v>
      </c>
      <c r="I29" s="530" t="s">
        <v>1468</v>
      </c>
      <c r="J29" s="505" t="s">
        <v>95</v>
      </c>
      <c r="K29" s="505" t="s">
        <v>2149</v>
      </c>
      <c r="L29" s="505" t="s">
        <v>112</v>
      </c>
      <c r="M29" s="170"/>
      <c r="N29" s="170"/>
      <c r="O29" s="269"/>
    </row>
    <row r="30" spans="1:15" s="257" customFormat="1" hidden="1">
      <c r="A30" s="370">
        <v>46146</v>
      </c>
      <c r="B30" s="242" t="s">
        <v>186</v>
      </c>
      <c r="C30" s="242" t="s">
        <v>334</v>
      </c>
      <c r="D30" s="371" t="s">
        <v>98</v>
      </c>
      <c r="E30" s="242">
        <v>1000</v>
      </c>
      <c r="F30" s="503">
        <f t="shared" si="0"/>
        <v>1.9353327901499302</v>
      </c>
      <c r="G30" s="504">
        <v>516.70699999999999</v>
      </c>
      <c r="H30" s="372" t="s">
        <v>110</v>
      </c>
      <c r="I30" s="530" t="s">
        <v>1468</v>
      </c>
      <c r="J30" s="505" t="s">
        <v>95</v>
      </c>
      <c r="K30" s="505" t="s">
        <v>2149</v>
      </c>
      <c r="L30" s="505" t="s">
        <v>112</v>
      </c>
      <c r="M30" s="170"/>
      <c r="N30" s="170"/>
      <c r="O30" s="124"/>
    </row>
    <row r="31" spans="1:15" s="257" customFormat="1" hidden="1">
      <c r="A31" s="533">
        <v>46146</v>
      </c>
      <c r="B31" s="382" t="s">
        <v>1583</v>
      </c>
      <c r="C31" s="535" t="s">
        <v>334</v>
      </c>
      <c r="D31" s="375" t="s">
        <v>97</v>
      </c>
      <c r="E31" s="284">
        <v>1000</v>
      </c>
      <c r="F31" s="503">
        <f t="shared" si="0"/>
        <v>1.9353327901499302</v>
      </c>
      <c r="G31" s="504">
        <v>516.70699999999999</v>
      </c>
      <c r="H31" s="242" t="s">
        <v>167</v>
      </c>
      <c r="I31" s="242" t="s">
        <v>1629</v>
      </c>
      <c r="J31" s="505" t="s">
        <v>95</v>
      </c>
      <c r="K31" s="505" t="s">
        <v>2149</v>
      </c>
      <c r="L31" s="505" t="s">
        <v>112</v>
      </c>
      <c r="M31" s="170"/>
      <c r="N31" s="170"/>
      <c r="O31" s="124"/>
    </row>
    <row r="32" spans="1:15" s="257" customFormat="1" hidden="1">
      <c r="A32" s="533">
        <v>46146</v>
      </c>
      <c r="B32" s="382" t="s">
        <v>196</v>
      </c>
      <c r="C32" s="535" t="s">
        <v>334</v>
      </c>
      <c r="D32" s="375" t="s">
        <v>97</v>
      </c>
      <c r="E32" s="284">
        <v>1000</v>
      </c>
      <c r="F32" s="503">
        <f t="shared" si="0"/>
        <v>1.9353327901499302</v>
      </c>
      <c r="G32" s="504">
        <v>516.70699999999999</v>
      </c>
      <c r="H32" s="242" t="s">
        <v>167</v>
      </c>
      <c r="I32" s="242" t="s">
        <v>1629</v>
      </c>
      <c r="J32" s="505" t="s">
        <v>95</v>
      </c>
      <c r="K32" s="505" t="s">
        <v>2149</v>
      </c>
      <c r="L32" s="505" t="s">
        <v>112</v>
      </c>
      <c r="M32" s="170"/>
      <c r="N32" s="170"/>
      <c r="O32" s="124"/>
    </row>
    <row r="33" spans="1:15" s="257" customFormat="1" hidden="1">
      <c r="A33" s="533">
        <v>46146</v>
      </c>
      <c r="B33" s="382" t="s">
        <v>1581</v>
      </c>
      <c r="C33" s="535" t="s">
        <v>334</v>
      </c>
      <c r="D33" s="375" t="s">
        <v>97</v>
      </c>
      <c r="E33" s="284">
        <v>1000</v>
      </c>
      <c r="F33" s="503">
        <f t="shared" si="0"/>
        <v>1.9353327901499302</v>
      </c>
      <c r="G33" s="504">
        <v>516.70699999999999</v>
      </c>
      <c r="H33" s="242" t="s">
        <v>167</v>
      </c>
      <c r="I33" s="242" t="s">
        <v>1629</v>
      </c>
      <c r="J33" s="505" t="s">
        <v>95</v>
      </c>
      <c r="K33" s="505" t="s">
        <v>2149</v>
      </c>
      <c r="L33" s="505" t="s">
        <v>112</v>
      </c>
      <c r="M33" s="170"/>
      <c r="N33" s="170"/>
      <c r="O33" s="124"/>
    </row>
    <row r="34" spans="1:15" s="257" customFormat="1" hidden="1">
      <c r="A34" s="533">
        <v>46146</v>
      </c>
      <c r="B34" s="382" t="s">
        <v>1018</v>
      </c>
      <c r="C34" s="535" t="s">
        <v>334</v>
      </c>
      <c r="D34" s="375" t="s">
        <v>97</v>
      </c>
      <c r="E34" s="284">
        <v>1000</v>
      </c>
      <c r="F34" s="503">
        <f t="shared" si="0"/>
        <v>1.9353327901499302</v>
      </c>
      <c r="G34" s="504">
        <v>516.70699999999999</v>
      </c>
      <c r="H34" s="242" t="s">
        <v>167</v>
      </c>
      <c r="I34" s="242" t="s">
        <v>1629</v>
      </c>
      <c r="J34" s="505" t="s">
        <v>95</v>
      </c>
      <c r="K34" s="505" t="s">
        <v>2149</v>
      </c>
      <c r="L34" s="505" t="s">
        <v>112</v>
      </c>
      <c r="M34" s="170"/>
      <c r="N34" s="170"/>
      <c r="O34" s="124"/>
    </row>
    <row r="35" spans="1:15" s="257" customFormat="1" hidden="1">
      <c r="A35" s="536">
        <v>46146</v>
      </c>
      <c r="B35" s="375" t="s">
        <v>1582</v>
      </c>
      <c r="C35" s="375" t="s">
        <v>448</v>
      </c>
      <c r="D35" s="375" t="s">
        <v>97</v>
      </c>
      <c r="E35" s="537">
        <v>11340</v>
      </c>
      <c r="F35" s="503">
        <f t="shared" si="0"/>
        <v>21.94667384030021</v>
      </c>
      <c r="G35" s="504">
        <v>516.70699999999999</v>
      </c>
      <c r="H35" s="170" t="s">
        <v>167</v>
      </c>
      <c r="I35" s="170" t="s">
        <v>1631</v>
      </c>
      <c r="J35" s="505" t="s">
        <v>95</v>
      </c>
      <c r="K35" s="505" t="s">
        <v>2149</v>
      </c>
      <c r="L35" s="505" t="s">
        <v>112</v>
      </c>
      <c r="M35" s="242"/>
      <c r="N35" s="242"/>
      <c r="O35" s="75"/>
    </row>
    <row r="36" spans="1:15" s="257" customFormat="1">
      <c r="A36" s="393">
        <v>46147</v>
      </c>
      <c r="B36" s="165" t="s">
        <v>2158</v>
      </c>
      <c r="C36" s="165" t="s">
        <v>523</v>
      </c>
      <c r="D36" s="165" t="s">
        <v>256</v>
      </c>
      <c r="E36" s="165">
        <v>40000</v>
      </c>
      <c r="F36" s="503">
        <f t="shared" si="0"/>
        <v>77.413311605997208</v>
      </c>
      <c r="G36" s="504">
        <v>516.70699999999999</v>
      </c>
      <c r="H36" s="347" t="s">
        <v>122</v>
      </c>
      <c r="I36" s="347" t="s">
        <v>1664</v>
      </c>
      <c r="J36" s="505" t="s">
        <v>95</v>
      </c>
      <c r="K36" s="505" t="s">
        <v>2149</v>
      </c>
      <c r="L36" s="505" t="s">
        <v>112</v>
      </c>
      <c r="M36" s="242"/>
      <c r="N36" s="242"/>
      <c r="O36" s="75"/>
    </row>
    <row r="37" spans="1:15" s="257" customFormat="1">
      <c r="A37" s="366">
        <v>46146</v>
      </c>
      <c r="B37" s="170" t="s">
        <v>2159</v>
      </c>
      <c r="C37" s="170" t="s">
        <v>334</v>
      </c>
      <c r="D37" s="170" t="s">
        <v>256</v>
      </c>
      <c r="E37" s="170">
        <v>500</v>
      </c>
      <c r="F37" s="503">
        <f t="shared" si="0"/>
        <v>0.9676663950749651</v>
      </c>
      <c r="G37" s="504">
        <v>516.70699999999999</v>
      </c>
      <c r="H37" s="170" t="s">
        <v>121</v>
      </c>
      <c r="I37" s="170" t="s">
        <v>1710</v>
      </c>
      <c r="J37" s="505" t="s">
        <v>95</v>
      </c>
      <c r="K37" s="505" t="s">
        <v>2149</v>
      </c>
      <c r="L37" s="505" t="s">
        <v>112</v>
      </c>
      <c r="M37" s="170"/>
      <c r="N37" s="170"/>
      <c r="O37" s="124"/>
    </row>
    <row r="38" spans="1:15" s="257" customFormat="1">
      <c r="A38" s="370">
        <v>46146</v>
      </c>
      <c r="B38" s="242" t="s">
        <v>2160</v>
      </c>
      <c r="C38" s="242" t="s">
        <v>334</v>
      </c>
      <c r="D38" s="242" t="s">
        <v>256</v>
      </c>
      <c r="E38" s="242">
        <v>1000</v>
      </c>
      <c r="F38" s="503">
        <f t="shared" si="0"/>
        <v>1.9353327901499302</v>
      </c>
      <c r="G38" s="504">
        <v>516.70699999999999</v>
      </c>
      <c r="H38" s="242" t="s">
        <v>121</v>
      </c>
      <c r="I38" s="242" t="s">
        <v>1710</v>
      </c>
      <c r="J38" s="505" t="s">
        <v>95</v>
      </c>
      <c r="K38" s="505" t="s">
        <v>2149</v>
      </c>
      <c r="L38" s="505" t="s">
        <v>112</v>
      </c>
      <c r="M38" s="242"/>
      <c r="N38" s="242"/>
      <c r="O38" s="75"/>
    </row>
    <row r="39" spans="1:15" s="257" customFormat="1">
      <c r="A39" s="370">
        <v>46146</v>
      </c>
      <c r="B39" s="242" t="s">
        <v>521</v>
      </c>
      <c r="C39" s="242" t="s">
        <v>522</v>
      </c>
      <c r="D39" s="242" t="s">
        <v>256</v>
      </c>
      <c r="E39" s="242">
        <v>1000</v>
      </c>
      <c r="F39" s="503">
        <f t="shared" si="0"/>
        <v>1.9353327901499302</v>
      </c>
      <c r="G39" s="504">
        <v>516.70699999999999</v>
      </c>
      <c r="H39" s="242" t="s">
        <v>121</v>
      </c>
      <c r="I39" s="242" t="s">
        <v>1711</v>
      </c>
      <c r="J39" s="505" t="s">
        <v>95</v>
      </c>
      <c r="K39" s="505" t="s">
        <v>2149</v>
      </c>
      <c r="L39" s="505" t="s">
        <v>112</v>
      </c>
      <c r="M39" s="242"/>
      <c r="N39" s="242"/>
      <c r="O39" s="75"/>
    </row>
    <row r="40" spans="1:15" s="257" customFormat="1">
      <c r="A40" s="366">
        <v>46146</v>
      </c>
      <c r="B40" s="170" t="s">
        <v>2161</v>
      </c>
      <c r="C40" s="170" t="s">
        <v>520</v>
      </c>
      <c r="D40" s="170" t="s">
        <v>256</v>
      </c>
      <c r="E40" s="170">
        <v>1000</v>
      </c>
      <c r="F40" s="503">
        <f t="shared" si="0"/>
        <v>1.9353327901499302</v>
      </c>
      <c r="G40" s="504">
        <v>516.70699999999999</v>
      </c>
      <c r="H40" s="170" t="s">
        <v>130</v>
      </c>
      <c r="I40" s="170" t="s">
        <v>1739</v>
      </c>
      <c r="J40" s="505" t="s">
        <v>95</v>
      </c>
      <c r="K40" s="505" t="s">
        <v>2149</v>
      </c>
      <c r="L40" s="505" t="s">
        <v>112</v>
      </c>
      <c r="M40" s="170"/>
      <c r="N40" s="170"/>
      <c r="O40" s="269"/>
    </row>
    <row r="41" spans="1:15" s="257" customFormat="1">
      <c r="A41" s="370">
        <v>46146</v>
      </c>
      <c r="B41" s="242" t="s">
        <v>2162</v>
      </c>
      <c r="C41" s="242" t="s">
        <v>616</v>
      </c>
      <c r="D41" s="242" t="s">
        <v>256</v>
      </c>
      <c r="E41" s="242">
        <v>4000</v>
      </c>
      <c r="F41" s="503">
        <f t="shared" si="0"/>
        <v>7.7413311605997208</v>
      </c>
      <c r="G41" s="504">
        <v>516.70699999999999</v>
      </c>
      <c r="H41" s="242" t="s">
        <v>130</v>
      </c>
      <c r="I41" s="242" t="s">
        <v>1740</v>
      </c>
      <c r="J41" s="505" t="s">
        <v>95</v>
      </c>
      <c r="K41" s="505" t="s">
        <v>2149</v>
      </c>
      <c r="L41" s="505" t="s">
        <v>112</v>
      </c>
      <c r="M41" s="242"/>
      <c r="N41" s="242"/>
      <c r="O41" s="75"/>
    </row>
    <row r="42" spans="1:15" s="257" customFormat="1">
      <c r="A42" s="370">
        <v>46146</v>
      </c>
      <c r="B42" s="242" t="s">
        <v>2161</v>
      </c>
      <c r="C42" s="242" t="s">
        <v>520</v>
      </c>
      <c r="D42" s="242" t="s">
        <v>256</v>
      </c>
      <c r="E42" s="242">
        <v>1000</v>
      </c>
      <c r="F42" s="503">
        <f t="shared" si="0"/>
        <v>1.9353327901499302</v>
      </c>
      <c r="G42" s="504">
        <v>516.70699999999999</v>
      </c>
      <c r="H42" s="242" t="s">
        <v>130</v>
      </c>
      <c r="I42" s="242" t="s">
        <v>1739</v>
      </c>
      <c r="J42" s="505" t="s">
        <v>95</v>
      </c>
      <c r="K42" s="505" t="s">
        <v>2149</v>
      </c>
      <c r="L42" s="505" t="s">
        <v>112</v>
      </c>
      <c r="M42" s="242"/>
      <c r="N42" s="242"/>
      <c r="O42" s="75"/>
    </row>
    <row r="43" spans="1:15">
      <c r="A43" s="370">
        <v>46146</v>
      </c>
      <c r="B43" s="242" t="s">
        <v>2161</v>
      </c>
      <c r="C43" s="242" t="s">
        <v>520</v>
      </c>
      <c r="D43" s="242" t="s">
        <v>256</v>
      </c>
      <c r="E43" s="242">
        <v>1000</v>
      </c>
      <c r="F43" s="503">
        <f t="shared" si="0"/>
        <v>1.9353327901499302</v>
      </c>
      <c r="G43" s="504">
        <v>516.70699999999999</v>
      </c>
      <c r="H43" s="242" t="s">
        <v>130</v>
      </c>
      <c r="I43" s="242" t="s">
        <v>1739</v>
      </c>
      <c r="J43" s="505" t="s">
        <v>95</v>
      </c>
      <c r="K43" s="505" t="s">
        <v>2149</v>
      </c>
      <c r="L43" s="505" t="s">
        <v>112</v>
      </c>
      <c r="M43" s="242"/>
      <c r="N43" s="242"/>
      <c r="O43" s="75"/>
    </row>
    <row r="44" spans="1:15">
      <c r="A44" s="370">
        <v>46146</v>
      </c>
      <c r="B44" s="242" t="s">
        <v>2161</v>
      </c>
      <c r="C44" s="242" t="s">
        <v>520</v>
      </c>
      <c r="D44" s="242" t="s">
        <v>256</v>
      </c>
      <c r="E44" s="242">
        <v>2000</v>
      </c>
      <c r="F44" s="503">
        <f t="shared" si="0"/>
        <v>3.8706655802998604</v>
      </c>
      <c r="G44" s="504">
        <v>516.70699999999999</v>
      </c>
      <c r="H44" s="242" t="s">
        <v>130</v>
      </c>
      <c r="I44" s="242" t="s">
        <v>1739</v>
      </c>
      <c r="J44" s="505" t="s">
        <v>95</v>
      </c>
      <c r="K44" s="505" t="s">
        <v>2149</v>
      </c>
      <c r="L44" s="505" t="s">
        <v>112</v>
      </c>
      <c r="M44" s="242"/>
      <c r="N44" s="242"/>
      <c r="O44" s="75"/>
    </row>
    <row r="45" spans="1:15" hidden="1">
      <c r="A45" s="381">
        <v>46146</v>
      </c>
      <c r="B45" s="242" t="s">
        <v>1769</v>
      </c>
      <c r="C45" s="369" t="s">
        <v>334</v>
      </c>
      <c r="D45" s="530" t="s">
        <v>96</v>
      </c>
      <c r="E45" s="285">
        <v>500</v>
      </c>
      <c r="F45" s="503">
        <f t="shared" si="0"/>
        <v>0.9676663950749651</v>
      </c>
      <c r="G45" s="504">
        <v>516.70699999999999</v>
      </c>
      <c r="H45" s="540" t="s">
        <v>133</v>
      </c>
      <c r="I45" s="242" t="s">
        <v>1834</v>
      </c>
      <c r="J45" s="505" t="s">
        <v>95</v>
      </c>
      <c r="K45" s="505" t="s">
        <v>2149</v>
      </c>
      <c r="L45" s="505" t="s">
        <v>112</v>
      </c>
      <c r="M45" s="242"/>
      <c r="N45" s="242"/>
      <c r="O45" s="75"/>
    </row>
    <row r="46" spans="1:15" hidden="1">
      <c r="A46" s="381">
        <v>46146</v>
      </c>
      <c r="B46" s="170" t="s">
        <v>1770</v>
      </c>
      <c r="C46" s="170" t="s">
        <v>523</v>
      </c>
      <c r="D46" s="170" t="s">
        <v>96</v>
      </c>
      <c r="E46" s="309">
        <v>70000</v>
      </c>
      <c r="F46" s="503">
        <f t="shared" si="0"/>
        <v>135.47329531049513</v>
      </c>
      <c r="G46" s="504">
        <v>516.70699999999999</v>
      </c>
      <c r="H46" s="369" t="s">
        <v>133</v>
      </c>
      <c r="I46" s="170" t="s">
        <v>1836</v>
      </c>
      <c r="J46" s="505" t="s">
        <v>95</v>
      </c>
      <c r="K46" s="505" t="s">
        <v>2149</v>
      </c>
      <c r="L46" s="505" t="s">
        <v>112</v>
      </c>
      <c r="M46" s="242"/>
      <c r="N46" s="242"/>
      <c r="O46" s="75"/>
    </row>
    <row r="47" spans="1:15" hidden="1">
      <c r="A47" s="381">
        <v>46146</v>
      </c>
      <c r="B47" s="242" t="s">
        <v>1771</v>
      </c>
      <c r="C47" s="369" t="s">
        <v>334</v>
      </c>
      <c r="D47" s="530" t="s">
        <v>96</v>
      </c>
      <c r="E47" s="285">
        <v>500</v>
      </c>
      <c r="F47" s="503">
        <f t="shared" si="0"/>
        <v>0.9676663950749651</v>
      </c>
      <c r="G47" s="504">
        <v>516.70699999999999</v>
      </c>
      <c r="H47" s="540" t="s">
        <v>133</v>
      </c>
      <c r="I47" s="242" t="s">
        <v>1834</v>
      </c>
      <c r="J47" s="505" t="s">
        <v>95</v>
      </c>
      <c r="K47" s="505" t="s">
        <v>2149</v>
      </c>
      <c r="L47" s="505" t="s">
        <v>112</v>
      </c>
      <c r="M47" s="242"/>
      <c r="N47" s="242"/>
      <c r="O47" s="75"/>
    </row>
    <row r="48" spans="1:15" hidden="1">
      <c r="A48" s="363">
        <v>46146</v>
      </c>
      <c r="B48" s="286" t="s">
        <v>2039</v>
      </c>
      <c r="C48" s="242" t="s">
        <v>103</v>
      </c>
      <c r="D48" s="242" t="s">
        <v>256</v>
      </c>
      <c r="E48" s="284">
        <v>370000</v>
      </c>
      <c r="F48" s="503">
        <f t="shared" si="0"/>
        <v>716.07313235547417</v>
      </c>
      <c r="G48" s="504">
        <v>516.70699999999999</v>
      </c>
      <c r="H48" s="242" t="s">
        <v>106</v>
      </c>
      <c r="I48" s="242" t="s">
        <v>2051</v>
      </c>
      <c r="J48" s="505" t="s">
        <v>95</v>
      </c>
      <c r="K48" s="505" t="s">
        <v>2149</v>
      </c>
      <c r="L48" s="505" t="s">
        <v>112</v>
      </c>
      <c r="M48" s="242"/>
      <c r="N48" s="242"/>
      <c r="O48" s="75"/>
    </row>
    <row r="49" spans="1:15" hidden="1">
      <c r="A49" s="363">
        <v>46146</v>
      </c>
      <c r="B49" s="286" t="s">
        <v>2040</v>
      </c>
      <c r="C49" s="242" t="s">
        <v>103</v>
      </c>
      <c r="D49" s="242" t="s">
        <v>256</v>
      </c>
      <c r="E49" s="245">
        <v>225000</v>
      </c>
      <c r="F49" s="503">
        <f t="shared" si="0"/>
        <v>435.44987778373428</v>
      </c>
      <c r="G49" s="504">
        <v>516.70699999999999</v>
      </c>
      <c r="H49" s="242" t="s">
        <v>106</v>
      </c>
      <c r="I49" s="242" t="s">
        <v>2052</v>
      </c>
      <c r="J49" s="505" t="s">
        <v>95</v>
      </c>
      <c r="K49" s="505" t="s">
        <v>2149</v>
      </c>
      <c r="L49" s="505" t="s">
        <v>112</v>
      </c>
      <c r="M49" s="242"/>
      <c r="N49" s="242"/>
      <c r="O49" s="75"/>
    </row>
    <row r="50" spans="1:15" hidden="1">
      <c r="A50" s="363">
        <v>46146</v>
      </c>
      <c r="B50" s="243" t="s">
        <v>2041</v>
      </c>
      <c r="C50" s="248" t="s">
        <v>275</v>
      </c>
      <c r="D50" s="375" t="s">
        <v>97</v>
      </c>
      <c r="E50" s="245">
        <v>15612</v>
      </c>
      <c r="F50" s="503">
        <f t="shared" si="0"/>
        <v>30.214415519820712</v>
      </c>
      <c r="G50" s="504">
        <v>516.70699999999999</v>
      </c>
      <c r="H50" s="242" t="s">
        <v>106</v>
      </c>
      <c r="I50" s="242" t="s">
        <v>2053</v>
      </c>
      <c r="J50" s="505" t="s">
        <v>95</v>
      </c>
      <c r="K50" s="505" t="s">
        <v>2149</v>
      </c>
      <c r="L50" s="505" t="s">
        <v>112</v>
      </c>
      <c r="M50" s="242"/>
      <c r="N50" s="242"/>
      <c r="O50" s="75"/>
    </row>
    <row r="51" spans="1:15" hidden="1">
      <c r="A51" s="370">
        <v>46147</v>
      </c>
      <c r="B51" s="242" t="s">
        <v>185</v>
      </c>
      <c r="C51" s="242" t="s">
        <v>334</v>
      </c>
      <c r="D51" s="371" t="s">
        <v>98</v>
      </c>
      <c r="E51" s="242">
        <v>1000</v>
      </c>
      <c r="F51" s="503">
        <f t="shared" si="0"/>
        <v>1.9353327901499302</v>
      </c>
      <c r="G51" s="504">
        <v>516.70699999999999</v>
      </c>
      <c r="H51" s="372" t="s">
        <v>110</v>
      </c>
      <c r="I51" s="530" t="s">
        <v>1468</v>
      </c>
      <c r="J51" s="505" t="s">
        <v>95</v>
      </c>
      <c r="K51" s="505" t="s">
        <v>2149</v>
      </c>
      <c r="L51" s="505" t="s">
        <v>112</v>
      </c>
      <c r="M51" s="242"/>
      <c r="N51" s="242"/>
      <c r="O51" s="75"/>
    </row>
    <row r="52" spans="1:15" hidden="1">
      <c r="A52" s="370">
        <v>46147</v>
      </c>
      <c r="B52" s="242" t="s">
        <v>185</v>
      </c>
      <c r="C52" s="242" t="s">
        <v>334</v>
      </c>
      <c r="D52" s="371" t="s">
        <v>98</v>
      </c>
      <c r="E52" s="242">
        <v>1000</v>
      </c>
      <c r="F52" s="503">
        <f t="shared" si="0"/>
        <v>1.9353327901499302</v>
      </c>
      <c r="G52" s="504">
        <v>516.70699999999999</v>
      </c>
      <c r="H52" s="372" t="s">
        <v>110</v>
      </c>
      <c r="I52" s="530" t="s">
        <v>1468</v>
      </c>
      <c r="J52" s="505" t="s">
        <v>95</v>
      </c>
      <c r="K52" s="505" t="s">
        <v>2149</v>
      </c>
      <c r="L52" s="505" t="s">
        <v>112</v>
      </c>
      <c r="M52" s="242"/>
      <c r="N52" s="242"/>
      <c r="O52" s="75"/>
    </row>
    <row r="53" spans="1:15" s="246" customFormat="1" hidden="1">
      <c r="A53" s="370">
        <v>46147</v>
      </c>
      <c r="B53" s="369" t="s">
        <v>1437</v>
      </c>
      <c r="C53" s="170" t="s">
        <v>109</v>
      </c>
      <c r="D53" s="232" t="s">
        <v>98</v>
      </c>
      <c r="E53" s="242">
        <v>10000</v>
      </c>
      <c r="F53" s="503">
        <f t="shared" si="0"/>
        <v>19.353327901499302</v>
      </c>
      <c r="G53" s="504">
        <v>516.70699999999999</v>
      </c>
      <c r="H53" s="372" t="s">
        <v>110</v>
      </c>
      <c r="I53" s="242" t="s">
        <v>1470</v>
      </c>
      <c r="J53" s="505" t="s">
        <v>95</v>
      </c>
      <c r="K53" s="505" t="s">
        <v>2149</v>
      </c>
      <c r="L53" s="505" t="s">
        <v>112</v>
      </c>
      <c r="M53" s="170"/>
      <c r="N53" s="170"/>
      <c r="O53" s="247"/>
    </row>
    <row r="54" spans="1:15" s="246" customFormat="1" hidden="1">
      <c r="A54" s="374">
        <v>46147</v>
      </c>
      <c r="B54" s="375" t="s">
        <v>1487</v>
      </c>
      <c r="C54" s="375" t="s">
        <v>109</v>
      </c>
      <c r="D54" s="376" t="s">
        <v>96</v>
      </c>
      <c r="E54" s="377">
        <v>7500</v>
      </c>
      <c r="F54" s="503">
        <f t="shared" si="0"/>
        <v>14.514995926124477</v>
      </c>
      <c r="G54" s="504">
        <v>516.70699999999999</v>
      </c>
      <c r="H54" s="376" t="s">
        <v>127</v>
      </c>
      <c r="I54" s="377" t="s">
        <v>1546</v>
      </c>
      <c r="J54" s="505" t="s">
        <v>95</v>
      </c>
      <c r="K54" s="505" t="s">
        <v>2149</v>
      </c>
      <c r="L54" s="505" t="s">
        <v>112</v>
      </c>
      <c r="M54" s="242"/>
      <c r="N54" s="242"/>
      <c r="O54" s="75"/>
    </row>
    <row r="55" spans="1:15" s="246" customFormat="1" hidden="1">
      <c r="A55" s="533">
        <v>46147</v>
      </c>
      <c r="B55" s="382" t="s">
        <v>1584</v>
      </c>
      <c r="C55" s="535" t="s">
        <v>334</v>
      </c>
      <c r="D55" s="375" t="s">
        <v>97</v>
      </c>
      <c r="E55" s="284">
        <v>1000</v>
      </c>
      <c r="F55" s="503">
        <f t="shared" si="0"/>
        <v>1.9353327901499302</v>
      </c>
      <c r="G55" s="504">
        <v>516.70699999999999</v>
      </c>
      <c r="H55" s="242" t="s">
        <v>167</v>
      </c>
      <c r="I55" s="242" t="s">
        <v>1629</v>
      </c>
      <c r="J55" s="505" t="s">
        <v>95</v>
      </c>
      <c r="K55" s="505" t="s">
        <v>2149</v>
      </c>
      <c r="L55" s="505" t="s">
        <v>112</v>
      </c>
      <c r="M55" s="242"/>
      <c r="N55" s="242"/>
      <c r="O55" s="75"/>
    </row>
    <row r="56" spans="1:15" hidden="1">
      <c r="A56" s="533">
        <v>46147</v>
      </c>
      <c r="B56" s="382" t="s">
        <v>1585</v>
      </c>
      <c r="C56" s="535" t="s">
        <v>334</v>
      </c>
      <c r="D56" s="375" t="s">
        <v>97</v>
      </c>
      <c r="E56" s="284">
        <v>1000</v>
      </c>
      <c r="F56" s="503">
        <f t="shared" si="0"/>
        <v>1.9353327901499302</v>
      </c>
      <c r="G56" s="504">
        <v>516.70699999999999</v>
      </c>
      <c r="H56" s="242" t="s">
        <v>167</v>
      </c>
      <c r="I56" s="242" t="s">
        <v>1629</v>
      </c>
      <c r="J56" s="505" t="s">
        <v>95</v>
      </c>
      <c r="K56" s="505" t="s">
        <v>2149</v>
      </c>
      <c r="L56" s="505" t="s">
        <v>112</v>
      </c>
      <c r="M56" s="242"/>
      <c r="N56" s="242"/>
      <c r="O56" s="75"/>
    </row>
    <row r="57" spans="1:15" hidden="1">
      <c r="A57" s="533">
        <v>46147</v>
      </c>
      <c r="B57" s="382" t="s">
        <v>1586</v>
      </c>
      <c r="C57" s="535" t="s">
        <v>334</v>
      </c>
      <c r="D57" s="375" t="s">
        <v>97</v>
      </c>
      <c r="E57" s="284">
        <v>1000</v>
      </c>
      <c r="F57" s="503">
        <f t="shared" si="0"/>
        <v>1.9353327901499302</v>
      </c>
      <c r="G57" s="504">
        <v>516.70699999999999</v>
      </c>
      <c r="H57" s="242" t="s">
        <v>167</v>
      </c>
      <c r="I57" s="242" t="s">
        <v>1629</v>
      </c>
      <c r="J57" s="505" t="s">
        <v>95</v>
      </c>
      <c r="K57" s="505" t="s">
        <v>2149</v>
      </c>
      <c r="L57" s="505" t="s">
        <v>112</v>
      </c>
      <c r="M57" s="170"/>
      <c r="N57" s="170"/>
      <c r="O57" s="124"/>
    </row>
    <row r="58" spans="1:15" hidden="1">
      <c r="A58" s="533">
        <v>46147</v>
      </c>
      <c r="B58" s="382" t="s">
        <v>1587</v>
      </c>
      <c r="C58" s="382" t="s">
        <v>109</v>
      </c>
      <c r="D58" s="382" t="s">
        <v>98</v>
      </c>
      <c r="E58" s="284">
        <v>5000</v>
      </c>
      <c r="F58" s="503">
        <f t="shared" si="0"/>
        <v>9.5455606747336823</v>
      </c>
      <c r="G58" s="504">
        <v>523.80370000000005</v>
      </c>
      <c r="H58" s="242" t="s">
        <v>167</v>
      </c>
      <c r="I58" s="242" t="s">
        <v>1632</v>
      </c>
      <c r="J58" s="505" t="s">
        <v>95</v>
      </c>
      <c r="K58" s="505" t="s">
        <v>337</v>
      </c>
      <c r="L58" s="505" t="s">
        <v>112</v>
      </c>
      <c r="M58" s="242"/>
      <c r="N58" s="242"/>
      <c r="O58" s="75"/>
    </row>
    <row r="59" spans="1:15" hidden="1">
      <c r="A59" s="393">
        <v>46147</v>
      </c>
      <c r="B59" s="165" t="s">
        <v>1656</v>
      </c>
      <c r="C59" s="165" t="s">
        <v>109</v>
      </c>
      <c r="D59" s="165" t="s">
        <v>525</v>
      </c>
      <c r="E59" s="165">
        <v>7500</v>
      </c>
      <c r="F59" s="503">
        <f t="shared" si="0"/>
        <v>14.514995926124477</v>
      </c>
      <c r="G59" s="504">
        <v>516.70699999999999</v>
      </c>
      <c r="H59" s="165" t="s">
        <v>122</v>
      </c>
      <c r="I59" s="165" t="s">
        <v>1666</v>
      </c>
      <c r="J59" s="505" t="s">
        <v>95</v>
      </c>
      <c r="K59" s="505" t="s">
        <v>2149</v>
      </c>
      <c r="L59" s="505" t="s">
        <v>112</v>
      </c>
      <c r="M59" s="242"/>
      <c r="N59" s="242"/>
      <c r="O59" s="75"/>
    </row>
    <row r="60" spans="1:15">
      <c r="A60" s="370">
        <v>46147</v>
      </c>
      <c r="B60" s="242" t="s">
        <v>2163</v>
      </c>
      <c r="C60" s="242" t="s">
        <v>395</v>
      </c>
      <c r="D60" s="242" t="s">
        <v>256</v>
      </c>
      <c r="E60" s="242">
        <v>50000</v>
      </c>
      <c r="F60" s="503">
        <f t="shared" si="0"/>
        <v>96.766639507496507</v>
      </c>
      <c r="G60" s="504">
        <v>516.70699999999999</v>
      </c>
      <c r="H60" s="242" t="s">
        <v>121</v>
      </c>
      <c r="I60" s="242" t="s">
        <v>1713</v>
      </c>
      <c r="J60" s="505" t="s">
        <v>95</v>
      </c>
      <c r="K60" s="505" t="s">
        <v>2149</v>
      </c>
      <c r="L60" s="505" t="s">
        <v>112</v>
      </c>
      <c r="M60" s="242"/>
      <c r="N60" s="242"/>
      <c r="O60" s="75"/>
    </row>
    <row r="61" spans="1:15">
      <c r="A61" s="370">
        <v>46147</v>
      </c>
      <c r="B61" s="242" t="s">
        <v>2164</v>
      </c>
      <c r="C61" s="242" t="s">
        <v>334</v>
      </c>
      <c r="D61" s="242" t="s">
        <v>256</v>
      </c>
      <c r="E61" s="242">
        <v>1000</v>
      </c>
      <c r="F61" s="503">
        <f t="shared" si="0"/>
        <v>1.9353327901499302</v>
      </c>
      <c r="G61" s="504">
        <v>516.70699999999999</v>
      </c>
      <c r="H61" s="242" t="s">
        <v>121</v>
      </c>
      <c r="I61" s="242" t="s">
        <v>1710</v>
      </c>
      <c r="J61" s="505" t="s">
        <v>95</v>
      </c>
      <c r="K61" s="505" t="s">
        <v>2149</v>
      </c>
      <c r="L61" s="505" t="s">
        <v>112</v>
      </c>
      <c r="M61" s="242"/>
      <c r="N61" s="242"/>
      <c r="O61" s="75"/>
    </row>
    <row r="62" spans="1:15">
      <c r="A62" s="370">
        <v>46147</v>
      </c>
      <c r="B62" s="242" t="s">
        <v>2161</v>
      </c>
      <c r="C62" s="242" t="s">
        <v>334</v>
      </c>
      <c r="D62" s="242" t="s">
        <v>256</v>
      </c>
      <c r="E62" s="242">
        <v>1000</v>
      </c>
      <c r="F62" s="503">
        <f t="shared" si="0"/>
        <v>1.9353327901499302</v>
      </c>
      <c r="G62" s="504">
        <v>516.70699999999999</v>
      </c>
      <c r="H62" s="242" t="s">
        <v>121</v>
      </c>
      <c r="I62" s="242" t="s">
        <v>1710</v>
      </c>
      <c r="J62" s="505" t="s">
        <v>95</v>
      </c>
      <c r="K62" s="505" t="s">
        <v>2149</v>
      </c>
      <c r="L62" s="505" t="s">
        <v>112</v>
      </c>
      <c r="M62" s="242"/>
      <c r="N62" s="242"/>
      <c r="O62" s="75"/>
    </row>
    <row r="63" spans="1:15">
      <c r="A63" s="370">
        <v>46147</v>
      </c>
      <c r="B63" s="170" t="s">
        <v>2165</v>
      </c>
      <c r="C63" s="375" t="s">
        <v>391</v>
      </c>
      <c r="D63" s="242" t="s">
        <v>256</v>
      </c>
      <c r="E63" s="242">
        <v>3000</v>
      </c>
      <c r="F63" s="503">
        <f t="shared" si="0"/>
        <v>5.8059983704497906</v>
      </c>
      <c r="G63" s="504">
        <v>516.70699999999999</v>
      </c>
      <c r="H63" s="242" t="s">
        <v>121</v>
      </c>
      <c r="I63" s="242" t="s">
        <v>1714</v>
      </c>
      <c r="J63" s="505" t="s">
        <v>95</v>
      </c>
      <c r="K63" s="505" t="s">
        <v>2149</v>
      </c>
      <c r="L63" s="505" t="s">
        <v>112</v>
      </c>
      <c r="M63" s="242"/>
      <c r="N63" s="242"/>
      <c r="O63" s="75"/>
    </row>
    <row r="64" spans="1:15">
      <c r="A64" s="370">
        <v>46147</v>
      </c>
      <c r="B64" s="242" t="s">
        <v>2166</v>
      </c>
      <c r="C64" s="242" t="s">
        <v>334</v>
      </c>
      <c r="D64" s="242" t="s">
        <v>256</v>
      </c>
      <c r="E64" s="242">
        <v>500</v>
      </c>
      <c r="F64" s="503">
        <f t="shared" si="0"/>
        <v>0.9676663950749651</v>
      </c>
      <c r="G64" s="504">
        <v>516.70699999999999</v>
      </c>
      <c r="H64" s="242" t="s">
        <v>121</v>
      </c>
      <c r="I64" s="242" t="s">
        <v>1710</v>
      </c>
      <c r="J64" s="505" t="s">
        <v>95</v>
      </c>
      <c r="K64" s="505" t="s">
        <v>2149</v>
      </c>
      <c r="L64" s="505" t="s">
        <v>112</v>
      </c>
      <c r="M64" s="242"/>
      <c r="N64" s="242"/>
      <c r="O64" s="75"/>
    </row>
    <row r="65" spans="1:15" hidden="1">
      <c r="A65" s="370">
        <v>46147</v>
      </c>
      <c r="B65" s="165" t="s">
        <v>1704</v>
      </c>
      <c r="C65" s="165" t="s">
        <v>109</v>
      </c>
      <c r="D65" s="242" t="s">
        <v>256</v>
      </c>
      <c r="E65" s="242">
        <v>7500</v>
      </c>
      <c r="F65" s="503">
        <f t="shared" si="0"/>
        <v>14.514995926124477</v>
      </c>
      <c r="G65" s="504">
        <v>516.70699999999999</v>
      </c>
      <c r="H65" s="242" t="s">
        <v>121</v>
      </c>
      <c r="I65" s="242" t="s">
        <v>1715</v>
      </c>
      <c r="J65" s="505" t="s">
        <v>95</v>
      </c>
      <c r="K65" s="505" t="s">
        <v>2149</v>
      </c>
      <c r="L65" s="505" t="s">
        <v>112</v>
      </c>
      <c r="M65" s="242"/>
      <c r="N65" s="242"/>
      <c r="O65" s="75"/>
    </row>
    <row r="66" spans="1:15" hidden="1">
      <c r="A66" s="370">
        <v>46147</v>
      </c>
      <c r="B66" s="170" t="s">
        <v>1736</v>
      </c>
      <c r="C66" s="170" t="s">
        <v>109</v>
      </c>
      <c r="D66" s="170" t="s">
        <v>256</v>
      </c>
      <c r="E66" s="242">
        <v>7500</v>
      </c>
      <c r="F66" s="503">
        <f t="shared" ref="F66:F129" si="1">E66/G66</f>
        <v>14.514995926124477</v>
      </c>
      <c r="G66" s="504">
        <v>516.70699999999999</v>
      </c>
      <c r="H66" s="242" t="s">
        <v>130</v>
      </c>
      <c r="I66" s="242" t="s">
        <v>1741</v>
      </c>
      <c r="J66" s="505" t="s">
        <v>95</v>
      </c>
      <c r="K66" s="505" t="s">
        <v>2149</v>
      </c>
      <c r="L66" s="505" t="s">
        <v>112</v>
      </c>
      <c r="M66" s="242"/>
      <c r="N66" s="242"/>
      <c r="O66" s="75"/>
    </row>
    <row r="67" spans="1:15">
      <c r="A67" s="370">
        <v>46147</v>
      </c>
      <c r="B67" s="242" t="s">
        <v>2167</v>
      </c>
      <c r="C67" s="242" t="s">
        <v>523</v>
      </c>
      <c r="D67" s="242" t="s">
        <v>256</v>
      </c>
      <c r="E67" s="242">
        <v>20000</v>
      </c>
      <c r="F67" s="503">
        <f t="shared" si="1"/>
        <v>38.706655802998604</v>
      </c>
      <c r="G67" s="504">
        <v>516.70699999999999</v>
      </c>
      <c r="H67" s="242" t="s">
        <v>130</v>
      </c>
      <c r="I67" s="242" t="s">
        <v>1744</v>
      </c>
      <c r="J67" s="505" t="s">
        <v>95</v>
      </c>
      <c r="K67" s="505" t="s">
        <v>2149</v>
      </c>
      <c r="L67" s="505" t="s">
        <v>112</v>
      </c>
      <c r="M67" s="170"/>
      <c r="N67" s="170"/>
      <c r="O67" s="124"/>
    </row>
    <row r="68" spans="1:15">
      <c r="A68" s="370">
        <v>46147</v>
      </c>
      <c r="B68" s="242" t="s">
        <v>2161</v>
      </c>
      <c r="C68" s="242" t="s">
        <v>520</v>
      </c>
      <c r="D68" s="242" t="s">
        <v>256</v>
      </c>
      <c r="E68" s="242">
        <v>2000</v>
      </c>
      <c r="F68" s="503">
        <f t="shared" si="1"/>
        <v>3.8706655802998604</v>
      </c>
      <c r="G68" s="504">
        <v>516.70699999999999</v>
      </c>
      <c r="H68" s="242" t="s">
        <v>130</v>
      </c>
      <c r="I68" s="242" t="s">
        <v>1739</v>
      </c>
      <c r="J68" s="505" t="s">
        <v>95</v>
      </c>
      <c r="K68" s="505" t="s">
        <v>2149</v>
      </c>
      <c r="L68" s="505" t="s">
        <v>112</v>
      </c>
      <c r="M68" s="242"/>
      <c r="N68" s="242"/>
      <c r="O68" s="75"/>
    </row>
    <row r="69" spans="1:15">
      <c r="A69" s="370">
        <v>46147</v>
      </c>
      <c r="B69" s="242" t="s">
        <v>2161</v>
      </c>
      <c r="C69" s="242" t="s">
        <v>520</v>
      </c>
      <c r="D69" s="242" t="s">
        <v>256</v>
      </c>
      <c r="E69" s="242">
        <v>2500</v>
      </c>
      <c r="F69" s="503">
        <f t="shared" si="1"/>
        <v>4.8383319753748255</v>
      </c>
      <c r="G69" s="504">
        <v>516.70699999999999</v>
      </c>
      <c r="H69" s="242" t="s">
        <v>130</v>
      </c>
      <c r="I69" s="242" t="s">
        <v>1739</v>
      </c>
      <c r="J69" s="505" t="s">
        <v>95</v>
      </c>
      <c r="K69" s="505" t="s">
        <v>2149</v>
      </c>
      <c r="L69" s="505" t="s">
        <v>112</v>
      </c>
      <c r="M69" s="170"/>
      <c r="N69" s="170"/>
      <c r="O69" s="124"/>
    </row>
    <row r="70" spans="1:15">
      <c r="A70" s="370">
        <v>46147</v>
      </c>
      <c r="B70" s="242" t="s">
        <v>2161</v>
      </c>
      <c r="C70" s="242" t="s">
        <v>520</v>
      </c>
      <c r="D70" s="242" t="s">
        <v>256</v>
      </c>
      <c r="E70" s="242">
        <v>1500</v>
      </c>
      <c r="F70" s="503">
        <f t="shared" si="1"/>
        <v>2.9029991852248953</v>
      </c>
      <c r="G70" s="504">
        <v>516.70699999999999</v>
      </c>
      <c r="H70" s="242" t="s">
        <v>130</v>
      </c>
      <c r="I70" s="242" t="s">
        <v>1739</v>
      </c>
      <c r="J70" s="505" t="s">
        <v>95</v>
      </c>
      <c r="K70" s="505" t="s">
        <v>2149</v>
      </c>
      <c r="L70" s="505" t="s">
        <v>112</v>
      </c>
      <c r="M70" s="242"/>
      <c r="N70" s="242"/>
      <c r="O70" s="75"/>
    </row>
    <row r="71" spans="1:15">
      <c r="A71" s="370">
        <v>46147</v>
      </c>
      <c r="B71" s="242" t="s">
        <v>2168</v>
      </c>
      <c r="C71" s="375" t="s">
        <v>391</v>
      </c>
      <c r="D71" s="242" t="s">
        <v>256</v>
      </c>
      <c r="E71" s="242">
        <v>5000</v>
      </c>
      <c r="F71" s="503">
        <f t="shared" si="1"/>
        <v>9.676663950749651</v>
      </c>
      <c r="G71" s="504">
        <v>516.70699999999999</v>
      </c>
      <c r="H71" s="242" t="s">
        <v>130</v>
      </c>
      <c r="I71" s="242" t="s">
        <v>1745</v>
      </c>
      <c r="J71" s="505" t="s">
        <v>95</v>
      </c>
      <c r="K71" s="505" t="s">
        <v>2149</v>
      </c>
      <c r="L71" s="505" t="s">
        <v>112</v>
      </c>
      <c r="M71" s="242"/>
      <c r="N71" s="242"/>
      <c r="O71" s="75"/>
    </row>
    <row r="72" spans="1:15">
      <c r="A72" s="370">
        <v>46147</v>
      </c>
      <c r="B72" s="242" t="s">
        <v>2169</v>
      </c>
      <c r="C72" s="242" t="s">
        <v>520</v>
      </c>
      <c r="D72" s="242" t="s">
        <v>256</v>
      </c>
      <c r="E72" s="242">
        <v>500</v>
      </c>
      <c r="F72" s="503">
        <f t="shared" si="1"/>
        <v>0.9676663950749651</v>
      </c>
      <c r="G72" s="504">
        <v>516.70699999999999</v>
      </c>
      <c r="H72" s="242" t="s">
        <v>130</v>
      </c>
      <c r="I72" s="242" t="s">
        <v>1739</v>
      </c>
      <c r="J72" s="505" t="s">
        <v>95</v>
      </c>
      <c r="K72" s="505" t="s">
        <v>2149</v>
      </c>
      <c r="L72" s="505" t="s">
        <v>112</v>
      </c>
      <c r="M72" s="242"/>
      <c r="N72" s="242"/>
      <c r="O72" s="75"/>
    </row>
    <row r="73" spans="1:15" hidden="1">
      <c r="A73" s="381">
        <v>46147</v>
      </c>
      <c r="B73" s="242" t="s">
        <v>1772</v>
      </c>
      <c r="C73" s="369" t="s">
        <v>334</v>
      </c>
      <c r="D73" s="530" t="s">
        <v>96</v>
      </c>
      <c r="E73" s="285">
        <v>500</v>
      </c>
      <c r="F73" s="503">
        <f t="shared" si="1"/>
        <v>0.9676663950749651</v>
      </c>
      <c r="G73" s="504">
        <v>516.70699999999999</v>
      </c>
      <c r="H73" s="540" t="s">
        <v>133</v>
      </c>
      <c r="I73" s="242" t="s">
        <v>1834</v>
      </c>
      <c r="J73" s="505" t="s">
        <v>95</v>
      </c>
      <c r="K73" s="505" t="s">
        <v>2149</v>
      </c>
      <c r="L73" s="505" t="s">
        <v>112</v>
      </c>
      <c r="M73" s="242"/>
      <c r="N73" s="242"/>
      <c r="O73" s="75"/>
    </row>
    <row r="74" spans="1:15" hidden="1">
      <c r="A74" s="381">
        <v>46147</v>
      </c>
      <c r="B74" s="170" t="s">
        <v>1773</v>
      </c>
      <c r="C74" s="170" t="s">
        <v>523</v>
      </c>
      <c r="D74" s="170" t="s">
        <v>96</v>
      </c>
      <c r="E74" s="309">
        <v>10000</v>
      </c>
      <c r="F74" s="503">
        <f t="shared" si="1"/>
        <v>19.353327901499302</v>
      </c>
      <c r="G74" s="504">
        <v>516.70699999999999</v>
      </c>
      <c r="H74" s="369" t="s">
        <v>133</v>
      </c>
      <c r="I74" s="170" t="s">
        <v>1837</v>
      </c>
      <c r="J74" s="505" t="s">
        <v>95</v>
      </c>
      <c r="K74" s="505" t="s">
        <v>2149</v>
      </c>
      <c r="L74" s="505" t="s">
        <v>112</v>
      </c>
      <c r="M74" s="242"/>
      <c r="N74" s="242"/>
      <c r="O74" s="75"/>
    </row>
    <row r="75" spans="1:15" hidden="1">
      <c r="A75" s="381">
        <v>46147</v>
      </c>
      <c r="B75" s="170" t="s">
        <v>1774</v>
      </c>
      <c r="C75" s="369" t="s">
        <v>109</v>
      </c>
      <c r="D75" s="369" t="s">
        <v>96</v>
      </c>
      <c r="E75" s="309">
        <v>7500</v>
      </c>
      <c r="F75" s="503">
        <f t="shared" si="1"/>
        <v>14.514995926124477</v>
      </c>
      <c r="G75" s="504">
        <v>516.70699999999999</v>
      </c>
      <c r="H75" s="369" t="s">
        <v>133</v>
      </c>
      <c r="I75" s="170" t="s">
        <v>1839</v>
      </c>
      <c r="J75" s="505" t="s">
        <v>95</v>
      </c>
      <c r="K75" s="505" t="s">
        <v>2149</v>
      </c>
      <c r="L75" s="505" t="s">
        <v>112</v>
      </c>
      <c r="M75" s="242"/>
      <c r="N75" s="242"/>
      <c r="O75" s="75"/>
    </row>
    <row r="76" spans="1:15" hidden="1">
      <c r="A76" s="536">
        <v>46147</v>
      </c>
      <c r="B76" s="375" t="s">
        <v>1865</v>
      </c>
      <c r="C76" s="375" t="s">
        <v>109</v>
      </c>
      <c r="D76" s="375" t="s">
        <v>99</v>
      </c>
      <c r="E76" s="245">
        <v>7500</v>
      </c>
      <c r="F76" s="503">
        <f t="shared" si="1"/>
        <v>14.514995926124477</v>
      </c>
      <c r="G76" s="504">
        <v>516.70699999999999</v>
      </c>
      <c r="H76" s="375" t="s">
        <v>128</v>
      </c>
      <c r="I76" s="375" t="s">
        <v>1935</v>
      </c>
      <c r="J76" s="505" t="s">
        <v>95</v>
      </c>
      <c r="K76" s="505" t="s">
        <v>2149</v>
      </c>
      <c r="L76" s="505" t="s">
        <v>112</v>
      </c>
      <c r="M76" s="242"/>
      <c r="N76" s="242"/>
      <c r="O76" s="75"/>
    </row>
    <row r="77" spans="1:15" hidden="1">
      <c r="A77" s="370">
        <v>46147</v>
      </c>
      <c r="B77" s="242" t="s">
        <v>1965</v>
      </c>
      <c r="C77" s="242" t="s">
        <v>334</v>
      </c>
      <c r="D77" s="242" t="s">
        <v>96</v>
      </c>
      <c r="E77" s="242">
        <v>1000</v>
      </c>
      <c r="F77" s="503">
        <f t="shared" si="1"/>
        <v>1.9353327901499302</v>
      </c>
      <c r="G77" s="504">
        <v>516.70699999999999</v>
      </c>
      <c r="H77" s="242" t="s">
        <v>123</v>
      </c>
      <c r="I77" s="242" t="s">
        <v>2013</v>
      </c>
      <c r="J77" s="505" t="s">
        <v>95</v>
      </c>
      <c r="K77" s="505" t="s">
        <v>2149</v>
      </c>
      <c r="L77" s="505" t="s">
        <v>112</v>
      </c>
      <c r="M77" s="242"/>
      <c r="N77" s="242"/>
      <c r="O77" s="75"/>
    </row>
    <row r="78" spans="1:15" hidden="1">
      <c r="A78" s="370">
        <v>46147</v>
      </c>
      <c r="B78" s="242" t="s">
        <v>1966</v>
      </c>
      <c r="C78" s="242" t="s">
        <v>334</v>
      </c>
      <c r="D78" s="242" t="s">
        <v>96</v>
      </c>
      <c r="E78" s="242">
        <v>1000</v>
      </c>
      <c r="F78" s="503">
        <f t="shared" si="1"/>
        <v>1.9353327901499302</v>
      </c>
      <c r="G78" s="504">
        <v>516.70699999999999</v>
      </c>
      <c r="H78" s="242" t="s">
        <v>123</v>
      </c>
      <c r="I78" s="242" t="s">
        <v>2013</v>
      </c>
      <c r="J78" s="505" t="s">
        <v>95</v>
      </c>
      <c r="K78" s="505" t="s">
        <v>2149</v>
      </c>
      <c r="L78" s="505" t="s">
        <v>112</v>
      </c>
      <c r="M78" s="242"/>
      <c r="N78" s="242"/>
      <c r="O78" s="75"/>
    </row>
    <row r="79" spans="1:15" hidden="1">
      <c r="A79" s="370">
        <v>46147</v>
      </c>
      <c r="B79" s="242" t="s">
        <v>1967</v>
      </c>
      <c r="C79" s="242" t="s">
        <v>109</v>
      </c>
      <c r="D79" s="242" t="s">
        <v>96</v>
      </c>
      <c r="E79" s="242">
        <v>5000</v>
      </c>
      <c r="F79" s="503">
        <f t="shared" si="1"/>
        <v>9.676663950749651</v>
      </c>
      <c r="G79" s="504">
        <v>516.70699999999999</v>
      </c>
      <c r="H79" s="242" t="s">
        <v>123</v>
      </c>
      <c r="I79" s="242" t="s">
        <v>2014</v>
      </c>
      <c r="J79" s="505" t="s">
        <v>95</v>
      </c>
      <c r="K79" s="505" t="s">
        <v>2149</v>
      </c>
      <c r="L79" s="505" t="s">
        <v>112</v>
      </c>
      <c r="M79" s="242"/>
      <c r="N79" s="242"/>
      <c r="O79" s="75"/>
    </row>
    <row r="80" spans="1:15" hidden="1">
      <c r="A80" s="366">
        <v>46147</v>
      </c>
      <c r="B80" s="170" t="s">
        <v>1968</v>
      </c>
      <c r="C80" s="170" t="s">
        <v>102</v>
      </c>
      <c r="D80" s="375" t="s">
        <v>97</v>
      </c>
      <c r="E80" s="173">
        <v>12700</v>
      </c>
      <c r="F80" s="503">
        <f t="shared" si="1"/>
        <v>23.720139706019687</v>
      </c>
      <c r="G80" s="504">
        <v>535.41</v>
      </c>
      <c r="H80" s="170" t="s">
        <v>123</v>
      </c>
      <c r="I80" s="170" t="s">
        <v>2015</v>
      </c>
      <c r="J80" s="505" t="s">
        <v>95</v>
      </c>
      <c r="K80" s="505" t="s">
        <v>337</v>
      </c>
      <c r="L80" s="505" t="s">
        <v>112</v>
      </c>
      <c r="M80" s="242"/>
      <c r="N80" s="242"/>
      <c r="O80" s="75"/>
    </row>
    <row r="81" spans="1:15" hidden="1">
      <c r="A81" s="370">
        <v>46148</v>
      </c>
      <c r="B81" s="242" t="s">
        <v>185</v>
      </c>
      <c r="C81" s="242" t="s">
        <v>334</v>
      </c>
      <c r="D81" s="371" t="s">
        <v>98</v>
      </c>
      <c r="E81" s="242">
        <v>1000</v>
      </c>
      <c r="F81" s="503">
        <f t="shared" si="1"/>
        <v>1.9353327901499302</v>
      </c>
      <c r="G81" s="504">
        <v>516.70699999999999</v>
      </c>
      <c r="H81" s="372" t="s">
        <v>110</v>
      </c>
      <c r="I81" s="530" t="s">
        <v>1468</v>
      </c>
      <c r="J81" s="505" t="s">
        <v>95</v>
      </c>
      <c r="K81" s="505" t="s">
        <v>2149</v>
      </c>
      <c r="L81" s="505" t="s">
        <v>112</v>
      </c>
      <c r="M81" s="242"/>
      <c r="N81" s="242"/>
      <c r="O81" s="75"/>
    </row>
    <row r="82" spans="1:15" hidden="1">
      <c r="A82" s="370">
        <v>46148</v>
      </c>
      <c r="B82" s="242" t="s">
        <v>186</v>
      </c>
      <c r="C82" s="242" t="s">
        <v>334</v>
      </c>
      <c r="D82" s="371" t="s">
        <v>98</v>
      </c>
      <c r="E82" s="242">
        <v>1000</v>
      </c>
      <c r="F82" s="503">
        <f t="shared" si="1"/>
        <v>1.9353327901499302</v>
      </c>
      <c r="G82" s="504">
        <v>516.70699999999999</v>
      </c>
      <c r="H82" s="372" t="s">
        <v>110</v>
      </c>
      <c r="I82" s="530" t="s">
        <v>1468</v>
      </c>
      <c r="J82" s="505" t="s">
        <v>95</v>
      </c>
      <c r="K82" s="505" t="s">
        <v>2149</v>
      </c>
      <c r="L82" s="505" t="s">
        <v>112</v>
      </c>
      <c r="M82" s="531"/>
      <c r="N82" s="531"/>
      <c r="O82" s="124"/>
    </row>
    <row r="83" spans="1:15" hidden="1">
      <c r="A83" s="374">
        <v>46148</v>
      </c>
      <c r="B83" s="377" t="s">
        <v>1488</v>
      </c>
      <c r="C83" s="377" t="s">
        <v>395</v>
      </c>
      <c r="D83" s="376" t="s">
        <v>96</v>
      </c>
      <c r="E83" s="377">
        <v>60000</v>
      </c>
      <c r="F83" s="503">
        <f t="shared" si="1"/>
        <v>116.11996740899582</v>
      </c>
      <c r="G83" s="504">
        <v>516.70699999999999</v>
      </c>
      <c r="H83" s="376" t="s">
        <v>127</v>
      </c>
      <c r="I83" s="377" t="s">
        <v>1547</v>
      </c>
      <c r="J83" s="505" t="s">
        <v>95</v>
      </c>
      <c r="K83" s="505" t="s">
        <v>2149</v>
      </c>
      <c r="L83" s="505" t="s">
        <v>112</v>
      </c>
      <c r="M83" s="242"/>
      <c r="N83" s="242"/>
      <c r="O83" s="75"/>
    </row>
    <row r="84" spans="1:15" hidden="1">
      <c r="A84" s="374">
        <v>46148</v>
      </c>
      <c r="B84" s="377" t="s">
        <v>2153</v>
      </c>
      <c r="C84" s="377" t="s">
        <v>395</v>
      </c>
      <c r="D84" s="376" t="s">
        <v>96</v>
      </c>
      <c r="E84" s="377">
        <v>60000</v>
      </c>
      <c r="F84" s="503">
        <f t="shared" si="1"/>
        <v>116.11996740899582</v>
      </c>
      <c r="G84" s="504">
        <v>516.70699999999999</v>
      </c>
      <c r="H84" s="376" t="s">
        <v>127</v>
      </c>
      <c r="I84" s="377" t="s">
        <v>1548</v>
      </c>
      <c r="J84" s="505" t="s">
        <v>95</v>
      </c>
      <c r="K84" s="505" t="s">
        <v>2149</v>
      </c>
      <c r="L84" s="505" t="s">
        <v>112</v>
      </c>
      <c r="M84" s="242"/>
      <c r="N84" s="242"/>
      <c r="O84" s="75"/>
    </row>
    <row r="85" spans="1:15" hidden="1">
      <c r="A85" s="374">
        <v>46148</v>
      </c>
      <c r="B85" s="377" t="s">
        <v>2154</v>
      </c>
      <c r="C85" s="377" t="s">
        <v>395</v>
      </c>
      <c r="D85" s="376" t="s">
        <v>96</v>
      </c>
      <c r="E85" s="377">
        <v>80000</v>
      </c>
      <c r="F85" s="503">
        <f t="shared" si="1"/>
        <v>154.82662321199442</v>
      </c>
      <c r="G85" s="504">
        <v>516.70699999999999</v>
      </c>
      <c r="H85" s="376" t="s">
        <v>127</v>
      </c>
      <c r="I85" s="377" t="s">
        <v>1549</v>
      </c>
      <c r="J85" s="505" t="s">
        <v>95</v>
      </c>
      <c r="K85" s="505" t="s">
        <v>2149</v>
      </c>
      <c r="L85" s="505" t="s">
        <v>112</v>
      </c>
      <c r="M85" s="242"/>
      <c r="N85" s="242"/>
      <c r="O85" s="75"/>
    </row>
    <row r="86" spans="1:15" hidden="1">
      <c r="A86" s="374">
        <v>46148</v>
      </c>
      <c r="B86" s="377" t="s">
        <v>1491</v>
      </c>
      <c r="C86" s="377" t="s">
        <v>395</v>
      </c>
      <c r="D86" s="376" t="s">
        <v>96</v>
      </c>
      <c r="E86" s="377">
        <v>60000</v>
      </c>
      <c r="F86" s="503">
        <f t="shared" si="1"/>
        <v>116.11996740899582</v>
      </c>
      <c r="G86" s="504">
        <v>516.70699999999999</v>
      </c>
      <c r="H86" s="376" t="s">
        <v>127</v>
      </c>
      <c r="I86" s="377" t="s">
        <v>1550</v>
      </c>
      <c r="J86" s="505" t="s">
        <v>95</v>
      </c>
      <c r="K86" s="505" t="s">
        <v>2149</v>
      </c>
      <c r="L86" s="505" t="s">
        <v>112</v>
      </c>
      <c r="M86" s="242"/>
      <c r="N86" s="242"/>
      <c r="O86" s="75"/>
    </row>
    <row r="87" spans="1:15" hidden="1">
      <c r="A87" s="374">
        <v>46148</v>
      </c>
      <c r="B87" s="377" t="s">
        <v>1492</v>
      </c>
      <c r="C87" s="375" t="s">
        <v>391</v>
      </c>
      <c r="D87" s="376" t="s">
        <v>96</v>
      </c>
      <c r="E87" s="377">
        <v>18500</v>
      </c>
      <c r="F87" s="503">
        <f t="shared" si="1"/>
        <v>34.55295941428065</v>
      </c>
      <c r="G87" s="504">
        <v>535.41</v>
      </c>
      <c r="H87" s="376" t="s">
        <v>127</v>
      </c>
      <c r="I87" s="377" t="s">
        <v>1551</v>
      </c>
      <c r="J87" s="505" t="s">
        <v>95</v>
      </c>
      <c r="K87" s="505" t="s">
        <v>337</v>
      </c>
      <c r="L87" s="505" t="s">
        <v>112</v>
      </c>
      <c r="M87" s="242"/>
      <c r="N87" s="242"/>
      <c r="O87" s="75"/>
    </row>
    <row r="88" spans="1:15" hidden="1">
      <c r="A88" s="374">
        <v>46148</v>
      </c>
      <c r="B88" s="377" t="s">
        <v>1493</v>
      </c>
      <c r="C88" s="375" t="s">
        <v>391</v>
      </c>
      <c r="D88" s="376" t="s">
        <v>96</v>
      </c>
      <c r="E88" s="377">
        <v>18500</v>
      </c>
      <c r="F88" s="503">
        <f t="shared" si="1"/>
        <v>35.803656617773711</v>
      </c>
      <c r="G88" s="504">
        <v>516.70699999999999</v>
      </c>
      <c r="H88" s="376" t="s">
        <v>127</v>
      </c>
      <c r="I88" s="377" t="s">
        <v>1552</v>
      </c>
      <c r="J88" s="505" t="s">
        <v>95</v>
      </c>
      <c r="K88" s="505" t="s">
        <v>2149</v>
      </c>
      <c r="L88" s="505" t="s">
        <v>112</v>
      </c>
      <c r="M88" s="242"/>
      <c r="N88" s="242"/>
      <c r="O88" s="75"/>
    </row>
    <row r="89" spans="1:15" hidden="1">
      <c r="A89" s="374">
        <v>46148</v>
      </c>
      <c r="B89" s="377" t="s">
        <v>1494</v>
      </c>
      <c r="C89" s="377" t="s">
        <v>520</v>
      </c>
      <c r="D89" s="376" t="s">
        <v>96</v>
      </c>
      <c r="E89" s="377">
        <v>1000</v>
      </c>
      <c r="F89" s="503">
        <f t="shared" si="1"/>
        <v>1.9353327901499302</v>
      </c>
      <c r="G89" s="504">
        <v>516.70699999999999</v>
      </c>
      <c r="H89" s="376" t="s">
        <v>127</v>
      </c>
      <c r="I89" s="377" t="s">
        <v>1553</v>
      </c>
      <c r="J89" s="505" t="s">
        <v>95</v>
      </c>
      <c r="K89" s="505" t="s">
        <v>2149</v>
      </c>
      <c r="L89" s="505" t="s">
        <v>112</v>
      </c>
      <c r="M89" s="242"/>
      <c r="N89" s="242"/>
      <c r="O89" s="75"/>
    </row>
    <row r="90" spans="1:15">
      <c r="A90" s="393">
        <v>46148</v>
      </c>
      <c r="B90" s="165" t="s">
        <v>2170</v>
      </c>
      <c r="C90" s="165" t="s">
        <v>523</v>
      </c>
      <c r="D90" s="165" t="s">
        <v>256</v>
      </c>
      <c r="E90" s="165">
        <v>60000</v>
      </c>
      <c r="F90" s="503">
        <f t="shared" si="1"/>
        <v>116.11996740899582</v>
      </c>
      <c r="G90" s="504">
        <v>516.70699999999999</v>
      </c>
      <c r="H90" s="165" t="s">
        <v>122</v>
      </c>
      <c r="I90" s="165" t="s">
        <v>1667</v>
      </c>
      <c r="J90" s="505" t="s">
        <v>95</v>
      </c>
      <c r="K90" s="505" t="s">
        <v>2149</v>
      </c>
      <c r="L90" s="505" t="s">
        <v>112</v>
      </c>
      <c r="M90" s="242"/>
      <c r="N90" s="242"/>
      <c r="O90" s="75"/>
    </row>
    <row r="91" spans="1:15">
      <c r="A91" s="393">
        <v>46148</v>
      </c>
      <c r="B91" s="165" t="s">
        <v>2171</v>
      </c>
      <c r="C91" s="375" t="s">
        <v>391</v>
      </c>
      <c r="D91" s="165" t="s">
        <v>256</v>
      </c>
      <c r="E91" s="165">
        <v>18500</v>
      </c>
      <c r="F91" s="503">
        <f t="shared" si="1"/>
        <v>35.803656617773711</v>
      </c>
      <c r="G91" s="504">
        <v>516.70699999999999</v>
      </c>
      <c r="H91" s="165" t="s">
        <v>122</v>
      </c>
      <c r="I91" s="165" t="s">
        <v>1668</v>
      </c>
      <c r="J91" s="505" t="s">
        <v>95</v>
      </c>
      <c r="K91" s="505" t="s">
        <v>2149</v>
      </c>
      <c r="L91" s="505" t="s">
        <v>112</v>
      </c>
      <c r="M91" s="170"/>
      <c r="N91" s="170"/>
      <c r="O91" s="247"/>
    </row>
    <row r="92" spans="1:15">
      <c r="A92" s="393">
        <v>46148</v>
      </c>
      <c r="B92" s="165" t="s">
        <v>2172</v>
      </c>
      <c r="C92" s="165" t="s">
        <v>334</v>
      </c>
      <c r="D92" s="165" t="s">
        <v>256</v>
      </c>
      <c r="E92" s="165">
        <v>1500</v>
      </c>
      <c r="F92" s="503">
        <f t="shared" si="1"/>
        <v>2.9029991852248953</v>
      </c>
      <c r="G92" s="504">
        <v>516.70699999999999</v>
      </c>
      <c r="H92" s="347" t="s">
        <v>122</v>
      </c>
      <c r="I92" s="347" t="s">
        <v>1669</v>
      </c>
      <c r="J92" s="505" t="s">
        <v>95</v>
      </c>
      <c r="K92" s="505" t="s">
        <v>2149</v>
      </c>
      <c r="L92" s="505" t="s">
        <v>112</v>
      </c>
      <c r="M92" s="242"/>
      <c r="N92" s="242"/>
      <c r="O92" s="75"/>
    </row>
    <row r="93" spans="1:15">
      <c r="A93" s="370">
        <v>46148</v>
      </c>
      <c r="B93" s="242" t="s">
        <v>2166</v>
      </c>
      <c r="C93" s="242" t="s">
        <v>334</v>
      </c>
      <c r="D93" s="242" t="s">
        <v>256</v>
      </c>
      <c r="E93" s="242">
        <v>500</v>
      </c>
      <c r="F93" s="503">
        <f t="shared" si="1"/>
        <v>0.9676663950749651</v>
      </c>
      <c r="G93" s="504">
        <v>516.70699999999999</v>
      </c>
      <c r="H93" s="242" t="s">
        <v>121</v>
      </c>
      <c r="I93" s="242" t="s">
        <v>1710</v>
      </c>
      <c r="J93" s="505" t="s">
        <v>95</v>
      </c>
      <c r="K93" s="505" t="s">
        <v>2149</v>
      </c>
      <c r="L93" s="505" t="s">
        <v>112</v>
      </c>
      <c r="M93" s="242"/>
      <c r="N93" s="242"/>
      <c r="O93" s="75"/>
    </row>
    <row r="94" spans="1:15">
      <c r="A94" s="370">
        <v>46148</v>
      </c>
      <c r="B94" s="242" t="s">
        <v>2166</v>
      </c>
      <c r="C94" s="242" t="s">
        <v>334</v>
      </c>
      <c r="D94" s="242" t="s">
        <v>256</v>
      </c>
      <c r="E94" s="242">
        <v>500</v>
      </c>
      <c r="F94" s="503">
        <f t="shared" si="1"/>
        <v>0.9676663950749651</v>
      </c>
      <c r="G94" s="504">
        <v>516.70699999999999</v>
      </c>
      <c r="H94" s="242" t="s">
        <v>121</v>
      </c>
      <c r="I94" s="242" t="s">
        <v>1710</v>
      </c>
      <c r="J94" s="505" t="s">
        <v>95</v>
      </c>
      <c r="K94" s="505" t="s">
        <v>2149</v>
      </c>
      <c r="L94" s="505" t="s">
        <v>112</v>
      </c>
      <c r="M94" s="242"/>
      <c r="N94" s="242"/>
      <c r="O94" s="75"/>
    </row>
    <row r="95" spans="1:15">
      <c r="A95" s="370">
        <v>46148</v>
      </c>
      <c r="B95" s="242" t="s">
        <v>2166</v>
      </c>
      <c r="C95" s="242" t="s">
        <v>334</v>
      </c>
      <c r="D95" s="242" t="s">
        <v>256</v>
      </c>
      <c r="E95" s="242">
        <v>500</v>
      </c>
      <c r="F95" s="503">
        <f t="shared" si="1"/>
        <v>0.9676663950749651</v>
      </c>
      <c r="G95" s="504">
        <v>516.70699999999999</v>
      </c>
      <c r="H95" s="242" t="s">
        <v>121</v>
      </c>
      <c r="I95" s="242" t="s">
        <v>1710</v>
      </c>
      <c r="J95" s="505" t="s">
        <v>95</v>
      </c>
      <c r="K95" s="505" t="s">
        <v>2149</v>
      </c>
      <c r="L95" s="505" t="s">
        <v>112</v>
      </c>
      <c r="M95" s="242"/>
      <c r="N95" s="242"/>
      <c r="O95" s="75"/>
    </row>
    <row r="96" spans="1:15">
      <c r="A96" s="370">
        <v>46148</v>
      </c>
      <c r="B96" s="242" t="s">
        <v>521</v>
      </c>
      <c r="C96" s="242" t="s">
        <v>522</v>
      </c>
      <c r="D96" s="242" t="s">
        <v>256</v>
      </c>
      <c r="E96" s="242">
        <v>1500</v>
      </c>
      <c r="F96" s="503">
        <f t="shared" si="1"/>
        <v>2.9029991852248953</v>
      </c>
      <c r="G96" s="504">
        <v>516.70699999999999</v>
      </c>
      <c r="H96" s="242" t="s">
        <v>121</v>
      </c>
      <c r="I96" s="242" t="s">
        <v>1711</v>
      </c>
      <c r="J96" s="505" t="s">
        <v>95</v>
      </c>
      <c r="K96" s="505" t="s">
        <v>2149</v>
      </c>
      <c r="L96" s="505" t="s">
        <v>112</v>
      </c>
      <c r="M96" s="242"/>
      <c r="N96" s="242"/>
      <c r="O96" s="75"/>
    </row>
    <row r="97" spans="1:15">
      <c r="A97" s="370">
        <v>46148</v>
      </c>
      <c r="B97" s="242" t="s">
        <v>2166</v>
      </c>
      <c r="C97" s="242" t="s">
        <v>334</v>
      </c>
      <c r="D97" s="242" t="s">
        <v>256</v>
      </c>
      <c r="E97" s="242">
        <v>500</v>
      </c>
      <c r="F97" s="503">
        <f t="shared" si="1"/>
        <v>0.9676663950749651</v>
      </c>
      <c r="G97" s="504">
        <v>516.70699999999999</v>
      </c>
      <c r="H97" s="242" t="s">
        <v>121</v>
      </c>
      <c r="I97" s="242" t="s">
        <v>1710</v>
      </c>
      <c r="J97" s="505" t="s">
        <v>95</v>
      </c>
      <c r="K97" s="505" t="s">
        <v>2149</v>
      </c>
      <c r="L97" s="505" t="s">
        <v>112</v>
      </c>
      <c r="M97" s="242"/>
      <c r="N97" s="242"/>
      <c r="O97" s="75"/>
    </row>
    <row r="98" spans="1:15">
      <c r="A98" s="370">
        <v>46148</v>
      </c>
      <c r="B98" s="242" t="s">
        <v>2166</v>
      </c>
      <c r="C98" s="242" t="s">
        <v>334</v>
      </c>
      <c r="D98" s="242" t="s">
        <v>256</v>
      </c>
      <c r="E98" s="242">
        <v>500</v>
      </c>
      <c r="F98" s="503">
        <f t="shared" si="1"/>
        <v>0.9676663950749651</v>
      </c>
      <c r="G98" s="504">
        <v>516.70699999999999</v>
      </c>
      <c r="H98" s="242" t="s">
        <v>121</v>
      </c>
      <c r="I98" s="242" t="s">
        <v>1710</v>
      </c>
      <c r="J98" s="505" t="s">
        <v>95</v>
      </c>
      <c r="K98" s="505" t="s">
        <v>2149</v>
      </c>
      <c r="L98" s="505" t="s">
        <v>112</v>
      </c>
      <c r="M98" s="242"/>
      <c r="N98" s="242"/>
      <c r="O98" s="75"/>
    </row>
    <row r="99" spans="1:15">
      <c r="A99" s="370">
        <v>46148</v>
      </c>
      <c r="B99" s="242" t="s">
        <v>2166</v>
      </c>
      <c r="C99" s="242" t="s">
        <v>334</v>
      </c>
      <c r="D99" s="242" t="s">
        <v>256</v>
      </c>
      <c r="E99" s="242">
        <v>500</v>
      </c>
      <c r="F99" s="503">
        <f t="shared" si="1"/>
        <v>0.9676663950749651</v>
      </c>
      <c r="G99" s="504">
        <v>516.70699999999999</v>
      </c>
      <c r="H99" s="242" t="s">
        <v>121</v>
      </c>
      <c r="I99" s="242" t="s">
        <v>1710</v>
      </c>
      <c r="J99" s="505" t="s">
        <v>95</v>
      </c>
      <c r="K99" s="505" t="s">
        <v>2149</v>
      </c>
      <c r="L99" s="505" t="s">
        <v>112</v>
      </c>
      <c r="M99" s="242"/>
      <c r="N99" s="242"/>
      <c r="O99" s="75"/>
    </row>
    <row r="100" spans="1:15" ht="14.4" customHeight="1">
      <c r="A100" s="370">
        <v>46148</v>
      </c>
      <c r="B100" s="242" t="s">
        <v>521</v>
      </c>
      <c r="C100" s="242" t="s">
        <v>522</v>
      </c>
      <c r="D100" s="242" t="s">
        <v>256</v>
      </c>
      <c r="E100" s="242">
        <v>3000</v>
      </c>
      <c r="F100" s="503">
        <f t="shared" si="1"/>
        <v>5.8059983704497906</v>
      </c>
      <c r="G100" s="504">
        <v>516.70699999999999</v>
      </c>
      <c r="H100" s="242" t="s">
        <v>121</v>
      </c>
      <c r="I100" s="242" t="s">
        <v>1711</v>
      </c>
      <c r="J100" s="505" t="s">
        <v>95</v>
      </c>
      <c r="K100" s="505" t="s">
        <v>2149</v>
      </c>
      <c r="L100" s="505" t="s">
        <v>112</v>
      </c>
      <c r="M100" s="242"/>
      <c r="N100" s="242"/>
      <c r="O100" s="75"/>
    </row>
    <row r="101" spans="1:15">
      <c r="A101" s="370">
        <v>46148</v>
      </c>
      <c r="B101" s="242" t="s">
        <v>2173</v>
      </c>
      <c r="C101" s="242" t="s">
        <v>520</v>
      </c>
      <c r="D101" s="242" t="s">
        <v>256</v>
      </c>
      <c r="E101" s="242">
        <v>500</v>
      </c>
      <c r="F101" s="503">
        <f t="shared" si="1"/>
        <v>0.9676663950749651</v>
      </c>
      <c r="G101" s="504">
        <v>516.70699999999999</v>
      </c>
      <c r="H101" s="242" t="s">
        <v>130</v>
      </c>
      <c r="I101" s="242" t="s">
        <v>1739</v>
      </c>
      <c r="J101" s="505" t="s">
        <v>95</v>
      </c>
      <c r="K101" s="505" t="s">
        <v>2149</v>
      </c>
      <c r="L101" s="505" t="s">
        <v>112</v>
      </c>
      <c r="M101" s="242"/>
      <c r="N101" s="242"/>
      <c r="O101" s="75"/>
    </row>
    <row r="102" spans="1:15">
      <c r="A102" s="370">
        <v>46148</v>
      </c>
      <c r="B102" s="242" t="s">
        <v>2162</v>
      </c>
      <c r="C102" s="242" t="s">
        <v>616</v>
      </c>
      <c r="D102" s="242" t="s">
        <v>256</v>
      </c>
      <c r="E102" s="242">
        <v>2000</v>
      </c>
      <c r="F102" s="503">
        <f t="shared" si="1"/>
        <v>3.8706655802998604</v>
      </c>
      <c r="G102" s="504">
        <v>516.70699999999999</v>
      </c>
      <c r="H102" s="242" t="s">
        <v>130</v>
      </c>
      <c r="I102" s="242" t="s">
        <v>1740</v>
      </c>
      <c r="J102" s="505" t="s">
        <v>95</v>
      </c>
      <c r="K102" s="505" t="s">
        <v>2149</v>
      </c>
      <c r="L102" s="505" t="s">
        <v>112</v>
      </c>
      <c r="M102" s="242"/>
      <c r="N102" s="242"/>
      <c r="O102" s="75"/>
    </row>
    <row r="103" spans="1:15">
      <c r="A103" s="370">
        <v>46148</v>
      </c>
      <c r="B103" s="242" t="s">
        <v>2169</v>
      </c>
      <c r="C103" s="242" t="s">
        <v>520</v>
      </c>
      <c r="D103" s="242" t="s">
        <v>256</v>
      </c>
      <c r="E103" s="242">
        <v>500</v>
      </c>
      <c r="F103" s="503">
        <f t="shared" si="1"/>
        <v>0.9676663950749651</v>
      </c>
      <c r="G103" s="504">
        <v>516.70699999999999</v>
      </c>
      <c r="H103" s="242" t="s">
        <v>130</v>
      </c>
      <c r="I103" s="242" t="s">
        <v>1739</v>
      </c>
      <c r="J103" s="505" t="s">
        <v>95</v>
      </c>
      <c r="K103" s="505" t="s">
        <v>2149</v>
      </c>
      <c r="L103" s="505" t="s">
        <v>112</v>
      </c>
      <c r="M103" s="242"/>
      <c r="N103" s="242"/>
      <c r="O103" s="75"/>
    </row>
    <row r="104" spans="1:15">
      <c r="A104" s="370">
        <v>46148</v>
      </c>
      <c r="B104" s="242" t="s">
        <v>2162</v>
      </c>
      <c r="C104" s="242" t="s">
        <v>616</v>
      </c>
      <c r="D104" s="242" t="s">
        <v>256</v>
      </c>
      <c r="E104" s="242">
        <v>3000</v>
      </c>
      <c r="F104" s="503">
        <f t="shared" si="1"/>
        <v>5.8059983704497906</v>
      </c>
      <c r="G104" s="504">
        <v>516.70699999999999</v>
      </c>
      <c r="H104" s="242" t="s">
        <v>130</v>
      </c>
      <c r="I104" s="242" t="s">
        <v>1740</v>
      </c>
      <c r="J104" s="505" t="s">
        <v>95</v>
      </c>
      <c r="K104" s="505" t="s">
        <v>2149</v>
      </c>
      <c r="L104" s="505" t="s">
        <v>112</v>
      </c>
      <c r="M104" s="170"/>
      <c r="N104" s="170"/>
      <c r="O104" s="124"/>
    </row>
    <row r="105" spans="1:15">
      <c r="A105" s="370">
        <v>46148</v>
      </c>
      <c r="B105" s="242" t="s">
        <v>2169</v>
      </c>
      <c r="C105" s="242" t="s">
        <v>520</v>
      </c>
      <c r="D105" s="242" t="s">
        <v>256</v>
      </c>
      <c r="E105" s="242">
        <v>500</v>
      </c>
      <c r="F105" s="503">
        <f t="shared" si="1"/>
        <v>0.9676663950749651</v>
      </c>
      <c r="G105" s="504">
        <v>516.70699999999999</v>
      </c>
      <c r="H105" s="242" t="s">
        <v>130</v>
      </c>
      <c r="I105" s="242" t="s">
        <v>1739</v>
      </c>
      <c r="J105" s="505" t="s">
        <v>95</v>
      </c>
      <c r="K105" s="505" t="s">
        <v>2149</v>
      </c>
      <c r="L105" s="505" t="s">
        <v>112</v>
      </c>
      <c r="M105" s="242"/>
      <c r="N105" s="242"/>
      <c r="O105" s="75"/>
    </row>
    <row r="106" spans="1:15" hidden="1">
      <c r="A106" s="381">
        <v>46148</v>
      </c>
      <c r="B106" s="242" t="s">
        <v>1775</v>
      </c>
      <c r="C106" s="369" t="s">
        <v>334</v>
      </c>
      <c r="D106" s="530" t="s">
        <v>96</v>
      </c>
      <c r="E106" s="285">
        <v>500</v>
      </c>
      <c r="F106" s="503">
        <f t="shared" si="1"/>
        <v>0.9676663950749651</v>
      </c>
      <c r="G106" s="504">
        <v>516.70699999999999</v>
      </c>
      <c r="H106" s="540" t="s">
        <v>133</v>
      </c>
      <c r="I106" s="242" t="s">
        <v>1834</v>
      </c>
      <c r="J106" s="505" t="s">
        <v>95</v>
      </c>
      <c r="K106" s="505" t="s">
        <v>2149</v>
      </c>
      <c r="L106" s="505" t="s">
        <v>112</v>
      </c>
      <c r="M106" s="242"/>
      <c r="N106" s="242"/>
      <c r="O106" s="75"/>
    </row>
    <row r="107" spans="1:15" hidden="1">
      <c r="A107" s="381">
        <v>46148</v>
      </c>
      <c r="B107" s="242" t="s">
        <v>1776</v>
      </c>
      <c r="C107" s="369" t="s">
        <v>334</v>
      </c>
      <c r="D107" s="530" t="s">
        <v>96</v>
      </c>
      <c r="E107" s="285">
        <v>500</v>
      </c>
      <c r="F107" s="503">
        <f t="shared" si="1"/>
        <v>0.9676663950749651</v>
      </c>
      <c r="G107" s="504">
        <v>516.70699999999999</v>
      </c>
      <c r="H107" s="540" t="s">
        <v>133</v>
      </c>
      <c r="I107" s="242" t="s">
        <v>1834</v>
      </c>
      <c r="J107" s="505" t="s">
        <v>95</v>
      </c>
      <c r="K107" s="505" t="s">
        <v>2149</v>
      </c>
      <c r="L107" s="505" t="s">
        <v>112</v>
      </c>
      <c r="M107" s="242"/>
      <c r="N107" s="242"/>
      <c r="O107" s="75"/>
    </row>
    <row r="108" spans="1:15" hidden="1">
      <c r="A108" s="536">
        <v>46148</v>
      </c>
      <c r="B108" s="375" t="s">
        <v>1866</v>
      </c>
      <c r="C108" s="375" t="s">
        <v>523</v>
      </c>
      <c r="D108" s="375" t="s">
        <v>99</v>
      </c>
      <c r="E108" s="245">
        <v>60000</v>
      </c>
      <c r="F108" s="503">
        <f t="shared" si="1"/>
        <v>116.11996740899582</v>
      </c>
      <c r="G108" s="504">
        <v>516.70699999999999</v>
      </c>
      <c r="H108" s="375" t="s">
        <v>128</v>
      </c>
      <c r="I108" s="375" t="s">
        <v>1936</v>
      </c>
      <c r="J108" s="505" t="s">
        <v>95</v>
      </c>
      <c r="K108" s="505" t="s">
        <v>2149</v>
      </c>
      <c r="L108" s="505" t="s">
        <v>112</v>
      </c>
      <c r="M108" s="170"/>
      <c r="N108" s="170"/>
      <c r="O108" s="124"/>
    </row>
    <row r="109" spans="1:15" hidden="1">
      <c r="A109" s="536">
        <v>46148</v>
      </c>
      <c r="B109" s="375" t="s">
        <v>1867</v>
      </c>
      <c r="C109" s="375" t="s">
        <v>391</v>
      </c>
      <c r="D109" s="375" t="s">
        <v>99</v>
      </c>
      <c r="E109" s="245">
        <v>18500</v>
      </c>
      <c r="F109" s="503">
        <f t="shared" si="1"/>
        <v>35.803656617773711</v>
      </c>
      <c r="G109" s="504">
        <v>516.70699999999999</v>
      </c>
      <c r="H109" s="375" t="s">
        <v>128</v>
      </c>
      <c r="I109" s="375" t="s">
        <v>1937</v>
      </c>
      <c r="J109" s="505" t="s">
        <v>95</v>
      </c>
      <c r="K109" s="505" t="s">
        <v>2149</v>
      </c>
      <c r="L109" s="505" t="s">
        <v>112</v>
      </c>
      <c r="M109" s="170"/>
      <c r="N109" s="170"/>
      <c r="O109" s="124"/>
    </row>
    <row r="110" spans="1:15" hidden="1">
      <c r="A110" s="536">
        <v>46148</v>
      </c>
      <c r="B110" s="375" t="s">
        <v>1868</v>
      </c>
      <c r="C110" s="375" t="s">
        <v>334</v>
      </c>
      <c r="D110" s="375" t="s">
        <v>99</v>
      </c>
      <c r="E110" s="245">
        <v>1000</v>
      </c>
      <c r="F110" s="503">
        <f t="shared" si="1"/>
        <v>1.9353327901499302</v>
      </c>
      <c r="G110" s="504">
        <v>516.70699999999999</v>
      </c>
      <c r="H110" s="375" t="s">
        <v>128</v>
      </c>
      <c r="I110" s="375" t="s">
        <v>1938</v>
      </c>
      <c r="J110" s="505" t="s">
        <v>95</v>
      </c>
      <c r="K110" s="505" t="s">
        <v>2149</v>
      </c>
      <c r="L110" s="505" t="s">
        <v>112</v>
      </c>
      <c r="M110" s="170"/>
      <c r="N110" s="170"/>
      <c r="O110" s="124"/>
    </row>
    <row r="111" spans="1:15" hidden="1">
      <c r="A111" s="370">
        <v>46149</v>
      </c>
      <c r="B111" s="242" t="s">
        <v>185</v>
      </c>
      <c r="C111" s="242" t="s">
        <v>334</v>
      </c>
      <c r="D111" s="371" t="s">
        <v>98</v>
      </c>
      <c r="E111" s="242">
        <v>1000</v>
      </c>
      <c r="F111" s="503">
        <f t="shared" si="1"/>
        <v>1.9353327901499302</v>
      </c>
      <c r="G111" s="504">
        <v>516.70699999999999</v>
      </c>
      <c r="H111" s="372" t="s">
        <v>110</v>
      </c>
      <c r="I111" s="530" t="s">
        <v>1468</v>
      </c>
      <c r="J111" s="505" t="s">
        <v>95</v>
      </c>
      <c r="K111" s="505" t="s">
        <v>2149</v>
      </c>
      <c r="L111" s="505" t="s">
        <v>112</v>
      </c>
      <c r="M111" s="242"/>
      <c r="N111" s="242"/>
      <c r="O111" s="75"/>
    </row>
    <row r="112" spans="1:15" hidden="1">
      <c r="A112" s="370">
        <v>46149</v>
      </c>
      <c r="B112" s="242" t="s">
        <v>186</v>
      </c>
      <c r="C112" s="242" t="s">
        <v>334</v>
      </c>
      <c r="D112" s="371" t="s">
        <v>98</v>
      </c>
      <c r="E112" s="242">
        <v>1000</v>
      </c>
      <c r="F112" s="503">
        <f t="shared" si="1"/>
        <v>1.9353327901499302</v>
      </c>
      <c r="G112" s="504">
        <v>516.70699999999999</v>
      </c>
      <c r="H112" s="372" t="s">
        <v>110</v>
      </c>
      <c r="I112" s="530" t="s">
        <v>1468</v>
      </c>
      <c r="J112" s="505" t="s">
        <v>95</v>
      </c>
      <c r="K112" s="505" t="s">
        <v>2149</v>
      </c>
      <c r="L112" s="505" t="s">
        <v>112</v>
      </c>
      <c r="M112" s="242"/>
      <c r="N112" s="242"/>
      <c r="O112" s="75"/>
    </row>
    <row r="113" spans="1:15" hidden="1">
      <c r="A113" s="374">
        <v>46149</v>
      </c>
      <c r="B113" s="377" t="s">
        <v>1495</v>
      </c>
      <c r="C113" s="375" t="s">
        <v>391</v>
      </c>
      <c r="D113" s="376" t="s">
        <v>96</v>
      </c>
      <c r="E113" s="377">
        <v>9000</v>
      </c>
      <c r="F113" s="503">
        <f t="shared" si="1"/>
        <v>17.417995111349374</v>
      </c>
      <c r="G113" s="504">
        <v>516.70699999999999</v>
      </c>
      <c r="H113" s="376" t="s">
        <v>127</v>
      </c>
      <c r="I113" s="377" t="s">
        <v>1555</v>
      </c>
      <c r="J113" s="505" t="s">
        <v>95</v>
      </c>
      <c r="K113" s="505" t="s">
        <v>2149</v>
      </c>
      <c r="L113" s="505" t="s">
        <v>112</v>
      </c>
      <c r="M113" s="242"/>
      <c r="N113" s="242"/>
      <c r="O113" s="75"/>
    </row>
    <row r="114" spans="1:15">
      <c r="A114" s="393">
        <v>46149</v>
      </c>
      <c r="B114" s="165" t="s">
        <v>2174</v>
      </c>
      <c r="C114" s="165" t="s">
        <v>334</v>
      </c>
      <c r="D114" s="165" t="s">
        <v>256</v>
      </c>
      <c r="E114" s="165">
        <v>1500</v>
      </c>
      <c r="F114" s="503">
        <f t="shared" si="1"/>
        <v>2.9029991852248953</v>
      </c>
      <c r="G114" s="504">
        <v>516.70699999999999</v>
      </c>
      <c r="H114" s="347" t="s">
        <v>122</v>
      </c>
      <c r="I114" s="347" t="s">
        <v>1669</v>
      </c>
      <c r="J114" s="505" t="s">
        <v>95</v>
      </c>
      <c r="K114" s="505" t="s">
        <v>2149</v>
      </c>
      <c r="L114" s="505" t="s">
        <v>112</v>
      </c>
      <c r="M114" s="242"/>
      <c r="N114" s="242"/>
      <c r="O114" s="75"/>
    </row>
    <row r="115" spans="1:15">
      <c r="A115" s="393">
        <v>46149</v>
      </c>
      <c r="B115" s="165" t="s">
        <v>2174</v>
      </c>
      <c r="C115" s="165" t="s">
        <v>334</v>
      </c>
      <c r="D115" s="165" t="s">
        <v>256</v>
      </c>
      <c r="E115" s="165">
        <v>1500</v>
      </c>
      <c r="F115" s="503">
        <f t="shared" si="1"/>
        <v>2.9029991852248953</v>
      </c>
      <c r="G115" s="504">
        <v>516.70699999999999</v>
      </c>
      <c r="H115" s="347" t="s">
        <v>122</v>
      </c>
      <c r="I115" s="347" t="s">
        <v>1669</v>
      </c>
      <c r="J115" s="505" t="s">
        <v>95</v>
      </c>
      <c r="K115" s="505" t="s">
        <v>2149</v>
      </c>
      <c r="L115" s="505" t="s">
        <v>112</v>
      </c>
      <c r="M115" s="242"/>
      <c r="N115" s="242"/>
      <c r="O115" s="75"/>
    </row>
    <row r="116" spans="1:15">
      <c r="A116" s="393">
        <v>46149</v>
      </c>
      <c r="B116" s="165" t="s">
        <v>2174</v>
      </c>
      <c r="C116" s="165" t="s">
        <v>334</v>
      </c>
      <c r="D116" s="165" t="s">
        <v>256</v>
      </c>
      <c r="E116" s="165">
        <v>1000</v>
      </c>
      <c r="F116" s="503">
        <f t="shared" si="1"/>
        <v>1.9353327901499302</v>
      </c>
      <c r="G116" s="504">
        <v>516.70699999999999</v>
      </c>
      <c r="H116" s="347" t="s">
        <v>122</v>
      </c>
      <c r="I116" s="347" t="s">
        <v>1669</v>
      </c>
      <c r="J116" s="505" t="s">
        <v>95</v>
      </c>
      <c r="K116" s="505" t="s">
        <v>2149</v>
      </c>
      <c r="L116" s="505" t="s">
        <v>112</v>
      </c>
      <c r="M116" s="242"/>
      <c r="N116" s="242"/>
      <c r="O116" s="75"/>
    </row>
    <row r="117" spans="1:15">
      <c r="A117" s="393">
        <v>46149</v>
      </c>
      <c r="B117" s="165" t="s">
        <v>2174</v>
      </c>
      <c r="C117" s="165" t="s">
        <v>334</v>
      </c>
      <c r="D117" s="165" t="s">
        <v>256</v>
      </c>
      <c r="E117" s="165">
        <v>1000</v>
      </c>
      <c r="F117" s="503">
        <f t="shared" si="1"/>
        <v>1.9353327901499302</v>
      </c>
      <c r="G117" s="504">
        <v>516.70699999999999</v>
      </c>
      <c r="H117" s="347" t="s">
        <v>122</v>
      </c>
      <c r="I117" s="347" t="s">
        <v>1669</v>
      </c>
      <c r="J117" s="505" t="s">
        <v>95</v>
      </c>
      <c r="K117" s="505" t="s">
        <v>2149</v>
      </c>
      <c r="L117" s="505" t="s">
        <v>112</v>
      </c>
      <c r="M117" s="242"/>
      <c r="N117" s="242"/>
      <c r="O117" s="75"/>
    </row>
    <row r="118" spans="1:15" s="246" customFormat="1">
      <c r="A118" s="393">
        <v>46149</v>
      </c>
      <c r="B118" s="165" t="s">
        <v>2174</v>
      </c>
      <c r="C118" s="165" t="s">
        <v>334</v>
      </c>
      <c r="D118" s="165" t="s">
        <v>256</v>
      </c>
      <c r="E118" s="165">
        <v>1000</v>
      </c>
      <c r="F118" s="503">
        <f t="shared" si="1"/>
        <v>1.9353327901499302</v>
      </c>
      <c r="G118" s="504">
        <v>516.70699999999999</v>
      </c>
      <c r="H118" s="347" t="s">
        <v>122</v>
      </c>
      <c r="I118" s="347" t="s">
        <v>1669</v>
      </c>
      <c r="J118" s="505" t="s">
        <v>95</v>
      </c>
      <c r="K118" s="505" t="s">
        <v>2149</v>
      </c>
      <c r="L118" s="505" t="s">
        <v>112</v>
      </c>
      <c r="M118" s="242"/>
      <c r="N118" s="242"/>
      <c r="O118" s="75"/>
    </row>
    <row r="119" spans="1:15">
      <c r="A119" s="393">
        <v>46149</v>
      </c>
      <c r="B119" s="165" t="s">
        <v>2175</v>
      </c>
      <c r="C119" s="375" t="s">
        <v>391</v>
      </c>
      <c r="D119" s="165" t="s">
        <v>256</v>
      </c>
      <c r="E119" s="165">
        <v>9000</v>
      </c>
      <c r="F119" s="503">
        <f t="shared" si="1"/>
        <v>17.417995111349374</v>
      </c>
      <c r="G119" s="504">
        <v>516.70699999999999</v>
      </c>
      <c r="H119" s="165" t="s">
        <v>122</v>
      </c>
      <c r="I119" s="165" t="s">
        <v>1670</v>
      </c>
      <c r="J119" s="505" t="s">
        <v>95</v>
      </c>
      <c r="K119" s="505" t="s">
        <v>2149</v>
      </c>
      <c r="L119" s="505" t="s">
        <v>112</v>
      </c>
      <c r="M119" s="242"/>
      <c r="N119" s="242"/>
      <c r="O119" s="75"/>
    </row>
    <row r="120" spans="1:15">
      <c r="A120" s="370">
        <v>46149</v>
      </c>
      <c r="B120" s="242" t="s">
        <v>2176</v>
      </c>
      <c r="C120" s="242" t="s">
        <v>334</v>
      </c>
      <c r="D120" s="242" t="s">
        <v>256</v>
      </c>
      <c r="E120" s="242">
        <v>500</v>
      </c>
      <c r="F120" s="503">
        <f t="shared" si="1"/>
        <v>0.9676663950749651</v>
      </c>
      <c r="G120" s="504">
        <v>516.70699999999999</v>
      </c>
      <c r="H120" s="242" t="s">
        <v>121</v>
      </c>
      <c r="I120" s="242" t="s">
        <v>1710</v>
      </c>
      <c r="J120" s="505" t="s">
        <v>95</v>
      </c>
      <c r="K120" s="505" t="s">
        <v>2149</v>
      </c>
      <c r="L120" s="505" t="s">
        <v>112</v>
      </c>
      <c r="M120" s="242"/>
      <c r="N120" s="242"/>
      <c r="O120" s="75"/>
    </row>
    <row r="121" spans="1:15">
      <c r="A121" s="370">
        <v>46149</v>
      </c>
      <c r="B121" s="242" t="s">
        <v>2166</v>
      </c>
      <c r="C121" s="242" t="s">
        <v>334</v>
      </c>
      <c r="D121" s="242" t="s">
        <v>256</v>
      </c>
      <c r="E121" s="242">
        <v>500</v>
      </c>
      <c r="F121" s="503">
        <f t="shared" si="1"/>
        <v>0.9676663950749651</v>
      </c>
      <c r="G121" s="504">
        <v>516.70699999999999</v>
      </c>
      <c r="H121" s="242" t="s">
        <v>121</v>
      </c>
      <c r="I121" s="242" t="s">
        <v>1710</v>
      </c>
      <c r="J121" s="505" t="s">
        <v>95</v>
      </c>
      <c r="K121" s="505" t="s">
        <v>2149</v>
      </c>
      <c r="L121" s="505" t="s">
        <v>112</v>
      </c>
      <c r="M121" s="242"/>
      <c r="N121" s="242"/>
      <c r="O121" s="75"/>
    </row>
    <row r="122" spans="1:15">
      <c r="A122" s="370">
        <v>46149</v>
      </c>
      <c r="B122" s="242" t="s">
        <v>2166</v>
      </c>
      <c r="C122" s="242" t="s">
        <v>334</v>
      </c>
      <c r="D122" s="242" t="s">
        <v>256</v>
      </c>
      <c r="E122" s="242">
        <v>500</v>
      </c>
      <c r="F122" s="503">
        <f t="shared" si="1"/>
        <v>0.9676663950749651</v>
      </c>
      <c r="G122" s="504">
        <v>516.70699999999999</v>
      </c>
      <c r="H122" s="242" t="s">
        <v>121</v>
      </c>
      <c r="I122" s="242" t="s">
        <v>1710</v>
      </c>
      <c r="J122" s="505" t="s">
        <v>95</v>
      </c>
      <c r="K122" s="505" t="s">
        <v>2149</v>
      </c>
      <c r="L122" s="505" t="s">
        <v>112</v>
      </c>
      <c r="M122" s="242"/>
      <c r="N122" s="242"/>
      <c r="O122" s="75"/>
    </row>
    <row r="123" spans="1:15" s="246" customFormat="1">
      <c r="A123" s="370">
        <v>46149</v>
      </c>
      <c r="B123" s="242" t="s">
        <v>2166</v>
      </c>
      <c r="C123" s="242" t="s">
        <v>334</v>
      </c>
      <c r="D123" s="242" t="s">
        <v>256</v>
      </c>
      <c r="E123" s="242">
        <v>500</v>
      </c>
      <c r="F123" s="503">
        <f t="shared" si="1"/>
        <v>0.9676663950749651</v>
      </c>
      <c r="G123" s="504">
        <v>516.70699999999999</v>
      </c>
      <c r="H123" s="242" t="s">
        <v>121</v>
      </c>
      <c r="I123" s="242" t="s">
        <v>1710</v>
      </c>
      <c r="J123" s="505" t="s">
        <v>95</v>
      </c>
      <c r="K123" s="505" t="s">
        <v>2149</v>
      </c>
      <c r="L123" s="505" t="s">
        <v>112</v>
      </c>
      <c r="M123" s="242"/>
      <c r="N123" s="242"/>
      <c r="O123" s="253"/>
    </row>
    <row r="124" spans="1:15">
      <c r="A124" s="370">
        <v>46149</v>
      </c>
      <c r="B124" s="242" t="s">
        <v>2176</v>
      </c>
      <c r="C124" s="242" t="s">
        <v>334</v>
      </c>
      <c r="D124" s="242" t="s">
        <v>256</v>
      </c>
      <c r="E124" s="242">
        <v>500</v>
      </c>
      <c r="F124" s="503">
        <f t="shared" si="1"/>
        <v>0.9676663950749651</v>
      </c>
      <c r="G124" s="504">
        <v>516.70699999999999</v>
      </c>
      <c r="H124" s="242" t="s">
        <v>121</v>
      </c>
      <c r="I124" s="242" t="s">
        <v>1710</v>
      </c>
      <c r="J124" s="505" t="s">
        <v>95</v>
      </c>
      <c r="K124" s="505" t="s">
        <v>2149</v>
      </c>
      <c r="L124" s="505" t="s">
        <v>112</v>
      </c>
      <c r="M124" s="170"/>
      <c r="N124" s="170"/>
      <c r="O124" s="247"/>
    </row>
    <row r="125" spans="1:15">
      <c r="A125" s="370">
        <v>46149</v>
      </c>
      <c r="B125" s="242" t="s">
        <v>2176</v>
      </c>
      <c r="C125" s="242" t="s">
        <v>334</v>
      </c>
      <c r="D125" s="242" t="s">
        <v>256</v>
      </c>
      <c r="E125" s="242">
        <v>500</v>
      </c>
      <c r="F125" s="503">
        <f t="shared" si="1"/>
        <v>0.9676663950749651</v>
      </c>
      <c r="G125" s="504">
        <v>516.70699999999999</v>
      </c>
      <c r="H125" s="242" t="s">
        <v>121</v>
      </c>
      <c r="I125" s="242" t="s">
        <v>1710</v>
      </c>
      <c r="J125" s="505" t="s">
        <v>95</v>
      </c>
      <c r="K125" s="505" t="s">
        <v>2149</v>
      </c>
      <c r="L125" s="505" t="s">
        <v>112</v>
      </c>
      <c r="M125" s="170"/>
      <c r="N125" s="170"/>
      <c r="O125" s="124"/>
    </row>
    <row r="126" spans="1:15">
      <c r="A126" s="370">
        <v>46149</v>
      </c>
      <c r="B126" s="242" t="s">
        <v>521</v>
      </c>
      <c r="C126" s="242" t="s">
        <v>522</v>
      </c>
      <c r="D126" s="242" t="s">
        <v>256</v>
      </c>
      <c r="E126" s="242">
        <v>2000</v>
      </c>
      <c r="F126" s="503">
        <f t="shared" si="1"/>
        <v>3.8706655802998604</v>
      </c>
      <c r="G126" s="504">
        <v>516.70699999999999</v>
      </c>
      <c r="H126" s="242" t="s">
        <v>121</v>
      </c>
      <c r="I126" s="242" t="s">
        <v>1711</v>
      </c>
      <c r="J126" s="505" t="s">
        <v>95</v>
      </c>
      <c r="K126" s="505" t="s">
        <v>2149</v>
      </c>
      <c r="L126" s="505" t="s">
        <v>112</v>
      </c>
      <c r="M126" s="170"/>
      <c r="N126" s="170"/>
      <c r="O126" s="124"/>
    </row>
    <row r="127" spans="1:15">
      <c r="A127" s="370">
        <v>46149</v>
      </c>
      <c r="B127" s="242" t="s">
        <v>2177</v>
      </c>
      <c r="C127" s="242" t="s">
        <v>523</v>
      </c>
      <c r="D127" s="242" t="s">
        <v>256</v>
      </c>
      <c r="E127" s="242">
        <v>20000</v>
      </c>
      <c r="F127" s="503">
        <f t="shared" si="1"/>
        <v>38.706655802998604</v>
      </c>
      <c r="G127" s="504">
        <v>516.70699999999999</v>
      </c>
      <c r="H127" s="242" t="s">
        <v>130</v>
      </c>
      <c r="I127" s="242" t="s">
        <v>1746</v>
      </c>
      <c r="J127" s="505" t="s">
        <v>95</v>
      </c>
      <c r="K127" s="505" t="s">
        <v>2149</v>
      </c>
      <c r="L127" s="505" t="s">
        <v>112</v>
      </c>
      <c r="M127" s="170"/>
      <c r="N127" s="170"/>
      <c r="O127" s="124"/>
    </row>
    <row r="128" spans="1:15">
      <c r="A128" s="370">
        <v>46149</v>
      </c>
      <c r="B128" s="242" t="s">
        <v>2169</v>
      </c>
      <c r="C128" s="242" t="s">
        <v>520</v>
      </c>
      <c r="D128" s="242" t="s">
        <v>256</v>
      </c>
      <c r="E128" s="242">
        <v>500</v>
      </c>
      <c r="F128" s="503">
        <f t="shared" si="1"/>
        <v>0.9676663950749651</v>
      </c>
      <c r="G128" s="504">
        <v>516.70699999999999</v>
      </c>
      <c r="H128" s="242" t="s">
        <v>130</v>
      </c>
      <c r="I128" s="242" t="s">
        <v>1739</v>
      </c>
      <c r="J128" s="505" t="s">
        <v>95</v>
      </c>
      <c r="K128" s="505" t="s">
        <v>2149</v>
      </c>
      <c r="L128" s="505" t="s">
        <v>112</v>
      </c>
      <c r="M128" s="242"/>
      <c r="N128" s="242"/>
      <c r="O128" s="75"/>
    </row>
    <row r="129" spans="1:15">
      <c r="A129" s="370">
        <v>46149</v>
      </c>
      <c r="B129" s="242" t="s">
        <v>2178</v>
      </c>
      <c r="C129" s="375" t="s">
        <v>391</v>
      </c>
      <c r="D129" s="242" t="s">
        <v>256</v>
      </c>
      <c r="E129" s="242">
        <v>5000</v>
      </c>
      <c r="F129" s="503">
        <f t="shared" si="1"/>
        <v>9.676663950749651</v>
      </c>
      <c r="G129" s="504">
        <v>516.70699999999999</v>
      </c>
      <c r="H129" s="242" t="s">
        <v>130</v>
      </c>
      <c r="I129" s="242" t="s">
        <v>1747</v>
      </c>
      <c r="J129" s="505" t="s">
        <v>95</v>
      </c>
      <c r="K129" s="505" t="s">
        <v>2149</v>
      </c>
      <c r="L129" s="505" t="s">
        <v>112</v>
      </c>
      <c r="M129" s="170"/>
      <c r="N129" s="170"/>
      <c r="O129" s="124"/>
    </row>
    <row r="130" spans="1:15">
      <c r="A130" s="370">
        <v>46149</v>
      </c>
      <c r="B130" s="242" t="s">
        <v>2161</v>
      </c>
      <c r="C130" s="242" t="s">
        <v>520</v>
      </c>
      <c r="D130" s="242" t="s">
        <v>256</v>
      </c>
      <c r="E130" s="242">
        <v>2500</v>
      </c>
      <c r="F130" s="503">
        <f t="shared" ref="F130:F193" si="2">E130/G130</f>
        <v>4.8383319753748255</v>
      </c>
      <c r="G130" s="504">
        <v>516.70699999999999</v>
      </c>
      <c r="H130" s="242" t="s">
        <v>130</v>
      </c>
      <c r="I130" s="242" t="s">
        <v>1739</v>
      </c>
      <c r="J130" s="505" t="s">
        <v>95</v>
      </c>
      <c r="K130" s="505" t="s">
        <v>2149</v>
      </c>
      <c r="L130" s="505" t="s">
        <v>112</v>
      </c>
      <c r="M130" s="170"/>
      <c r="N130" s="170"/>
      <c r="O130" s="124"/>
    </row>
    <row r="131" spans="1:15" hidden="1">
      <c r="A131" s="381">
        <v>46148</v>
      </c>
      <c r="B131" s="170" t="s">
        <v>1777</v>
      </c>
      <c r="C131" s="170" t="s">
        <v>523</v>
      </c>
      <c r="D131" s="170" t="s">
        <v>96</v>
      </c>
      <c r="E131" s="309">
        <v>10000</v>
      </c>
      <c r="F131" s="503">
        <f t="shared" si="2"/>
        <v>19.353327901499302</v>
      </c>
      <c r="G131" s="504">
        <v>516.70699999999999</v>
      </c>
      <c r="H131" s="369" t="s">
        <v>133</v>
      </c>
      <c r="I131" s="170" t="s">
        <v>1840</v>
      </c>
      <c r="J131" s="505" t="s">
        <v>95</v>
      </c>
      <c r="K131" s="505" t="s">
        <v>2149</v>
      </c>
      <c r="L131" s="505" t="s">
        <v>112</v>
      </c>
      <c r="M131" s="242"/>
      <c r="N131" s="242"/>
      <c r="O131" s="75"/>
    </row>
    <row r="132" spans="1:15" s="246" customFormat="1" hidden="1">
      <c r="A132" s="381">
        <v>46149</v>
      </c>
      <c r="B132" s="242" t="s">
        <v>1778</v>
      </c>
      <c r="C132" s="369" t="s">
        <v>334</v>
      </c>
      <c r="D132" s="530" t="s">
        <v>96</v>
      </c>
      <c r="E132" s="285">
        <v>500</v>
      </c>
      <c r="F132" s="503">
        <f t="shared" si="2"/>
        <v>0.9676663950749651</v>
      </c>
      <c r="G132" s="504">
        <v>516.70699999999999</v>
      </c>
      <c r="H132" s="540" t="s">
        <v>133</v>
      </c>
      <c r="I132" s="242" t="s">
        <v>1834</v>
      </c>
      <c r="J132" s="505" t="s">
        <v>95</v>
      </c>
      <c r="K132" s="505" t="s">
        <v>2149</v>
      </c>
      <c r="L132" s="505" t="s">
        <v>112</v>
      </c>
      <c r="M132" s="242"/>
      <c r="N132" s="242"/>
      <c r="O132" s="75"/>
    </row>
    <row r="133" spans="1:15" s="246" customFormat="1" hidden="1">
      <c r="A133" s="381">
        <v>46149</v>
      </c>
      <c r="B133" s="170" t="s">
        <v>1779</v>
      </c>
      <c r="C133" s="369" t="s">
        <v>334</v>
      </c>
      <c r="D133" s="530" t="s">
        <v>96</v>
      </c>
      <c r="E133" s="309">
        <v>3000</v>
      </c>
      <c r="F133" s="503">
        <f t="shared" si="2"/>
        <v>5.8059983704497906</v>
      </c>
      <c r="G133" s="504">
        <v>516.70699999999999</v>
      </c>
      <c r="H133" s="540" t="s">
        <v>133</v>
      </c>
      <c r="I133" s="242" t="s">
        <v>1834</v>
      </c>
      <c r="J133" s="505" t="s">
        <v>95</v>
      </c>
      <c r="K133" s="505" t="s">
        <v>2149</v>
      </c>
      <c r="L133" s="505" t="s">
        <v>112</v>
      </c>
      <c r="M133" s="242"/>
      <c r="N133" s="242"/>
      <c r="O133" s="75"/>
    </row>
    <row r="134" spans="1:15" s="246" customFormat="1" hidden="1">
      <c r="A134" s="536">
        <v>46149</v>
      </c>
      <c r="B134" s="375" t="s">
        <v>1869</v>
      </c>
      <c r="C134" s="375" t="s">
        <v>334</v>
      </c>
      <c r="D134" s="375" t="s">
        <v>99</v>
      </c>
      <c r="E134" s="245">
        <v>1000</v>
      </c>
      <c r="F134" s="503">
        <f t="shared" si="2"/>
        <v>1.9353327901499302</v>
      </c>
      <c r="G134" s="504">
        <v>516.70699999999999</v>
      </c>
      <c r="H134" s="375" t="s">
        <v>128</v>
      </c>
      <c r="I134" s="375" t="s">
        <v>1938</v>
      </c>
      <c r="J134" s="505" t="s">
        <v>95</v>
      </c>
      <c r="K134" s="505" t="s">
        <v>2149</v>
      </c>
      <c r="L134" s="505" t="s">
        <v>112</v>
      </c>
      <c r="M134" s="242"/>
      <c r="N134" s="242"/>
      <c r="O134" s="75"/>
    </row>
    <row r="135" spans="1:15" s="246" customFormat="1" hidden="1">
      <c r="A135" s="536">
        <v>46149</v>
      </c>
      <c r="B135" s="375" t="s">
        <v>1870</v>
      </c>
      <c r="C135" s="375" t="s">
        <v>334</v>
      </c>
      <c r="D135" s="375" t="s">
        <v>99</v>
      </c>
      <c r="E135" s="245">
        <v>1000</v>
      </c>
      <c r="F135" s="503">
        <f t="shared" si="2"/>
        <v>1.9353327901499302</v>
      </c>
      <c r="G135" s="504">
        <v>516.70699999999999</v>
      </c>
      <c r="H135" s="375" t="s">
        <v>128</v>
      </c>
      <c r="I135" s="375" t="s">
        <v>1938</v>
      </c>
      <c r="J135" s="505" t="s">
        <v>95</v>
      </c>
      <c r="K135" s="505" t="s">
        <v>2149</v>
      </c>
      <c r="L135" s="505" t="s">
        <v>112</v>
      </c>
      <c r="M135" s="242"/>
      <c r="N135" s="242"/>
      <c r="O135" s="75"/>
    </row>
    <row r="136" spans="1:15" s="246" customFormat="1" hidden="1">
      <c r="A136" s="536">
        <v>46149</v>
      </c>
      <c r="B136" s="375" t="s">
        <v>1871</v>
      </c>
      <c r="C136" s="375" t="s">
        <v>391</v>
      </c>
      <c r="D136" s="375" t="s">
        <v>99</v>
      </c>
      <c r="E136" s="245">
        <v>9000</v>
      </c>
      <c r="F136" s="503">
        <f t="shared" si="2"/>
        <v>17.417995111349374</v>
      </c>
      <c r="G136" s="504">
        <v>516.70699999999999</v>
      </c>
      <c r="H136" s="375" t="s">
        <v>128</v>
      </c>
      <c r="I136" s="375" t="s">
        <v>1940</v>
      </c>
      <c r="J136" s="505" t="s">
        <v>95</v>
      </c>
      <c r="K136" s="505" t="s">
        <v>2149</v>
      </c>
      <c r="L136" s="505" t="s">
        <v>112</v>
      </c>
      <c r="M136" s="242"/>
      <c r="N136" s="242"/>
      <c r="O136" s="75"/>
    </row>
    <row r="137" spans="1:15" hidden="1">
      <c r="A137" s="536">
        <v>46149</v>
      </c>
      <c r="B137" s="375" t="s">
        <v>1872</v>
      </c>
      <c r="C137" s="375" t="s">
        <v>129</v>
      </c>
      <c r="D137" s="375" t="s">
        <v>99</v>
      </c>
      <c r="E137" s="245">
        <v>4000</v>
      </c>
      <c r="F137" s="503">
        <f t="shared" si="2"/>
        <v>7.7413311605997208</v>
      </c>
      <c r="G137" s="504">
        <v>516.70699999999999</v>
      </c>
      <c r="H137" s="375" t="s">
        <v>128</v>
      </c>
      <c r="I137" s="375" t="s">
        <v>1941</v>
      </c>
      <c r="J137" s="505" t="s">
        <v>95</v>
      </c>
      <c r="K137" s="505" t="s">
        <v>2149</v>
      </c>
      <c r="L137" s="505" t="s">
        <v>112</v>
      </c>
      <c r="M137" s="242"/>
      <c r="N137" s="242"/>
      <c r="O137" s="75"/>
    </row>
    <row r="138" spans="1:15" hidden="1">
      <c r="A138" s="366">
        <v>46149</v>
      </c>
      <c r="B138" s="170" t="s">
        <v>1969</v>
      </c>
      <c r="C138" s="170" t="s">
        <v>448</v>
      </c>
      <c r="D138" s="375" t="s">
        <v>97</v>
      </c>
      <c r="E138" s="173">
        <v>2600</v>
      </c>
      <c r="F138" s="503">
        <f t="shared" si="2"/>
        <v>5.0318652543898184</v>
      </c>
      <c r="G138" s="504">
        <v>516.70699999999999</v>
      </c>
      <c r="H138" s="170" t="s">
        <v>123</v>
      </c>
      <c r="I138" s="170" t="s">
        <v>2016</v>
      </c>
      <c r="J138" s="505" t="s">
        <v>95</v>
      </c>
      <c r="K138" s="505" t="s">
        <v>2149</v>
      </c>
      <c r="L138" s="505" t="s">
        <v>112</v>
      </c>
      <c r="M138" s="242"/>
      <c r="N138" s="242"/>
      <c r="O138" s="75"/>
    </row>
    <row r="139" spans="1:15" hidden="1">
      <c r="A139" s="366">
        <v>46149</v>
      </c>
      <c r="B139" s="170" t="s">
        <v>758</v>
      </c>
      <c r="C139" s="242" t="s">
        <v>119</v>
      </c>
      <c r="D139" s="375" t="s">
        <v>97</v>
      </c>
      <c r="E139" s="373">
        <v>24000</v>
      </c>
      <c r="F139" s="503">
        <f t="shared" si="2"/>
        <v>46.447986963598325</v>
      </c>
      <c r="G139" s="504">
        <v>516.70699999999999</v>
      </c>
      <c r="H139" s="242" t="s">
        <v>123</v>
      </c>
      <c r="I139" s="170" t="s">
        <v>2017</v>
      </c>
      <c r="J139" s="505" t="s">
        <v>95</v>
      </c>
      <c r="K139" s="505" t="s">
        <v>2149</v>
      </c>
      <c r="L139" s="505" t="s">
        <v>112</v>
      </c>
      <c r="M139" s="242"/>
      <c r="N139" s="242"/>
      <c r="O139" s="75"/>
    </row>
    <row r="140" spans="1:15" hidden="1">
      <c r="A140" s="370">
        <v>46149</v>
      </c>
      <c r="B140" s="242" t="s">
        <v>1367</v>
      </c>
      <c r="C140" s="242" t="s">
        <v>334</v>
      </c>
      <c r="D140" s="242" t="s">
        <v>96</v>
      </c>
      <c r="E140" s="242">
        <v>500</v>
      </c>
      <c r="F140" s="503">
        <f t="shared" si="2"/>
        <v>0.9676663950749651</v>
      </c>
      <c r="G140" s="504">
        <v>516.70699999999999</v>
      </c>
      <c r="H140" s="242" t="s">
        <v>123</v>
      </c>
      <c r="I140" s="242" t="s">
        <v>2013</v>
      </c>
      <c r="J140" s="505" t="s">
        <v>95</v>
      </c>
      <c r="K140" s="505" t="s">
        <v>2149</v>
      </c>
      <c r="L140" s="505" t="s">
        <v>112</v>
      </c>
      <c r="M140" s="242"/>
      <c r="N140" s="242"/>
      <c r="O140" s="75"/>
    </row>
    <row r="141" spans="1:15" hidden="1">
      <c r="A141" s="370">
        <v>46149</v>
      </c>
      <c r="B141" s="242" t="s">
        <v>451</v>
      </c>
      <c r="C141" s="242" t="s">
        <v>334</v>
      </c>
      <c r="D141" s="242" t="s">
        <v>96</v>
      </c>
      <c r="E141" s="242">
        <v>500</v>
      </c>
      <c r="F141" s="503">
        <f t="shared" si="2"/>
        <v>0.9676663950749651</v>
      </c>
      <c r="G141" s="504">
        <v>516.70699999999999</v>
      </c>
      <c r="H141" s="242" t="s">
        <v>123</v>
      </c>
      <c r="I141" s="242" t="s">
        <v>2013</v>
      </c>
      <c r="J141" s="505" t="s">
        <v>95</v>
      </c>
      <c r="K141" s="505" t="s">
        <v>2149</v>
      </c>
      <c r="L141" s="505" t="s">
        <v>112</v>
      </c>
      <c r="M141" s="242"/>
      <c r="N141" s="242"/>
      <c r="O141" s="75"/>
    </row>
    <row r="142" spans="1:15" s="246" customFormat="1" hidden="1">
      <c r="A142" s="370">
        <v>46150</v>
      </c>
      <c r="B142" s="242" t="s">
        <v>185</v>
      </c>
      <c r="C142" s="242" t="s">
        <v>334</v>
      </c>
      <c r="D142" s="371" t="s">
        <v>98</v>
      </c>
      <c r="E142" s="242">
        <v>1000</v>
      </c>
      <c r="F142" s="503">
        <f t="shared" si="2"/>
        <v>1.9353327901499302</v>
      </c>
      <c r="G142" s="504">
        <v>516.70699999999999</v>
      </c>
      <c r="H142" s="372" t="s">
        <v>110</v>
      </c>
      <c r="I142" s="530" t="s">
        <v>1468</v>
      </c>
      <c r="J142" s="505" t="s">
        <v>95</v>
      </c>
      <c r="K142" s="505" t="s">
        <v>2149</v>
      </c>
      <c r="L142" s="505" t="s">
        <v>112</v>
      </c>
      <c r="M142" s="242"/>
      <c r="N142" s="242"/>
      <c r="O142" s="75"/>
    </row>
    <row r="143" spans="1:15" hidden="1">
      <c r="A143" s="370">
        <v>46150</v>
      </c>
      <c r="B143" s="242" t="s">
        <v>185</v>
      </c>
      <c r="C143" s="242" t="s">
        <v>334</v>
      </c>
      <c r="D143" s="371" t="s">
        <v>98</v>
      </c>
      <c r="E143" s="242">
        <v>1000</v>
      </c>
      <c r="F143" s="503">
        <f t="shared" si="2"/>
        <v>1.9353327901499302</v>
      </c>
      <c r="G143" s="504">
        <v>516.70699999999999</v>
      </c>
      <c r="H143" s="372" t="s">
        <v>110</v>
      </c>
      <c r="I143" s="530" t="s">
        <v>1468</v>
      </c>
      <c r="J143" s="505" t="s">
        <v>95</v>
      </c>
      <c r="K143" s="505" t="s">
        <v>2149</v>
      </c>
      <c r="L143" s="505" t="s">
        <v>112</v>
      </c>
      <c r="M143" s="170"/>
      <c r="N143" s="170"/>
      <c r="O143" s="124"/>
    </row>
    <row r="144" spans="1:15" hidden="1">
      <c r="A144" s="374">
        <v>46150</v>
      </c>
      <c r="B144" s="377" t="s">
        <v>1496</v>
      </c>
      <c r="C144" s="377" t="s">
        <v>395</v>
      </c>
      <c r="D144" s="376" t="s">
        <v>96</v>
      </c>
      <c r="E144" s="377">
        <v>20000</v>
      </c>
      <c r="F144" s="503">
        <f t="shared" si="2"/>
        <v>38.706655802998604</v>
      </c>
      <c r="G144" s="504">
        <v>516.70699999999999</v>
      </c>
      <c r="H144" s="376" t="s">
        <v>127</v>
      </c>
      <c r="I144" s="377" t="s">
        <v>1556</v>
      </c>
      <c r="J144" s="505" t="s">
        <v>95</v>
      </c>
      <c r="K144" s="505" t="s">
        <v>2149</v>
      </c>
      <c r="L144" s="505" t="s">
        <v>112</v>
      </c>
      <c r="M144" s="242"/>
      <c r="N144" s="242"/>
      <c r="O144" s="75"/>
    </row>
    <row r="145" spans="1:15" hidden="1">
      <c r="A145" s="374">
        <v>46150</v>
      </c>
      <c r="B145" s="377" t="s">
        <v>969</v>
      </c>
      <c r="C145" s="377" t="s">
        <v>520</v>
      </c>
      <c r="D145" s="376" t="s">
        <v>96</v>
      </c>
      <c r="E145" s="377">
        <v>1500</v>
      </c>
      <c r="F145" s="503">
        <f t="shared" si="2"/>
        <v>2.9029991852248953</v>
      </c>
      <c r="G145" s="504">
        <v>516.70699999999999</v>
      </c>
      <c r="H145" s="376" t="s">
        <v>127</v>
      </c>
      <c r="I145" s="377" t="s">
        <v>1553</v>
      </c>
      <c r="J145" s="505" t="s">
        <v>95</v>
      </c>
      <c r="K145" s="505" t="s">
        <v>2149</v>
      </c>
      <c r="L145" s="505" t="s">
        <v>112</v>
      </c>
      <c r="M145" s="242"/>
      <c r="N145" s="242"/>
      <c r="O145" s="75"/>
    </row>
    <row r="146" spans="1:15">
      <c r="A146" s="393">
        <v>46150</v>
      </c>
      <c r="B146" s="165" t="s">
        <v>2179</v>
      </c>
      <c r="C146" s="165" t="s">
        <v>523</v>
      </c>
      <c r="D146" s="165" t="s">
        <v>256</v>
      </c>
      <c r="E146" s="165">
        <v>20000</v>
      </c>
      <c r="F146" s="503">
        <f t="shared" si="2"/>
        <v>38.706655802998604</v>
      </c>
      <c r="G146" s="504">
        <v>516.70699999999999</v>
      </c>
      <c r="H146" s="165" t="s">
        <v>122</v>
      </c>
      <c r="I146" s="165" t="s">
        <v>1672</v>
      </c>
      <c r="J146" s="505" t="s">
        <v>95</v>
      </c>
      <c r="K146" s="505" t="s">
        <v>2149</v>
      </c>
      <c r="L146" s="505" t="s">
        <v>112</v>
      </c>
      <c r="M146" s="242"/>
      <c r="N146" s="242"/>
      <c r="O146" s="75"/>
    </row>
    <row r="147" spans="1:15">
      <c r="A147" s="393">
        <v>46150</v>
      </c>
      <c r="B147" s="165" t="s">
        <v>2174</v>
      </c>
      <c r="C147" s="165" t="s">
        <v>334</v>
      </c>
      <c r="D147" s="165" t="s">
        <v>256</v>
      </c>
      <c r="E147" s="165">
        <v>1000</v>
      </c>
      <c r="F147" s="503">
        <f t="shared" si="2"/>
        <v>1.9353327901499302</v>
      </c>
      <c r="G147" s="504">
        <v>516.70699999999999</v>
      </c>
      <c r="H147" s="347" t="s">
        <v>122</v>
      </c>
      <c r="I147" s="347" t="s">
        <v>1669</v>
      </c>
      <c r="J147" s="505" t="s">
        <v>95</v>
      </c>
      <c r="K147" s="505" t="s">
        <v>2149</v>
      </c>
      <c r="L147" s="505" t="s">
        <v>112</v>
      </c>
      <c r="M147" s="242"/>
      <c r="N147" s="242"/>
      <c r="O147" s="75"/>
    </row>
    <row r="148" spans="1:15">
      <c r="A148" s="393">
        <v>46150</v>
      </c>
      <c r="B148" s="165" t="s">
        <v>2174</v>
      </c>
      <c r="C148" s="165" t="s">
        <v>334</v>
      </c>
      <c r="D148" s="165" t="s">
        <v>256</v>
      </c>
      <c r="E148" s="165">
        <v>1500</v>
      </c>
      <c r="F148" s="503">
        <f t="shared" si="2"/>
        <v>2.9029991852248953</v>
      </c>
      <c r="G148" s="504">
        <v>516.70699999999999</v>
      </c>
      <c r="H148" s="347" t="s">
        <v>122</v>
      </c>
      <c r="I148" s="347" t="s">
        <v>1669</v>
      </c>
      <c r="J148" s="505" t="s">
        <v>95</v>
      </c>
      <c r="K148" s="505" t="s">
        <v>2149</v>
      </c>
      <c r="L148" s="505" t="s">
        <v>112</v>
      </c>
      <c r="M148" s="242"/>
      <c r="N148" s="242"/>
      <c r="O148" s="75"/>
    </row>
    <row r="149" spans="1:15">
      <c r="A149" s="370">
        <v>46150</v>
      </c>
      <c r="B149" s="170" t="s">
        <v>2180</v>
      </c>
      <c r="C149" s="242" t="s">
        <v>395</v>
      </c>
      <c r="D149" s="242" t="s">
        <v>256</v>
      </c>
      <c r="E149" s="242">
        <v>30000</v>
      </c>
      <c r="F149" s="503">
        <f t="shared" si="2"/>
        <v>58.05998370449791</v>
      </c>
      <c r="G149" s="504">
        <v>516.70699999999999</v>
      </c>
      <c r="H149" s="242" t="s">
        <v>121</v>
      </c>
      <c r="I149" s="242" t="s">
        <v>1717</v>
      </c>
      <c r="J149" s="505" t="s">
        <v>95</v>
      </c>
      <c r="K149" s="505" t="s">
        <v>2149</v>
      </c>
      <c r="L149" s="505" t="s">
        <v>112</v>
      </c>
      <c r="M149" s="170"/>
      <c r="N149" s="170"/>
      <c r="O149" s="124"/>
    </row>
    <row r="150" spans="1:15">
      <c r="A150" s="370">
        <v>46150</v>
      </c>
      <c r="B150" s="242" t="s">
        <v>2166</v>
      </c>
      <c r="C150" s="242" t="s">
        <v>334</v>
      </c>
      <c r="D150" s="242" t="s">
        <v>256</v>
      </c>
      <c r="E150" s="242">
        <v>500</v>
      </c>
      <c r="F150" s="503">
        <f t="shared" si="2"/>
        <v>0.9676663950749651</v>
      </c>
      <c r="G150" s="504">
        <v>516.70699999999999</v>
      </c>
      <c r="H150" s="242" t="s">
        <v>121</v>
      </c>
      <c r="I150" s="242" t="s">
        <v>1710</v>
      </c>
      <c r="J150" s="505" t="s">
        <v>95</v>
      </c>
      <c r="K150" s="505" t="s">
        <v>2149</v>
      </c>
      <c r="L150" s="505" t="s">
        <v>112</v>
      </c>
      <c r="M150" s="242"/>
      <c r="N150" s="242"/>
      <c r="O150" s="75"/>
    </row>
    <row r="151" spans="1:15">
      <c r="A151" s="370">
        <v>46150</v>
      </c>
      <c r="B151" s="242" t="s">
        <v>2181</v>
      </c>
      <c r="C151" s="375" t="s">
        <v>391</v>
      </c>
      <c r="D151" s="242" t="s">
        <v>256</v>
      </c>
      <c r="E151" s="242">
        <v>3000</v>
      </c>
      <c r="F151" s="503">
        <f t="shared" si="2"/>
        <v>5.8059983704497906</v>
      </c>
      <c r="G151" s="504">
        <v>516.70699999999999</v>
      </c>
      <c r="H151" s="242" t="s">
        <v>121</v>
      </c>
      <c r="I151" s="242" t="s">
        <v>1718</v>
      </c>
      <c r="J151" s="505" t="s">
        <v>95</v>
      </c>
      <c r="K151" s="505" t="s">
        <v>2149</v>
      </c>
      <c r="L151" s="505" t="s">
        <v>112</v>
      </c>
      <c r="M151" s="242"/>
      <c r="N151" s="242"/>
      <c r="O151" s="75"/>
    </row>
    <row r="152" spans="1:15">
      <c r="A152" s="370">
        <v>46150</v>
      </c>
      <c r="B152" s="242" t="s">
        <v>2176</v>
      </c>
      <c r="C152" s="242" t="s">
        <v>334</v>
      </c>
      <c r="D152" s="242" t="s">
        <v>256</v>
      </c>
      <c r="E152" s="242">
        <v>500</v>
      </c>
      <c r="F152" s="503">
        <f t="shared" si="2"/>
        <v>0.9676663950749651</v>
      </c>
      <c r="G152" s="504">
        <v>516.70699999999999</v>
      </c>
      <c r="H152" s="242" t="s">
        <v>121</v>
      </c>
      <c r="I152" s="242" t="s">
        <v>1710</v>
      </c>
      <c r="J152" s="505" t="s">
        <v>95</v>
      </c>
      <c r="K152" s="505" t="s">
        <v>2149</v>
      </c>
      <c r="L152" s="505" t="s">
        <v>112</v>
      </c>
      <c r="M152" s="242"/>
      <c r="N152" s="242"/>
      <c r="O152" s="75"/>
    </row>
    <row r="153" spans="1:15">
      <c r="A153" s="370">
        <v>46150</v>
      </c>
      <c r="B153" s="242" t="s">
        <v>2176</v>
      </c>
      <c r="C153" s="242" t="s">
        <v>334</v>
      </c>
      <c r="D153" s="242" t="s">
        <v>256</v>
      </c>
      <c r="E153" s="242">
        <v>500</v>
      </c>
      <c r="F153" s="503">
        <f t="shared" si="2"/>
        <v>0.9676663950749651</v>
      </c>
      <c r="G153" s="504">
        <v>516.70699999999999</v>
      </c>
      <c r="H153" s="242" t="s">
        <v>121</v>
      </c>
      <c r="I153" s="242" t="s">
        <v>1710</v>
      </c>
      <c r="J153" s="505" t="s">
        <v>95</v>
      </c>
      <c r="K153" s="505" t="s">
        <v>2149</v>
      </c>
      <c r="L153" s="505" t="s">
        <v>112</v>
      </c>
      <c r="M153" s="242"/>
      <c r="N153" s="242"/>
      <c r="O153" s="75"/>
    </row>
    <row r="154" spans="1:15">
      <c r="A154" s="370">
        <v>46150</v>
      </c>
      <c r="B154" s="242" t="s">
        <v>2166</v>
      </c>
      <c r="C154" s="242" t="s">
        <v>334</v>
      </c>
      <c r="D154" s="242" t="s">
        <v>256</v>
      </c>
      <c r="E154" s="242">
        <v>500</v>
      </c>
      <c r="F154" s="503">
        <f t="shared" si="2"/>
        <v>0.9676663950749651</v>
      </c>
      <c r="G154" s="504">
        <v>516.70699999999999</v>
      </c>
      <c r="H154" s="242" t="s">
        <v>121</v>
      </c>
      <c r="I154" s="242" t="s">
        <v>1710</v>
      </c>
      <c r="J154" s="505" t="s">
        <v>95</v>
      </c>
      <c r="K154" s="505" t="s">
        <v>2149</v>
      </c>
      <c r="L154" s="505" t="s">
        <v>112</v>
      </c>
      <c r="M154" s="242"/>
      <c r="N154" s="242"/>
      <c r="O154" s="75"/>
    </row>
    <row r="155" spans="1:15">
      <c r="A155" s="370">
        <v>46150</v>
      </c>
      <c r="B155" s="242" t="s">
        <v>2166</v>
      </c>
      <c r="C155" s="242" t="s">
        <v>334</v>
      </c>
      <c r="D155" s="242" t="s">
        <v>256</v>
      </c>
      <c r="E155" s="242">
        <v>500</v>
      </c>
      <c r="F155" s="503">
        <f t="shared" si="2"/>
        <v>0.9676663950749651</v>
      </c>
      <c r="G155" s="504">
        <v>516.70699999999999</v>
      </c>
      <c r="H155" s="242" t="s">
        <v>121</v>
      </c>
      <c r="I155" s="242" t="s">
        <v>1710</v>
      </c>
      <c r="J155" s="505" t="s">
        <v>95</v>
      </c>
      <c r="K155" s="505" t="s">
        <v>2149</v>
      </c>
      <c r="L155" s="505" t="s">
        <v>112</v>
      </c>
      <c r="M155" s="242"/>
      <c r="N155" s="242"/>
      <c r="O155" s="75"/>
    </row>
    <row r="156" spans="1:15">
      <c r="A156" s="370">
        <v>46150</v>
      </c>
      <c r="B156" s="242" t="s">
        <v>521</v>
      </c>
      <c r="C156" s="242" t="s">
        <v>522</v>
      </c>
      <c r="D156" s="242" t="s">
        <v>256</v>
      </c>
      <c r="E156" s="242">
        <v>2000</v>
      </c>
      <c r="F156" s="503">
        <f t="shared" si="2"/>
        <v>3.8706655802998604</v>
      </c>
      <c r="G156" s="504">
        <v>516.70699999999999</v>
      </c>
      <c r="H156" s="242" t="s">
        <v>121</v>
      </c>
      <c r="I156" s="242" t="s">
        <v>1711</v>
      </c>
      <c r="J156" s="505" t="s">
        <v>95</v>
      </c>
      <c r="K156" s="505" t="s">
        <v>2149</v>
      </c>
      <c r="L156" s="505" t="s">
        <v>112</v>
      </c>
      <c r="M156" s="242"/>
      <c r="N156" s="242"/>
      <c r="O156" s="75"/>
    </row>
    <row r="157" spans="1:15">
      <c r="A157" s="370">
        <v>46150</v>
      </c>
      <c r="B157" s="242" t="s">
        <v>2172</v>
      </c>
      <c r="C157" s="242" t="s">
        <v>520</v>
      </c>
      <c r="D157" s="242" t="s">
        <v>256</v>
      </c>
      <c r="E157" s="242">
        <v>1000</v>
      </c>
      <c r="F157" s="503">
        <f t="shared" si="2"/>
        <v>1.9353327901499302</v>
      </c>
      <c r="G157" s="504">
        <v>516.70699999999999</v>
      </c>
      <c r="H157" s="242" t="s">
        <v>130</v>
      </c>
      <c r="I157" s="242" t="s">
        <v>1739</v>
      </c>
      <c r="J157" s="505" t="s">
        <v>95</v>
      </c>
      <c r="K157" s="505" t="s">
        <v>2149</v>
      </c>
      <c r="L157" s="505" t="s">
        <v>112</v>
      </c>
      <c r="M157" s="170"/>
      <c r="N157" s="170"/>
      <c r="O157" s="124"/>
    </row>
    <row r="158" spans="1:15">
      <c r="A158" s="370">
        <v>46150</v>
      </c>
      <c r="B158" s="242" t="s">
        <v>2182</v>
      </c>
      <c r="C158" s="375" t="s">
        <v>391</v>
      </c>
      <c r="D158" s="242" t="s">
        <v>256</v>
      </c>
      <c r="E158" s="242">
        <v>12000</v>
      </c>
      <c r="F158" s="503">
        <f t="shared" si="2"/>
        <v>23.223993481799162</v>
      </c>
      <c r="G158" s="504">
        <v>516.70699999999999</v>
      </c>
      <c r="H158" s="242" t="s">
        <v>130</v>
      </c>
      <c r="I158" s="242" t="s">
        <v>1749</v>
      </c>
      <c r="J158" s="505" t="s">
        <v>95</v>
      </c>
      <c r="K158" s="505" t="s">
        <v>2149</v>
      </c>
      <c r="L158" s="505" t="s">
        <v>112</v>
      </c>
      <c r="M158" s="170"/>
      <c r="N158" s="170"/>
      <c r="O158" s="124"/>
    </row>
    <row r="159" spans="1:15">
      <c r="A159" s="370">
        <v>46150</v>
      </c>
      <c r="B159" s="242" t="s">
        <v>2161</v>
      </c>
      <c r="C159" s="242" t="s">
        <v>520</v>
      </c>
      <c r="D159" s="242" t="s">
        <v>256</v>
      </c>
      <c r="E159" s="242">
        <v>2000</v>
      </c>
      <c r="F159" s="503">
        <f t="shared" si="2"/>
        <v>3.8706655802998604</v>
      </c>
      <c r="G159" s="504">
        <v>516.70699999999999</v>
      </c>
      <c r="H159" s="242" t="s">
        <v>130</v>
      </c>
      <c r="I159" s="242" t="s">
        <v>1739</v>
      </c>
      <c r="J159" s="505" t="s">
        <v>95</v>
      </c>
      <c r="K159" s="505" t="s">
        <v>2149</v>
      </c>
      <c r="L159" s="505" t="s">
        <v>112</v>
      </c>
      <c r="M159" s="170"/>
      <c r="N159" s="170"/>
      <c r="O159" s="124"/>
    </row>
    <row r="160" spans="1:15" hidden="1">
      <c r="A160" s="536">
        <v>46150</v>
      </c>
      <c r="B160" s="375" t="s">
        <v>1873</v>
      </c>
      <c r="C160" s="375" t="s">
        <v>523</v>
      </c>
      <c r="D160" s="375" t="s">
        <v>99</v>
      </c>
      <c r="E160" s="245">
        <v>20000</v>
      </c>
      <c r="F160" s="503">
        <f t="shared" si="2"/>
        <v>38.706655802998604</v>
      </c>
      <c r="G160" s="504">
        <v>516.70699999999999</v>
      </c>
      <c r="H160" s="375" t="s">
        <v>128</v>
      </c>
      <c r="I160" s="375" t="s">
        <v>1942</v>
      </c>
      <c r="J160" s="505" t="s">
        <v>95</v>
      </c>
      <c r="K160" s="505" t="s">
        <v>2149</v>
      </c>
      <c r="L160" s="505" t="s">
        <v>112</v>
      </c>
      <c r="M160" s="242"/>
      <c r="N160" s="242"/>
      <c r="O160" s="75"/>
    </row>
    <row r="161" spans="1:15" hidden="1">
      <c r="A161" s="536">
        <v>46150</v>
      </c>
      <c r="B161" s="375" t="s">
        <v>1874</v>
      </c>
      <c r="C161" s="375" t="s">
        <v>334</v>
      </c>
      <c r="D161" s="375" t="s">
        <v>99</v>
      </c>
      <c r="E161" s="245">
        <v>1000</v>
      </c>
      <c r="F161" s="503">
        <f t="shared" si="2"/>
        <v>1.9353327901499302</v>
      </c>
      <c r="G161" s="504">
        <v>516.70699999999999</v>
      </c>
      <c r="H161" s="375" t="s">
        <v>128</v>
      </c>
      <c r="I161" s="375" t="s">
        <v>1938</v>
      </c>
      <c r="J161" s="505" t="s">
        <v>95</v>
      </c>
      <c r="K161" s="505" t="s">
        <v>2149</v>
      </c>
      <c r="L161" s="505" t="s">
        <v>112</v>
      </c>
      <c r="M161" s="170"/>
      <c r="N161" s="170"/>
      <c r="O161" s="269"/>
    </row>
    <row r="162" spans="1:15" hidden="1">
      <c r="A162" s="536">
        <v>46150</v>
      </c>
      <c r="B162" s="375" t="s">
        <v>1875</v>
      </c>
      <c r="C162" s="375" t="s">
        <v>334</v>
      </c>
      <c r="D162" s="375" t="s">
        <v>99</v>
      </c>
      <c r="E162" s="245">
        <v>1000</v>
      </c>
      <c r="F162" s="503">
        <f t="shared" si="2"/>
        <v>1.9353327901499302</v>
      </c>
      <c r="G162" s="504">
        <v>516.70699999999999</v>
      </c>
      <c r="H162" s="375" t="s">
        <v>128</v>
      </c>
      <c r="I162" s="375" t="s">
        <v>1938</v>
      </c>
      <c r="J162" s="505" t="s">
        <v>95</v>
      </c>
      <c r="K162" s="505" t="s">
        <v>2149</v>
      </c>
      <c r="L162" s="505" t="s">
        <v>112</v>
      </c>
      <c r="M162" s="170"/>
      <c r="N162" s="170"/>
      <c r="O162" s="269"/>
    </row>
    <row r="163" spans="1:15">
      <c r="A163" s="370">
        <v>46151</v>
      </c>
      <c r="B163" s="242" t="s">
        <v>2166</v>
      </c>
      <c r="C163" s="242" t="s">
        <v>334</v>
      </c>
      <c r="D163" s="242" t="s">
        <v>256</v>
      </c>
      <c r="E163" s="242">
        <v>500</v>
      </c>
      <c r="F163" s="503">
        <f t="shared" si="2"/>
        <v>0.9676663950749651</v>
      </c>
      <c r="G163" s="504">
        <v>516.70699999999999</v>
      </c>
      <c r="H163" s="242" t="s">
        <v>121</v>
      </c>
      <c r="I163" s="242" t="s">
        <v>1710</v>
      </c>
      <c r="J163" s="505" t="s">
        <v>95</v>
      </c>
      <c r="K163" s="505" t="s">
        <v>2149</v>
      </c>
      <c r="L163" s="505" t="s">
        <v>112</v>
      </c>
      <c r="M163" s="242"/>
      <c r="N163" s="242"/>
      <c r="O163" s="75"/>
    </row>
    <row r="164" spans="1:15">
      <c r="A164" s="370">
        <v>46151</v>
      </c>
      <c r="B164" s="242" t="s">
        <v>2166</v>
      </c>
      <c r="C164" s="242" t="s">
        <v>334</v>
      </c>
      <c r="D164" s="242" t="s">
        <v>256</v>
      </c>
      <c r="E164" s="242">
        <v>500</v>
      </c>
      <c r="F164" s="503">
        <f t="shared" si="2"/>
        <v>0.9676663950749651</v>
      </c>
      <c r="G164" s="504">
        <v>516.70699999999999</v>
      </c>
      <c r="H164" s="242" t="s">
        <v>121</v>
      </c>
      <c r="I164" s="242" t="s">
        <v>1710</v>
      </c>
      <c r="J164" s="505" t="s">
        <v>95</v>
      </c>
      <c r="K164" s="505" t="s">
        <v>2149</v>
      </c>
      <c r="L164" s="505" t="s">
        <v>112</v>
      </c>
      <c r="M164" s="170"/>
      <c r="N164" s="170"/>
      <c r="O164" s="124"/>
    </row>
    <row r="165" spans="1:15">
      <c r="A165" s="370">
        <v>46151</v>
      </c>
      <c r="B165" s="242" t="s">
        <v>2176</v>
      </c>
      <c r="C165" s="242" t="s">
        <v>334</v>
      </c>
      <c r="D165" s="242" t="s">
        <v>256</v>
      </c>
      <c r="E165" s="242">
        <v>500</v>
      </c>
      <c r="F165" s="503">
        <f t="shared" si="2"/>
        <v>0.9676663950749651</v>
      </c>
      <c r="G165" s="504">
        <v>516.70699999999999</v>
      </c>
      <c r="H165" s="242" t="s">
        <v>121</v>
      </c>
      <c r="I165" s="242" t="s">
        <v>1710</v>
      </c>
      <c r="J165" s="505" t="s">
        <v>95</v>
      </c>
      <c r="K165" s="505" t="s">
        <v>2149</v>
      </c>
      <c r="L165" s="505" t="s">
        <v>112</v>
      </c>
      <c r="M165" s="242"/>
      <c r="N165" s="242"/>
      <c r="O165" s="75"/>
    </row>
    <row r="166" spans="1:15" s="246" customFormat="1">
      <c r="A166" s="370">
        <v>46151</v>
      </c>
      <c r="B166" s="242" t="s">
        <v>2176</v>
      </c>
      <c r="C166" s="242" t="s">
        <v>334</v>
      </c>
      <c r="D166" s="242" t="s">
        <v>256</v>
      </c>
      <c r="E166" s="242">
        <v>500</v>
      </c>
      <c r="F166" s="503">
        <f t="shared" si="2"/>
        <v>0.9676663950749651</v>
      </c>
      <c r="G166" s="504">
        <v>516.70699999999999</v>
      </c>
      <c r="H166" s="242" t="s">
        <v>121</v>
      </c>
      <c r="I166" s="242" t="s">
        <v>1710</v>
      </c>
      <c r="J166" s="505" t="s">
        <v>95</v>
      </c>
      <c r="K166" s="505" t="s">
        <v>2149</v>
      </c>
      <c r="L166" s="505" t="s">
        <v>112</v>
      </c>
      <c r="M166" s="242"/>
      <c r="N166" s="242"/>
      <c r="O166" s="75"/>
    </row>
    <row r="167" spans="1:15" s="246" customFormat="1">
      <c r="A167" s="370">
        <v>46151</v>
      </c>
      <c r="B167" s="242" t="s">
        <v>2176</v>
      </c>
      <c r="C167" s="242" t="s">
        <v>334</v>
      </c>
      <c r="D167" s="242" t="s">
        <v>256</v>
      </c>
      <c r="E167" s="242">
        <v>500</v>
      </c>
      <c r="F167" s="503">
        <f t="shared" si="2"/>
        <v>0.9676663950749651</v>
      </c>
      <c r="G167" s="504">
        <v>516.70699999999999</v>
      </c>
      <c r="H167" s="242" t="s">
        <v>121</v>
      </c>
      <c r="I167" s="242" t="s">
        <v>1710</v>
      </c>
      <c r="J167" s="505" t="s">
        <v>95</v>
      </c>
      <c r="K167" s="505" t="s">
        <v>2149</v>
      </c>
      <c r="L167" s="505" t="s">
        <v>112</v>
      </c>
      <c r="M167" s="242"/>
      <c r="N167" s="242"/>
      <c r="O167" s="75"/>
    </row>
    <row r="168" spans="1:15" s="246" customFormat="1">
      <c r="A168" s="370">
        <v>46151</v>
      </c>
      <c r="B168" s="242" t="s">
        <v>2176</v>
      </c>
      <c r="C168" s="242" t="s">
        <v>334</v>
      </c>
      <c r="D168" s="242" t="s">
        <v>256</v>
      </c>
      <c r="E168" s="242">
        <v>500</v>
      </c>
      <c r="F168" s="503">
        <f t="shared" si="2"/>
        <v>0.9676663950749651</v>
      </c>
      <c r="G168" s="504">
        <v>516.70699999999999</v>
      </c>
      <c r="H168" s="242" t="s">
        <v>121</v>
      </c>
      <c r="I168" s="242" t="s">
        <v>1710</v>
      </c>
      <c r="J168" s="505" t="s">
        <v>95</v>
      </c>
      <c r="K168" s="505" t="s">
        <v>2149</v>
      </c>
      <c r="L168" s="505" t="s">
        <v>112</v>
      </c>
      <c r="M168" s="170"/>
      <c r="N168" s="170"/>
      <c r="O168" s="124"/>
    </row>
    <row r="169" spans="1:15" s="246" customFormat="1">
      <c r="A169" s="370">
        <v>46151</v>
      </c>
      <c r="B169" s="242" t="s">
        <v>521</v>
      </c>
      <c r="C169" s="242" t="s">
        <v>522</v>
      </c>
      <c r="D169" s="242" t="s">
        <v>256</v>
      </c>
      <c r="E169" s="242">
        <v>2000</v>
      </c>
      <c r="F169" s="503">
        <f t="shared" si="2"/>
        <v>3.8706655802998604</v>
      </c>
      <c r="G169" s="504">
        <v>516.70699999999999</v>
      </c>
      <c r="H169" s="242" t="s">
        <v>121</v>
      </c>
      <c r="I169" s="242" t="s">
        <v>1711</v>
      </c>
      <c r="J169" s="505" t="s">
        <v>95</v>
      </c>
      <c r="K169" s="505" t="s">
        <v>2149</v>
      </c>
      <c r="L169" s="505" t="s">
        <v>112</v>
      </c>
      <c r="M169" s="242"/>
      <c r="N169" s="242"/>
      <c r="O169" s="75"/>
    </row>
    <row r="170" spans="1:15" s="246" customFormat="1">
      <c r="A170" s="370">
        <v>46151</v>
      </c>
      <c r="B170" s="242" t="s">
        <v>2167</v>
      </c>
      <c r="C170" s="242" t="s">
        <v>523</v>
      </c>
      <c r="D170" s="242" t="s">
        <v>256</v>
      </c>
      <c r="E170" s="242">
        <v>110000</v>
      </c>
      <c r="F170" s="503">
        <f t="shared" si="2"/>
        <v>212.88660691649233</v>
      </c>
      <c r="G170" s="504">
        <v>516.70699999999999</v>
      </c>
      <c r="H170" s="242" t="s">
        <v>130</v>
      </c>
      <c r="I170" s="242" t="s">
        <v>1750</v>
      </c>
      <c r="J170" s="505" t="s">
        <v>95</v>
      </c>
      <c r="K170" s="505" t="s">
        <v>2149</v>
      </c>
      <c r="L170" s="505" t="s">
        <v>112</v>
      </c>
      <c r="M170" s="170"/>
      <c r="N170" s="170"/>
      <c r="O170" s="124"/>
    </row>
    <row r="171" spans="1:15" s="246" customFormat="1">
      <c r="A171" s="370">
        <v>46151</v>
      </c>
      <c r="B171" s="242" t="s">
        <v>2161</v>
      </c>
      <c r="C171" s="242" t="s">
        <v>520</v>
      </c>
      <c r="D171" s="242" t="s">
        <v>256</v>
      </c>
      <c r="E171" s="242">
        <v>2000</v>
      </c>
      <c r="F171" s="503">
        <f t="shared" si="2"/>
        <v>3.8706655802998604</v>
      </c>
      <c r="G171" s="504">
        <v>516.70699999999999</v>
      </c>
      <c r="H171" s="242" t="s">
        <v>130</v>
      </c>
      <c r="I171" s="242" t="s">
        <v>1739</v>
      </c>
      <c r="J171" s="505" t="s">
        <v>95</v>
      </c>
      <c r="K171" s="505" t="s">
        <v>2149</v>
      </c>
      <c r="L171" s="505" t="s">
        <v>112</v>
      </c>
      <c r="M171" s="242"/>
      <c r="N171" s="242"/>
      <c r="O171" s="75"/>
    </row>
    <row r="172" spans="1:15" s="246" customFormat="1">
      <c r="A172" s="370">
        <v>46151</v>
      </c>
      <c r="B172" s="242" t="s">
        <v>2169</v>
      </c>
      <c r="C172" s="242" t="s">
        <v>520</v>
      </c>
      <c r="D172" s="242" t="s">
        <v>256</v>
      </c>
      <c r="E172" s="242">
        <v>500</v>
      </c>
      <c r="F172" s="503">
        <f t="shared" si="2"/>
        <v>0.9676663950749651</v>
      </c>
      <c r="G172" s="504">
        <v>516.70699999999999</v>
      </c>
      <c r="H172" s="242" t="s">
        <v>130</v>
      </c>
      <c r="I172" s="242" t="s">
        <v>1739</v>
      </c>
      <c r="J172" s="505" t="s">
        <v>95</v>
      </c>
      <c r="K172" s="505" t="s">
        <v>2149</v>
      </c>
      <c r="L172" s="505" t="s">
        <v>112</v>
      </c>
      <c r="M172" s="170"/>
      <c r="N172" s="170"/>
      <c r="O172" s="269"/>
    </row>
    <row r="173" spans="1:15" s="246" customFormat="1">
      <c r="A173" s="370">
        <v>46152</v>
      </c>
      <c r="B173" s="170" t="s">
        <v>2180</v>
      </c>
      <c r="C173" s="242" t="s">
        <v>395</v>
      </c>
      <c r="D173" s="242" t="s">
        <v>256</v>
      </c>
      <c r="E173" s="242">
        <v>20000</v>
      </c>
      <c r="F173" s="503">
        <f t="shared" si="2"/>
        <v>38.706655802998604</v>
      </c>
      <c r="G173" s="504">
        <v>516.70699999999999</v>
      </c>
      <c r="H173" s="242" t="s">
        <v>121</v>
      </c>
      <c r="I173" s="242" t="s">
        <v>1719</v>
      </c>
      <c r="J173" s="505" t="s">
        <v>95</v>
      </c>
      <c r="K173" s="505" t="s">
        <v>2149</v>
      </c>
      <c r="L173" s="505" t="s">
        <v>112</v>
      </c>
      <c r="M173" s="242"/>
      <c r="N173" s="242"/>
      <c r="O173" s="75"/>
    </row>
    <row r="174" spans="1:15" s="246" customFormat="1">
      <c r="A174" s="370">
        <v>46152</v>
      </c>
      <c r="B174" s="242" t="s">
        <v>2166</v>
      </c>
      <c r="C174" s="242" t="s">
        <v>334</v>
      </c>
      <c r="D174" s="242" t="s">
        <v>256</v>
      </c>
      <c r="E174" s="242">
        <v>500</v>
      </c>
      <c r="F174" s="503">
        <f t="shared" si="2"/>
        <v>0.9676663950749651</v>
      </c>
      <c r="G174" s="504">
        <v>516.70699999999999</v>
      </c>
      <c r="H174" s="242" t="s">
        <v>121</v>
      </c>
      <c r="I174" s="242" t="s">
        <v>1710</v>
      </c>
      <c r="J174" s="505" t="s">
        <v>95</v>
      </c>
      <c r="K174" s="505" t="s">
        <v>2149</v>
      </c>
      <c r="L174" s="505" t="s">
        <v>112</v>
      </c>
      <c r="M174" s="242"/>
      <c r="N174" s="242"/>
      <c r="O174" s="75"/>
    </row>
    <row r="175" spans="1:15" s="246" customFormat="1">
      <c r="A175" s="370">
        <v>46152</v>
      </c>
      <c r="B175" s="242" t="s">
        <v>2183</v>
      </c>
      <c r="C175" s="375" t="s">
        <v>391</v>
      </c>
      <c r="D175" s="242" t="s">
        <v>256</v>
      </c>
      <c r="E175" s="242">
        <v>6000</v>
      </c>
      <c r="F175" s="503">
        <f t="shared" si="2"/>
        <v>11.611996740899581</v>
      </c>
      <c r="G175" s="504">
        <v>516.70699999999999</v>
      </c>
      <c r="H175" s="242" t="s">
        <v>121</v>
      </c>
      <c r="I175" s="242" t="s">
        <v>1720</v>
      </c>
      <c r="J175" s="505" t="s">
        <v>95</v>
      </c>
      <c r="K175" s="505" t="s">
        <v>2149</v>
      </c>
      <c r="L175" s="505" t="s">
        <v>112</v>
      </c>
      <c r="M175" s="242"/>
      <c r="N175" s="242"/>
      <c r="O175" s="75"/>
    </row>
    <row r="176" spans="1:15" s="246" customFormat="1">
      <c r="A176" s="370">
        <v>46152</v>
      </c>
      <c r="B176" s="242" t="s">
        <v>2161</v>
      </c>
      <c r="C176" s="242" t="s">
        <v>334</v>
      </c>
      <c r="D176" s="242" t="s">
        <v>256</v>
      </c>
      <c r="E176" s="242">
        <v>1000</v>
      </c>
      <c r="F176" s="503">
        <f t="shared" si="2"/>
        <v>1.9353327901499302</v>
      </c>
      <c r="G176" s="504">
        <v>516.70699999999999</v>
      </c>
      <c r="H176" s="242" t="s">
        <v>121</v>
      </c>
      <c r="I176" s="242" t="s">
        <v>1710</v>
      </c>
      <c r="J176" s="505" t="s">
        <v>95</v>
      </c>
      <c r="K176" s="505" t="s">
        <v>2149</v>
      </c>
      <c r="L176" s="505" t="s">
        <v>112</v>
      </c>
      <c r="M176" s="242"/>
      <c r="N176" s="242"/>
      <c r="O176" s="75"/>
    </row>
    <row r="177" spans="1:15" s="246" customFormat="1">
      <c r="A177" s="370">
        <v>46152</v>
      </c>
      <c r="B177" s="242" t="s">
        <v>2173</v>
      </c>
      <c r="C177" s="242" t="s">
        <v>520</v>
      </c>
      <c r="D177" s="242" t="s">
        <v>256</v>
      </c>
      <c r="E177" s="242">
        <v>500</v>
      </c>
      <c r="F177" s="503">
        <f t="shared" si="2"/>
        <v>0.9676663950749651</v>
      </c>
      <c r="G177" s="504">
        <v>516.70699999999999</v>
      </c>
      <c r="H177" s="242" t="s">
        <v>130</v>
      </c>
      <c r="I177" s="242" t="s">
        <v>1739</v>
      </c>
      <c r="J177" s="505" t="s">
        <v>95</v>
      </c>
      <c r="K177" s="505" t="s">
        <v>2149</v>
      </c>
      <c r="L177" s="505" t="s">
        <v>112</v>
      </c>
      <c r="M177" s="242"/>
      <c r="N177" s="242"/>
      <c r="O177" s="75"/>
    </row>
    <row r="178" spans="1:15">
      <c r="A178" s="370">
        <v>46152</v>
      </c>
      <c r="B178" s="242" t="s">
        <v>2169</v>
      </c>
      <c r="C178" s="242" t="s">
        <v>520</v>
      </c>
      <c r="D178" s="242" t="s">
        <v>256</v>
      </c>
      <c r="E178" s="242">
        <v>1500</v>
      </c>
      <c r="F178" s="503">
        <f t="shared" si="2"/>
        <v>2.9029991852248953</v>
      </c>
      <c r="G178" s="504">
        <v>516.70699999999999</v>
      </c>
      <c r="H178" s="242" t="s">
        <v>130</v>
      </c>
      <c r="I178" s="242" t="s">
        <v>1739</v>
      </c>
      <c r="J178" s="505" t="s">
        <v>95</v>
      </c>
      <c r="K178" s="505" t="s">
        <v>2149</v>
      </c>
      <c r="L178" s="505" t="s">
        <v>112</v>
      </c>
      <c r="M178" s="242"/>
      <c r="N178" s="242"/>
      <c r="O178" s="75"/>
    </row>
    <row r="179" spans="1:15">
      <c r="A179" s="370">
        <v>46152</v>
      </c>
      <c r="B179" s="242" t="s">
        <v>2173</v>
      </c>
      <c r="C179" s="242" t="s">
        <v>520</v>
      </c>
      <c r="D179" s="242" t="s">
        <v>256</v>
      </c>
      <c r="E179" s="242">
        <v>1500</v>
      </c>
      <c r="F179" s="503">
        <f t="shared" si="2"/>
        <v>2.9029991852248953</v>
      </c>
      <c r="G179" s="504">
        <v>516.70699999999999</v>
      </c>
      <c r="H179" s="242" t="s">
        <v>130</v>
      </c>
      <c r="I179" s="242" t="s">
        <v>1739</v>
      </c>
      <c r="J179" s="505" t="s">
        <v>95</v>
      </c>
      <c r="K179" s="505" t="s">
        <v>2149</v>
      </c>
      <c r="L179" s="505" t="s">
        <v>112</v>
      </c>
      <c r="M179" s="242"/>
      <c r="N179" s="242"/>
      <c r="O179" s="75"/>
    </row>
    <row r="180" spans="1:15">
      <c r="A180" s="370">
        <v>46152</v>
      </c>
      <c r="B180" s="242" t="s">
        <v>2184</v>
      </c>
      <c r="C180" s="242" t="s">
        <v>616</v>
      </c>
      <c r="D180" s="242" t="s">
        <v>256</v>
      </c>
      <c r="E180" s="242">
        <v>13200</v>
      </c>
      <c r="F180" s="503">
        <f t="shared" si="2"/>
        <v>25.54639282997908</v>
      </c>
      <c r="G180" s="504">
        <v>516.70699999999999</v>
      </c>
      <c r="H180" s="242" t="s">
        <v>130</v>
      </c>
      <c r="I180" s="242" t="s">
        <v>1740</v>
      </c>
      <c r="J180" s="505" t="s">
        <v>95</v>
      </c>
      <c r="K180" s="505" t="s">
        <v>2149</v>
      </c>
      <c r="L180" s="505" t="s">
        <v>112</v>
      </c>
      <c r="M180" s="242"/>
      <c r="N180" s="242"/>
      <c r="O180" s="75"/>
    </row>
    <row r="181" spans="1:15">
      <c r="A181" s="370">
        <v>46152</v>
      </c>
      <c r="B181" s="242" t="s">
        <v>2185</v>
      </c>
      <c r="C181" s="242" t="s">
        <v>520</v>
      </c>
      <c r="D181" s="242" t="s">
        <v>256</v>
      </c>
      <c r="E181" s="242">
        <v>700</v>
      </c>
      <c r="F181" s="503">
        <f t="shared" si="2"/>
        <v>1.3547329531049512</v>
      </c>
      <c r="G181" s="504">
        <v>516.70699999999999</v>
      </c>
      <c r="H181" s="242" t="s">
        <v>130</v>
      </c>
      <c r="I181" s="242" t="s">
        <v>1739</v>
      </c>
      <c r="J181" s="505" t="s">
        <v>95</v>
      </c>
      <c r="K181" s="505" t="s">
        <v>2149</v>
      </c>
      <c r="L181" s="505" t="s">
        <v>112</v>
      </c>
      <c r="M181" s="242"/>
      <c r="N181" s="242"/>
      <c r="O181" s="75"/>
    </row>
    <row r="182" spans="1:15">
      <c r="A182" s="370">
        <v>46152</v>
      </c>
      <c r="B182" s="242" t="s">
        <v>2169</v>
      </c>
      <c r="C182" s="242" t="s">
        <v>520</v>
      </c>
      <c r="D182" s="242" t="s">
        <v>256</v>
      </c>
      <c r="E182" s="242">
        <v>600</v>
      </c>
      <c r="F182" s="503">
        <f t="shared" si="2"/>
        <v>1.1611996740899582</v>
      </c>
      <c r="G182" s="504">
        <v>516.70699999999999</v>
      </c>
      <c r="H182" s="242" t="s">
        <v>130</v>
      </c>
      <c r="I182" s="242" t="s">
        <v>1739</v>
      </c>
      <c r="J182" s="505" t="s">
        <v>95</v>
      </c>
      <c r="K182" s="505" t="s">
        <v>2149</v>
      </c>
      <c r="L182" s="505" t="s">
        <v>112</v>
      </c>
      <c r="M182" s="242"/>
      <c r="N182" s="242"/>
      <c r="O182" s="75"/>
    </row>
    <row r="183" spans="1:15">
      <c r="A183" s="370">
        <v>46152</v>
      </c>
      <c r="B183" s="242" t="s">
        <v>2169</v>
      </c>
      <c r="C183" s="242" t="s">
        <v>520</v>
      </c>
      <c r="D183" s="242" t="s">
        <v>256</v>
      </c>
      <c r="E183" s="242">
        <v>500</v>
      </c>
      <c r="F183" s="503">
        <f t="shared" si="2"/>
        <v>0.9676663950749651</v>
      </c>
      <c r="G183" s="504">
        <v>516.70699999999999</v>
      </c>
      <c r="H183" s="242" t="s">
        <v>130</v>
      </c>
      <c r="I183" s="242" t="s">
        <v>1739</v>
      </c>
      <c r="J183" s="505" t="s">
        <v>95</v>
      </c>
      <c r="K183" s="505" t="s">
        <v>2149</v>
      </c>
      <c r="L183" s="505" t="s">
        <v>112</v>
      </c>
      <c r="M183" s="242"/>
      <c r="N183" s="242"/>
      <c r="O183" s="75"/>
    </row>
    <row r="184" spans="1:15">
      <c r="A184" s="370">
        <v>46152</v>
      </c>
      <c r="B184" s="242" t="s">
        <v>2185</v>
      </c>
      <c r="C184" s="242" t="s">
        <v>520</v>
      </c>
      <c r="D184" s="242" t="s">
        <v>256</v>
      </c>
      <c r="E184" s="242">
        <v>700</v>
      </c>
      <c r="F184" s="503">
        <f t="shared" si="2"/>
        <v>1.3547329531049512</v>
      </c>
      <c r="G184" s="504">
        <v>516.70699999999999</v>
      </c>
      <c r="H184" s="242" t="s">
        <v>130</v>
      </c>
      <c r="I184" s="242" t="s">
        <v>1739</v>
      </c>
      <c r="J184" s="505" t="s">
        <v>95</v>
      </c>
      <c r="K184" s="505" t="s">
        <v>2149</v>
      </c>
      <c r="L184" s="505" t="s">
        <v>112</v>
      </c>
      <c r="M184" s="242"/>
      <c r="N184" s="242"/>
      <c r="O184" s="75"/>
    </row>
    <row r="185" spans="1:15">
      <c r="A185" s="370">
        <v>46152</v>
      </c>
      <c r="B185" s="242" t="s">
        <v>2169</v>
      </c>
      <c r="C185" s="242" t="s">
        <v>520</v>
      </c>
      <c r="D185" s="242" t="s">
        <v>256</v>
      </c>
      <c r="E185" s="242">
        <v>500</v>
      </c>
      <c r="F185" s="503">
        <f t="shared" si="2"/>
        <v>0.9676663950749651</v>
      </c>
      <c r="G185" s="504">
        <v>516.70699999999999</v>
      </c>
      <c r="H185" s="242" t="s">
        <v>130</v>
      </c>
      <c r="I185" s="242" t="s">
        <v>1739</v>
      </c>
      <c r="J185" s="505" t="s">
        <v>95</v>
      </c>
      <c r="K185" s="505" t="s">
        <v>2149</v>
      </c>
      <c r="L185" s="505" t="s">
        <v>112</v>
      </c>
      <c r="M185" s="242"/>
      <c r="N185" s="242"/>
      <c r="O185" s="75"/>
    </row>
    <row r="186" spans="1:15">
      <c r="A186" s="370">
        <v>46152</v>
      </c>
      <c r="B186" s="242" t="s">
        <v>2169</v>
      </c>
      <c r="C186" s="242" t="s">
        <v>520</v>
      </c>
      <c r="D186" s="242" t="s">
        <v>256</v>
      </c>
      <c r="E186" s="242">
        <v>500</v>
      </c>
      <c r="F186" s="503">
        <f t="shared" si="2"/>
        <v>0.9676663950749651</v>
      </c>
      <c r="G186" s="504">
        <v>516.70699999999999</v>
      </c>
      <c r="H186" s="242" t="s">
        <v>130</v>
      </c>
      <c r="I186" s="242" t="s">
        <v>1739</v>
      </c>
      <c r="J186" s="505" t="s">
        <v>95</v>
      </c>
      <c r="K186" s="505" t="s">
        <v>2149</v>
      </c>
      <c r="L186" s="505" t="s">
        <v>112</v>
      </c>
      <c r="M186" s="242"/>
      <c r="N186" s="242"/>
      <c r="O186" s="75"/>
    </row>
    <row r="187" spans="1:15" hidden="1">
      <c r="A187" s="370">
        <v>46153</v>
      </c>
      <c r="B187" s="242" t="s">
        <v>187</v>
      </c>
      <c r="C187" s="242" t="s">
        <v>334</v>
      </c>
      <c r="D187" s="371" t="s">
        <v>98</v>
      </c>
      <c r="E187" s="242">
        <v>1000</v>
      </c>
      <c r="F187" s="503">
        <f t="shared" si="2"/>
        <v>1.9353327901499302</v>
      </c>
      <c r="G187" s="504">
        <v>516.70699999999999</v>
      </c>
      <c r="H187" s="372" t="s">
        <v>110</v>
      </c>
      <c r="I187" s="530" t="s">
        <v>1468</v>
      </c>
      <c r="J187" s="505" t="s">
        <v>95</v>
      </c>
      <c r="K187" s="505" t="s">
        <v>2149</v>
      </c>
      <c r="L187" s="505" t="s">
        <v>112</v>
      </c>
      <c r="M187" s="242"/>
      <c r="N187" s="242"/>
      <c r="O187" s="75"/>
    </row>
    <row r="188" spans="1:15" hidden="1">
      <c r="A188" s="370">
        <v>46153</v>
      </c>
      <c r="B188" s="242" t="s">
        <v>186</v>
      </c>
      <c r="C188" s="242" t="s">
        <v>334</v>
      </c>
      <c r="D188" s="371" t="s">
        <v>98</v>
      </c>
      <c r="E188" s="242">
        <v>1000</v>
      </c>
      <c r="F188" s="503">
        <f t="shared" si="2"/>
        <v>1.9353327901499302</v>
      </c>
      <c r="G188" s="504">
        <v>516.70699999999999</v>
      </c>
      <c r="H188" s="372" t="s">
        <v>110</v>
      </c>
      <c r="I188" s="530" t="s">
        <v>1468</v>
      </c>
      <c r="J188" s="505" t="s">
        <v>95</v>
      </c>
      <c r="K188" s="505" t="s">
        <v>2149</v>
      </c>
      <c r="L188" s="505" t="s">
        <v>112</v>
      </c>
      <c r="M188" s="242"/>
      <c r="N188" s="242"/>
      <c r="O188" s="75"/>
    </row>
    <row r="189" spans="1:15" hidden="1">
      <c r="A189" s="533">
        <v>46153</v>
      </c>
      <c r="B189" s="382" t="s">
        <v>1588</v>
      </c>
      <c r="C189" s="535" t="s">
        <v>334</v>
      </c>
      <c r="D189" s="375" t="s">
        <v>97</v>
      </c>
      <c r="E189" s="284">
        <v>1000</v>
      </c>
      <c r="F189" s="503">
        <f t="shared" si="2"/>
        <v>1.9353327901499302</v>
      </c>
      <c r="G189" s="504">
        <v>516.70699999999999</v>
      </c>
      <c r="H189" s="242" t="s">
        <v>167</v>
      </c>
      <c r="I189" s="242" t="s">
        <v>1629</v>
      </c>
      <c r="J189" s="505" t="s">
        <v>95</v>
      </c>
      <c r="K189" s="505" t="s">
        <v>2149</v>
      </c>
      <c r="L189" s="505" t="s">
        <v>112</v>
      </c>
      <c r="M189" s="170"/>
      <c r="N189" s="170"/>
      <c r="O189" s="124"/>
    </row>
    <row r="190" spans="1:15" hidden="1">
      <c r="A190" s="533">
        <v>46153</v>
      </c>
      <c r="B190" s="382" t="s">
        <v>1018</v>
      </c>
      <c r="C190" s="535" t="s">
        <v>334</v>
      </c>
      <c r="D190" s="375" t="s">
        <v>97</v>
      </c>
      <c r="E190" s="284">
        <v>1000</v>
      </c>
      <c r="F190" s="503">
        <f t="shared" si="2"/>
        <v>1.9353327901499302</v>
      </c>
      <c r="G190" s="504">
        <v>516.70699999999999</v>
      </c>
      <c r="H190" s="242" t="s">
        <v>167</v>
      </c>
      <c r="I190" s="242" t="s">
        <v>1629</v>
      </c>
      <c r="J190" s="505" t="s">
        <v>95</v>
      </c>
      <c r="K190" s="505" t="s">
        <v>2149</v>
      </c>
      <c r="L190" s="505" t="s">
        <v>112</v>
      </c>
      <c r="M190" s="242"/>
      <c r="N190" s="242"/>
      <c r="O190" s="75"/>
    </row>
    <row r="191" spans="1:15" hidden="1">
      <c r="A191" s="536">
        <v>46153</v>
      </c>
      <c r="B191" s="375" t="s">
        <v>1589</v>
      </c>
      <c r="C191" s="375" t="s">
        <v>448</v>
      </c>
      <c r="D191" s="375" t="s">
        <v>97</v>
      </c>
      <c r="E191" s="537">
        <v>525</v>
      </c>
      <c r="F191" s="503">
        <f t="shared" si="2"/>
        <v>1.0160497148287133</v>
      </c>
      <c r="G191" s="504">
        <v>516.70699999999999</v>
      </c>
      <c r="H191" s="170" t="s">
        <v>167</v>
      </c>
      <c r="I191" s="170" t="s">
        <v>1633</v>
      </c>
      <c r="J191" s="505" t="s">
        <v>95</v>
      </c>
      <c r="K191" s="505" t="s">
        <v>2149</v>
      </c>
      <c r="L191" s="505" t="s">
        <v>112</v>
      </c>
      <c r="M191" s="242"/>
      <c r="N191" s="242"/>
      <c r="O191" s="75"/>
    </row>
    <row r="192" spans="1:15">
      <c r="A192" s="393">
        <v>46153</v>
      </c>
      <c r="B192" s="165" t="s">
        <v>2175</v>
      </c>
      <c r="C192" s="375" t="s">
        <v>391</v>
      </c>
      <c r="D192" s="165" t="s">
        <v>256</v>
      </c>
      <c r="E192" s="165">
        <v>12000</v>
      </c>
      <c r="F192" s="503">
        <f t="shared" si="2"/>
        <v>23.223993481799162</v>
      </c>
      <c r="G192" s="504">
        <v>516.70699999999999</v>
      </c>
      <c r="H192" s="165" t="s">
        <v>122</v>
      </c>
      <c r="I192" s="165" t="s">
        <v>1675</v>
      </c>
      <c r="J192" s="505" t="s">
        <v>95</v>
      </c>
      <c r="K192" s="505" t="s">
        <v>2149</v>
      </c>
      <c r="L192" s="505" t="s">
        <v>112</v>
      </c>
      <c r="M192" s="242"/>
      <c r="N192" s="242"/>
      <c r="O192" s="75"/>
    </row>
    <row r="193" spans="1:15">
      <c r="A193" s="370">
        <v>46153</v>
      </c>
      <c r="B193" s="242" t="s">
        <v>2164</v>
      </c>
      <c r="C193" s="242" t="s">
        <v>334</v>
      </c>
      <c r="D193" s="242" t="s">
        <v>256</v>
      </c>
      <c r="E193" s="242">
        <v>1000</v>
      </c>
      <c r="F193" s="503">
        <f t="shared" si="2"/>
        <v>1.9353327901499302</v>
      </c>
      <c r="G193" s="504">
        <v>516.70699999999999</v>
      </c>
      <c r="H193" s="242" t="s">
        <v>121</v>
      </c>
      <c r="I193" s="242" t="s">
        <v>1710</v>
      </c>
      <c r="J193" s="505" t="s">
        <v>95</v>
      </c>
      <c r="K193" s="505" t="s">
        <v>2149</v>
      </c>
      <c r="L193" s="505" t="s">
        <v>112</v>
      </c>
      <c r="M193" s="242"/>
      <c r="N193" s="242"/>
      <c r="O193" s="75"/>
    </row>
    <row r="194" spans="1:15">
      <c r="A194" s="370">
        <v>46153</v>
      </c>
      <c r="B194" s="242" t="s">
        <v>2164</v>
      </c>
      <c r="C194" s="242" t="s">
        <v>334</v>
      </c>
      <c r="D194" s="242" t="s">
        <v>256</v>
      </c>
      <c r="E194" s="242">
        <v>1000</v>
      </c>
      <c r="F194" s="503">
        <f t="shared" ref="F194:F257" si="3">E194/G194</f>
        <v>1.9353327901499302</v>
      </c>
      <c r="G194" s="504">
        <v>516.70699999999999</v>
      </c>
      <c r="H194" s="242" t="s">
        <v>121</v>
      </c>
      <c r="I194" s="242" t="s">
        <v>1710</v>
      </c>
      <c r="J194" s="505" t="s">
        <v>95</v>
      </c>
      <c r="K194" s="505" t="s">
        <v>2149</v>
      </c>
      <c r="L194" s="505" t="s">
        <v>112</v>
      </c>
      <c r="M194" s="242"/>
      <c r="N194" s="242"/>
      <c r="O194" s="75"/>
    </row>
    <row r="195" spans="1:15">
      <c r="A195" s="370">
        <v>46153</v>
      </c>
      <c r="B195" s="242" t="s">
        <v>2169</v>
      </c>
      <c r="C195" s="242" t="s">
        <v>520</v>
      </c>
      <c r="D195" s="242" t="s">
        <v>256</v>
      </c>
      <c r="E195" s="242">
        <v>350</v>
      </c>
      <c r="F195" s="503">
        <f t="shared" si="3"/>
        <v>0.67736647655247562</v>
      </c>
      <c r="G195" s="504">
        <v>516.70699999999999</v>
      </c>
      <c r="H195" s="242" t="s">
        <v>130</v>
      </c>
      <c r="I195" s="242" t="s">
        <v>1739</v>
      </c>
      <c r="J195" s="505" t="s">
        <v>95</v>
      </c>
      <c r="K195" s="505" t="s">
        <v>2149</v>
      </c>
      <c r="L195" s="505" t="s">
        <v>112</v>
      </c>
      <c r="M195" s="242"/>
      <c r="N195" s="242"/>
      <c r="O195" s="75"/>
    </row>
    <row r="196" spans="1:15">
      <c r="A196" s="370">
        <v>46153</v>
      </c>
      <c r="B196" s="242" t="s">
        <v>2169</v>
      </c>
      <c r="C196" s="242" t="s">
        <v>520</v>
      </c>
      <c r="D196" s="242" t="s">
        <v>256</v>
      </c>
      <c r="E196" s="242">
        <v>500</v>
      </c>
      <c r="F196" s="503">
        <f t="shared" si="3"/>
        <v>0.9676663950749651</v>
      </c>
      <c r="G196" s="504">
        <v>516.70699999999999</v>
      </c>
      <c r="H196" s="242" t="s">
        <v>130</v>
      </c>
      <c r="I196" s="242" t="s">
        <v>1739</v>
      </c>
      <c r="J196" s="505" t="s">
        <v>95</v>
      </c>
      <c r="K196" s="505" t="s">
        <v>2149</v>
      </c>
      <c r="L196" s="505" t="s">
        <v>112</v>
      </c>
      <c r="M196" s="242"/>
      <c r="N196" s="242"/>
      <c r="O196" s="75"/>
    </row>
    <row r="197" spans="1:15">
      <c r="A197" s="370">
        <v>46153</v>
      </c>
      <c r="B197" s="242" t="s">
        <v>2173</v>
      </c>
      <c r="C197" s="242" t="s">
        <v>520</v>
      </c>
      <c r="D197" s="242" t="s">
        <v>256</v>
      </c>
      <c r="E197" s="242">
        <v>500</v>
      </c>
      <c r="F197" s="503">
        <f t="shared" si="3"/>
        <v>0.9676663950749651</v>
      </c>
      <c r="G197" s="504">
        <v>516.70699999999999</v>
      </c>
      <c r="H197" s="242" t="s">
        <v>130</v>
      </c>
      <c r="I197" s="242" t="s">
        <v>1739</v>
      </c>
      <c r="J197" s="505" t="s">
        <v>95</v>
      </c>
      <c r="K197" s="505" t="s">
        <v>2149</v>
      </c>
      <c r="L197" s="505" t="s">
        <v>112</v>
      </c>
      <c r="M197" s="242"/>
      <c r="N197" s="242"/>
      <c r="O197" s="75"/>
    </row>
    <row r="198" spans="1:15">
      <c r="A198" s="370">
        <v>46153</v>
      </c>
      <c r="B198" s="242" t="s">
        <v>2173</v>
      </c>
      <c r="C198" s="242" t="s">
        <v>520</v>
      </c>
      <c r="D198" s="242" t="s">
        <v>256</v>
      </c>
      <c r="E198" s="242">
        <v>1000</v>
      </c>
      <c r="F198" s="503">
        <f t="shared" si="3"/>
        <v>1.9353327901499302</v>
      </c>
      <c r="G198" s="504">
        <v>516.70699999999999</v>
      </c>
      <c r="H198" s="242" t="s">
        <v>130</v>
      </c>
      <c r="I198" s="242" t="s">
        <v>1739</v>
      </c>
      <c r="J198" s="505" t="s">
        <v>95</v>
      </c>
      <c r="K198" s="505" t="s">
        <v>2149</v>
      </c>
      <c r="L198" s="505" t="s">
        <v>112</v>
      </c>
      <c r="M198" s="170"/>
      <c r="N198" s="170"/>
      <c r="O198" s="269"/>
    </row>
    <row r="199" spans="1:15">
      <c r="A199" s="370">
        <v>46153</v>
      </c>
      <c r="B199" s="242" t="s">
        <v>2169</v>
      </c>
      <c r="C199" s="242" t="s">
        <v>520</v>
      </c>
      <c r="D199" s="242" t="s">
        <v>256</v>
      </c>
      <c r="E199" s="242">
        <v>2000</v>
      </c>
      <c r="F199" s="503">
        <f t="shared" si="3"/>
        <v>3.8706655802998604</v>
      </c>
      <c r="G199" s="504">
        <v>516.70699999999999</v>
      </c>
      <c r="H199" s="242" t="s">
        <v>130</v>
      </c>
      <c r="I199" s="242" t="s">
        <v>1739</v>
      </c>
      <c r="J199" s="505" t="s">
        <v>95</v>
      </c>
      <c r="K199" s="505" t="s">
        <v>2149</v>
      </c>
      <c r="L199" s="505" t="s">
        <v>112</v>
      </c>
      <c r="M199" s="539"/>
      <c r="N199" s="242"/>
      <c r="O199" s="75"/>
    </row>
    <row r="200" spans="1:15">
      <c r="A200" s="370">
        <v>46153</v>
      </c>
      <c r="B200" s="242" t="s">
        <v>2173</v>
      </c>
      <c r="C200" s="242" t="s">
        <v>520</v>
      </c>
      <c r="D200" s="242" t="s">
        <v>256</v>
      </c>
      <c r="E200" s="242">
        <v>1500</v>
      </c>
      <c r="F200" s="503">
        <f t="shared" si="3"/>
        <v>2.9029991852248953</v>
      </c>
      <c r="G200" s="504">
        <v>516.70699999999999</v>
      </c>
      <c r="H200" s="242" t="s">
        <v>130</v>
      </c>
      <c r="I200" s="242" t="s">
        <v>1739</v>
      </c>
      <c r="J200" s="505" t="s">
        <v>95</v>
      </c>
      <c r="K200" s="505" t="s">
        <v>2149</v>
      </c>
      <c r="L200" s="505" t="s">
        <v>112</v>
      </c>
      <c r="M200" s="170"/>
      <c r="N200" s="170"/>
      <c r="O200" s="247"/>
    </row>
    <row r="201" spans="1:15">
      <c r="A201" s="370">
        <v>46153</v>
      </c>
      <c r="B201" s="242" t="s">
        <v>2186</v>
      </c>
      <c r="C201" s="242" t="s">
        <v>616</v>
      </c>
      <c r="D201" s="242" t="s">
        <v>256</v>
      </c>
      <c r="E201" s="242">
        <v>12000</v>
      </c>
      <c r="F201" s="503">
        <f t="shared" si="3"/>
        <v>23.223993481799162</v>
      </c>
      <c r="G201" s="504">
        <v>516.70699999999999</v>
      </c>
      <c r="H201" s="242" t="s">
        <v>130</v>
      </c>
      <c r="I201" s="242" t="s">
        <v>1740</v>
      </c>
      <c r="J201" s="505" t="s">
        <v>95</v>
      </c>
      <c r="K201" s="505" t="s">
        <v>2149</v>
      </c>
      <c r="L201" s="505" t="s">
        <v>112</v>
      </c>
      <c r="M201" s="242"/>
      <c r="N201" s="242"/>
      <c r="O201" s="75"/>
    </row>
    <row r="202" spans="1:15">
      <c r="A202" s="370">
        <v>46153</v>
      </c>
      <c r="B202" s="242" t="s">
        <v>2185</v>
      </c>
      <c r="C202" s="242" t="s">
        <v>520</v>
      </c>
      <c r="D202" s="242" t="s">
        <v>256</v>
      </c>
      <c r="E202" s="242">
        <v>700</v>
      </c>
      <c r="F202" s="503">
        <f t="shared" si="3"/>
        <v>1.3547329531049512</v>
      </c>
      <c r="G202" s="504">
        <v>516.70699999999999</v>
      </c>
      <c r="H202" s="242" t="s">
        <v>130</v>
      </c>
      <c r="I202" s="242" t="s">
        <v>1739</v>
      </c>
      <c r="J202" s="505" t="s">
        <v>95</v>
      </c>
      <c r="K202" s="505" t="s">
        <v>2149</v>
      </c>
      <c r="L202" s="505" t="s">
        <v>112</v>
      </c>
      <c r="M202" s="170"/>
      <c r="N202" s="170"/>
      <c r="O202" s="124"/>
    </row>
    <row r="203" spans="1:15">
      <c r="A203" s="370">
        <v>46153</v>
      </c>
      <c r="B203" s="242" t="s">
        <v>2169</v>
      </c>
      <c r="C203" s="242" t="s">
        <v>520</v>
      </c>
      <c r="D203" s="242" t="s">
        <v>256</v>
      </c>
      <c r="E203" s="242">
        <v>500</v>
      </c>
      <c r="F203" s="503">
        <f t="shared" si="3"/>
        <v>0.9676663950749651</v>
      </c>
      <c r="G203" s="504">
        <v>516.70699999999999</v>
      </c>
      <c r="H203" s="242" t="s">
        <v>130</v>
      </c>
      <c r="I203" s="242" t="s">
        <v>1739</v>
      </c>
      <c r="J203" s="505" t="s">
        <v>95</v>
      </c>
      <c r="K203" s="505" t="s">
        <v>2149</v>
      </c>
      <c r="L203" s="505" t="s">
        <v>112</v>
      </c>
      <c r="M203" s="170"/>
      <c r="N203" s="170"/>
      <c r="O203" s="124"/>
    </row>
    <row r="204" spans="1:15">
      <c r="A204" s="370">
        <v>46153</v>
      </c>
      <c r="B204" s="242" t="s">
        <v>2169</v>
      </c>
      <c r="C204" s="242" t="s">
        <v>520</v>
      </c>
      <c r="D204" s="242" t="s">
        <v>256</v>
      </c>
      <c r="E204" s="242">
        <v>500</v>
      </c>
      <c r="F204" s="503">
        <f t="shared" si="3"/>
        <v>0.9676663950749651</v>
      </c>
      <c r="G204" s="504">
        <v>516.70699999999999</v>
      </c>
      <c r="H204" s="242" t="s">
        <v>130</v>
      </c>
      <c r="I204" s="242" t="s">
        <v>1739</v>
      </c>
      <c r="J204" s="505" t="s">
        <v>95</v>
      </c>
      <c r="K204" s="505" t="s">
        <v>2149</v>
      </c>
      <c r="L204" s="505" t="s">
        <v>112</v>
      </c>
      <c r="M204" s="170"/>
      <c r="N204" s="170"/>
      <c r="O204" s="124"/>
    </row>
    <row r="205" spans="1:15" s="246" customFormat="1" hidden="1">
      <c r="A205" s="366">
        <v>46153</v>
      </c>
      <c r="B205" s="170" t="s">
        <v>1970</v>
      </c>
      <c r="C205" s="170" t="s">
        <v>448</v>
      </c>
      <c r="D205" s="375" t="s">
        <v>97</v>
      </c>
      <c r="E205" s="173">
        <v>1000</v>
      </c>
      <c r="F205" s="503">
        <f t="shared" si="3"/>
        <v>1.9353327901499302</v>
      </c>
      <c r="G205" s="504">
        <v>516.70699999999999</v>
      </c>
      <c r="H205" s="170" t="s">
        <v>123</v>
      </c>
      <c r="I205" s="170" t="s">
        <v>2018</v>
      </c>
      <c r="J205" s="505" t="s">
        <v>95</v>
      </c>
      <c r="K205" s="505" t="s">
        <v>2149</v>
      </c>
      <c r="L205" s="505" t="s">
        <v>112</v>
      </c>
      <c r="M205" s="242"/>
      <c r="N205" s="242"/>
      <c r="O205" s="75"/>
    </row>
    <row r="206" spans="1:15" hidden="1">
      <c r="A206" s="366">
        <v>46153</v>
      </c>
      <c r="B206" s="242" t="s">
        <v>1022</v>
      </c>
      <c r="C206" s="242" t="s">
        <v>119</v>
      </c>
      <c r="D206" s="375" t="s">
        <v>97</v>
      </c>
      <c r="E206" s="173">
        <v>62500</v>
      </c>
      <c r="F206" s="503">
        <f t="shared" si="3"/>
        <v>120.95829938437065</v>
      </c>
      <c r="G206" s="504">
        <v>516.70699999999999</v>
      </c>
      <c r="H206" s="170" t="s">
        <v>123</v>
      </c>
      <c r="I206" s="170" t="s">
        <v>2019</v>
      </c>
      <c r="J206" s="505" t="s">
        <v>95</v>
      </c>
      <c r="K206" s="505" t="s">
        <v>2149</v>
      </c>
      <c r="L206" s="505" t="s">
        <v>112</v>
      </c>
      <c r="M206" s="242"/>
      <c r="N206" s="242"/>
      <c r="O206" s="75"/>
    </row>
    <row r="207" spans="1:15" hidden="1">
      <c r="A207" s="366">
        <v>46153</v>
      </c>
      <c r="B207" s="170" t="s">
        <v>1971</v>
      </c>
      <c r="C207" s="375" t="s">
        <v>391</v>
      </c>
      <c r="D207" s="170" t="s">
        <v>96</v>
      </c>
      <c r="E207" s="173">
        <v>22000</v>
      </c>
      <c r="F207" s="503">
        <f t="shared" si="3"/>
        <v>42.577321383298468</v>
      </c>
      <c r="G207" s="504">
        <v>516.70699999999999</v>
      </c>
      <c r="H207" s="170" t="s">
        <v>123</v>
      </c>
      <c r="I207" s="170" t="s">
        <v>2020</v>
      </c>
      <c r="J207" s="505" t="s">
        <v>95</v>
      </c>
      <c r="K207" s="505" t="s">
        <v>2149</v>
      </c>
      <c r="L207" s="505" t="s">
        <v>112</v>
      </c>
      <c r="M207" s="242"/>
      <c r="N207" s="242"/>
      <c r="O207" s="75"/>
    </row>
    <row r="208" spans="1:15" hidden="1">
      <c r="A208" s="366">
        <v>46153</v>
      </c>
      <c r="B208" s="170" t="s">
        <v>1972</v>
      </c>
      <c r="C208" s="170" t="s">
        <v>523</v>
      </c>
      <c r="D208" s="170" t="s">
        <v>96</v>
      </c>
      <c r="E208" s="173">
        <v>40000</v>
      </c>
      <c r="F208" s="503">
        <f t="shared" si="3"/>
        <v>77.413311605997208</v>
      </c>
      <c r="G208" s="504">
        <v>516.70699999999999</v>
      </c>
      <c r="H208" s="170" t="s">
        <v>123</v>
      </c>
      <c r="I208" s="170" t="s">
        <v>2021</v>
      </c>
      <c r="J208" s="505" t="s">
        <v>95</v>
      </c>
      <c r="K208" s="505" t="s">
        <v>2149</v>
      </c>
      <c r="L208" s="505" t="s">
        <v>112</v>
      </c>
      <c r="M208" s="242"/>
      <c r="N208" s="242"/>
      <c r="O208" s="75"/>
    </row>
    <row r="209" spans="1:15" hidden="1">
      <c r="A209" s="370">
        <v>46153</v>
      </c>
      <c r="B209" s="242" t="s">
        <v>1367</v>
      </c>
      <c r="C209" s="242" t="s">
        <v>334</v>
      </c>
      <c r="D209" s="242" t="s">
        <v>96</v>
      </c>
      <c r="E209" s="242">
        <v>500</v>
      </c>
      <c r="F209" s="503">
        <f t="shared" si="3"/>
        <v>0.9676663950749651</v>
      </c>
      <c r="G209" s="504">
        <v>516.70699999999999</v>
      </c>
      <c r="H209" s="242" t="s">
        <v>123</v>
      </c>
      <c r="I209" s="242" t="s">
        <v>2013</v>
      </c>
      <c r="J209" s="505" t="s">
        <v>95</v>
      </c>
      <c r="K209" s="505" t="s">
        <v>2149</v>
      </c>
      <c r="L209" s="505" t="s">
        <v>112</v>
      </c>
      <c r="M209" s="242"/>
      <c r="N209" s="242"/>
      <c r="O209" s="75"/>
    </row>
    <row r="210" spans="1:15" hidden="1">
      <c r="A210" s="370">
        <v>46153</v>
      </c>
      <c r="B210" s="242" t="s">
        <v>451</v>
      </c>
      <c r="C210" s="242" t="s">
        <v>334</v>
      </c>
      <c r="D210" s="242" t="s">
        <v>96</v>
      </c>
      <c r="E210" s="242">
        <v>500</v>
      </c>
      <c r="F210" s="503">
        <f t="shared" si="3"/>
        <v>0.9676663950749651</v>
      </c>
      <c r="G210" s="504">
        <v>516.70699999999999</v>
      </c>
      <c r="H210" s="242" t="s">
        <v>123</v>
      </c>
      <c r="I210" s="242" t="s">
        <v>2013</v>
      </c>
      <c r="J210" s="505" t="s">
        <v>95</v>
      </c>
      <c r="K210" s="505" t="s">
        <v>2149</v>
      </c>
      <c r="L210" s="505" t="s">
        <v>112</v>
      </c>
      <c r="M210" s="242"/>
      <c r="N210" s="242"/>
      <c r="O210" s="75"/>
    </row>
    <row r="211" spans="1:15" hidden="1">
      <c r="A211" s="370">
        <v>46153</v>
      </c>
      <c r="B211" s="242" t="s">
        <v>1973</v>
      </c>
      <c r="C211" s="242" t="s">
        <v>334</v>
      </c>
      <c r="D211" s="242" t="s">
        <v>96</v>
      </c>
      <c r="E211" s="242">
        <v>1500</v>
      </c>
      <c r="F211" s="503">
        <f t="shared" si="3"/>
        <v>2.9029991852248953</v>
      </c>
      <c r="G211" s="504">
        <v>516.70699999999999</v>
      </c>
      <c r="H211" s="242" t="s">
        <v>123</v>
      </c>
      <c r="I211" s="242" t="s">
        <v>2013</v>
      </c>
      <c r="J211" s="505" t="s">
        <v>95</v>
      </c>
      <c r="K211" s="505" t="s">
        <v>2149</v>
      </c>
      <c r="L211" s="505" t="s">
        <v>112</v>
      </c>
      <c r="M211" s="242"/>
      <c r="N211" s="242"/>
      <c r="O211" s="75"/>
    </row>
    <row r="212" spans="1:15" hidden="1">
      <c r="A212" s="370">
        <v>46153</v>
      </c>
      <c r="B212" s="242" t="s">
        <v>1974</v>
      </c>
      <c r="C212" s="242" t="s">
        <v>334</v>
      </c>
      <c r="D212" s="242" t="s">
        <v>96</v>
      </c>
      <c r="E212" s="242">
        <v>5000</v>
      </c>
      <c r="F212" s="503">
        <f t="shared" si="3"/>
        <v>9.676663950749651</v>
      </c>
      <c r="G212" s="504">
        <v>516.70699999999999</v>
      </c>
      <c r="H212" s="242" t="s">
        <v>123</v>
      </c>
      <c r="I212" s="242" t="s">
        <v>2013</v>
      </c>
      <c r="J212" s="505" t="s">
        <v>95</v>
      </c>
      <c r="K212" s="505" t="s">
        <v>2149</v>
      </c>
      <c r="L212" s="505" t="s">
        <v>112</v>
      </c>
      <c r="M212" s="242"/>
      <c r="N212" s="242"/>
      <c r="O212" s="75"/>
    </row>
    <row r="213" spans="1:15" hidden="1">
      <c r="A213" s="370">
        <v>46154</v>
      </c>
      <c r="B213" s="242" t="s">
        <v>185</v>
      </c>
      <c r="C213" s="242" t="s">
        <v>334</v>
      </c>
      <c r="D213" s="371" t="s">
        <v>98</v>
      </c>
      <c r="E213" s="242">
        <v>1000</v>
      </c>
      <c r="F213" s="503">
        <f t="shared" si="3"/>
        <v>1.9353327901499302</v>
      </c>
      <c r="G213" s="504">
        <v>516.70699999999999</v>
      </c>
      <c r="H213" s="372" t="s">
        <v>110</v>
      </c>
      <c r="I213" s="530" t="s">
        <v>1468</v>
      </c>
      <c r="J213" s="505" t="s">
        <v>95</v>
      </c>
      <c r="K213" s="505" t="s">
        <v>2149</v>
      </c>
      <c r="L213" s="505" t="s">
        <v>112</v>
      </c>
      <c r="M213" s="242"/>
      <c r="N213" s="242"/>
      <c r="O213" s="75"/>
    </row>
    <row r="214" spans="1:15" hidden="1">
      <c r="A214" s="370">
        <v>46154</v>
      </c>
      <c r="B214" s="242" t="s">
        <v>203</v>
      </c>
      <c r="C214" s="242" t="s">
        <v>334</v>
      </c>
      <c r="D214" s="371" t="s">
        <v>98</v>
      </c>
      <c r="E214" s="242">
        <v>1000</v>
      </c>
      <c r="F214" s="503">
        <f t="shared" si="3"/>
        <v>1.9353327901499302</v>
      </c>
      <c r="G214" s="504">
        <v>516.70699999999999</v>
      </c>
      <c r="H214" s="372" t="s">
        <v>110</v>
      </c>
      <c r="I214" s="530" t="s">
        <v>1468</v>
      </c>
      <c r="J214" s="505" t="s">
        <v>95</v>
      </c>
      <c r="K214" s="505" t="s">
        <v>2149</v>
      </c>
      <c r="L214" s="505" t="s">
        <v>112</v>
      </c>
      <c r="M214" s="242"/>
      <c r="N214" s="242"/>
      <c r="O214" s="75"/>
    </row>
    <row r="215" spans="1:15" hidden="1">
      <c r="A215" s="370">
        <v>46154</v>
      </c>
      <c r="B215" s="242" t="s">
        <v>1438</v>
      </c>
      <c r="C215" s="242" t="s">
        <v>334</v>
      </c>
      <c r="D215" s="371" t="s">
        <v>98</v>
      </c>
      <c r="E215" s="242">
        <v>1000</v>
      </c>
      <c r="F215" s="503">
        <f t="shared" si="3"/>
        <v>1.9353327901499302</v>
      </c>
      <c r="G215" s="504">
        <v>516.70699999999999</v>
      </c>
      <c r="H215" s="372" t="s">
        <v>110</v>
      </c>
      <c r="I215" s="530" t="s">
        <v>1468</v>
      </c>
      <c r="J215" s="505" t="s">
        <v>95</v>
      </c>
      <c r="K215" s="505" t="s">
        <v>2149</v>
      </c>
      <c r="L215" s="505" t="s">
        <v>112</v>
      </c>
      <c r="M215" s="170"/>
      <c r="N215" s="170"/>
      <c r="O215" s="124"/>
    </row>
    <row r="216" spans="1:15" hidden="1">
      <c r="A216" s="370">
        <v>46154</v>
      </c>
      <c r="B216" s="242" t="s">
        <v>186</v>
      </c>
      <c r="C216" s="242" t="s">
        <v>334</v>
      </c>
      <c r="D216" s="371" t="s">
        <v>98</v>
      </c>
      <c r="E216" s="242">
        <v>1000</v>
      </c>
      <c r="F216" s="503">
        <f t="shared" si="3"/>
        <v>1.9353327901499302</v>
      </c>
      <c r="G216" s="504">
        <v>516.70699999999999</v>
      </c>
      <c r="H216" s="372" t="s">
        <v>110</v>
      </c>
      <c r="I216" s="530" t="s">
        <v>1468</v>
      </c>
      <c r="J216" s="505" t="s">
        <v>95</v>
      </c>
      <c r="K216" s="505" t="s">
        <v>2149</v>
      </c>
      <c r="L216" s="505" t="s">
        <v>112</v>
      </c>
      <c r="M216" s="170"/>
      <c r="N216" s="170"/>
      <c r="O216" s="124"/>
    </row>
    <row r="217" spans="1:15" hidden="1">
      <c r="A217" s="370">
        <v>46154</v>
      </c>
      <c r="B217" s="242" t="s">
        <v>1440</v>
      </c>
      <c r="C217" s="375" t="s">
        <v>391</v>
      </c>
      <c r="D217" s="371" t="s">
        <v>98</v>
      </c>
      <c r="E217" s="242">
        <v>12000</v>
      </c>
      <c r="F217" s="503">
        <f t="shared" si="3"/>
        <v>23.223993481799162</v>
      </c>
      <c r="G217" s="504">
        <v>516.70699999999999</v>
      </c>
      <c r="H217" s="372" t="s">
        <v>110</v>
      </c>
      <c r="I217" s="530" t="s">
        <v>1472</v>
      </c>
      <c r="J217" s="505" t="s">
        <v>95</v>
      </c>
      <c r="K217" s="505" t="s">
        <v>2149</v>
      </c>
      <c r="L217" s="505" t="s">
        <v>112</v>
      </c>
      <c r="M217" s="242"/>
      <c r="N217" s="242"/>
      <c r="O217" s="75"/>
    </row>
    <row r="218" spans="1:15" hidden="1">
      <c r="A218" s="370">
        <v>46154</v>
      </c>
      <c r="B218" s="369" t="s">
        <v>1441</v>
      </c>
      <c r="C218" s="170" t="s">
        <v>109</v>
      </c>
      <c r="D218" s="232" t="s">
        <v>98</v>
      </c>
      <c r="E218" s="242">
        <v>10000</v>
      </c>
      <c r="F218" s="503">
        <f t="shared" si="3"/>
        <v>19.353327901499302</v>
      </c>
      <c r="G218" s="504">
        <v>516.70699999999999</v>
      </c>
      <c r="H218" s="372" t="s">
        <v>110</v>
      </c>
      <c r="I218" s="530" t="s">
        <v>1473</v>
      </c>
      <c r="J218" s="505" t="s">
        <v>95</v>
      </c>
      <c r="K218" s="505" t="s">
        <v>2149</v>
      </c>
      <c r="L218" s="505" t="s">
        <v>112</v>
      </c>
      <c r="M218" s="242"/>
      <c r="N218" s="242"/>
      <c r="O218" s="75"/>
    </row>
    <row r="219" spans="1:15" hidden="1">
      <c r="A219" s="374">
        <v>46154</v>
      </c>
      <c r="B219" s="377" t="s">
        <v>1497</v>
      </c>
      <c r="C219" s="375" t="s">
        <v>391</v>
      </c>
      <c r="D219" s="376" t="s">
        <v>96</v>
      </c>
      <c r="E219" s="377">
        <v>12000</v>
      </c>
      <c r="F219" s="503">
        <f t="shared" si="3"/>
        <v>23.223993481799162</v>
      </c>
      <c r="G219" s="504">
        <v>516.70699999999999</v>
      </c>
      <c r="H219" s="376" t="s">
        <v>127</v>
      </c>
      <c r="I219" s="377" t="s">
        <v>1558</v>
      </c>
      <c r="J219" s="505" t="s">
        <v>95</v>
      </c>
      <c r="K219" s="505" t="s">
        <v>2149</v>
      </c>
      <c r="L219" s="505" t="s">
        <v>112</v>
      </c>
      <c r="M219" s="242"/>
      <c r="N219" s="242"/>
      <c r="O219" s="75"/>
    </row>
    <row r="220" spans="1:15" hidden="1">
      <c r="A220" s="374">
        <v>46154</v>
      </c>
      <c r="B220" s="375" t="s">
        <v>1498</v>
      </c>
      <c r="C220" s="375" t="s">
        <v>109</v>
      </c>
      <c r="D220" s="376" t="s">
        <v>96</v>
      </c>
      <c r="E220" s="377">
        <v>7500</v>
      </c>
      <c r="F220" s="503">
        <f t="shared" si="3"/>
        <v>14.514995926124477</v>
      </c>
      <c r="G220" s="504">
        <v>516.70699999999999</v>
      </c>
      <c r="H220" s="376" t="s">
        <v>127</v>
      </c>
      <c r="I220" s="377" t="s">
        <v>1559</v>
      </c>
      <c r="J220" s="505" t="s">
        <v>95</v>
      </c>
      <c r="K220" s="505" t="s">
        <v>2149</v>
      </c>
      <c r="L220" s="505" t="s">
        <v>112</v>
      </c>
      <c r="M220" s="242"/>
      <c r="N220" s="242"/>
      <c r="O220" s="75"/>
    </row>
    <row r="221" spans="1:15" hidden="1">
      <c r="A221" s="533">
        <v>46154</v>
      </c>
      <c r="B221" s="382" t="s">
        <v>1014</v>
      </c>
      <c r="C221" s="535" t="s">
        <v>334</v>
      </c>
      <c r="D221" s="375" t="s">
        <v>97</v>
      </c>
      <c r="E221" s="284">
        <v>1000</v>
      </c>
      <c r="F221" s="503">
        <f t="shared" si="3"/>
        <v>1.9353327901499302</v>
      </c>
      <c r="G221" s="504">
        <v>516.70699999999999</v>
      </c>
      <c r="H221" s="242" t="s">
        <v>167</v>
      </c>
      <c r="I221" s="242" t="s">
        <v>1629</v>
      </c>
      <c r="J221" s="505" t="s">
        <v>95</v>
      </c>
      <c r="K221" s="505" t="s">
        <v>2149</v>
      </c>
      <c r="L221" s="505" t="s">
        <v>112</v>
      </c>
      <c r="M221" s="242"/>
      <c r="N221" s="242"/>
      <c r="O221" s="75"/>
    </row>
    <row r="222" spans="1:15" hidden="1">
      <c r="A222" s="533">
        <v>46154</v>
      </c>
      <c r="B222" s="382" t="s">
        <v>1015</v>
      </c>
      <c r="C222" s="535" t="s">
        <v>334</v>
      </c>
      <c r="D222" s="375" t="s">
        <v>97</v>
      </c>
      <c r="E222" s="284">
        <v>1000</v>
      </c>
      <c r="F222" s="503">
        <f t="shared" si="3"/>
        <v>1.9353327901499302</v>
      </c>
      <c r="G222" s="504">
        <v>516.70699999999999</v>
      </c>
      <c r="H222" s="242" t="s">
        <v>167</v>
      </c>
      <c r="I222" s="242" t="s">
        <v>1629</v>
      </c>
      <c r="J222" s="505" t="s">
        <v>95</v>
      </c>
      <c r="K222" s="505" t="s">
        <v>2149</v>
      </c>
      <c r="L222" s="505" t="s">
        <v>112</v>
      </c>
      <c r="M222" s="242"/>
      <c r="N222" s="242"/>
      <c r="O222" s="75"/>
    </row>
    <row r="223" spans="1:15" hidden="1">
      <c r="A223" s="533">
        <v>46154</v>
      </c>
      <c r="B223" s="382" t="s">
        <v>1583</v>
      </c>
      <c r="C223" s="535" t="s">
        <v>334</v>
      </c>
      <c r="D223" s="375" t="s">
        <v>97</v>
      </c>
      <c r="E223" s="245">
        <v>1000</v>
      </c>
      <c r="F223" s="503">
        <f t="shared" si="3"/>
        <v>1.9353327901499302</v>
      </c>
      <c r="G223" s="504">
        <v>516.70699999999999</v>
      </c>
      <c r="H223" s="242" t="s">
        <v>167</v>
      </c>
      <c r="I223" s="242" t="s">
        <v>1629</v>
      </c>
      <c r="J223" s="505" t="s">
        <v>95</v>
      </c>
      <c r="K223" s="505" t="s">
        <v>2149</v>
      </c>
      <c r="L223" s="505" t="s">
        <v>112</v>
      </c>
      <c r="M223" s="242"/>
      <c r="N223" s="242"/>
      <c r="O223" s="75"/>
    </row>
    <row r="224" spans="1:15" hidden="1">
      <c r="A224" s="533">
        <v>46154</v>
      </c>
      <c r="B224" s="382" t="s">
        <v>196</v>
      </c>
      <c r="C224" s="535" t="s">
        <v>334</v>
      </c>
      <c r="D224" s="375" t="s">
        <v>97</v>
      </c>
      <c r="E224" s="284">
        <v>1000</v>
      </c>
      <c r="F224" s="503">
        <f t="shared" si="3"/>
        <v>1.9353327901499302</v>
      </c>
      <c r="G224" s="504">
        <v>516.70699999999999</v>
      </c>
      <c r="H224" s="242" t="s">
        <v>167</v>
      </c>
      <c r="I224" s="242" t="s">
        <v>1629</v>
      </c>
      <c r="J224" s="505" t="s">
        <v>95</v>
      </c>
      <c r="K224" s="505" t="s">
        <v>2149</v>
      </c>
      <c r="L224" s="505" t="s">
        <v>112</v>
      </c>
      <c r="M224" s="170"/>
      <c r="N224" s="170"/>
      <c r="O224" s="269"/>
    </row>
    <row r="225" spans="1:15" hidden="1">
      <c r="A225" s="533">
        <v>46154</v>
      </c>
      <c r="B225" s="382" t="s">
        <v>1590</v>
      </c>
      <c r="C225" s="382" t="s">
        <v>109</v>
      </c>
      <c r="D225" s="382" t="s">
        <v>98</v>
      </c>
      <c r="E225" s="284">
        <v>5000</v>
      </c>
      <c r="F225" s="503">
        <f t="shared" si="3"/>
        <v>9.676663950749651</v>
      </c>
      <c r="G225" s="504">
        <v>516.70699999999999</v>
      </c>
      <c r="H225" s="242" t="s">
        <v>167</v>
      </c>
      <c r="I225" s="242" t="s">
        <v>1634</v>
      </c>
      <c r="J225" s="505" t="s">
        <v>95</v>
      </c>
      <c r="K225" s="505" t="s">
        <v>2149</v>
      </c>
      <c r="L225" s="505" t="s">
        <v>112</v>
      </c>
      <c r="M225" s="242"/>
      <c r="N225" s="242"/>
      <c r="O225" s="75"/>
    </row>
    <row r="226" spans="1:15">
      <c r="A226" s="393">
        <v>46154</v>
      </c>
      <c r="B226" s="165" t="s">
        <v>2187</v>
      </c>
      <c r="C226" s="165" t="s">
        <v>523</v>
      </c>
      <c r="D226" s="165" t="s">
        <v>256</v>
      </c>
      <c r="E226" s="165">
        <v>80000</v>
      </c>
      <c r="F226" s="503">
        <f t="shared" si="3"/>
        <v>154.82662321199442</v>
      </c>
      <c r="G226" s="504">
        <v>516.70699999999999</v>
      </c>
      <c r="H226" s="347" t="s">
        <v>122</v>
      </c>
      <c r="I226" s="347" t="s">
        <v>1676</v>
      </c>
      <c r="J226" s="505" t="s">
        <v>95</v>
      </c>
      <c r="K226" s="505" t="s">
        <v>2149</v>
      </c>
      <c r="L226" s="505" t="s">
        <v>112</v>
      </c>
      <c r="M226" s="242"/>
      <c r="N226" s="242"/>
      <c r="O226" s="75"/>
    </row>
    <row r="227" spans="1:15">
      <c r="A227" s="393">
        <v>46154</v>
      </c>
      <c r="B227" s="165" t="s">
        <v>2174</v>
      </c>
      <c r="C227" s="165" t="s">
        <v>334</v>
      </c>
      <c r="D227" s="165" t="s">
        <v>256</v>
      </c>
      <c r="E227" s="165">
        <v>1500</v>
      </c>
      <c r="F227" s="503">
        <f t="shared" si="3"/>
        <v>2.9029991852248953</v>
      </c>
      <c r="G227" s="504">
        <v>516.70699999999999</v>
      </c>
      <c r="H227" s="347" t="s">
        <v>122</v>
      </c>
      <c r="I227" s="347" t="s">
        <v>1669</v>
      </c>
      <c r="J227" s="505" t="s">
        <v>95</v>
      </c>
      <c r="K227" s="505" t="s">
        <v>2149</v>
      </c>
      <c r="L227" s="505" t="s">
        <v>112</v>
      </c>
      <c r="M227" s="242"/>
      <c r="N227" s="242"/>
      <c r="O227" s="75"/>
    </row>
    <row r="228" spans="1:15">
      <c r="A228" s="393">
        <v>46154</v>
      </c>
      <c r="B228" s="165" t="s">
        <v>2174</v>
      </c>
      <c r="C228" s="165" t="s">
        <v>334</v>
      </c>
      <c r="D228" s="165" t="s">
        <v>256</v>
      </c>
      <c r="E228" s="165">
        <v>1500</v>
      </c>
      <c r="F228" s="503">
        <f t="shared" si="3"/>
        <v>2.9029991852248953</v>
      </c>
      <c r="G228" s="504">
        <v>516.70699999999999</v>
      </c>
      <c r="H228" s="347" t="s">
        <v>122</v>
      </c>
      <c r="I228" s="347" t="s">
        <v>1669</v>
      </c>
      <c r="J228" s="505" t="s">
        <v>95</v>
      </c>
      <c r="K228" s="505" t="s">
        <v>2149</v>
      </c>
      <c r="L228" s="505" t="s">
        <v>112</v>
      </c>
      <c r="M228" s="242"/>
      <c r="N228" s="242"/>
      <c r="O228" s="75"/>
    </row>
    <row r="229" spans="1:15">
      <c r="A229" s="393">
        <v>46154</v>
      </c>
      <c r="B229" s="165" t="s">
        <v>2188</v>
      </c>
      <c r="C229" s="165" t="s">
        <v>334</v>
      </c>
      <c r="D229" s="165" t="s">
        <v>256</v>
      </c>
      <c r="E229" s="165">
        <v>250</v>
      </c>
      <c r="F229" s="503">
        <f t="shared" si="3"/>
        <v>0.48383319753748255</v>
      </c>
      <c r="G229" s="504">
        <v>516.70699999999999</v>
      </c>
      <c r="H229" s="347" t="s">
        <v>122</v>
      </c>
      <c r="I229" s="347" t="s">
        <v>1669</v>
      </c>
      <c r="J229" s="505" t="s">
        <v>95</v>
      </c>
      <c r="K229" s="505" t="s">
        <v>2149</v>
      </c>
      <c r="L229" s="505" t="s">
        <v>112</v>
      </c>
      <c r="M229" s="242"/>
      <c r="N229" s="242"/>
      <c r="O229" s="75"/>
    </row>
    <row r="230" spans="1:15" hidden="1">
      <c r="A230" s="393">
        <v>46154</v>
      </c>
      <c r="B230" s="165" t="s">
        <v>1658</v>
      </c>
      <c r="C230" s="165" t="s">
        <v>109</v>
      </c>
      <c r="D230" s="165" t="s">
        <v>525</v>
      </c>
      <c r="E230" s="165">
        <v>7500</v>
      </c>
      <c r="F230" s="503">
        <f t="shared" si="3"/>
        <v>14.514995926124477</v>
      </c>
      <c r="G230" s="504">
        <v>516.70699999999999</v>
      </c>
      <c r="H230" s="165" t="s">
        <v>122</v>
      </c>
      <c r="I230" s="165" t="s">
        <v>1677</v>
      </c>
      <c r="J230" s="505" t="s">
        <v>95</v>
      </c>
      <c r="K230" s="505" t="s">
        <v>2149</v>
      </c>
      <c r="L230" s="505" t="s">
        <v>112</v>
      </c>
      <c r="M230" s="242"/>
      <c r="N230" s="242"/>
      <c r="O230" s="75"/>
    </row>
    <row r="231" spans="1:15">
      <c r="A231" s="370">
        <v>46154</v>
      </c>
      <c r="B231" s="242" t="s">
        <v>2161</v>
      </c>
      <c r="C231" s="242" t="s">
        <v>334</v>
      </c>
      <c r="D231" s="242" t="s">
        <v>256</v>
      </c>
      <c r="E231" s="242">
        <v>1000</v>
      </c>
      <c r="F231" s="503">
        <f t="shared" si="3"/>
        <v>1.9353327901499302</v>
      </c>
      <c r="G231" s="504">
        <v>516.70699999999999</v>
      </c>
      <c r="H231" s="242" t="s">
        <v>121</v>
      </c>
      <c r="I231" s="242" t="s">
        <v>1710</v>
      </c>
      <c r="J231" s="505" t="s">
        <v>95</v>
      </c>
      <c r="K231" s="505" t="s">
        <v>2149</v>
      </c>
      <c r="L231" s="505" t="s">
        <v>112</v>
      </c>
      <c r="M231" s="242"/>
      <c r="N231" s="242"/>
      <c r="O231" s="75"/>
    </row>
    <row r="232" spans="1:15">
      <c r="A232" s="370">
        <v>46154</v>
      </c>
      <c r="B232" s="242" t="s">
        <v>2161</v>
      </c>
      <c r="C232" s="242" t="s">
        <v>334</v>
      </c>
      <c r="D232" s="242" t="s">
        <v>256</v>
      </c>
      <c r="E232" s="242">
        <v>1000</v>
      </c>
      <c r="F232" s="503">
        <f t="shared" si="3"/>
        <v>1.9353327901499302</v>
      </c>
      <c r="G232" s="504">
        <v>516.70699999999999</v>
      </c>
      <c r="H232" s="242" t="s">
        <v>121</v>
      </c>
      <c r="I232" s="242" t="s">
        <v>1710</v>
      </c>
      <c r="J232" s="505" t="s">
        <v>95</v>
      </c>
      <c r="K232" s="505" t="s">
        <v>2149</v>
      </c>
      <c r="L232" s="505" t="s">
        <v>112</v>
      </c>
      <c r="M232" s="242"/>
      <c r="N232" s="242"/>
      <c r="O232" s="75"/>
    </row>
    <row r="233" spans="1:15">
      <c r="A233" s="370">
        <v>46154</v>
      </c>
      <c r="B233" s="242" t="s">
        <v>2161</v>
      </c>
      <c r="C233" s="242" t="s">
        <v>334</v>
      </c>
      <c r="D233" s="242" t="s">
        <v>256</v>
      </c>
      <c r="E233" s="242">
        <v>1000</v>
      </c>
      <c r="F233" s="503">
        <f t="shared" si="3"/>
        <v>1.9353327901499302</v>
      </c>
      <c r="G233" s="504">
        <v>516.70699999999999</v>
      </c>
      <c r="H233" s="242" t="s">
        <v>121</v>
      </c>
      <c r="I233" s="242" t="s">
        <v>1710</v>
      </c>
      <c r="J233" s="505" t="s">
        <v>95</v>
      </c>
      <c r="K233" s="505" t="s">
        <v>2149</v>
      </c>
      <c r="L233" s="505" t="s">
        <v>112</v>
      </c>
      <c r="M233" s="242"/>
      <c r="N233" s="242"/>
      <c r="O233" s="75"/>
    </row>
    <row r="234" spans="1:15">
      <c r="A234" s="370">
        <v>46154</v>
      </c>
      <c r="B234" s="242" t="s">
        <v>2161</v>
      </c>
      <c r="C234" s="242" t="s">
        <v>334</v>
      </c>
      <c r="D234" s="242" t="s">
        <v>256</v>
      </c>
      <c r="E234" s="242">
        <v>1000</v>
      </c>
      <c r="F234" s="503">
        <f t="shared" si="3"/>
        <v>1.9353327901499302</v>
      </c>
      <c r="G234" s="504">
        <v>516.70699999999999</v>
      </c>
      <c r="H234" s="242" t="s">
        <v>121</v>
      </c>
      <c r="I234" s="242" t="s">
        <v>1710</v>
      </c>
      <c r="J234" s="505" t="s">
        <v>95</v>
      </c>
      <c r="K234" s="505" t="s">
        <v>2149</v>
      </c>
      <c r="L234" s="505" t="s">
        <v>112</v>
      </c>
      <c r="M234" s="242"/>
      <c r="N234" s="242"/>
      <c r="O234" s="75"/>
    </row>
    <row r="235" spans="1:15">
      <c r="A235" s="370">
        <v>46154</v>
      </c>
      <c r="B235" s="242" t="s">
        <v>2161</v>
      </c>
      <c r="C235" s="242" t="s">
        <v>334</v>
      </c>
      <c r="D235" s="242" t="s">
        <v>256</v>
      </c>
      <c r="E235" s="242">
        <v>1000</v>
      </c>
      <c r="F235" s="503">
        <f t="shared" si="3"/>
        <v>1.9353327901499302</v>
      </c>
      <c r="G235" s="504">
        <v>516.70699999999999</v>
      </c>
      <c r="H235" s="242" t="s">
        <v>121</v>
      </c>
      <c r="I235" s="242" t="s">
        <v>1710</v>
      </c>
      <c r="J235" s="505" t="s">
        <v>95</v>
      </c>
      <c r="K235" s="505" t="s">
        <v>2149</v>
      </c>
      <c r="L235" s="505" t="s">
        <v>112</v>
      </c>
      <c r="M235" s="242"/>
      <c r="N235" s="242"/>
      <c r="O235" s="75"/>
    </row>
    <row r="236" spans="1:15">
      <c r="A236" s="370">
        <v>46154</v>
      </c>
      <c r="B236" s="242" t="s">
        <v>521</v>
      </c>
      <c r="C236" s="242" t="s">
        <v>522</v>
      </c>
      <c r="D236" s="242" t="s">
        <v>256</v>
      </c>
      <c r="E236" s="242">
        <v>1500</v>
      </c>
      <c r="F236" s="503">
        <f t="shared" si="3"/>
        <v>2.9029991852248953</v>
      </c>
      <c r="G236" s="504">
        <v>516.70699999999999</v>
      </c>
      <c r="H236" s="242" t="s">
        <v>121</v>
      </c>
      <c r="I236" s="242" t="s">
        <v>1711</v>
      </c>
      <c r="J236" s="505" t="s">
        <v>95</v>
      </c>
      <c r="K236" s="505" t="s">
        <v>2149</v>
      </c>
      <c r="L236" s="505" t="s">
        <v>112</v>
      </c>
      <c r="M236" s="242"/>
      <c r="N236" s="242"/>
      <c r="O236" s="75"/>
    </row>
    <row r="237" spans="1:15" hidden="1">
      <c r="A237" s="370">
        <v>46154</v>
      </c>
      <c r="B237" s="165" t="s">
        <v>1706</v>
      </c>
      <c r="C237" s="165" t="s">
        <v>109</v>
      </c>
      <c r="D237" s="242" t="s">
        <v>256</v>
      </c>
      <c r="E237" s="242">
        <v>7500</v>
      </c>
      <c r="F237" s="503">
        <f t="shared" si="3"/>
        <v>14.514995926124477</v>
      </c>
      <c r="G237" s="504">
        <v>516.70699999999999</v>
      </c>
      <c r="H237" s="242" t="s">
        <v>121</v>
      </c>
      <c r="I237" s="242" t="s">
        <v>1721</v>
      </c>
      <c r="J237" s="505" t="s">
        <v>95</v>
      </c>
      <c r="K237" s="505" t="s">
        <v>2149</v>
      </c>
      <c r="L237" s="505" t="s">
        <v>112</v>
      </c>
      <c r="M237" s="242"/>
      <c r="N237" s="242"/>
      <c r="O237" s="75"/>
    </row>
    <row r="238" spans="1:15">
      <c r="A238" s="370">
        <v>46154</v>
      </c>
      <c r="B238" s="242" t="s">
        <v>2169</v>
      </c>
      <c r="C238" s="242" t="s">
        <v>520</v>
      </c>
      <c r="D238" s="242" t="s">
        <v>256</v>
      </c>
      <c r="E238" s="242">
        <v>500</v>
      </c>
      <c r="F238" s="503">
        <f t="shared" si="3"/>
        <v>0.9676663950749651</v>
      </c>
      <c r="G238" s="504">
        <v>516.70699999999999</v>
      </c>
      <c r="H238" s="242" t="s">
        <v>130</v>
      </c>
      <c r="I238" s="242" t="s">
        <v>1739</v>
      </c>
      <c r="J238" s="505" t="s">
        <v>95</v>
      </c>
      <c r="K238" s="505" t="s">
        <v>2149</v>
      </c>
      <c r="L238" s="505" t="s">
        <v>112</v>
      </c>
      <c r="M238" s="170"/>
      <c r="N238" s="170"/>
      <c r="O238" s="124"/>
    </row>
    <row r="239" spans="1:15">
      <c r="A239" s="370">
        <v>46154</v>
      </c>
      <c r="B239" s="242" t="s">
        <v>2185</v>
      </c>
      <c r="C239" s="242" t="s">
        <v>520</v>
      </c>
      <c r="D239" s="242" t="s">
        <v>256</v>
      </c>
      <c r="E239" s="242">
        <v>700</v>
      </c>
      <c r="F239" s="503">
        <f t="shared" si="3"/>
        <v>1.3547329531049512</v>
      </c>
      <c r="G239" s="504">
        <v>516.70699999999999</v>
      </c>
      <c r="H239" s="242" t="s">
        <v>130</v>
      </c>
      <c r="I239" s="242" t="s">
        <v>1739</v>
      </c>
      <c r="J239" s="505" t="s">
        <v>95</v>
      </c>
      <c r="K239" s="505" t="s">
        <v>2149</v>
      </c>
      <c r="L239" s="505" t="s">
        <v>112</v>
      </c>
      <c r="M239" s="242"/>
      <c r="N239" s="242"/>
      <c r="O239" s="75"/>
    </row>
    <row r="240" spans="1:15">
      <c r="A240" s="370">
        <v>46154</v>
      </c>
      <c r="B240" s="242" t="s">
        <v>2169</v>
      </c>
      <c r="C240" s="242" t="s">
        <v>520</v>
      </c>
      <c r="D240" s="242" t="s">
        <v>256</v>
      </c>
      <c r="E240" s="242">
        <v>500</v>
      </c>
      <c r="F240" s="503">
        <f t="shared" si="3"/>
        <v>0.9676663950749651</v>
      </c>
      <c r="G240" s="504">
        <v>516.70699999999999</v>
      </c>
      <c r="H240" s="242" t="s">
        <v>130</v>
      </c>
      <c r="I240" s="242" t="s">
        <v>1739</v>
      </c>
      <c r="J240" s="505" t="s">
        <v>95</v>
      </c>
      <c r="K240" s="505" t="s">
        <v>2149</v>
      </c>
      <c r="L240" s="505" t="s">
        <v>112</v>
      </c>
      <c r="M240" s="242"/>
      <c r="N240" s="242"/>
      <c r="O240" s="75"/>
    </row>
    <row r="241" spans="1:15">
      <c r="A241" s="370">
        <v>46154</v>
      </c>
      <c r="B241" s="242" t="s">
        <v>2169</v>
      </c>
      <c r="C241" s="242" t="s">
        <v>520</v>
      </c>
      <c r="D241" s="242" t="s">
        <v>256</v>
      </c>
      <c r="E241" s="242">
        <v>300</v>
      </c>
      <c r="F241" s="503">
        <f t="shared" si="3"/>
        <v>0.58059983704497908</v>
      </c>
      <c r="G241" s="504">
        <v>516.70699999999999</v>
      </c>
      <c r="H241" s="242" t="s">
        <v>130</v>
      </c>
      <c r="I241" s="242" t="s">
        <v>1739</v>
      </c>
      <c r="J241" s="505" t="s">
        <v>95</v>
      </c>
      <c r="K241" s="505" t="s">
        <v>2149</v>
      </c>
      <c r="L241" s="505" t="s">
        <v>112</v>
      </c>
      <c r="M241" s="242"/>
      <c r="N241" s="242"/>
      <c r="O241" s="75"/>
    </row>
    <row r="242" spans="1:15">
      <c r="A242" s="370">
        <v>46154</v>
      </c>
      <c r="B242" s="242" t="s">
        <v>2169</v>
      </c>
      <c r="C242" s="242" t="s">
        <v>520</v>
      </c>
      <c r="D242" s="242" t="s">
        <v>256</v>
      </c>
      <c r="E242" s="242">
        <v>500</v>
      </c>
      <c r="F242" s="503">
        <f t="shared" si="3"/>
        <v>0.9676663950749651</v>
      </c>
      <c r="G242" s="504">
        <v>516.70699999999999</v>
      </c>
      <c r="H242" s="242" t="s">
        <v>130</v>
      </c>
      <c r="I242" s="242" t="s">
        <v>1739</v>
      </c>
      <c r="J242" s="505" t="s">
        <v>95</v>
      </c>
      <c r="K242" s="505" t="s">
        <v>2149</v>
      </c>
      <c r="L242" s="505" t="s">
        <v>112</v>
      </c>
      <c r="M242" s="242"/>
      <c r="N242" s="242"/>
      <c r="O242" s="75"/>
    </row>
    <row r="243" spans="1:15" hidden="1">
      <c r="A243" s="370">
        <v>46154</v>
      </c>
      <c r="B243" s="170" t="s">
        <v>1737</v>
      </c>
      <c r="C243" s="170" t="s">
        <v>109</v>
      </c>
      <c r="D243" s="170" t="s">
        <v>256</v>
      </c>
      <c r="E243" s="242">
        <v>7500</v>
      </c>
      <c r="F243" s="503">
        <f t="shared" si="3"/>
        <v>14.514995926124477</v>
      </c>
      <c r="G243" s="504">
        <v>516.70699999999999</v>
      </c>
      <c r="H243" s="242" t="s">
        <v>130</v>
      </c>
      <c r="I243" s="242" t="s">
        <v>1754</v>
      </c>
      <c r="J243" s="505" t="s">
        <v>95</v>
      </c>
      <c r="K243" s="505" t="s">
        <v>2149</v>
      </c>
      <c r="L243" s="505" t="s">
        <v>112</v>
      </c>
      <c r="M243" s="242"/>
      <c r="N243" s="242"/>
      <c r="O243" s="75"/>
    </row>
    <row r="244" spans="1:15" hidden="1">
      <c r="A244" s="381">
        <v>46154</v>
      </c>
      <c r="B244" s="170" t="s">
        <v>1780</v>
      </c>
      <c r="C244" s="375" t="s">
        <v>391</v>
      </c>
      <c r="D244" s="369" t="s">
        <v>96</v>
      </c>
      <c r="E244" s="309">
        <v>12000</v>
      </c>
      <c r="F244" s="503">
        <f t="shared" si="3"/>
        <v>23.223993481799162</v>
      </c>
      <c r="G244" s="504">
        <v>516.70699999999999</v>
      </c>
      <c r="H244" s="369" t="s">
        <v>133</v>
      </c>
      <c r="I244" s="170" t="s">
        <v>1843</v>
      </c>
      <c r="J244" s="505" t="s">
        <v>95</v>
      </c>
      <c r="K244" s="505" t="s">
        <v>2149</v>
      </c>
      <c r="L244" s="505" t="s">
        <v>112</v>
      </c>
      <c r="M244" s="242"/>
      <c r="N244" s="242"/>
      <c r="O244" s="253"/>
    </row>
    <row r="245" spans="1:15" hidden="1">
      <c r="A245" s="381">
        <v>46154</v>
      </c>
      <c r="B245" s="170" t="s">
        <v>1782</v>
      </c>
      <c r="C245" s="369" t="s">
        <v>109</v>
      </c>
      <c r="D245" s="369" t="s">
        <v>96</v>
      </c>
      <c r="E245" s="309">
        <v>7500</v>
      </c>
      <c r="F245" s="503">
        <f t="shared" si="3"/>
        <v>14.514995926124477</v>
      </c>
      <c r="G245" s="504">
        <v>516.70699999999999</v>
      </c>
      <c r="H245" s="369" t="s">
        <v>133</v>
      </c>
      <c r="I245" s="170" t="s">
        <v>1844</v>
      </c>
      <c r="J245" s="505" t="s">
        <v>95</v>
      </c>
      <c r="K245" s="505" t="s">
        <v>2149</v>
      </c>
      <c r="L245" s="505" t="s">
        <v>112</v>
      </c>
      <c r="M245" s="242"/>
      <c r="N245" s="242"/>
      <c r="O245" s="253"/>
    </row>
    <row r="246" spans="1:15" hidden="1">
      <c r="A246" s="536">
        <v>46154</v>
      </c>
      <c r="B246" s="375" t="s">
        <v>1876</v>
      </c>
      <c r="C246" s="375" t="s">
        <v>391</v>
      </c>
      <c r="D246" s="375" t="s">
        <v>99</v>
      </c>
      <c r="E246" s="245">
        <v>12000</v>
      </c>
      <c r="F246" s="503">
        <f t="shared" si="3"/>
        <v>23.223993481799162</v>
      </c>
      <c r="G246" s="504">
        <v>516.70699999999999</v>
      </c>
      <c r="H246" s="375" t="s">
        <v>128</v>
      </c>
      <c r="I246" s="375" t="s">
        <v>1944</v>
      </c>
      <c r="J246" s="505" t="s">
        <v>95</v>
      </c>
      <c r="K246" s="505" t="s">
        <v>2149</v>
      </c>
      <c r="L246" s="505" t="s">
        <v>112</v>
      </c>
      <c r="M246" s="170"/>
      <c r="N246" s="170"/>
      <c r="O246" s="269"/>
    </row>
    <row r="247" spans="1:15" hidden="1">
      <c r="A247" s="536">
        <v>46154</v>
      </c>
      <c r="B247" s="375" t="s">
        <v>1877</v>
      </c>
      <c r="C247" s="375" t="s">
        <v>109</v>
      </c>
      <c r="D247" s="375" t="s">
        <v>99</v>
      </c>
      <c r="E247" s="245">
        <v>7500</v>
      </c>
      <c r="F247" s="503">
        <f t="shared" si="3"/>
        <v>14.514995926124477</v>
      </c>
      <c r="G247" s="504">
        <v>516.70699999999999</v>
      </c>
      <c r="H247" s="375" t="s">
        <v>128</v>
      </c>
      <c r="I247" s="375" t="s">
        <v>1945</v>
      </c>
      <c r="J247" s="505" t="s">
        <v>95</v>
      </c>
      <c r="K247" s="505" t="s">
        <v>2149</v>
      </c>
      <c r="L247" s="505" t="s">
        <v>112</v>
      </c>
      <c r="M247" s="242"/>
      <c r="N247" s="242"/>
      <c r="O247" s="75"/>
    </row>
    <row r="248" spans="1:15" hidden="1">
      <c r="A248" s="366">
        <v>46154</v>
      </c>
      <c r="B248" s="170" t="s">
        <v>1970</v>
      </c>
      <c r="C248" s="170" t="s">
        <v>448</v>
      </c>
      <c r="D248" s="375" t="s">
        <v>97</v>
      </c>
      <c r="E248" s="173">
        <v>1580</v>
      </c>
      <c r="F248" s="503">
        <f t="shared" si="3"/>
        <v>3.0578258084368897</v>
      </c>
      <c r="G248" s="504">
        <v>516.70699999999999</v>
      </c>
      <c r="H248" s="170" t="s">
        <v>123</v>
      </c>
      <c r="I248" s="170" t="s">
        <v>2022</v>
      </c>
      <c r="J248" s="505" t="s">
        <v>95</v>
      </c>
      <c r="K248" s="505" t="s">
        <v>2149</v>
      </c>
      <c r="L248" s="505" t="s">
        <v>112</v>
      </c>
      <c r="M248" s="242"/>
      <c r="N248" s="242"/>
      <c r="O248" s="75"/>
    </row>
    <row r="249" spans="1:15" hidden="1">
      <c r="A249" s="370">
        <v>46154</v>
      </c>
      <c r="B249" s="242" t="s">
        <v>1367</v>
      </c>
      <c r="C249" s="242" t="s">
        <v>334</v>
      </c>
      <c r="D249" s="242" t="s">
        <v>96</v>
      </c>
      <c r="E249" s="242">
        <v>500</v>
      </c>
      <c r="F249" s="503">
        <f t="shared" si="3"/>
        <v>0.9676663950749651</v>
      </c>
      <c r="G249" s="504">
        <v>516.70699999999999</v>
      </c>
      <c r="H249" s="242" t="s">
        <v>123</v>
      </c>
      <c r="I249" s="242" t="s">
        <v>2013</v>
      </c>
      <c r="J249" s="505" t="s">
        <v>95</v>
      </c>
      <c r="K249" s="505" t="s">
        <v>2149</v>
      </c>
      <c r="L249" s="505" t="s">
        <v>112</v>
      </c>
      <c r="M249" s="242"/>
      <c r="N249" s="242"/>
      <c r="O249" s="75"/>
    </row>
    <row r="250" spans="1:15" hidden="1">
      <c r="A250" s="370">
        <v>46154</v>
      </c>
      <c r="B250" s="242" t="s">
        <v>451</v>
      </c>
      <c r="C250" s="242" t="s">
        <v>334</v>
      </c>
      <c r="D250" s="242" t="s">
        <v>96</v>
      </c>
      <c r="E250" s="242">
        <v>500</v>
      </c>
      <c r="F250" s="503">
        <f t="shared" si="3"/>
        <v>0.9676663950749651</v>
      </c>
      <c r="G250" s="504">
        <v>516.70699999999999</v>
      </c>
      <c r="H250" s="242" t="s">
        <v>123</v>
      </c>
      <c r="I250" s="242" t="s">
        <v>2013</v>
      </c>
      <c r="J250" s="505" t="s">
        <v>95</v>
      </c>
      <c r="K250" s="505" t="s">
        <v>2149</v>
      </c>
      <c r="L250" s="505" t="s">
        <v>112</v>
      </c>
      <c r="M250" s="242"/>
      <c r="N250" s="242"/>
      <c r="O250" s="75"/>
    </row>
    <row r="251" spans="1:15" hidden="1">
      <c r="A251" s="370">
        <v>46154</v>
      </c>
      <c r="B251" s="242" t="s">
        <v>1975</v>
      </c>
      <c r="C251" s="242" t="s">
        <v>334</v>
      </c>
      <c r="D251" s="242" t="s">
        <v>96</v>
      </c>
      <c r="E251" s="242">
        <v>1000</v>
      </c>
      <c r="F251" s="503">
        <f t="shared" si="3"/>
        <v>1.9353327901499302</v>
      </c>
      <c r="G251" s="504">
        <v>516.70699999999999</v>
      </c>
      <c r="H251" s="242" t="s">
        <v>123</v>
      </c>
      <c r="I251" s="242" t="s">
        <v>2013</v>
      </c>
      <c r="J251" s="505" t="s">
        <v>95</v>
      </c>
      <c r="K251" s="505" t="s">
        <v>2149</v>
      </c>
      <c r="L251" s="505" t="s">
        <v>112</v>
      </c>
      <c r="M251" s="242"/>
      <c r="N251" s="242"/>
      <c r="O251" s="75"/>
    </row>
    <row r="252" spans="1:15" hidden="1">
      <c r="A252" s="370">
        <v>46154</v>
      </c>
      <c r="B252" s="242" t="s">
        <v>766</v>
      </c>
      <c r="C252" s="242" t="s">
        <v>334</v>
      </c>
      <c r="D252" s="242" t="s">
        <v>96</v>
      </c>
      <c r="E252" s="242">
        <v>1000</v>
      </c>
      <c r="F252" s="503">
        <f t="shared" si="3"/>
        <v>1.9353327901499302</v>
      </c>
      <c r="G252" s="504">
        <v>516.70699999999999</v>
      </c>
      <c r="H252" s="242" t="s">
        <v>123</v>
      </c>
      <c r="I252" s="242" t="s">
        <v>2013</v>
      </c>
      <c r="J252" s="505" t="s">
        <v>95</v>
      </c>
      <c r="K252" s="505" t="s">
        <v>2149</v>
      </c>
      <c r="L252" s="505" t="s">
        <v>112</v>
      </c>
      <c r="M252" s="242"/>
      <c r="N252" s="242"/>
      <c r="O252" s="75"/>
    </row>
    <row r="253" spans="1:15" hidden="1">
      <c r="A253" s="370">
        <v>46154</v>
      </c>
      <c r="B253" s="242" t="s">
        <v>1976</v>
      </c>
      <c r="C253" s="242" t="s">
        <v>109</v>
      </c>
      <c r="D253" s="242" t="s">
        <v>96</v>
      </c>
      <c r="E253" s="242">
        <v>5000</v>
      </c>
      <c r="F253" s="503">
        <f t="shared" si="3"/>
        <v>9.676663950749651</v>
      </c>
      <c r="G253" s="504">
        <v>516.70699999999999</v>
      </c>
      <c r="H253" s="242" t="s">
        <v>123</v>
      </c>
      <c r="I253" s="242" t="s">
        <v>2023</v>
      </c>
      <c r="J253" s="505" t="s">
        <v>95</v>
      </c>
      <c r="K253" s="505" t="s">
        <v>2149</v>
      </c>
      <c r="L253" s="505" t="s">
        <v>112</v>
      </c>
      <c r="M253" s="242"/>
      <c r="N253" s="242"/>
      <c r="O253" s="75"/>
    </row>
    <row r="254" spans="1:15" s="244" customFormat="1" hidden="1">
      <c r="A254" s="370">
        <v>46155</v>
      </c>
      <c r="B254" s="242" t="s">
        <v>1442</v>
      </c>
      <c r="C254" s="242" t="s">
        <v>395</v>
      </c>
      <c r="D254" s="371" t="s">
        <v>98</v>
      </c>
      <c r="E254" s="242">
        <v>70000</v>
      </c>
      <c r="F254" s="503">
        <f t="shared" si="3"/>
        <v>135.47329531049513</v>
      </c>
      <c r="G254" s="504">
        <v>516.70699999999999</v>
      </c>
      <c r="H254" s="372" t="s">
        <v>110</v>
      </c>
      <c r="I254" s="530" t="s">
        <v>1474</v>
      </c>
      <c r="J254" s="505" t="s">
        <v>95</v>
      </c>
      <c r="K254" s="505" t="s">
        <v>2149</v>
      </c>
      <c r="L254" s="505" t="s">
        <v>112</v>
      </c>
      <c r="M254" s="242"/>
      <c r="N254" s="242"/>
      <c r="O254" s="75"/>
    </row>
    <row r="255" spans="1:15" hidden="1">
      <c r="A255" s="370">
        <v>46155</v>
      </c>
      <c r="B255" s="242" t="s">
        <v>1443</v>
      </c>
      <c r="C255" s="242" t="s">
        <v>334</v>
      </c>
      <c r="D255" s="371" t="s">
        <v>98</v>
      </c>
      <c r="E255" s="242">
        <v>1000</v>
      </c>
      <c r="F255" s="503">
        <f t="shared" si="3"/>
        <v>1.9353327901499302</v>
      </c>
      <c r="G255" s="504">
        <v>516.70699999999999</v>
      </c>
      <c r="H255" s="372" t="s">
        <v>110</v>
      </c>
      <c r="I255" s="530" t="s">
        <v>1468</v>
      </c>
      <c r="J255" s="505" t="s">
        <v>95</v>
      </c>
      <c r="K255" s="505" t="s">
        <v>2149</v>
      </c>
      <c r="L255" s="505" t="s">
        <v>112</v>
      </c>
      <c r="M255" s="242"/>
      <c r="N255" s="242"/>
      <c r="O255" s="75"/>
    </row>
    <row r="256" spans="1:15" hidden="1">
      <c r="A256" s="370">
        <v>46155</v>
      </c>
      <c r="B256" s="242" t="s">
        <v>1444</v>
      </c>
      <c r="C256" s="242" t="s">
        <v>334</v>
      </c>
      <c r="D256" s="371" t="s">
        <v>98</v>
      </c>
      <c r="E256" s="242">
        <v>250</v>
      </c>
      <c r="F256" s="503">
        <f t="shared" si="3"/>
        <v>0.48383319753748255</v>
      </c>
      <c r="G256" s="504">
        <v>516.70699999999999</v>
      </c>
      <c r="H256" s="372" t="s">
        <v>110</v>
      </c>
      <c r="I256" s="530" t="s">
        <v>1468</v>
      </c>
      <c r="J256" s="505" t="s">
        <v>95</v>
      </c>
      <c r="K256" s="505" t="s">
        <v>2149</v>
      </c>
      <c r="L256" s="505" t="s">
        <v>112</v>
      </c>
      <c r="M256" s="242"/>
      <c r="N256" s="242"/>
      <c r="O256" s="75"/>
    </row>
    <row r="257" spans="1:15" hidden="1">
      <c r="A257" s="374">
        <v>46155</v>
      </c>
      <c r="B257" s="377" t="s">
        <v>2151</v>
      </c>
      <c r="C257" s="377" t="s">
        <v>395</v>
      </c>
      <c r="D257" s="376" t="s">
        <v>96</v>
      </c>
      <c r="E257" s="377">
        <v>200000</v>
      </c>
      <c r="F257" s="503">
        <f t="shared" si="3"/>
        <v>387.06655802998603</v>
      </c>
      <c r="G257" s="504">
        <v>516.70699999999999</v>
      </c>
      <c r="H257" s="376" t="s">
        <v>127</v>
      </c>
      <c r="I257" s="377" t="s">
        <v>1560</v>
      </c>
      <c r="J257" s="505" t="s">
        <v>95</v>
      </c>
      <c r="K257" s="505" t="s">
        <v>2149</v>
      </c>
      <c r="L257" s="505" t="s">
        <v>112</v>
      </c>
      <c r="M257" s="242"/>
      <c r="N257" s="242"/>
      <c r="O257" s="75"/>
    </row>
    <row r="258" spans="1:15" s="246" customFormat="1" hidden="1">
      <c r="A258" s="374">
        <v>46155</v>
      </c>
      <c r="B258" s="377" t="s">
        <v>974</v>
      </c>
      <c r="C258" s="377" t="s">
        <v>520</v>
      </c>
      <c r="D258" s="376" t="s">
        <v>96</v>
      </c>
      <c r="E258" s="377">
        <v>1500</v>
      </c>
      <c r="F258" s="503">
        <f t="shared" ref="F258:F321" si="4">E258/G258</f>
        <v>2.9029991852248953</v>
      </c>
      <c r="G258" s="504">
        <v>516.70699999999999</v>
      </c>
      <c r="H258" s="376" t="s">
        <v>127</v>
      </c>
      <c r="I258" s="377" t="s">
        <v>1553</v>
      </c>
      <c r="J258" s="505" t="s">
        <v>95</v>
      </c>
      <c r="K258" s="505" t="s">
        <v>2149</v>
      </c>
      <c r="L258" s="505" t="s">
        <v>112</v>
      </c>
      <c r="M258" s="242"/>
      <c r="N258" s="242"/>
      <c r="O258" s="75"/>
    </row>
    <row r="259" spans="1:15" s="246" customFormat="1" hidden="1">
      <c r="A259" s="374">
        <v>46155</v>
      </c>
      <c r="B259" s="377" t="s">
        <v>1500</v>
      </c>
      <c r="C259" s="377" t="s">
        <v>520</v>
      </c>
      <c r="D259" s="376" t="s">
        <v>96</v>
      </c>
      <c r="E259" s="377">
        <v>250</v>
      </c>
      <c r="F259" s="503">
        <f t="shared" si="4"/>
        <v>0.48383319753748255</v>
      </c>
      <c r="G259" s="504">
        <v>516.70699999999999</v>
      </c>
      <c r="H259" s="376" t="s">
        <v>127</v>
      </c>
      <c r="I259" s="377" t="s">
        <v>1553</v>
      </c>
      <c r="J259" s="505" t="s">
        <v>95</v>
      </c>
      <c r="K259" s="505" t="s">
        <v>2149</v>
      </c>
      <c r="L259" s="505" t="s">
        <v>112</v>
      </c>
      <c r="M259" s="242"/>
      <c r="N259" s="242"/>
      <c r="O259" s="75"/>
    </row>
    <row r="260" spans="1:15" hidden="1">
      <c r="A260" s="533">
        <v>46155</v>
      </c>
      <c r="B260" s="382" t="s">
        <v>1591</v>
      </c>
      <c r="C260" s="535" t="s">
        <v>334</v>
      </c>
      <c r="D260" s="375" t="s">
        <v>97</v>
      </c>
      <c r="E260" s="284">
        <v>1000</v>
      </c>
      <c r="F260" s="503">
        <f t="shared" si="4"/>
        <v>1.9353327901499302</v>
      </c>
      <c r="G260" s="504">
        <v>516.70699999999999</v>
      </c>
      <c r="H260" s="242" t="s">
        <v>167</v>
      </c>
      <c r="I260" s="242" t="s">
        <v>1629</v>
      </c>
      <c r="J260" s="505" t="s">
        <v>95</v>
      </c>
      <c r="K260" s="505" t="s">
        <v>2149</v>
      </c>
      <c r="L260" s="505" t="s">
        <v>112</v>
      </c>
      <c r="M260" s="242"/>
      <c r="N260" s="242"/>
      <c r="O260" s="75"/>
    </row>
    <row r="261" spans="1:15" hidden="1">
      <c r="A261" s="533">
        <v>46155</v>
      </c>
      <c r="B261" s="382" t="s">
        <v>196</v>
      </c>
      <c r="C261" s="535" t="s">
        <v>334</v>
      </c>
      <c r="D261" s="375" t="s">
        <v>97</v>
      </c>
      <c r="E261" s="284">
        <v>1000</v>
      </c>
      <c r="F261" s="503">
        <f t="shared" si="4"/>
        <v>1.9353327901499302</v>
      </c>
      <c r="G261" s="504">
        <v>516.70699999999999</v>
      </c>
      <c r="H261" s="242" t="s">
        <v>167</v>
      </c>
      <c r="I261" s="242" t="s">
        <v>1629</v>
      </c>
      <c r="J261" s="505" t="s">
        <v>95</v>
      </c>
      <c r="K261" s="505" t="s">
        <v>2149</v>
      </c>
      <c r="L261" s="505" t="s">
        <v>112</v>
      </c>
      <c r="M261" s="242"/>
      <c r="N261" s="242"/>
      <c r="O261" s="75"/>
    </row>
    <row r="262" spans="1:15" hidden="1">
      <c r="A262" s="533">
        <v>46155</v>
      </c>
      <c r="B262" s="382" t="s">
        <v>1592</v>
      </c>
      <c r="C262" s="535" t="s">
        <v>334</v>
      </c>
      <c r="D262" s="375" t="s">
        <v>97</v>
      </c>
      <c r="E262" s="284">
        <v>1000</v>
      </c>
      <c r="F262" s="503">
        <f t="shared" si="4"/>
        <v>1.9353327901499302</v>
      </c>
      <c r="G262" s="504">
        <v>516.70699999999999</v>
      </c>
      <c r="H262" s="242" t="s">
        <v>167</v>
      </c>
      <c r="I262" s="242" t="s">
        <v>1629</v>
      </c>
      <c r="J262" s="505" t="s">
        <v>95</v>
      </c>
      <c r="K262" s="505" t="s">
        <v>2149</v>
      </c>
      <c r="L262" s="505" t="s">
        <v>112</v>
      </c>
      <c r="M262" s="242"/>
      <c r="N262" s="242"/>
      <c r="O262" s="75"/>
    </row>
    <row r="263" spans="1:15" hidden="1">
      <c r="A263" s="533">
        <v>46155</v>
      </c>
      <c r="B263" s="382" t="s">
        <v>1593</v>
      </c>
      <c r="C263" s="535" t="s">
        <v>334</v>
      </c>
      <c r="D263" s="375" t="s">
        <v>97</v>
      </c>
      <c r="E263" s="284">
        <v>1000</v>
      </c>
      <c r="F263" s="503">
        <f t="shared" si="4"/>
        <v>1.9353327901499302</v>
      </c>
      <c r="G263" s="504">
        <v>516.70699999999999</v>
      </c>
      <c r="H263" s="242" t="s">
        <v>167</v>
      </c>
      <c r="I263" s="242" t="s">
        <v>1629</v>
      </c>
      <c r="J263" s="505" t="s">
        <v>95</v>
      </c>
      <c r="K263" s="505" t="s">
        <v>2149</v>
      </c>
      <c r="L263" s="505" t="s">
        <v>112</v>
      </c>
      <c r="M263" s="242"/>
      <c r="N263" s="242"/>
      <c r="O263" s="75"/>
    </row>
    <row r="264" spans="1:15">
      <c r="A264" s="393">
        <v>46155</v>
      </c>
      <c r="B264" s="165" t="s">
        <v>2189</v>
      </c>
      <c r="C264" s="165" t="s">
        <v>334</v>
      </c>
      <c r="D264" s="165" t="s">
        <v>256</v>
      </c>
      <c r="E264" s="165">
        <v>700</v>
      </c>
      <c r="F264" s="503">
        <f t="shared" si="4"/>
        <v>1.3547329531049512</v>
      </c>
      <c r="G264" s="504">
        <v>516.70699999999999</v>
      </c>
      <c r="H264" s="347" t="s">
        <v>122</v>
      </c>
      <c r="I264" s="347" t="s">
        <v>1669</v>
      </c>
      <c r="J264" s="505" t="s">
        <v>95</v>
      </c>
      <c r="K264" s="505" t="s">
        <v>2149</v>
      </c>
      <c r="L264" s="505" t="s">
        <v>112</v>
      </c>
      <c r="M264" s="242"/>
      <c r="N264" s="242"/>
      <c r="O264" s="75"/>
    </row>
    <row r="265" spans="1:15">
      <c r="A265" s="393">
        <v>46155</v>
      </c>
      <c r="B265" s="165" t="s">
        <v>2189</v>
      </c>
      <c r="C265" s="165" t="s">
        <v>334</v>
      </c>
      <c r="D265" s="165" t="s">
        <v>256</v>
      </c>
      <c r="E265" s="165">
        <v>700</v>
      </c>
      <c r="F265" s="503">
        <f t="shared" si="4"/>
        <v>1.3547329531049512</v>
      </c>
      <c r="G265" s="504">
        <v>516.70699999999999</v>
      </c>
      <c r="H265" s="347" t="s">
        <v>122</v>
      </c>
      <c r="I265" s="347" t="s">
        <v>1669</v>
      </c>
      <c r="J265" s="505" t="s">
        <v>95</v>
      </c>
      <c r="K265" s="505" t="s">
        <v>2149</v>
      </c>
      <c r="L265" s="505" t="s">
        <v>112</v>
      </c>
      <c r="M265" s="242"/>
      <c r="N265" s="242"/>
      <c r="O265" s="75"/>
    </row>
    <row r="266" spans="1:15">
      <c r="A266" s="393">
        <v>46155</v>
      </c>
      <c r="B266" s="165" t="s">
        <v>2189</v>
      </c>
      <c r="C266" s="165" t="s">
        <v>334</v>
      </c>
      <c r="D266" s="165" t="s">
        <v>256</v>
      </c>
      <c r="E266" s="165">
        <v>700</v>
      </c>
      <c r="F266" s="503">
        <f t="shared" si="4"/>
        <v>1.3547329531049512</v>
      </c>
      <c r="G266" s="504">
        <v>516.70699999999999</v>
      </c>
      <c r="H266" s="347" t="s">
        <v>122</v>
      </c>
      <c r="I266" s="347" t="s">
        <v>1669</v>
      </c>
      <c r="J266" s="505" t="s">
        <v>95</v>
      </c>
      <c r="K266" s="505" t="s">
        <v>2149</v>
      </c>
      <c r="L266" s="505" t="s">
        <v>112</v>
      </c>
      <c r="M266" s="242"/>
      <c r="N266" s="242"/>
      <c r="O266" s="75"/>
    </row>
    <row r="267" spans="1:15">
      <c r="A267" s="393">
        <v>46155</v>
      </c>
      <c r="B267" s="165" t="s">
        <v>2190</v>
      </c>
      <c r="C267" s="165" t="s">
        <v>334</v>
      </c>
      <c r="D267" s="165" t="s">
        <v>256</v>
      </c>
      <c r="E267" s="165">
        <v>250</v>
      </c>
      <c r="F267" s="503">
        <f t="shared" si="4"/>
        <v>0.48383319753748255</v>
      </c>
      <c r="G267" s="504">
        <v>516.70699999999999</v>
      </c>
      <c r="H267" s="347" t="s">
        <v>122</v>
      </c>
      <c r="I267" s="347" t="s">
        <v>1669</v>
      </c>
      <c r="J267" s="505" t="s">
        <v>95</v>
      </c>
      <c r="K267" s="505" t="s">
        <v>2149</v>
      </c>
      <c r="L267" s="505" t="s">
        <v>112</v>
      </c>
      <c r="M267" s="242"/>
      <c r="N267" s="242"/>
      <c r="O267" s="75"/>
    </row>
    <row r="268" spans="1:15">
      <c r="A268" s="393">
        <v>46155</v>
      </c>
      <c r="B268" s="165" t="s">
        <v>2188</v>
      </c>
      <c r="C268" s="165" t="s">
        <v>334</v>
      </c>
      <c r="D268" s="165" t="s">
        <v>256</v>
      </c>
      <c r="E268" s="165">
        <v>250</v>
      </c>
      <c r="F268" s="503">
        <f t="shared" si="4"/>
        <v>0.48383319753748255</v>
      </c>
      <c r="G268" s="504">
        <v>516.70699999999999</v>
      </c>
      <c r="H268" s="347" t="s">
        <v>122</v>
      </c>
      <c r="I268" s="347" t="s">
        <v>1669</v>
      </c>
      <c r="J268" s="505" t="s">
        <v>95</v>
      </c>
      <c r="K268" s="505" t="s">
        <v>2149</v>
      </c>
      <c r="L268" s="505" t="s">
        <v>112</v>
      </c>
      <c r="M268" s="242"/>
      <c r="N268" s="242"/>
      <c r="O268" s="75"/>
    </row>
    <row r="269" spans="1:15" s="244" customFormat="1">
      <c r="A269" s="393">
        <v>46155</v>
      </c>
      <c r="B269" s="165" t="s">
        <v>2189</v>
      </c>
      <c r="C269" s="165" t="s">
        <v>334</v>
      </c>
      <c r="D269" s="165" t="s">
        <v>256</v>
      </c>
      <c r="E269" s="165">
        <v>700</v>
      </c>
      <c r="F269" s="503">
        <f t="shared" si="4"/>
        <v>1.3547329531049512</v>
      </c>
      <c r="G269" s="504">
        <v>516.70699999999999</v>
      </c>
      <c r="H269" s="347" t="s">
        <v>122</v>
      </c>
      <c r="I269" s="347" t="s">
        <v>1669</v>
      </c>
      <c r="J269" s="505" t="s">
        <v>95</v>
      </c>
      <c r="K269" s="505" t="s">
        <v>2149</v>
      </c>
      <c r="L269" s="505" t="s">
        <v>112</v>
      </c>
      <c r="M269" s="242"/>
      <c r="N269" s="242"/>
      <c r="O269" s="75"/>
    </row>
    <row r="270" spans="1:15" s="246" customFormat="1">
      <c r="A270" s="393">
        <v>46155</v>
      </c>
      <c r="B270" s="165" t="s">
        <v>2191</v>
      </c>
      <c r="C270" s="165" t="s">
        <v>334</v>
      </c>
      <c r="D270" s="165" t="s">
        <v>256</v>
      </c>
      <c r="E270" s="165">
        <v>700</v>
      </c>
      <c r="F270" s="503">
        <f t="shared" si="4"/>
        <v>1.3547329531049512</v>
      </c>
      <c r="G270" s="504">
        <v>516.70699999999999</v>
      </c>
      <c r="H270" s="347" t="s">
        <v>122</v>
      </c>
      <c r="I270" s="347" t="s">
        <v>1669</v>
      </c>
      <c r="J270" s="505" t="s">
        <v>95</v>
      </c>
      <c r="K270" s="505" t="s">
        <v>2149</v>
      </c>
      <c r="L270" s="505" t="s">
        <v>112</v>
      </c>
      <c r="M270" s="242"/>
      <c r="N270" s="242"/>
      <c r="O270" s="75"/>
    </row>
    <row r="271" spans="1:15">
      <c r="A271" s="393">
        <v>46155</v>
      </c>
      <c r="B271" s="165" t="s">
        <v>2192</v>
      </c>
      <c r="C271" s="165" t="s">
        <v>334</v>
      </c>
      <c r="D271" s="165" t="s">
        <v>256</v>
      </c>
      <c r="E271" s="165">
        <v>250</v>
      </c>
      <c r="F271" s="503">
        <f t="shared" si="4"/>
        <v>0.48383319753748255</v>
      </c>
      <c r="G271" s="504">
        <v>516.70699999999999</v>
      </c>
      <c r="H271" s="347" t="s">
        <v>122</v>
      </c>
      <c r="I271" s="347" t="s">
        <v>1669</v>
      </c>
      <c r="J271" s="505" t="s">
        <v>95</v>
      </c>
      <c r="K271" s="505" t="s">
        <v>2149</v>
      </c>
      <c r="L271" s="505" t="s">
        <v>112</v>
      </c>
      <c r="M271" s="242"/>
      <c r="N271" s="242"/>
      <c r="O271" s="75"/>
    </row>
    <row r="272" spans="1:15">
      <c r="A272" s="393">
        <v>46155</v>
      </c>
      <c r="B272" s="165" t="s">
        <v>2189</v>
      </c>
      <c r="C272" s="165" t="s">
        <v>334</v>
      </c>
      <c r="D272" s="165" t="s">
        <v>256</v>
      </c>
      <c r="E272" s="165">
        <v>700</v>
      </c>
      <c r="F272" s="503">
        <f t="shared" si="4"/>
        <v>1.3547329531049512</v>
      </c>
      <c r="G272" s="504">
        <v>516.70699999999999</v>
      </c>
      <c r="H272" s="347" t="s">
        <v>122</v>
      </c>
      <c r="I272" s="347" t="s">
        <v>1669</v>
      </c>
      <c r="J272" s="505" t="s">
        <v>95</v>
      </c>
      <c r="K272" s="505" t="s">
        <v>2149</v>
      </c>
      <c r="L272" s="505" t="s">
        <v>112</v>
      </c>
      <c r="M272" s="242"/>
      <c r="N272" s="242"/>
      <c r="O272" s="75"/>
    </row>
    <row r="273" spans="1:15">
      <c r="A273" s="393">
        <v>46155</v>
      </c>
      <c r="B273" s="165" t="s">
        <v>2189</v>
      </c>
      <c r="C273" s="165" t="s">
        <v>334</v>
      </c>
      <c r="D273" s="165" t="s">
        <v>256</v>
      </c>
      <c r="E273" s="165">
        <v>700</v>
      </c>
      <c r="F273" s="503">
        <f t="shared" si="4"/>
        <v>1.3547329531049512</v>
      </c>
      <c r="G273" s="504">
        <v>516.70699999999999</v>
      </c>
      <c r="H273" s="347" t="s">
        <v>122</v>
      </c>
      <c r="I273" s="347" t="s">
        <v>1669</v>
      </c>
      <c r="J273" s="505" t="s">
        <v>95</v>
      </c>
      <c r="K273" s="505" t="s">
        <v>2149</v>
      </c>
      <c r="L273" s="505" t="s">
        <v>112</v>
      </c>
      <c r="M273" s="242"/>
      <c r="N273" s="242"/>
      <c r="O273" s="75"/>
    </row>
    <row r="274" spans="1:15">
      <c r="A274" s="393">
        <v>46155</v>
      </c>
      <c r="B274" s="165" t="s">
        <v>2188</v>
      </c>
      <c r="C274" s="165" t="s">
        <v>334</v>
      </c>
      <c r="D274" s="165" t="s">
        <v>256</v>
      </c>
      <c r="E274" s="165">
        <v>250</v>
      </c>
      <c r="F274" s="503">
        <f t="shared" si="4"/>
        <v>0.48383319753748255</v>
      </c>
      <c r="G274" s="504">
        <v>516.70699999999999</v>
      </c>
      <c r="H274" s="347" t="s">
        <v>122</v>
      </c>
      <c r="I274" s="347" t="s">
        <v>1669</v>
      </c>
      <c r="J274" s="505" t="s">
        <v>95</v>
      </c>
      <c r="K274" s="505" t="s">
        <v>2149</v>
      </c>
      <c r="L274" s="505" t="s">
        <v>112</v>
      </c>
      <c r="M274" s="242"/>
      <c r="N274" s="242"/>
      <c r="O274" s="75"/>
    </row>
    <row r="275" spans="1:15">
      <c r="A275" s="393">
        <v>46155</v>
      </c>
      <c r="B275" s="165" t="s">
        <v>2190</v>
      </c>
      <c r="C275" s="165" t="s">
        <v>334</v>
      </c>
      <c r="D275" s="165" t="s">
        <v>256</v>
      </c>
      <c r="E275" s="165">
        <v>350</v>
      </c>
      <c r="F275" s="503">
        <f t="shared" si="4"/>
        <v>0.67736647655247562</v>
      </c>
      <c r="G275" s="504">
        <v>516.70699999999999</v>
      </c>
      <c r="H275" s="347" t="s">
        <v>122</v>
      </c>
      <c r="I275" s="347" t="s">
        <v>1669</v>
      </c>
      <c r="J275" s="505" t="s">
        <v>95</v>
      </c>
      <c r="K275" s="505" t="s">
        <v>2149</v>
      </c>
      <c r="L275" s="505" t="s">
        <v>112</v>
      </c>
      <c r="M275" s="242"/>
      <c r="N275" s="242"/>
      <c r="O275" s="75"/>
    </row>
    <row r="276" spans="1:15">
      <c r="A276" s="370">
        <v>46155</v>
      </c>
      <c r="B276" s="242" t="s">
        <v>2159</v>
      </c>
      <c r="C276" s="242" t="s">
        <v>334</v>
      </c>
      <c r="D276" s="242" t="s">
        <v>256</v>
      </c>
      <c r="E276" s="242">
        <v>1000</v>
      </c>
      <c r="F276" s="503">
        <f t="shared" si="4"/>
        <v>1.9353327901499302</v>
      </c>
      <c r="G276" s="504">
        <v>516.70699999999999</v>
      </c>
      <c r="H276" s="242" t="s">
        <v>121</v>
      </c>
      <c r="I276" s="242" t="s">
        <v>1710</v>
      </c>
      <c r="J276" s="505" t="s">
        <v>95</v>
      </c>
      <c r="K276" s="505" t="s">
        <v>2149</v>
      </c>
      <c r="L276" s="505" t="s">
        <v>112</v>
      </c>
      <c r="M276" s="242"/>
      <c r="N276" s="242"/>
      <c r="O276" s="75"/>
    </row>
    <row r="277" spans="1:15">
      <c r="A277" s="370">
        <v>46155</v>
      </c>
      <c r="B277" s="242" t="s">
        <v>2159</v>
      </c>
      <c r="C277" s="242" t="s">
        <v>334</v>
      </c>
      <c r="D277" s="242" t="s">
        <v>256</v>
      </c>
      <c r="E277" s="242">
        <v>1000</v>
      </c>
      <c r="F277" s="503">
        <f t="shared" si="4"/>
        <v>1.9353327901499302</v>
      </c>
      <c r="G277" s="504">
        <v>516.70699999999999</v>
      </c>
      <c r="H277" s="242" t="s">
        <v>121</v>
      </c>
      <c r="I277" s="242" t="s">
        <v>1710</v>
      </c>
      <c r="J277" s="505" t="s">
        <v>95</v>
      </c>
      <c r="K277" s="505" t="s">
        <v>2149</v>
      </c>
      <c r="L277" s="505" t="s">
        <v>112</v>
      </c>
      <c r="M277" s="242"/>
      <c r="N277" s="242"/>
      <c r="O277" s="75"/>
    </row>
    <row r="278" spans="1:15">
      <c r="A278" s="370">
        <v>46155</v>
      </c>
      <c r="B278" s="242" t="s">
        <v>2159</v>
      </c>
      <c r="C278" s="242" t="s">
        <v>334</v>
      </c>
      <c r="D278" s="242" t="s">
        <v>256</v>
      </c>
      <c r="E278" s="242">
        <v>1000</v>
      </c>
      <c r="F278" s="503">
        <f t="shared" si="4"/>
        <v>1.9353327901499302</v>
      </c>
      <c r="G278" s="504">
        <v>516.70699999999999</v>
      </c>
      <c r="H278" s="242" t="s">
        <v>121</v>
      </c>
      <c r="I278" s="242" t="s">
        <v>1710</v>
      </c>
      <c r="J278" s="505" t="s">
        <v>95</v>
      </c>
      <c r="K278" s="505" t="s">
        <v>2149</v>
      </c>
      <c r="L278" s="505" t="s">
        <v>112</v>
      </c>
      <c r="M278" s="242"/>
      <c r="N278" s="242"/>
      <c r="O278" s="75"/>
    </row>
    <row r="279" spans="1:15">
      <c r="A279" s="370">
        <v>46155</v>
      </c>
      <c r="B279" s="242" t="s">
        <v>2159</v>
      </c>
      <c r="C279" s="242" t="s">
        <v>334</v>
      </c>
      <c r="D279" s="242" t="s">
        <v>256</v>
      </c>
      <c r="E279" s="242">
        <v>1000</v>
      </c>
      <c r="F279" s="503">
        <f t="shared" si="4"/>
        <v>1.9353327901499302</v>
      </c>
      <c r="G279" s="504">
        <v>516.70699999999999</v>
      </c>
      <c r="H279" s="242" t="s">
        <v>121</v>
      </c>
      <c r="I279" s="242" t="s">
        <v>1710</v>
      </c>
      <c r="J279" s="505" t="s">
        <v>95</v>
      </c>
      <c r="K279" s="505" t="s">
        <v>2149</v>
      </c>
      <c r="L279" s="505" t="s">
        <v>112</v>
      </c>
      <c r="M279" s="242"/>
      <c r="N279" s="242"/>
      <c r="O279" s="75"/>
    </row>
    <row r="280" spans="1:15">
      <c r="A280" s="370">
        <v>46155</v>
      </c>
      <c r="B280" s="242" t="s">
        <v>2159</v>
      </c>
      <c r="C280" s="242" t="s">
        <v>334</v>
      </c>
      <c r="D280" s="242" t="s">
        <v>256</v>
      </c>
      <c r="E280" s="242">
        <v>1000</v>
      </c>
      <c r="F280" s="503">
        <f t="shared" si="4"/>
        <v>1.9353327901499302</v>
      </c>
      <c r="G280" s="504">
        <v>516.70699999999999</v>
      </c>
      <c r="H280" s="242" t="s">
        <v>121</v>
      </c>
      <c r="I280" s="242" t="s">
        <v>1710</v>
      </c>
      <c r="J280" s="505" t="s">
        <v>95</v>
      </c>
      <c r="K280" s="505" t="s">
        <v>2149</v>
      </c>
      <c r="L280" s="505" t="s">
        <v>112</v>
      </c>
      <c r="M280" s="242"/>
      <c r="N280" s="242"/>
      <c r="O280" s="75"/>
    </row>
    <row r="281" spans="1:15">
      <c r="A281" s="370">
        <v>46155</v>
      </c>
      <c r="B281" s="242" t="s">
        <v>521</v>
      </c>
      <c r="C281" s="242" t="s">
        <v>522</v>
      </c>
      <c r="D281" s="242" t="s">
        <v>256</v>
      </c>
      <c r="E281" s="242">
        <v>2000</v>
      </c>
      <c r="F281" s="503">
        <f t="shared" si="4"/>
        <v>3.8706655802998604</v>
      </c>
      <c r="G281" s="504">
        <v>516.70699999999999</v>
      </c>
      <c r="H281" s="242" t="s">
        <v>121</v>
      </c>
      <c r="I281" s="242" t="s">
        <v>1711</v>
      </c>
      <c r="J281" s="505" t="s">
        <v>95</v>
      </c>
      <c r="K281" s="505" t="s">
        <v>2149</v>
      </c>
      <c r="L281" s="505" t="s">
        <v>112</v>
      </c>
      <c r="M281" s="242"/>
      <c r="N281" s="242"/>
      <c r="O281" s="75"/>
    </row>
    <row r="282" spans="1:15">
      <c r="A282" s="370">
        <v>46155</v>
      </c>
      <c r="B282" s="242" t="s">
        <v>2193</v>
      </c>
      <c r="C282" s="242" t="s">
        <v>520</v>
      </c>
      <c r="D282" s="242" t="s">
        <v>256</v>
      </c>
      <c r="E282" s="242">
        <v>700</v>
      </c>
      <c r="F282" s="503">
        <f t="shared" si="4"/>
        <v>1.3547329531049512</v>
      </c>
      <c r="G282" s="504">
        <v>516.70699999999999</v>
      </c>
      <c r="H282" s="242" t="s">
        <v>130</v>
      </c>
      <c r="I282" s="242" t="s">
        <v>1739</v>
      </c>
      <c r="J282" s="505" t="s">
        <v>95</v>
      </c>
      <c r="K282" s="505" t="s">
        <v>2149</v>
      </c>
      <c r="L282" s="505" t="s">
        <v>112</v>
      </c>
      <c r="M282" s="242"/>
      <c r="N282" s="242"/>
      <c r="O282" s="75"/>
    </row>
    <row r="283" spans="1:15">
      <c r="A283" s="370">
        <v>46155</v>
      </c>
      <c r="B283" s="242" t="s">
        <v>2162</v>
      </c>
      <c r="C283" s="242" t="s">
        <v>616</v>
      </c>
      <c r="D283" s="242" t="s">
        <v>256</v>
      </c>
      <c r="E283" s="242">
        <v>2800</v>
      </c>
      <c r="F283" s="503">
        <f t="shared" si="4"/>
        <v>5.4189318124198049</v>
      </c>
      <c r="G283" s="504">
        <v>516.70699999999999</v>
      </c>
      <c r="H283" s="242" t="s">
        <v>130</v>
      </c>
      <c r="I283" s="242" t="s">
        <v>1740</v>
      </c>
      <c r="J283" s="505" t="s">
        <v>95</v>
      </c>
      <c r="K283" s="505" t="s">
        <v>2149</v>
      </c>
      <c r="L283" s="505" t="s">
        <v>112</v>
      </c>
      <c r="M283" s="242"/>
      <c r="N283" s="242"/>
      <c r="O283" s="75"/>
    </row>
    <row r="284" spans="1:15">
      <c r="A284" s="370">
        <v>46155</v>
      </c>
      <c r="B284" s="242" t="s">
        <v>2169</v>
      </c>
      <c r="C284" s="242" t="s">
        <v>520</v>
      </c>
      <c r="D284" s="242" t="s">
        <v>256</v>
      </c>
      <c r="E284" s="242">
        <v>500</v>
      </c>
      <c r="F284" s="503">
        <f t="shared" si="4"/>
        <v>0.9676663950749651</v>
      </c>
      <c r="G284" s="504">
        <v>516.70699999999999</v>
      </c>
      <c r="H284" s="242" t="s">
        <v>130</v>
      </c>
      <c r="I284" s="242" t="s">
        <v>1739</v>
      </c>
      <c r="J284" s="505" t="s">
        <v>95</v>
      </c>
      <c r="K284" s="505" t="s">
        <v>2149</v>
      </c>
      <c r="L284" s="505" t="s">
        <v>112</v>
      </c>
      <c r="M284" s="242"/>
      <c r="N284" s="242"/>
      <c r="O284" s="75"/>
    </row>
    <row r="285" spans="1:15">
      <c r="A285" s="370">
        <v>46155</v>
      </c>
      <c r="B285" s="242" t="s">
        <v>2185</v>
      </c>
      <c r="C285" s="242" t="s">
        <v>520</v>
      </c>
      <c r="D285" s="242" t="s">
        <v>256</v>
      </c>
      <c r="E285" s="242">
        <v>700</v>
      </c>
      <c r="F285" s="503">
        <f t="shared" si="4"/>
        <v>1.3547329531049512</v>
      </c>
      <c r="G285" s="504">
        <v>516.70699999999999</v>
      </c>
      <c r="H285" s="242" t="s">
        <v>130</v>
      </c>
      <c r="I285" s="242" t="s">
        <v>1739</v>
      </c>
      <c r="J285" s="505" t="s">
        <v>95</v>
      </c>
      <c r="K285" s="505" t="s">
        <v>2149</v>
      </c>
      <c r="L285" s="505" t="s">
        <v>112</v>
      </c>
      <c r="M285" s="242"/>
      <c r="N285" s="242"/>
      <c r="O285" s="75"/>
    </row>
    <row r="286" spans="1:15" s="246" customFormat="1">
      <c r="A286" s="370">
        <v>46155</v>
      </c>
      <c r="B286" s="242" t="s">
        <v>2173</v>
      </c>
      <c r="C286" s="242" t="s">
        <v>520</v>
      </c>
      <c r="D286" s="242" t="s">
        <v>256</v>
      </c>
      <c r="E286" s="242">
        <v>400</v>
      </c>
      <c r="F286" s="503">
        <f t="shared" si="4"/>
        <v>0.77413311605997215</v>
      </c>
      <c r="G286" s="504">
        <v>516.70699999999999</v>
      </c>
      <c r="H286" s="242" t="s">
        <v>130</v>
      </c>
      <c r="I286" s="242" t="s">
        <v>1739</v>
      </c>
      <c r="J286" s="505" t="s">
        <v>95</v>
      </c>
      <c r="K286" s="505" t="s">
        <v>2149</v>
      </c>
      <c r="L286" s="505" t="s">
        <v>112</v>
      </c>
      <c r="M286" s="242"/>
      <c r="N286" s="242"/>
      <c r="O286" s="75"/>
    </row>
    <row r="287" spans="1:15" hidden="1">
      <c r="A287" s="381">
        <v>46155</v>
      </c>
      <c r="B287" s="242" t="s">
        <v>1783</v>
      </c>
      <c r="C287" s="369" t="s">
        <v>334</v>
      </c>
      <c r="D287" s="530" t="s">
        <v>96</v>
      </c>
      <c r="E287" s="285">
        <v>1000</v>
      </c>
      <c r="F287" s="503">
        <f t="shared" si="4"/>
        <v>1.9353327901499302</v>
      </c>
      <c r="G287" s="504">
        <v>516.70699999999999</v>
      </c>
      <c r="H287" s="540" t="s">
        <v>133</v>
      </c>
      <c r="I287" s="242" t="s">
        <v>1834</v>
      </c>
      <c r="J287" s="505" t="s">
        <v>95</v>
      </c>
      <c r="K287" s="505" t="s">
        <v>2149</v>
      </c>
      <c r="L287" s="505" t="s">
        <v>112</v>
      </c>
      <c r="M287" s="242"/>
      <c r="N287" s="242"/>
      <c r="O287" s="253"/>
    </row>
    <row r="288" spans="1:15" s="244" customFormat="1" hidden="1">
      <c r="A288" s="381">
        <v>46155</v>
      </c>
      <c r="B288" s="242" t="s">
        <v>1784</v>
      </c>
      <c r="C288" s="369" t="s">
        <v>334</v>
      </c>
      <c r="D288" s="530" t="s">
        <v>96</v>
      </c>
      <c r="E288" s="285">
        <v>500</v>
      </c>
      <c r="F288" s="503">
        <f t="shared" si="4"/>
        <v>0.9676663950749651</v>
      </c>
      <c r="G288" s="504">
        <v>516.70699999999999</v>
      </c>
      <c r="H288" s="540" t="s">
        <v>133</v>
      </c>
      <c r="I288" s="242" t="s">
        <v>1834</v>
      </c>
      <c r="J288" s="505" t="s">
        <v>95</v>
      </c>
      <c r="K288" s="505" t="s">
        <v>2149</v>
      </c>
      <c r="L288" s="505" t="s">
        <v>112</v>
      </c>
      <c r="M288" s="242"/>
      <c r="N288" s="242"/>
      <c r="O288" s="253"/>
    </row>
    <row r="289" spans="1:15" hidden="1">
      <c r="A289" s="381">
        <v>46155</v>
      </c>
      <c r="B289" s="170" t="s">
        <v>1785</v>
      </c>
      <c r="C289" s="170" t="s">
        <v>523</v>
      </c>
      <c r="D289" s="170" t="s">
        <v>96</v>
      </c>
      <c r="E289" s="309">
        <v>220000</v>
      </c>
      <c r="F289" s="503">
        <f t="shared" si="4"/>
        <v>425.77321383298465</v>
      </c>
      <c r="G289" s="504">
        <v>516.70699999999999</v>
      </c>
      <c r="H289" s="540" t="s">
        <v>133</v>
      </c>
      <c r="I289" s="242" t="s">
        <v>1845</v>
      </c>
      <c r="J289" s="505" t="s">
        <v>95</v>
      </c>
      <c r="K289" s="505" t="s">
        <v>2149</v>
      </c>
      <c r="L289" s="505" t="s">
        <v>112</v>
      </c>
      <c r="M289" s="242"/>
      <c r="N289" s="242"/>
      <c r="O289" s="75"/>
    </row>
    <row r="290" spans="1:15" hidden="1">
      <c r="A290" s="536">
        <v>46155</v>
      </c>
      <c r="B290" s="375" t="s">
        <v>737</v>
      </c>
      <c r="C290" s="375" t="s">
        <v>334</v>
      </c>
      <c r="D290" s="375" t="s">
        <v>99</v>
      </c>
      <c r="E290" s="245">
        <v>1000</v>
      </c>
      <c r="F290" s="503">
        <f t="shared" si="4"/>
        <v>1.9353327901499302</v>
      </c>
      <c r="G290" s="504">
        <v>516.70699999999999</v>
      </c>
      <c r="H290" s="375" t="s">
        <v>128</v>
      </c>
      <c r="I290" s="375" t="s">
        <v>1938</v>
      </c>
      <c r="J290" s="505" t="s">
        <v>95</v>
      </c>
      <c r="K290" s="505" t="s">
        <v>2149</v>
      </c>
      <c r="L290" s="505" t="s">
        <v>112</v>
      </c>
      <c r="M290" s="242"/>
      <c r="N290" s="242"/>
      <c r="O290" s="75"/>
    </row>
    <row r="291" spans="1:15" hidden="1">
      <c r="A291" s="536">
        <v>46155</v>
      </c>
      <c r="B291" s="375" t="s">
        <v>1878</v>
      </c>
      <c r="C291" s="375" t="s">
        <v>334</v>
      </c>
      <c r="D291" s="375" t="s">
        <v>99</v>
      </c>
      <c r="E291" s="245">
        <v>250</v>
      </c>
      <c r="F291" s="503">
        <f t="shared" si="4"/>
        <v>0.48383319753748255</v>
      </c>
      <c r="G291" s="504">
        <v>516.70699999999999</v>
      </c>
      <c r="H291" s="375" t="s">
        <v>128</v>
      </c>
      <c r="I291" s="375" t="s">
        <v>1938</v>
      </c>
      <c r="J291" s="505" t="s">
        <v>95</v>
      </c>
      <c r="K291" s="505" t="s">
        <v>2149</v>
      </c>
      <c r="L291" s="505" t="s">
        <v>112</v>
      </c>
      <c r="M291" s="242"/>
      <c r="N291" s="242"/>
      <c r="O291" s="75"/>
    </row>
    <row r="292" spans="1:15" hidden="1">
      <c r="A292" s="536">
        <v>46155</v>
      </c>
      <c r="B292" s="375" t="s">
        <v>1879</v>
      </c>
      <c r="C292" s="375" t="s">
        <v>523</v>
      </c>
      <c r="D292" s="375" t="s">
        <v>99</v>
      </c>
      <c r="E292" s="245">
        <v>120000</v>
      </c>
      <c r="F292" s="503">
        <f t="shared" si="4"/>
        <v>232.23993481799164</v>
      </c>
      <c r="G292" s="504">
        <v>516.70699999999999</v>
      </c>
      <c r="H292" s="375" t="s">
        <v>128</v>
      </c>
      <c r="I292" s="375" t="s">
        <v>1946</v>
      </c>
      <c r="J292" s="505" t="s">
        <v>95</v>
      </c>
      <c r="K292" s="505" t="s">
        <v>2149</v>
      </c>
      <c r="L292" s="505" t="s">
        <v>112</v>
      </c>
      <c r="M292" s="242"/>
      <c r="N292" s="242"/>
      <c r="O292" s="75"/>
    </row>
    <row r="293" spans="1:15" hidden="1">
      <c r="A293" s="366">
        <v>46155</v>
      </c>
      <c r="B293" s="170" t="s">
        <v>1977</v>
      </c>
      <c r="C293" s="170" t="s">
        <v>448</v>
      </c>
      <c r="D293" s="375" t="s">
        <v>97</v>
      </c>
      <c r="E293" s="373">
        <v>5020</v>
      </c>
      <c r="F293" s="503">
        <f t="shared" si="4"/>
        <v>9.7153706065526499</v>
      </c>
      <c r="G293" s="504">
        <v>516.70699999999999</v>
      </c>
      <c r="H293" s="242" t="s">
        <v>123</v>
      </c>
      <c r="I293" s="170" t="s">
        <v>2024</v>
      </c>
      <c r="J293" s="505" t="s">
        <v>95</v>
      </c>
      <c r="K293" s="505" t="s">
        <v>2149</v>
      </c>
      <c r="L293" s="505" t="s">
        <v>112</v>
      </c>
      <c r="M293" s="242"/>
      <c r="N293" s="242"/>
      <c r="O293" s="75"/>
    </row>
    <row r="294" spans="1:15" hidden="1">
      <c r="A294" s="366">
        <v>46155</v>
      </c>
      <c r="B294" s="242" t="s">
        <v>1978</v>
      </c>
      <c r="C294" s="242" t="s">
        <v>102</v>
      </c>
      <c r="D294" s="375" t="s">
        <v>97</v>
      </c>
      <c r="E294" s="173">
        <v>54234</v>
      </c>
      <c r="F294" s="503">
        <f t="shared" si="4"/>
        <v>104.96083854099132</v>
      </c>
      <c r="G294" s="504">
        <v>516.70699999999999</v>
      </c>
      <c r="H294" s="242" t="s">
        <v>123</v>
      </c>
      <c r="I294" s="170" t="s">
        <v>2025</v>
      </c>
      <c r="J294" s="505" t="s">
        <v>95</v>
      </c>
      <c r="K294" s="505" t="s">
        <v>2149</v>
      </c>
      <c r="L294" s="505" t="s">
        <v>112</v>
      </c>
      <c r="M294" s="242"/>
      <c r="N294" s="242"/>
      <c r="O294" s="75"/>
    </row>
    <row r="295" spans="1:15" hidden="1">
      <c r="A295" s="370">
        <v>46155</v>
      </c>
      <c r="B295" s="242" t="s">
        <v>1979</v>
      </c>
      <c r="C295" s="242" t="s">
        <v>334</v>
      </c>
      <c r="D295" s="242" t="s">
        <v>96</v>
      </c>
      <c r="E295" s="242">
        <v>500</v>
      </c>
      <c r="F295" s="503">
        <f t="shared" si="4"/>
        <v>0.9676663950749651</v>
      </c>
      <c r="G295" s="504">
        <v>516.70699999999999</v>
      </c>
      <c r="H295" s="242" t="s">
        <v>123</v>
      </c>
      <c r="I295" s="242" t="s">
        <v>2013</v>
      </c>
      <c r="J295" s="505" t="s">
        <v>95</v>
      </c>
      <c r="K295" s="505" t="s">
        <v>2149</v>
      </c>
      <c r="L295" s="505" t="s">
        <v>112</v>
      </c>
      <c r="M295" s="242"/>
      <c r="N295" s="242"/>
      <c r="O295" s="75"/>
    </row>
    <row r="296" spans="1:15" s="244" customFormat="1" hidden="1">
      <c r="A296" s="370">
        <v>46155</v>
      </c>
      <c r="B296" s="242" t="s">
        <v>451</v>
      </c>
      <c r="C296" s="242" t="s">
        <v>334</v>
      </c>
      <c r="D296" s="242" t="s">
        <v>96</v>
      </c>
      <c r="E296" s="242">
        <v>500</v>
      </c>
      <c r="F296" s="503">
        <f t="shared" si="4"/>
        <v>0.9676663950749651</v>
      </c>
      <c r="G296" s="504">
        <v>516.70699999999999</v>
      </c>
      <c r="H296" s="242" t="s">
        <v>123</v>
      </c>
      <c r="I296" s="242" t="s">
        <v>2013</v>
      </c>
      <c r="J296" s="505" t="s">
        <v>95</v>
      </c>
      <c r="K296" s="505" t="s">
        <v>2149</v>
      </c>
      <c r="L296" s="505" t="s">
        <v>112</v>
      </c>
      <c r="M296" s="242"/>
      <c r="N296" s="242"/>
      <c r="O296" s="75"/>
    </row>
    <row r="297" spans="1:15" s="244" customFormat="1" hidden="1">
      <c r="A297" s="370">
        <v>46155</v>
      </c>
      <c r="B297" s="242" t="s">
        <v>1980</v>
      </c>
      <c r="C297" s="242" t="s">
        <v>334</v>
      </c>
      <c r="D297" s="242" t="s">
        <v>96</v>
      </c>
      <c r="E297" s="242">
        <v>500</v>
      </c>
      <c r="F297" s="503">
        <f t="shared" si="4"/>
        <v>0.9676663950749651</v>
      </c>
      <c r="G297" s="504">
        <v>516.70699999999999</v>
      </c>
      <c r="H297" s="242" t="s">
        <v>123</v>
      </c>
      <c r="I297" s="242" t="s">
        <v>2013</v>
      </c>
      <c r="J297" s="505" t="s">
        <v>95</v>
      </c>
      <c r="K297" s="505" t="s">
        <v>2149</v>
      </c>
      <c r="L297" s="505" t="s">
        <v>112</v>
      </c>
      <c r="M297" s="242"/>
      <c r="N297" s="242"/>
      <c r="O297" s="75"/>
    </row>
    <row r="298" spans="1:15" s="244" customFormat="1" hidden="1">
      <c r="A298" s="370">
        <v>46155</v>
      </c>
      <c r="B298" s="242" t="s">
        <v>451</v>
      </c>
      <c r="C298" s="242" t="s">
        <v>334</v>
      </c>
      <c r="D298" s="242" t="s">
        <v>96</v>
      </c>
      <c r="E298" s="242">
        <v>500</v>
      </c>
      <c r="F298" s="503">
        <f t="shared" si="4"/>
        <v>0.9676663950749651</v>
      </c>
      <c r="G298" s="504">
        <v>516.70699999999999</v>
      </c>
      <c r="H298" s="242" t="s">
        <v>123</v>
      </c>
      <c r="I298" s="242" t="s">
        <v>2013</v>
      </c>
      <c r="J298" s="505" t="s">
        <v>95</v>
      </c>
      <c r="K298" s="505" t="s">
        <v>2149</v>
      </c>
      <c r="L298" s="505" t="s">
        <v>112</v>
      </c>
      <c r="M298" s="242"/>
      <c r="N298" s="242"/>
      <c r="O298" s="75"/>
    </row>
    <row r="299" spans="1:15" s="244" customFormat="1" hidden="1">
      <c r="A299" s="370">
        <v>46155</v>
      </c>
      <c r="B299" s="242" t="s">
        <v>1981</v>
      </c>
      <c r="C299" s="242" t="s">
        <v>334</v>
      </c>
      <c r="D299" s="242" t="s">
        <v>96</v>
      </c>
      <c r="E299" s="242">
        <v>1000</v>
      </c>
      <c r="F299" s="503">
        <f t="shared" si="4"/>
        <v>1.9353327901499302</v>
      </c>
      <c r="G299" s="504">
        <v>516.70699999999999</v>
      </c>
      <c r="H299" s="242" t="s">
        <v>123</v>
      </c>
      <c r="I299" s="242" t="s">
        <v>2013</v>
      </c>
      <c r="J299" s="505" t="s">
        <v>95</v>
      </c>
      <c r="K299" s="505" t="s">
        <v>2149</v>
      </c>
      <c r="L299" s="505" t="s">
        <v>112</v>
      </c>
      <c r="M299" s="242"/>
      <c r="N299" s="242"/>
      <c r="O299" s="75"/>
    </row>
    <row r="300" spans="1:15" s="244" customFormat="1" hidden="1">
      <c r="A300" s="370">
        <v>46155</v>
      </c>
      <c r="B300" s="242" t="s">
        <v>1982</v>
      </c>
      <c r="C300" s="242" t="s">
        <v>334</v>
      </c>
      <c r="D300" s="242" t="s">
        <v>96</v>
      </c>
      <c r="E300" s="242">
        <v>1000</v>
      </c>
      <c r="F300" s="503">
        <f t="shared" si="4"/>
        <v>1.9353327901499302</v>
      </c>
      <c r="G300" s="504">
        <v>516.70699999999999</v>
      </c>
      <c r="H300" s="242" t="s">
        <v>123</v>
      </c>
      <c r="I300" s="242" t="s">
        <v>2013</v>
      </c>
      <c r="J300" s="505" t="s">
        <v>95</v>
      </c>
      <c r="K300" s="505" t="s">
        <v>2149</v>
      </c>
      <c r="L300" s="505" t="s">
        <v>112</v>
      </c>
      <c r="M300" s="242"/>
      <c r="N300" s="242"/>
      <c r="O300" s="75"/>
    </row>
    <row r="301" spans="1:15" hidden="1">
      <c r="A301" s="374">
        <v>46156</v>
      </c>
      <c r="B301" s="377" t="s">
        <v>2152</v>
      </c>
      <c r="C301" s="377" t="s">
        <v>395</v>
      </c>
      <c r="D301" s="376" t="s">
        <v>1502</v>
      </c>
      <c r="E301" s="377">
        <v>10000</v>
      </c>
      <c r="F301" s="503">
        <f t="shared" si="4"/>
        <v>19.353327901499302</v>
      </c>
      <c r="G301" s="504">
        <v>516.70699999999999</v>
      </c>
      <c r="H301" s="376" t="s">
        <v>127</v>
      </c>
      <c r="I301" s="377" t="s">
        <v>1561</v>
      </c>
      <c r="J301" s="505" t="s">
        <v>95</v>
      </c>
      <c r="K301" s="505" t="s">
        <v>2149</v>
      </c>
      <c r="L301" s="505" t="s">
        <v>112</v>
      </c>
      <c r="M301" s="242"/>
      <c r="N301" s="242"/>
      <c r="O301" s="75"/>
    </row>
    <row r="302" spans="1:15" hidden="1">
      <c r="A302" s="374">
        <v>46156</v>
      </c>
      <c r="B302" s="377" t="s">
        <v>1503</v>
      </c>
      <c r="C302" s="377" t="s">
        <v>520</v>
      </c>
      <c r="D302" s="376" t="s">
        <v>96</v>
      </c>
      <c r="E302" s="377">
        <v>500</v>
      </c>
      <c r="F302" s="503">
        <f t="shared" si="4"/>
        <v>0.9676663950749651</v>
      </c>
      <c r="G302" s="504">
        <v>516.70699999999999</v>
      </c>
      <c r="H302" s="376" t="s">
        <v>127</v>
      </c>
      <c r="I302" s="377" t="s">
        <v>1553</v>
      </c>
      <c r="J302" s="505" t="s">
        <v>95</v>
      </c>
      <c r="K302" s="505" t="s">
        <v>2149</v>
      </c>
      <c r="L302" s="505" t="s">
        <v>112</v>
      </c>
      <c r="M302" s="242"/>
      <c r="N302" s="242"/>
      <c r="O302" s="75"/>
    </row>
    <row r="303" spans="1:15" hidden="1">
      <c r="A303" s="374">
        <v>46156</v>
      </c>
      <c r="B303" s="377" t="s">
        <v>1504</v>
      </c>
      <c r="C303" s="377" t="s">
        <v>520</v>
      </c>
      <c r="D303" s="376" t="s">
        <v>96</v>
      </c>
      <c r="E303" s="377">
        <v>500</v>
      </c>
      <c r="F303" s="503">
        <f t="shared" si="4"/>
        <v>0.9676663950749651</v>
      </c>
      <c r="G303" s="504">
        <v>516.70699999999999</v>
      </c>
      <c r="H303" s="376" t="s">
        <v>127</v>
      </c>
      <c r="I303" s="377" t="s">
        <v>1553</v>
      </c>
      <c r="J303" s="505" t="s">
        <v>95</v>
      </c>
      <c r="K303" s="505" t="s">
        <v>2149</v>
      </c>
      <c r="L303" s="505" t="s">
        <v>112</v>
      </c>
      <c r="M303" s="242"/>
      <c r="N303" s="242"/>
      <c r="O303" s="75"/>
    </row>
    <row r="304" spans="1:15" hidden="1">
      <c r="A304" s="374">
        <v>46156</v>
      </c>
      <c r="B304" s="377" t="s">
        <v>1505</v>
      </c>
      <c r="C304" s="377" t="s">
        <v>520</v>
      </c>
      <c r="D304" s="376" t="s">
        <v>96</v>
      </c>
      <c r="E304" s="377">
        <v>500</v>
      </c>
      <c r="F304" s="503">
        <f t="shared" si="4"/>
        <v>0.9676663950749651</v>
      </c>
      <c r="G304" s="504">
        <v>516.70699999999999</v>
      </c>
      <c r="H304" s="376" t="s">
        <v>127</v>
      </c>
      <c r="I304" s="377" t="s">
        <v>1553</v>
      </c>
      <c r="J304" s="505" t="s">
        <v>95</v>
      </c>
      <c r="K304" s="505" t="s">
        <v>2149</v>
      </c>
      <c r="L304" s="505" t="s">
        <v>112</v>
      </c>
      <c r="M304" s="242"/>
      <c r="N304" s="242"/>
      <c r="O304" s="75"/>
    </row>
    <row r="305" spans="1:15">
      <c r="A305" s="393">
        <v>46156</v>
      </c>
      <c r="B305" s="165" t="s">
        <v>2189</v>
      </c>
      <c r="C305" s="165" t="s">
        <v>334</v>
      </c>
      <c r="D305" s="165" t="s">
        <v>256</v>
      </c>
      <c r="E305" s="165">
        <v>700</v>
      </c>
      <c r="F305" s="503">
        <f t="shared" si="4"/>
        <v>1.3547329531049512</v>
      </c>
      <c r="G305" s="504">
        <v>516.70699999999999</v>
      </c>
      <c r="H305" s="347" t="s">
        <v>122</v>
      </c>
      <c r="I305" s="347" t="s">
        <v>1669</v>
      </c>
      <c r="J305" s="505" t="s">
        <v>95</v>
      </c>
      <c r="K305" s="505" t="s">
        <v>2149</v>
      </c>
      <c r="L305" s="505" t="s">
        <v>112</v>
      </c>
      <c r="M305" s="242"/>
      <c r="N305" s="242"/>
      <c r="O305" s="75"/>
    </row>
    <row r="306" spans="1:15">
      <c r="A306" s="393">
        <v>46156</v>
      </c>
      <c r="B306" s="165" t="s">
        <v>2188</v>
      </c>
      <c r="C306" s="165" t="s">
        <v>334</v>
      </c>
      <c r="D306" s="165" t="s">
        <v>256</v>
      </c>
      <c r="E306" s="165">
        <v>250</v>
      </c>
      <c r="F306" s="503">
        <f t="shared" si="4"/>
        <v>0.48383319753748255</v>
      </c>
      <c r="G306" s="504">
        <v>516.70699999999999</v>
      </c>
      <c r="H306" s="347" t="s">
        <v>122</v>
      </c>
      <c r="I306" s="347" t="s">
        <v>1669</v>
      </c>
      <c r="J306" s="505" t="s">
        <v>95</v>
      </c>
      <c r="K306" s="505" t="s">
        <v>2149</v>
      </c>
      <c r="L306" s="505" t="s">
        <v>112</v>
      </c>
      <c r="M306" s="242"/>
      <c r="N306" s="242"/>
      <c r="O306" s="75"/>
    </row>
    <row r="307" spans="1:15" s="246" customFormat="1">
      <c r="A307" s="393">
        <v>46156</v>
      </c>
      <c r="B307" s="165" t="s">
        <v>2189</v>
      </c>
      <c r="C307" s="165" t="s">
        <v>334</v>
      </c>
      <c r="D307" s="165" t="s">
        <v>256</v>
      </c>
      <c r="E307" s="165">
        <v>700</v>
      </c>
      <c r="F307" s="503">
        <f t="shared" si="4"/>
        <v>1.3547329531049512</v>
      </c>
      <c r="G307" s="504">
        <v>516.70699999999999</v>
      </c>
      <c r="H307" s="347" t="s">
        <v>122</v>
      </c>
      <c r="I307" s="347" t="s">
        <v>1669</v>
      </c>
      <c r="J307" s="505" t="s">
        <v>95</v>
      </c>
      <c r="K307" s="505" t="s">
        <v>2149</v>
      </c>
      <c r="L307" s="505" t="s">
        <v>112</v>
      </c>
      <c r="M307" s="242"/>
      <c r="N307" s="242"/>
      <c r="O307" s="75"/>
    </row>
    <row r="308" spans="1:15">
      <c r="A308" s="393">
        <v>46156</v>
      </c>
      <c r="B308" s="165" t="s">
        <v>2188</v>
      </c>
      <c r="C308" s="165" t="s">
        <v>334</v>
      </c>
      <c r="D308" s="165" t="s">
        <v>256</v>
      </c>
      <c r="E308" s="165">
        <v>250</v>
      </c>
      <c r="F308" s="503">
        <f t="shared" si="4"/>
        <v>0.48383319753748255</v>
      </c>
      <c r="G308" s="504">
        <v>516.70699999999999</v>
      </c>
      <c r="H308" s="347" t="s">
        <v>122</v>
      </c>
      <c r="I308" s="347" t="s">
        <v>1669</v>
      </c>
      <c r="J308" s="505" t="s">
        <v>95</v>
      </c>
      <c r="K308" s="505" t="s">
        <v>2149</v>
      </c>
      <c r="L308" s="505" t="s">
        <v>112</v>
      </c>
      <c r="M308" s="242"/>
      <c r="N308" s="242"/>
      <c r="O308" s="75"/>
    </row>
    <row r="309" spans="1:15">
      <c r="A309" s="370">
        <v>46156</v>
      </c>
      <c r="B309" s="242" t="s">
        <v>2194</v>
      </c>
      <c r="C309" s="242" t="s">
        <v>523</v>
      </c>
      <c r="D309" s="242" t="s">
        <v>256</v>
      </c>
      <c r="E309" s="242">
        <v>50000</v>
      </c>
      <c r="F309" s="503">
        <f t="shared" si="4"/>
        <v>96.766639507496507</v>
      </c>
      <c r="G309" s="504">
        <v>516.70699999999999</v>
      </c>
      <c r="H309" s="242" t="s">
        <v>130</v>
      </c>
      <c r="I309" s="242" t="s">
        <v>1755</v>
      </c>
      <c r="J309" s="505" t="s">
        <v>95</v>
      </c>
      <c r="K309" s="505" t="s">
        <v>2149</v>
      </c>
      <c r="L309" s="505" t="s">
        <v>112</v>
      </c>
      <c r="M309" s="242"/>
      <c r="N309" s="242"/>
      <c r="O309" s="75"/>
    </row>
    <row r="310" spans="1:15">
      <c r="A310" s="370">
        <v>46156</v>
      </c>
      <c r="B310" s="242" t="s">
        <v>2169</v>
      </c>
      <c r="C310" s="242" t="s">
        <v>520</v>
      </c>
      <c r="D310" s="242" t="s">
        <v>256</v>
      </c>
      <c r="E310" s="242">
        <v>600</v>
      </c>
      <c r="F310" s="503">
        <f t="shared" si="4"/>
        <v>1.1611996740899582</v>
      </c>
      <c r="G310" s="504">
        <v>516.70699999999999</v>
      </c>
      <c r="H310" s="242" t="s">
        <v>130</v>
      </c>
      <c r="I310" s="242" t="s">
        <v>1739</v>
      </c>
      <c r="J310" s="505" t="s">
        <v>95</v>
      </c>
      <c r="K310" s="505" t="s">
        <v>2149</v>
      </c>
      <c r="L310" s="505" t="s">
        <v>112</v>
      </c>
      <c r="M310" s="242"/>
      <c r="N310" s="242"/>
      <c r="O310" s="75"/>
    </row>
    <row r="311" spans="1:15">
      <c r="A311" s="370">
        <v>46156</v>
      </c>
      <c r="B311" s="242" t="s">
        <v>2193</v>
      </c>
      <c r="C311" s="242" t="s">
        <v>520</v>
      </c>
      <c r="D311" s="242" t="s">
        <v>256</v>
      </c>
      <c r="E311" s="242">
        <v>700</v>
      </c>
      <c r="F311" s="503">
        <f t="shared" si="4"/>
        <v>1.3547329531049512</v>
      </c>
      <c r="G311" s="504">
        <v>516.70699999999999</v>
      </c>
      <c r="H311" s="242" t="s">
        <v>130</v>
      </c>
      <c r="I311" s="242" t="s">
        <v>1739</v>
      </c>
      <c r="J311" s="505" t="s">
        <v>95</v>
      </c>
      <c r="K311" s="505" t="s">
        <v>2149</v>
      </c>
      <c r="L311" s="505" t="s">
        <v>112</v>
      </c>
      <c r="M311" s="242"/>
      <c r="N311" s="242"/>
      <c r="O311" s="75"/>
    </row>
    <row r="312" spans="1:15">
      <c r="A312" s="370">
        <v>46156</v>
      </c>
      <c r="B312" s="242" t="s">
        <v>2169</v>
      </c>
      <c r="C312" s="242" t="s">
        <v>520</v>
      </c>
      <c r="D312" s="242" t="s">
        <v>256</v>
      </c>
      <c r="E312" s="242">
        <v>300</v>
      </c>
      <c r="F312" s="503">
        <f t="shared" si="4"/>
        <v>0.58059983704497908</v>
      </c>
      <c r="G312" s="504">
        <v>516.70699999999999</v>
      </c>
      <c r="H312" s="242" t="s">
        <v>130</v>
      </c>
      <c r="I312" s="242" t="s">
        <v>1739</v>
      </c>
      <c r="J312" s="505" t="s">
        <v>95</v>
      </c>
      <c r="K312" s="505" t="s">
        <v>2149</v>
      </c>
      <c r="L312" s="505" t="s">
        <v>112</v>
      </c>
      <c r="M312" s="242"/>
      <c r="N312" s="242"/>
      <c r="O312" s="75"/>
    </row>
    <row r="313" spans="1:15">
      <c r="A313" s="370">
        <v>46156</v>
      </c>
      <c r="B313" s="242" t="s">
        <v>2169</v>
      </c>
      <c r="C313" s="242" t="s">
        <v>520</v>
      </c>
      <c r="D313" s="242" t="s">
        <v>256</v>
      </c>
      <c r="E313" s="242">
        <v>500</v>
      </c>
      <c r="F313" s="503">
        <f t="shared" si="4"/>
        <v>0.9676663950749651</v>
      </c>
      <c r="G313" s="504">
        <v>516.70699999999999</v>
      </c>
      <c r="H313" s="242" t="s">
        <v>130</v>
      </c>
      <c r="I313" s="242" t="s">
        <v>1739</v>
      </c>
      <c r="J313" s="505" t="s">
        <v>95</v>
      </c>
      <c r="K313" s="505" t="s">
        <v>2149</v>
      </c>
      <c r="L313" s="505" t="s">
        <v>112</v>
      </c>
      <c r="M313" s="242"/>
      <c r="N313" s="242"/>
      <c r="O313" s="75"/>
    </row>
    <row r="314" spans="1:15">
      <c r="A314" s="370">
        <v>46156</v>
      </c>
      <c r="B314" s="242" t="s">
        <v>2169</v>
      </c>
      <c r="C314" s="242" t="s">
        <v>520</v>
      </c>
      <c r="D314" s="242" t="s">
        <v>256</v>
      </c>
      <c r="E314" s="242">
        <v>500</v>
      </c>
      <c r="F314" s="503">
        <f t="shared" si="4"/>
        <v>0.9676663950749651</v>
      </c>
      <c r="G314" s="504">
        <v>516.70699999999999</v>
      </c>
      <c r="H314" s="242" t="s">
        <v>130</v>
      </c>
      <c r="I314" s="242" t="s">
        <v>1739</v>
      </c>
      <c r="J314" s="505" t="s">
        <v>95</v>
      </c>
      <c r="K314" s="505" t="s">
        <v>2149</v>
      </c>
      <c r="L314" s="505" t="s">
        <v>112</v>
      </c>
      <c r="M314" s="242"/>
      <c r="N314" s="242"/>
      <c r="O314" s="75"/>
    </row>
    <row r="315" spans="1:15" s="246" customFormat="1">
      <c r="A315" s="370">
        <v>46156</v>
      </c>
      <c r="B315" s="242" t="s">
        <v>2169</v>
      </c>
      <c r="C315" s="242" t="s">
        <v>520</v>
      </c>
      <c r="D315" s="242" t="s">
        <v>256</v>
      </c>
      <c r="E315" s="242">
        <v>350</v>
      </c>
      <c r="F315" s="503">
        <f t="shared" si="4"/>
        <v>0.67736647655247562</v>
      </c>
      <c r="G315" s="504">
        <v>516.70699999999999</v>
      </c>
      <c r="H315" s="242" t="s">
        <v>130</v>
      </c>
      <c r="I315" s="242" t="s">
        <v>1739</v>
      </c>
      <c r="J315" s="505" t="s">
        <v>95</v>
      </c>
      <c r="K315" s="505" t="s">
        <v>2149</v>
      </c>
      <c r="L315" s="505" t="s">
        <v>112</v>
      </c>
      <c r="M315" s="242"/>
      <c r="N315" s="242"/>
      <c r="O315" s="75"/>
    </row>
    <row r="316" spans="1:15" s="246" customFormat="1">
      <c r="A316" s="370">
        <v>46156</v>
      </c>
      <c r="B316" s="242" t="s">
        <v>2169</v>
      </c>
      <c r="C316" s="242" t="s">
        <v>520</v>
      </c>
      <c r="D316" s="242" t="s">
        <v>256</v>
      </c>
      <c r="E316" s="242">
        <v>300</v>
      </c>
      <c r="F316" s="503">
        <f t="shared" si="4"/>
        <v>0.58059983704497908</v>
      </c>
      <c r="G316" s="504">
        <v>516.70699999999999</v>
      </c>
      <c r="H316" s="242" t="s">
        <v>130</v>
      </c>
      <c r="I316" s="242" t="s">
        <v>1739</v>
      </c>
      <c r="J316" s="505" t="s">
        <v>95</v>
      </c>
      <c r="K316" s="505" t="s">
        <v>2149</v>
      </c>
      <c r="L316" s="505" t="s">
        <v>112</v>
      </c>
      <c r="M316" s="242"/>
      <c r="N316" s="242"/>
      <c r="O316" s="75"/>
    </row>
    <row r="317" spans="1:15">
      <c r="A317" s="370">
        <v>46156</v>
      </c>
      <c r="B317" s="242" t="s">
        <v>2162</v>
      </c>
      <c r="C317" s="242" t="s">
        <v>616</v>
      </c>
      <c r="D317" s="242" t="s">
        <v>256</v>
      </c>
      <c r="E317" s="242">
        <v>2800</v>
      </c>
      <c r="F317" s="503">
        <f t="shared" si="4"/>
        <v>5.4189318124198049</v>
      </c>
      <c r="G317" s="504">
        <v>516.70699999999999</v>
      </c>
      <c r="H317" s="242" t="s">
        <v>130</v>
      </c>
      <c r="I317" s="242" t="s">
        <v>1740</v>
      </c>
      <c r="J317" s="505" t="s">
        <v>95</v>
      </c>
      <c r="K317" s="505" t="s">
        <v>2149</v>
      </c>
      <c r="L317" s="505" t="s">
        <v>112</v>
      </c>
      <c r="M317" s="242"/>
      <c r="N317" s="242"/>
      <c r="O317" s="75"/>
    </row>
    <row r="318" spans="1:15">
      <c r="A318" s="370">
        <v>46156</v>
      </c>
      <c r="B318" s="242" t="s">
        <v>2173</v>
      </c>
      <c r="C318" s="242" t="s">
        <v>520</v>
      </c>
      <c r="D318" s="242" t="s">
        <v>256</v>
      </c>
      <c r="E318" s="242">
        <v>500</v>
      </c>
      <c r="F318" s="503">
        <f t="shared" si="4"/>
        <v>0.9676663950749651</v>
      </c>
      <c r="G318" s="504">
        <v>516.70699999999999</v>
      </c>
      <c r="H318" s="242" t="s">
        <v>130</v>
      </c>
      <c r="I318" s="242" t="s">
        <v>1739</v>
      </c>
      <c r="J318" s="505" t="s">
        <v>95</v>
      </c>
      <c r="K318" s="505" t="s">
        <v>2149</v>
      </c>
      <c r="L318" s="505" t="s">
        <v>112</v>
      </c>
      <c r="M318" s="242"/>
      <c r="N318" s="242"/>
      <c r="O318" s="75"/>
    </row>
    <row r="319" spans="1:15">
      <c r="A319" s="370">
        <v>46156</v>
      </c>
      <c r="B319" s="242" t="s">
        <v>2185</v>
      </c>
      <c r="C319" s="242" t="s">
        <v>520</v>
      </c>
      <c r="D319" s="242" t="s">
        <v>256</v>
      </c>
      <c r="E319" s="242">
        <v>700</v>
      </c>
      <c r="F319" s="503">
        <f t="shared" si="4"/>
        <v>1.3547329531049512</v>
      </c>
      <c r="G319" s="504">
        <v>516.70699999999999</v>
      </c>
      <c r="H319" s="242" t="s">
        <v>130</v>
      </c>
      <c r="I319" s="242" t="s">
        <v>1739</v>
      </c>
      <c r="J319" s="505" t="s">
        <v>95</v>
      </c>
      <c r="K319" s="505" t="s">
        <v>2149</v>
      </c>
      <c r="L319" s="505" t="s">
        <v>112</v>
      </c>
      <c r="M319" s="242"/>
      <c r="N319" s="242"/>
      <c r="O319" s="75"/>
    </row>
    <row r="320" spans="1:15">
      <c r="A320" s="370">
        <v>46156</v>
      </c>
      <c r="B320" s="242" t="s">
        <v>2169</v>
      </c>
      <c r="C320" s="242" t="s">
        <v>520</v>
      </c>
      <c r="D320" s="242" t="s">
        <v>256</v>
      </c>
      <c r="E320" s="242">
        <v>500</v>
      </c>
      <c r="F320" s="503">
        <f t="shared" si="4"/>
        <v>0.9676663950749651</v>
      </c>
      <c r="G320" s="504">
        <v>516.70699999999999</v>
      </c>
      <c r="H320" s="242" t="s">
        <v>130</v>
      </c>
      <c r="I320" s="242" t="s">
        <v>1739</v>
      </c>
      <c r="J320" s="505" t="s">
        <v>95</v>
      </c>
      <c r="K320" s="505" t="s">
        <v>2149</v>
      </c>
      <c r="L320" s="505" t="s">
        <v>112</v>
      </c>
      <c r="M320" s="242"/>
      <c r="N320" s="242"/>
      <c r="O320" s="75"/>
    </row>
    <row r="321" spans="1:15" hidden="1">
      <c r="A321" s="370">
        <v>46157</v>
      </c>
      <c r="B321" s="242" t="s">
        <v>1445</v>
      </c>
      <c r="C321" s="242" t="s">
        <v>334</v>
      </c>
      <c r="D321" s="371" t="s">
        <v>98</v>
      </c>
      <c r="E321" s="242">
        <v>250</v>
      </c>
      <c r="F321" s="503">
        <f t="shared" si="4"/>
        <v>0.48383319753748255</v>
      </c>
      <c r="G321" s="504">
        <v>516.70699999999999</v>
      </c>
      <c r="H321" s="372" t="s">
        <v>110</v>
      </c>
      <c r="I321" s="530" t="s">
        <v>1468</v>
      </c>
      <c r="J321" s="505" t="s">
        <v>95</v>
      </c>
      <c r="K321" s="505" t="s">
        <v>2149</v>
      </c>
      <c r="L321" s="505" t="s">
        <v>112</v>
      </c>
      <c r="M321" s="242"/>
      <c r="N321" s="242"/>
      <c r="O321" s="75"/>
    </row>
    <row r="322" spans="1:15" hidden="1">
      <c r="A322" s="370">
        <v>46157</v>
      </c>
      <c r="B322" s="242" t="s">
        <v>1446</v>
      </c>
      <c r="C322" s="242" t="s">
        <v>334</v>
      </c>
      <c r="D322" s="371" t="s">
        <v>98</v>
      </c>
      <c r="E322" s="242">
        <v>250</v>
      </c>
      <c r="F322" s="503">
        <f t="shared" ref="F322:F385" si="5">E322/G322</f>
        <v>0.48383319753748255</v>
      </c>
      <c r="G322" s="504">
        <v>516.70699999999999</v>
      </c>
      <c r="H322" s="372" t="s">
        <v>110</v>
      </c>
      <c r="I322" s="530" t="s">
        <v>1468</v>
      </c>
      <c r="J322" s="505" t="s">
        <v>95</v>
      </c>
      <c r="K322" s="505" t="s">
        <v>2149</v>
      </c>
      <c r="L322" s="505" t="s">
        <v>112</v>
      </c>
      <c r="M322" s="242"/>
      <c r="N322" s="242"/>
      <c r="O322" s="75"/>
    </row>
    <row r="323" spans="1:15" s="246" customFormat="1" hidden="1">
      <c r="A323" s="370">
        <v>46157</v>
      </c>
      <c r="B323" s="242" t="s">
        <v>1447</v>
      </c>
      <c r="C323" s="242" t="s">
        <v>334</v>
      </c>
      <c r="D323" s="371" t="s">
        <v>98</v>
      </c>
      <c r="E323" s="242">
        <v>250</v>
      </c>
      <c r="F323" s="503">
        <f t="shared" si="5"/>
        <v>0.48383319753748255</v>
      </c>
      <c r="G323" s="504">
        <v>516.70699999999999</v>
      </c>
      <c r="H323" s="372" t="s">
        <v>110</v>
      </c>
      <c r="I323" s="530" t="s">
        <v>1468</v>
      </c>
      <c r="J323" s="505" t="s">
        <v>95</v>
      </c>
      <c r="K323" s="505" t="s">
        <v>2149</v>
      </c>
      <c r="L323" s="505" t="s">
        <v>112</v>
      </c>
      <c r="M323" s="242"/>
      <c r="N323" s="242"/>
      <c r="O323" s="75"/>
    </row>
    <row r="324" spans="1:15" hidden="1">
      <c r="A324" s="374">
        <v>46157</v>
      </c>
      <c r="B324" s="377" t="s">
        <v>1504</v>
      </c>
      <c r="C324" s="377" t="s">
        <v>520</v>
      </c>
      <c r="D324" s="376" t="s">
        <v>96</v>
      </c>
      <c r="E324" s="377">
        <v>500</v>
      </c>
      <c r="F324" s="503">
        <f t="shared" si="5"/>
        <v>0.9676663950749651</v>
      </c>
      <c r="G324" s="504">
        <v>516.70699999999999</v>
      </c>
      <c r="H324" s="376" t="s">
        <v>127</v>
      </c>
      <c r="I324" s="377" t="s">
        <v>1553</v>
      </c>
      <c r="J324" s="505" t="s">
        <v>95</v>
      </c>
      <c r="K324" s="505" t="s">
        <v>2149</v>
      </c>
      <c r="L324" s="505" t="s">
        <v>112</v>
      </c>
      <c r="M324" s="242"/>
      <c r="N324" s="242"/>
      <c r="O324" s="75"/>
    </row>
    <row r="325" spans="1:15" hidden="1">
      <c r="A325" s="374">
        <v>46157</v>
      </c>
      <c r="B325" s="377" t="s">
        <v>1506</v>
      </c>
      <c r="C325" s="377" t="s">
        <v>520</v>
      </c>
      <c r="D325" s="376" t="s">
        <v>96</v>
      </c>
      <c r="E325" s="377">
        <v>500</v>
      </c>
      <c r="F325" s="503">
        <f t="shared" si="5"/>
        <v>0.9676663950749651</v>
      </c>
      <c r="G325" s="504">
        <v>516.70699999999999</v>
      </c>
      <c r="H325" s="376" t="s">
        <v>127</v>
      </c>
      <c r="I325" s="377" t="s">
        <v>1553</v>
      </c>
      <c r="J325" s="505" t="s">
        <v>95</v>
      </c>
      <c r="K325" s="505" t="s">
        <v>2149</v>
      </c>
      <c r="L325" s="505" t="s">
        <v>112</v>
      </c>
      <c r="M325" s="170"/>
      <c r="N325" s="170"/>
      <c r="O325" s="269"/>
    </row>
    <row r="326" spans="1:15" hidden="1">
      <c r="A326" s="374">
        <v>46157</v>
      </c>
      <c r="B326" s="377" t="s">
        <v>1507</v>
      </c>
      <c r="C326" s="377" t="s">
        <v>520</v>
      </c>
      <c r="D326" s="376" t="s">
        <v>96</v>
      </c>
      <c r="E326" s="377">
        <v>500</v>
      </c>
      <c r="F326" s="503">
        <f t="shared" si="5"/>
        <v>0.9676663950749651</v>
      </c>
      <c r="G326" s="504">
        <v>516.70699999999999</v>
      </c>
      <c r="H326" s="376" t="s">
        <v>127</v>
      </c>
      <c r="I326" s="377" t="s">
        <v>1553</v>
      </c>
      <c r="J326" s="505" t="s">
        <v>95</v>
      </c>
      <c r="K326" s="505" t="s">
        <v>2149</v>
      </c>
      <c r="L326" s="505" t="s">
        <v>112</v>
      </c>
      <c r="M326" s="170"/>
      <c r="N326" s="170"/>
      <c r="O326" s="269"/>
    </row>
    <row r="327" spans="1:15" hidden="1">
      <c r="A327" s="374">
        <v>46157</v>
      </c>
      <c r="B327" s="377" t="s">
        <v>1508</v>
      </c>
      <c r="C327" s="377" t="s">
        <v>520</v>
      </c>
      <c r="D327" s="376" t="s">
        <v>96</v>
      </c>
      <c r="E327" s="377">
        <v>500</v>
      </c>
      <c r="F327" s="503">
        <f t="shared" si="5"/>
        <v>0.9676663950749651</v>
      </c>
      <c r="G327" s="504">
        <v>516.70699999999999</v>
      </c>
      <c r="H327" s="376" t="s">
        <v>127</v>
      </c>
      <c r="I327" s="377" t="s">
        <v>1553</v>
      </c>
      <c r="J327" s="505" t="s">
        <v>95</v>
      </c>
      <c r="K327" s="505" t="s">
        <v>2149</v>
      </c>
      <c r="L327" s="505" t="s">
        <v>112</v>
      </c>
      <c r="M327" s="242"/>
      <c r="N327" s="242"/>
      <c r="O327" s="75"/>
    </row>
    <row r="328" spans="1:15" hidden="1">
      <c r="A328" s="533">
        <v>46157</v>
      </c>
      <c r="B328" s="382" t="s">
        <v>1594</v>
      </c>
      <c r="C328" s="535" t="s">
        <v>334</v>
      </c>
      <c r="D328" s="375" t="s">
        <v>97</v>
      </c>
      <c r="E328" s="284">
        <v>500</v>
      </c>
      <c r="F328" s="503">
        <f t="shared" si="5"/>
        <v>0.9676663950749651</v>
      </c>
      <c r="G328" s="504">
        <v>516.70699999999999</v>
      </c>
      <c r="H328" s="242" t="s">
        <v>167</v>
      </c>
      <c r="I328" s="242" t="s">
        <v>1629</v>
      </c>
      <c r="J328" s="505" t="s">
        <v>95</v>
      </c>
      <c r="K328" s="505" t="s">
        <v>2149</v>
      </c>
      <c r="L328" s="505" t="s">
        <v>112</v>
      </c>
      <c r="M328" s="242"/>
      <c r="N328" s="242"/>
      <c r="O328" s="75"/>
    </row>
    <row r="329" spans="1:15" hidden="1">
      <c r="A329" s="533">
        <v>46157</v>
      </c>
      <c r="B329" s="382" t="s">
        <v>451</v>
      </c>
      <c r="C329" s="535" t="s">
        <v>334</v>
      </c>
      <c r="D329" s="375" t="s">
        <v>97</v>
      </c>
      <c r="E329" s="284">
        <v>500</v>
      </c>
      <c r="F329" s="503">
        <f t="shared" si="5"/>
        <v>0.9676663950749651</v>
      </c>
      <c r="G329" s="504">
        <v>516.70699999999999</v>
      </c>
      <c r="H329" s="242" t="s">
        <v>167</v>
      </c>
      <c r="I329" s="242" t="s">
        <v>1629</v>
      </c>
      <c r="J329" s="505" t="s">
        <v>95</v>
      </c>
      <c r="K329" s="505" t="s">
        <v>2149</v>
      </c>
      <c r="L329" s="505" t="s">
        <v>112</v>
      </c>
      <c r="M329" s="242"/>
      <c r="N329" s="242"/>
      <c r="O329" s="75"/>
    </row>
    <row r="330" spans="1:15" hidden="1">
      <c r="A330" s="536">
        <v>46157</v>
      </c>
      <c r="B330" s="375" t="s">
        <v>1595</v>
      </c>
      <c r="C330" s="375" t="s">
        <v>448</v>
      </c>
      <c r="D330" s="375" t="s">
        <v>97</v>
      </c>
      <c r="E330" s="537">
        <v>19490</v>
      </c>
      <c r="F330" s="503">
        <f t="shared" si="5"/>
        <v>37.719636080022141</v>
      </c>
      <c r="G330" s="504">
        <v>516.70699999999999</v>
      </c>
      <c r="H330" s="170" t="s">
        <v>167</v>
      </c>
      <c r="I330" s="170" t="s">
        <v>1635</v>
      </c>
      <c r="J330" s="505" t="s">
        <v>95</v>
      </c>
      <c r="K330" s="505" t="s">
        <v>2149</v>
      </c>
      <c r="L330" s="505" t="s">
        <v>112</v>
      </c>
      <c r="M330" s="242"/>
      <c r="N330" s="242"/>
      <c r="O330" s="75"/>
    </row>
    <row r="331" spans="1:15">
      <c r="A331" s="393">
        <v>46157</v>
      </c>
      <c r="B331" s="165" t="s">
        <v>2195</v>
      </c>
      <c r="C331" s="165" t="s">
        <v>334</v>
      </c>
      <c r="D331" s="165" t="s">
        <v>256</v>
      </c>
      <c r="E331" s="165">
        <v>700</v>
      </c>
      <c r="F331" s="503">
        <f t="shared" si="5"/>
        <v>1.3547329531049512</v>
      </c>
      <c r="G331" s="504">
        <v>516.70699999999999</v>
      </c>
      <c r="H331" s="347" t="s">
        <v>122</v>
      </c>
      <c r="I331" s="347" t="s">
        <v>1669</v>
      </c>
      <c r="J331" s="505" t="s">
        <v>95</v>
      </c>
      <c r="K331" s="505" t="s">
        <v>2149</v>
      </c>
      <c r="L331" s="505" t="s">
        <v>112</v>
      </c>
      <c r="M331" s="242"/>
      <c r="N331" s="242"/>
      <c r="O331" s="75"/>
    </row>
    <row r="332" spans="1:15">
      <c r="A332" s="393">
        <v>46157</v>
      </c>
      <c r="B332" s="165" t="s">
        <v>2191</v>
      </c>
      <c r="C332" s="165" t="s">
        <v>334</v>
      </c>
      <c r="D332" s="165" t="s">
        <v>256</v>
      </c>
      <c r="E332" s="165">
        <v>700</v>
      </c>
      <c r="F332" s="503">
        <f t="shared" si="5"/>
        <v>1.3547329531049512</v>
      </c>
      <c r="G332" s="504">
        <v>516.70699999999999</v>
      </c>
      <c r="H332" s="347" t="s">
        <v>122</v>
      </c>
      <c r="I332" s="347" t="s">
        <v>1669</v>
      </c>
      <c r="J332" s="505" t="s">
        <v>95</v>
      </c>
      <c r="K332" s="505" t="s">
        <v>2149</v>
      </c>
      <c r="L332" s="505" t="s">
        <v>112</v>
      </c>
      <c r="M332" s="242"/>
      <c r="N332" s="242"/>
      <c r="O332" s="75"/>
    </row>
    <row r="333" spans="1:15">
      <c r="A333" s="393">
        <v>46157</v>
      </c>
      <c r="B333" s="165" t="s">
        <v>2188</v>
      </c>
      <c r="C333" s="165" t="s">
        <v>334</v>
      </c>
      <c r="D333" s="165" t="s">
        <v>256</v>
      </c>
      <c r="E333" s="165">
        <v>250</v>
      </c>
      <c r="F333" s="503">
        <f t="shared" si="5"/>
        <v>0.48383319753748255</v>
      </c>
      <c r="G333" s="504">
        <v>516.70699999999999</v>
      </c>
      <c r="H333" s="347" t="s">
        <v>122</v>
      </c>
      <c r="I333" s="347" t="s">
        <v>1669</v>
      </c>
      <c r="J333" s="505" t="s">
        <v>95</v>
      </c>
      <c r="K333" s="505" t="s">
        <v>2149</v>
      </c>
      <c r="L333" s="505" t="s">
        <v>112</v>
      </c>
      <c r="M333" s="242"/>
      <c r="N333" s="242"/>
      <c r="O333" s="75"/>
    </row>
    <row r="334" spans="1:15">
      <c r="A334" s="393">
        <v>46157</v>
      </c>
      <c r="B334" s="165" t="s">
        <v>2188</v>
      </c>
      <c r="C334" s="165" t="s">
        <v>334</v>
      </c>
      <c r="D334" s="165" t="s">
        <v>256</v>
      </c>
      <c r="E334" s="165">
        <v>250</v>
      </c>
      <c r="F334" s="503">
        <f t="shared" si="5"/>
        <v>0.48383319753748255</v>
      </c>
      <c r="G334" s="504">
        <v>516.70699999999999</v>
      </c>
      <c r="H334" s="347" t="s">
        <v>122</v>
      </c>
      <c r="I334" s="347" t="s">
        <v>1669</v>
      </c>
      <c r="J334" s="505" t="s">
        <v>95</v>
      </c>
      <c r="K334" s="505" t="s">
        <v>2149</v>
      </c>
      <c r="L334" s="505" t="s">
        <v>112</v>
      </c>
      <c r="M334" s="242"/>
      <c r="N334" s="242"/>
      <c r="O334" s="75"/>
    </row>
    <row r="335" spans="1:15">
      <c r="A335" s="393">
        <v>46157</v>
      </c>
      <c r="B335" s="165" t="s">
        <v>2189</v>
      </c>
      <c r="C335" s="165" t="s">
        <v>334</v>
      </c>
      <c r="D335" s="165" t="s">
        <v>256</v>
      </c>
      <c r="E335" s="165">
        <v>700</v>
      </c>
      <c r="F335" s="503">
        <f t="shared" si="5"/>
        <v>1.3547329531049512</v>
      </c>
      <c r="G335" s="504">
        <v>516.70699999999999</v>
      </c>
      <c r="H335" s="347" t="s">
        <v>122</v>
      </c>
      <c r="I335" s="347" t="s">
        <v>1669</v>
      </c>
      <c r="J335" s="505" t="s">
        <v>95</v>
      </c>
      <c r="K335" s="505" t="s">
        <v>2149</v>
      </c>
      <c r="L335" s="505" t="s">
        <v>112</v>
      </c>
      <c r="M335" s="242"/>
      <c r="N335" s="242"/>
      <c r="O335" s="75"/>
    </row>
    <row r="336" spans="1:15">
      <c r="A336" s="393">
        <v>46157</v>
      </c>
      <c r="B336" s="165" t="s">
        <v>2196</v>
      </c>
      <c r="C336" s="165" t="s">
        <v>334</v>
      </c>
      <c r="D336" s="165" t="s">
        <v>256</v>
      </c>
      <c r="E336" s="165">
        <v>250</v>
      </c>
      <c r="F336" s="503">
        <f t="shared" si="5"/>
        <v>0.48383319753748255</v>
      </c>
      <c r="G336" s="504">
        <v>516.70699999999999</v>
      </c>
      <c r="H336" s="347" t="s">
        <v>122</v>
      </c>
      <c r="I336" s="347" t="s">
        <v>1669</v>
      </c>
      <c r="J336" s="505" t="s">
        <v>95</v>
      </c>
      <c r="K336" s="505" t="s">
        <v>2149</v>
      </c>
      <c r="L336" s="505" t="s">
        <v>112</v>
      </c>
      <c r="M336" s="242"/>
      <c r="N336" s="242"/>
      <c r="O336" s="75"/>
    </row>
    <row r="337" spans="1:15">
      <c r="A337" s="393">
        <v>46157</v>
      </c>
      <c r="B337" s="165" t="s">
        <v>2190</v>
      </c>
      <c r="C337" s="165" t="s">
        <v>334</v>
      </c>
      <c r="D337" s="165" t="s">
        <v>256</v>
      </c>
      <c r="E337" s="165">
        <v>350</v>
      </c>
      <c r="F337" s="503">
        <f t="shared" si="5"/>
        <v>0.67736647655247562</v>
      </c>
      <c r="G337" s="504">
        <v>516.70699999999999</v>
      </c>
      <c r="H337" s="347" t="s">
        <v>122</v>
      </c>
      <c r="I337" s="347" t="s">
        <v>1669</v>
      </c>
      <c r="J337" s="505" t="s">
        <v>95</v>
      </c>
      <c r="K337" s="505" t="s">
        <v>2149</v>
      </c>
      <c r="L337" s="505" t="s">
        <v>112</v>
      </c>
      <c r="M337" s="170"/>
      <c r="N337" s="170"/>
      <c r="O337" s="124"/>
    </row>
    <row r="338" spans="1:15">
      <c r="A338" s="393">
        <v>46157</v>
      </c>
      <c r="B338" s="165" t="s">
        <v>2191</v>
      </c>
      <c r="C338" s="165" t="s">
        <v>334</v>
      </c>
      <c r="D338" s="165" t="s">
        <v>256</v>
      </c>
      <c r="E338" s="165">
        <v>700</v>
      </c>
      <c r="F338" s="503">
        <f t="shared" si="5"/>
        <v>1.3547329531049512</v>
      </c>
      <c r="G338" s="504">
        <v>516.70699999999999</v>
      </c>
      <c r="H338" s="347" t="s">
        <v>122</v>
      </c>
      <c r="I338" s="347" t="s">
        <v>1669</v>
      </c>
      <c r="J338" s="505" t="s">
        <v>95</v>
      </c>
      <c r="K338" s="505" t="s">
        <v>2149</v>
      </c>
      <c r="L338" s="505" t="s">
        <v>112</v>
      </c>
      <c r="M338" s="242"/>
      <c r="N338" s="242"/>
      <c r="O338" s="75"/>
    </row>
    <row r="339" spans="1:15">
      <c r="A339" s="370">
        <v>46157</v>
      </c>
      <c r="B339" s="242" t="s">
        <v>2159</v>
      </c>
      <c r="C339" s="242" t="s">
        <v>334</v>
      </c>
      <c r="D339" s="242" t="s">
        <v>256</v>
      </c>
      <c r="E339" s="242">
        <v>1000</v>
      </c>
      <c r="F339" s="503">
        <f t="shared" si="5"/>
        <v>1.9353327901499302</v>
      </c>
      <c r="G339" s="504">
        <v>516.70699999999999</v>
      </c>
      <c r="H339" s="242" t="s">
        <v>121</v>
      </c>
      <c r="I339" s="242" t="s">
        <v>1710</v>
      </c>
      <c r="J339" s="505" t="s">
        <v>95</v>
      </c>
      <c r="K339" s="505" t="s">
        <v>2149</v>
      </c>
      <c r="L339" s="505" t="s">
        <v>112</v>
      </c>
      <c r="M339" s="242"/>
      <c r="N339" s="242"/>
      <c r="O339" s="75"/>
    </row>
    <row r="340" spans="1:15">
      <c r="A340" s="370">
        <v>46157</v>
      </c>
      <c r="B340" s="242" t="s">
        <v>2159</v>
      </c>
      <c r="C340" s="242" t="s">
        <v>334</v>
      </c>
      <c r="D340" s="242" t="s">
        <v>256</v>
      </c>
      <c r="E340" s="242">
        <v>1000</v>
      </c>
      <c r="F340" s="503">
        <f t="shared" si="5"/>
        <v>1.9353327901499302</v>
      </c>
      <c r="G340" s="504">
        <v>516.70699999999999</v>
      </c>
      <c r="H340" s="242" t="s">
        <v>121</v>
      </c>
      <c r="I340" s="242" t="s">
        <v>1710</v>
      </c>
      <c r="J340" s="505" t="s">
        <v>95</v>
      </c>
      <c r="K340" s="505" t="s">
        <v>2149</v>
      </c>
      <c r="L340" s="505" t="s">
        <v>112</v>
      </c>
      <c r="M340" s="242"/>
      <c r="N340" s="242"/>
      <c r="O340" s="75"/>
    </row>
    <row r="341" spans="1:15">
      <c r="A341" s="370">
        <v>46157</v>
      </c>
      <c r="B341" s="242" t="s">
        <v>2159</v>
      </c>
      <c r="C341" s="242" t="s">
        <v>334</v>
      </c>
      <c r="D341" s="242" t="s">
        <v>256</v>
      </c>
      <c r="E341" s="242">
        <v>1000</v>
      </c>
      <c r="F341" s="503">
        <f t="shared" si="5"/>
        <v>1.9353327901499302</v>
      </c>
      <c r="G341" s="504">
        <v>516.70699999999999</v>
      </c>
      <c r="H341" s="242" t="s">
        <v>121</v>
      </c>
      <c r="I341" s="242" t="s">
        <v>1710</v>
      </c>
      <c r="J341" s="505" t="s">
        <v>95</v>
      </c>
      <c r="K341" s="505" t="s">
        <v>2149</v>
      </c>
      <c r="L341" s="505" t="s">
        <v>112</v>
      </c>
      <c r="M341" s="242"/>
      <c r="N341" s="242"/>
      <c r="O341" s="75"/>
    </row>
    <row r="342" spans="1:15" s="246" customFormat="1">
      <c r="A342" s="370">
        <v>46157</v>
      </c>
      <c r="B342" s="242" t="s">
        <v>2159</v>
      </c>
      <c r="C342" s="242" t="s">
        <v>334</v>
      </c>
      <c r="D342" s="242" t="s">
        <v>256</v>
      </c>
      <c r="E342" s="242">
        <v>1000</v>
      </c>
      <c r="F342" s="503">
        <f t="shared" si="5"/>
        <v>1.9353327901499302</v>
      </c>
      <c r="G342" s="504">
        <v>516.70699999999999</v>
      </c>
      <c r="H342" s="242" t="s">
        <v>121</v>
      </c>
      <c r="I342" s="242" t="s">
        <v>1710</v>
      </c>
      <c r="J342" s="505" t="s">
        <v>95</v>
      </c>
      <c r="K342" s="505" t="s">
        <v>2149</v>
      </c>
      <c r="L342" s="505" t="s">
        <v>112</v>
      </c>
      <c r="M342" s="242"/>
      <c r="N342" s="242"/>
      <c r="O342" s="75"/>
    </row>
    <row r="343" spans="1:15" s="257" customFormat="1">
      <c r="A343" s="370">
        <v>46157</v>
      </c>
      <c r="B343" s="242" t="s">
        <v>2159</v>
      </c>
      <c r="C343" s="242" t="s">
        <v>334</v>
      </c>
      <c r="D343" s="242" t="s">
        <v>256</v>
      </c>
      <c r="E343" s="242">
        <v>1000</v>
      </c>
      <c r="F343" s="503">
        <f t="shared" si="5"/>
        <v>1.9353327901499302</v>
      </c>
      <c r="G343" s="504">
        <v>516.70699999999999</v>
      </c>
      <c r="H343" s="242" t="s">
        <v>121</v>
      </c>
      <c r="I343" s="242" t="s">
        <v>1710</v>
      </c>
      <c r="J343" s="505" t="s">
        <v>95</v>
      </c>
      <c r="K343" s="505" t="s">
        <v>2149</v>
      </c>
      <c r="L343" s="505" t="s">
        <v>112</v>
      </c>
      <c r="M343" s="242"/>
      <c r="N343" s="242"/>
      <c r="O343" s="75"/>
    </row>
    <row r="344" spans="1:15" s="246" customFormat="1">
      <c r="A344" s="370">
        <v>46157</v>
      </c>
      <c r="B344" s="242" t="s">
        <v>521</v>
      </c>
      <c r="C344" s="242" t="s">
        <v>566</v>
      </c>
      <c r="D344" s="242" t="s">
        <v>256</v>
      </c>
      <c r="E344" s="242">
        <v>2000</v>
      </c>
      <c r="F344" s="503">
        <f t="shared" si="5"/>
        <v>3.8706655802998604</v>
      </c>
      <c r="G344" s="504">
        <v>516.70699999999999</v>
      </c>
      <c r="H344" s="242" t="s">
        <v>121</v>
      </c>
      <c r="I344" s="242" t="s">
        <v>1711</v>
      </c>
      <c r="J344" s="505" t="s">
        <v>95</v>
      </c>
      <c r="K344" s="505" t="s">
        <v>2149</v>
      </c>
      <c r="L344" s="505" t="s">
        <v>112</v>
      </c>
      <c r="M344" s="242"/>
      <c r="N344" s="242"/>
      <c r="O344" s="75"/>
    </row>
    <row r="345" spans="1:15" s="246" customFormat="1">
      <c r="A345" s="370">
        <v>46157</v>
      </c>
      <c r="B345" s="242" t="s">
        <v>2185</v>
      </c>
      <c r="C345" s="242" t="s">
        <v>520</v>
      </c>
      <c r="D345" s="242" t="s">
        <v>256</v>
      </c>
      <c r="E345" s="242">
        <v>700</v>
      </c>
      <c r="F345" s="503">
        <f t="shared" si="5"/>
        <v>1.3547329531049512</v>
      </c>
      <c r="G345" s="504">
        <v>516.70699999999999</v>
      </c>
      <c r="H345" s="242" t="s">
        <v>130</v>
      </c>
      <c r="I345" s="242" t="s">
        <v>1739</v>
      </c>
      <c r="J345" s="505" t="s">
        <v>95</v>
      </c>
      <c r="K345" s="505" t="s">
        <v>2149</v>
      </c>
      <c r="L345" s="505" t="s">
        <v>112</v>
      </c>
      <c r="M345" s="242"/>
      <c r="N345" s="242"/>
      <c r="O345" s="75"/>
    </row>
    <row r="346" spans="1:15" s="246" customFormat="1">
      <c r="A346" s="370">
        <v>46157</v>
      </c>
      <c r="B346" s="242" t="s">
        <v>2169</v>
      </c>
      <c r="C346" s="242" t="s">
        <v>520</v>
      </c>
      <c r="D346" s="242" t="s">
        <v>256</v>
      </c>
      <c r="E346" s="242">
        <v>300</v>
      </c>
      <c r="F346" s="503">
        <f t="shared" si="5"/>
        <v>0.58059983704497908</v>
      </c>
      <c r="G346" s="504">
        <v>516.70699999999999</v>
      </c>
      <c r="H346" s="242" t="s">
        <v>130</v>
      </c>
      <c r="I346" s="242" t="s">
        <v>1739</v>
      </c>
      <c r="J346" s="505" t="s">
        <v>95</v>
      </c>
      <c r="K346" s="505" t="s">
        <v>2149</v>
      </c>
      <c r="L346" s="505" t="s">
        <v>112</v>
      </c>
      <c r="M346" s="242"/>
      <c r="N346" s="242"/>
      <c r="O346" s="75"/>
    </row>
    <row r="347" spans="1:15" s="246" customFormat="1">
      <c r="A347" s="370">
        <v>46157</v>
      </c>
      <c r="B347" s="242" t="s">
        <v>2169</v>
      </c>
      <c r="C347" s="242" t="s">
        <v>520</v>
      </c>
      <c r="D347" s="242" t="s">
        <v>256</v>
      </c>
      <c r="E347" s="242">
        <v>500</v>
      </c>
      <c r="F347" s="503">
        <f t="shared" si="5"/>
        <v>0.9676663950749651</v>
      </c>
      <c r="G347" s="504">
        <v>516.70699999999999</v>
      </c>
      <c r="H347" s="242" t="s">
        <v>130</v>
      </c>
      <c r="I347" s="242" t="s">
        <v>1739</v>
      </c>
      <c r="J347" s="505" t="s">
        <v>95</v>
      </c>
      <c r="K347" s="505" t="s">
        <v>2149</v>
      </c>
      <c r="L347" s="505" t="s">
        <v>112</v>
      </c>
      <c r="M347" s="242"/>
      <c r="N347" s="242"/>
      <c r="O347" s="75"/>
    </row>
    <row r="348" spans="1:15" s="246" customFormat="1">
      <c r="A348" s="370">
        <v>46157</v>
      </c>
      <c r="B348" s="242" t="s">
        <v>2185</v>
      </c>
      <c r="C348" s="242" t="s">
        <v>520</v>
      </c>
      <c r="D348" s="242" t="s">
        <v>256</v>
      </c>
      <c r="E348" s="242">
        <v>700</v>
      </c>
      <c r="F348" s="503">
        <f t="shared" si="5"/>
        <v>1.3547329531049512</v>
      </c>
      <c r="G348" s="504">
        <v>516.70699999999999</v>
      </c>
      <c r="H348" s="242" t="s">
        <v>130</v>
      </c>
      <c r="I348" s="242" t="s">
        <v>1739</v>
      </c>
      <c r="J348" s="505" t="s">
        <v>95</v>
      </c>
      <c r="K348" s="505" t="s">
        <v>2149</v>
      </c>
      <c r="L348" s="505" t="s">
        <v>112</v>
      </c>
      <c r="M348" s="242"/>
      <c r="N348" s="242"/>
      <c r="O348" s="75"/>
    </row>
    <row r="349" spans="1:15" s="246" customFormat="1">
      <c r="A349" s="370">
        <v>46157</v>
      </c>
      <c r="B349" s="242" t="s">
        <v>2169</v>
      </c>
      <c r="C349" s="242" t="s">
        <v>520</v>
      </c>
      <c r="D349" s="242" t="s">
        <v>256</v>
      </c>
      <c r="E349" s="242">
        <v>300</v>
      </c>
      <c r="F349" s="503">
        <f t="shared" si="5"/>
        <v>0.58059983704497908</v>
      </c>
      <c r="G349" s="504">
        <v>516.70699999999999</v>
      </c>
      <c r="H349" s="242" t="s">
        <v>130</v>
      </c>
      <c r="I349" s="242" t="s">
        <v>1739</v>
      </c>
      <c r="J349" s="505" t="s">
        <v>95</v>
      </c>
      <c r="K349" s="505" t="s">
        <v>2149</v>
      </c>
      <c r="L349" s="505" t="s">
        <v>112</v>
      </c>
      <c r="M349" s="242"/>
      <c r="N349" s="242"/>
      <c r="O349" s="75"/>
    </row>
    <row r="350" spans="1:15" s="246" customFormat="1">
      <c r="A350" s="370">
        <v>46157</v>
      </c>
      <c r="B350" s="242" t="s">
        <v>2173</v>
      </c>
      <c r="C350" s="242" t="s">
        <v>520</v>
      </c>
      <c r="D350" s="242" t="s">
        <v>256</v>
      </c>
      <c r="E350" s="242">
        <v>500</v>
      </c>
      <c r="F350" s="503">
        <f t="shared" si="5"/>
        <v>0.9676663950749651</v>
      </c>
      <c r="G350" s="504">
        <v>516.70699999999999</v>
      </c>
      <c r="H350" s="242" t="s">
        <v>130</v>
      </c>
      <c r="I350" s="242" t="s">
        <v>1739</v>
      </c>
      <c r="J350" s="505" t="s">
        <v>95</v>
      </c>
      <c r="K350" s="505" t="s">
        <v>2149</v>
      </c>
      <c r="L350" s="505" t="s">
        <v>112</v>
      </c>
      <c r="M350" s="242"/>
      <c r="N350" s="242"/>
      <c r="O350" s="75"/>
    </row>
    <row r="351" spans="1:15" s="246" customFormat="1">
      <c r="A351" s="370">
        <v>46157</v>
      </c>
      <c r="B351" s="242" t="s">
        <v>2185</v>
      </c>
      <c r="C351" s="242" t="s">
        <v>520</v>
      </c>
      <c r="D351" s="242" t="s">
        <v>256</v>
      </c>
      <c r="E351" s="242">
        <v>700</v>
      </c>
      <c r="F351" s="503">
        <f t="shared" si="5"/>
        <v>1.3547329531049512</v>
      </c>
      <c r="G351" s="504">
        <v>516.70699999999999</v>
      </c>
      <c r="H351" s="242" t="s">
        <v>130</v>
      </c>
      <c r="I351" s="242" t="s">
        <v>1739</v>
      </c>
      <c r="J351" s="505" t="s">
        <v>95</v>
      </c>
      <c r="K351" s="505" t="s">
        <v>2149</v>
      </c>
      <c r="L351" s="505" t="s">
        <v>112</v>
      </c>
      <c r="M351" s="242"/>
      <c r="N351" s="242"/>
      <c r="O351" s="75"/>
    </row>
    <row r="352" spans="1:15" s="246" customFormat="1">
      <c r="A352" s="370">
        <v>46157</v>
      </c>
      <c r="B352" s="242" t="s">
        <v>2193</v>
      </c>
      <c r="C352" s="242" t="s">
        <v>520</v>
      </c>
      <c r="D352" s="242" t="s">
        <v>256</v>
      </c>
      <c r="E352" s="242">
        <v>700</v>
      </c>
      <c r="F352" s="503">
        <f t="shared" si="5"/>
        <v>1.3547329531049512</v>
      </c>
      <c r="G352" s="504">
        <v>516.70699999999999</v>
      </c>
      <c r="H352" s="242" t="s">
        <v>130</v>
      </c>
      <c r="I352" s="242" t="s">
        <v>1739</v>
      </c>
      <c r="J352" s="505" t="s">
        <v>95</v>
      </c>
      <c r="K352" s="505" t="s">
        <v>2149</v>
      </c>
      <c r="L352" s="505" t="s">
        <v>112</v>
      </c>
      <c r="M352" s="242"/>
      <c r="N352" s="242"/>
      <c r="O352" s="75"/>
    </row>
    <row r="353" spans="1:15" hidden="1">
      <c r="A353" s="381">
        <v>46157</v>
      </c>
      <c r="B353" s="242" t="s">
        <v>1786</v>
      </c>
      <c r="C353" s="369" t="s">
        <v>334</v>
      </c>
      <c r="D353" s="530" t="s">
        <v>96</v>
      </c>
      <c r="E353" s="285">
        <v>500</v>
      </c>
      <c r="F353" s="503">
        <f t="shared" si="5"/>
        <v>0.9676663950749651</v>
      </c>
      <c r="G353" s="504">
        <v>516.70699999999999</v>
      </c>
      <c r="H353" s="540" t="s">
        <v>133</v>
      </c>
      <c r="I353" s="242" t="s">
        <v>1834</v>
      </c>
      <c r="J353" s="505" t="s">
        <v>95</v>
      </c>
      <c r="K353" s="505" t="s">
        <v>2149</v>
      </c>
      <c r="L353" s="505" t="s">
        <v>112</v>
      </c>
      <c r="M353" s="242"/>
      <c r="N353" s="242"/>
      <c r="O353" s="75"/>
    </row>
    <row r="354" spans="1:15" hidden="1">
      <c r="A354" s="381">
        <v>46157</v>
      </c>
      <c r="B354" s="242" t="s">
        <v>1787</v>
      </c>
      <c r="C354" s="369" t="s">
        <v>334</v>
      </c>
      <c r="D354" s="530" t="s">
        <v>96</v>
      </c>
      <c r="E354" s="285">
        <v>250</v>
      </c>
      <c r="F354" s="503">
        <f t="shared" si="5"/>
        <v>0.48383319753748255</v>
      </c>
      <c r="G354" s="504">
        <v>516.70699999999999</v>
      </c>
      <c r="H354" s="540" t="s">
        <v>133</v>
      </c>
      <c r="I354" s="242" t="s">
        <v>1834</v>
      </c>
      <c r="J354" s="505" t="s">
        <v>95</v>
      </c>
      <c r="K354" s="505" t="s">
        <v>2149</v>
      </c>
      <c r="L354" s="505" t="s">
        <v>112</v>
      </c>
      <c r="M354" s="242"/>
      <c r="N354" s="242"/>
      <c r="O354" s="75"/>
    </row>
    <row r="355" spans="1:15" hidden="1">
      <c r="A355" s="381">
        <v>46157</v>
      </c>
      <c r="B355" s="242" t="s">
        <v>1788</v>
      </c>
      <c r="C355" s="369" t="s">
        <v>334</v>
      </c>
      <c r="D355" s="530" t="s">
        <v>96</v>
      </c>
      <c r="E355" s="285">
        <v>250</v>
      </c>
      <c r="F355" s="503">
        <f t="shared" si="5"/>
        <v>0.48383319753748255</v>
      </c>
      <c r="G355" s="504">
        <v>516.70699999999999</v>
      </c>
      <c r="H355" s="540" t="s">
        <v>133</v>
      </c>
      <c r="I355" s="242" t="s">
        <v>1834</v>
      </c>
      <c r="J355" s="505" t="s">
        <v>95</v>
      </c>
      <c r="K355" s="505" t="s">
        <v>2149</v>
      </c>
      <c r="L355" s="505" t="s">
        <v>112</v>
      </c>
      <c r="M355" s="242"/>
      <c r="N355" s="242"/>
      <c r="O355" s="75"/>
    </row>
    <row r="356" spans="1:15" s="246" customFormat="1" hidden="1">
      <c r="A356" s="381">
        <v>46157</v>
      </c>
      <c r="B356" s="242" t="s">
        <v>1789</v>
      </c>
      <c r="C356" s="369" t="s">
        <v>334</v>
      </c>
      <c r="D356" s="530" t="s">
        <v>96</v>
      </c>
      <c r="E356" s="285">
        <v>500</v>
      </c>
      <c r="F356" s="503">
        <f t="shared" si="5"/>
        <v>0.9676663950749651</v>
      </c>
      <c r="G356" s="504">
        <v>516.70699999999999</v>
      </c>
      <c r="H356" s="540" t="s">
        <v>133</v>
      </c>
      <c r="I356" s="242" t="s">
        <v>1834</v>
      </c>
      <c r="J356" s="505" t="s">
        <v>95</v>
      </c>
      <c r="K356" s="505" t="s">
        <v>2149</v>
      </c>
      <c r="L356" s="505" t="s">
        <v>112</v>
      </c>
      <c r="M356" s="242"/>
      <c r="N356" s="242"/>
      <c r="O356" s="75"/>
    </row>
    <row r="357" spans="1:15" hidden="1">
      <c r="A357" s="381">
        <v>46157</v>
      </c>
      <c r="B357" s="242" t="s">
        <v>1790</v>
      </c>
      <c r="C357" s="369" t="s">
        <v>334</v>
      </c>
      <c r="D357" s="530" t="s">
        <v>96</v>
      </c>
      <c r="E357" s="285">
        <v>500</v>
      </c>
      <c r="F357" s="503">
        <f t="shared" si="5"/>
        <v>0.9676663950749651</v>
      </c>
      <c r="G357" s="504">
        <v>516.70699999999999</v>
      </c>
      <c r="H357" s="540" t="s">
        <v>133</v>
      </c>
      <c r="I357" s="242" t="s">
        <v>1834</v>
      </c>
      <c r="J357" s="505" t="s">
        <v>95</v>
      </c>
      <c r="K357" s="505" t="s">
        <v>2149</v>
      </c>
      <c r="L357" s="505" t="s">
        <v>112</v>
      </c>
      <c r="M357" s="242"/>
      <c r="N357" s="242"/>
      <c r="O357" s="75"/>
    </row>
    <row r="358" spans="1:15" hidden="1">
      <c r="A358" s="381">
        <v>46157</v>
      </c>
      <c r="B358" s="242" t="s">
        <v>1791</v>
      </c>
      <c r="C358" s="369" t="s">
        <v>334</v>
      </c>
      <c r="D358" s="530" t="s">
        <v>96</v>
      </c>
      <c r="E358" s="285">
        <v>500</v>
      </c>
      <c r="F358" s="503">
        <f t="shared" si="5"/>
        <v>0.9676663950749651</v>
      </c>
      <c r="G358" s="504">
        <v>516.70699999999999</v>
      </c>
      <c r="H358" s="540" t="s">
        <v>133</v>
      </c>
      <c r="I358" s="242" t="s">
        <v>1834</v>
      </c>
      <c r="J358" s="505" t="s">
        <v>95</v>
      </c>
      <c r="K358" s="505" t="s">
        <v>2149</v>
      </c>
      <c r="L358" s="505" t="s">
        <v>112</v>
      </c>
      <c r="M358" s="242"/>
      <c r="N358" s="242"/>
      <c r="O358" s="253"/>
    </row>
    <row r="359" spans="1:15" hidden="1">
      <c r="A359" s="381">
        <v>46157</v>
      </c>
      <c r="B359" s="242" t="s">
        <v>1790</v>
      </c>
      <c r="C359" s="369" t="s">
        <v>334</v>
      </c>
      <c r="D359" s="530" t="s">
        <v>96</v>
      </c>
      <c r="E359" s="285">
        <v>500</v>
      </c>
      <c r="F359" s="503">
        <f t="shared" si="5"/>
        <v>0.9676663950749651</v>
      </c>
      <c r="G359" s="504">
        <v>516.70699999999999</v>
      </c>
      <c r="H359" s="540" t="s">
        <v>133</v>
      </c>
      <c r="I359" s="242" t="s">
        <v>1834</v>
      </c>
      <c r="J359" s="505" t="s">
        <v>95</v>
      </c>
      <c r="K359" s="505" t="s">
        <v>2149</v>
      </c>
      <c r="L359" s="505" t="s">
        <v>112</v>
      </c>
      <c r="M359" s="242"/>
      <c r="N359" s="242"/>
      <c r="O359" s="75"/>
    </row>
    <row r="360" spans="1:15" s="246" customFormat="1" hidden="1">
      <c r="A360" s="536">
        <v>46157</v>
      </c>
      <c r="B360" s="375" t="s">
        <v>1880</v>
      </c>
      <c r="C360" s="375" t="s">
        <v>334</v>
      </c>
      <c r="D360" s="375" t="s">
        <v>99</v>
      </c>
      <c r="E360" s="245">
        <v>500</v>
      </c>
      <c r="F360" s="503">
        <f t="shared" si="5"/>
        <v>0.9676663950749651</v>
      </c>
      <c r="G360" s="504">
        <v>516.70699999999999</v>
      </c>
      <c r="H360" s="375" t="s">
        <v>128</v>
      </c>
      <c r="I360" s="375" t="s">
        <v>1938</v>
      </c>
      <c r="J360" s="505" t="s">
        <v>95</v>
      </c>
      <c r="K360" s="505" t="s">
        <v>2149</v>
      </c>
      <c r="L360" s="505" t="s">
        <v>112</v>
      </c>
      <c r="M360" s="242"/>
      <c r="N360" s="242"/>
      <c r="O360" s="75"/>
    </row>
    <row r="361" spans="1:15" hidden="1">
      <c r="A361" s="536">
        <v>46157</v>
      </c>
      <c r="B361" s="375" t="s">
        <v>1881</v>
      </c>
      <c r="C361" s="375" t="s">
        <v>334</v>
      </c>
      <c r="D361" s="375" t="s">
        <v>99</v>
      </c>
      <c r="E361" s="245">
        <v>500</v>
      </c>
      <c r="F361" s="503">
        <f t="shared" si="5"/>
        <v>0.9676663950749651</v>
      </c>
      <c r="G361" s="504">
        <v>516.70699999999999</v>
      </c>
      <c r="H361" s="375" t="s">
        <v>128</v>
      </c>
      <c r="I361" s="375" t="s">
        <v>1938</v>
      </c>
      <c r="J361" s="505" t="s">
        <v>95</v>
      </c>
      <c r="K361" s="505" t="s">
        <v>2149</v>
      </c>
      <c r="L361" s="505" t="s">
        <v>112</v>
      </c>
      <c r="M361" s="242"/>
      <c r="N361" s="242"/>
      <c r="O361" s="75"/>
    </row>
    <row r="362" spans="1:15" hidden="1">
      <c r="A362" s="533">
        <v>46158</v>
      </c>
      <c r="B362" s="382" t="s">
        <v>1596</v>
      </c>
      <c r="C362" s="535" t="s">
        <v>334</v>
      </c>
      <c r="D362" s="375" t="s">
        <v>97</v>
      </c>
      <c r="E362" s="284">
        <v>1000</v>
      </c>
      <c r="F362" s="503">
        <f t="shared" si="5"/>
        <v>1.9353327901499302</v>
      </c>
      <c r="G362" s="504">
        <v>516.70699999999999</v>
      </c>
      <c r="H362" s="242" t="s">
        <v>167</v>
      </c>
      <c r="I362" s="242" t="s">
        <v>1629</v>
      </c>
      <c r="J362" s="505" t="s">
        <v>95</v>
      </c>
      <c r="K362" s="505" t="s">
        <v>2149</v>
      </c>
      <c r="L362" s="505" t="s">
        <v>112</v>
      </c>
      <c r="M362" s="242"/>
      <c r="N362" s="242"/>
      <c r="O362" s="75"/>
    </row>
    <row r="363" spans="1:15" hidden="1">
      <c r="A363" s="533">
        <v>46158</v>
      </c>
      <c r="B363" s="382" t="s">
        <v>1597</v>
      </c>
      <c r="C363" s="535" t="s">
        <v>334</v>
      </c>
      <c r="D363" s="375" t="s">
        <v>97</v>
      </c>
      <c r="E363" s="284">
        <v>1000</v>
      </c>
      <c r="F363" s="503">
        <f t="shared" si="5"/>
        <v>1.9353327901499302</v>
      </c>
      <c r="G363" s="504">
        <v>516.70699999999999</v>
      </c>
      <c r="H363" s="242" t="s">
        <v>167</v>
      </c>
      <c r="I363" s="242" t="s">
        <v>1629</v>
      </c>
      <c r="J363" s="505" t="s">
        <v>95</v>
      </c>
      <c r="K363" s="505" t="s">
        <v>2149</v>
      </c>
      <c r="L363" s="505" t="s">
        <v>112</v>
      </c>
      <c r="M363" s="242"/>
      <c r="N363" s="242"/>
      <c r="O363" s="75"/>
    </row>
    <row r="364" spans="1:15" hidden="1">
      <c r="A364" s="533">
        <v>46158</v>
      </c>
      <c r="B364" s="382" t="s">
        <v>1598</v>
      </c>
      <c r="C364" s="535" t="s">
        <v>334</v>
      </c>
      <c r="D364" s="375" t="s">
        <v>97</v>
      </c>
      <c r="E364" s="284">
        <v>1000</v>
      </c>
      <c r="F364" s="503">
        <f t="shared" si="5"/>
        <v>1.9353327901499302</v>
      </c>
      <c r="G364" s="504">
        <v>516.70699999999999</v>
      </c>
      <c r="H364" s="242" t="s">
        <v>167</v>
      </c>
      <c r="I364" s="242" t="s">
        <v>1629</v>
      </c>
      <c r="J364" s="505" t="s">
        <v>95</v>
      </c>
      <c r="K364" s="505" t="s">
        <v>2149</v>
      </c>
      <c r="L364" s="505" t="s">
        <v>112</v>
      </c>
      <c r="M364" s="242"/>
      <c r="N364" s="242"/>
      <c r="O364" s="75"/>
    </row>
    <row r="365" spans="1:15" hidden="1">
      <c r="A365" s="536">
        <v>46158</v>
      </c>
      <c r="B365" s="375" t="s">
        <v>1599</v>
      </c>
      <c r="C365" s="375" t="s">
        <v>448</v>
      </c>
      <c r="D365" s="375" t="s">
        <v>97</v>
      </c>
      <c r="E365" s="537">
        <v>10850</v>
      </c>
      <c r="F365" s="503">
        <f t="shared" si="5"/>
        <v>20.998360773126745</v>
      </c>
      <c r="G365" s="504">
        <v>516.70699999999999</v>
      </c>
      <c r="H365" s="170" t="s">
        <v>167</v>
      </c>
      <c r="I365" s="170" t="s">
        <v>1636</v>
      </c>
      <c r="J365" s="505" t="s">
        <v>95</v>
      </c>
      <c r="K365" s="505" t="s">
        <v>2149</v>
      </c>
      <c r="L365" s="505" t="s">
        <v>112</v>
      </c>
      <c r="M365" s="242"/>
      <c r="N365" s="242"/>
      <c r="O365" s="75"/>
    </row>
    <row r="366" spans="1:15">
      <c r="A366" s="393">
        <v>46158</v>
      </c>
      <c r="B366" s="165" t="s">
        <v>2189</v>
      </c>
      <c r="C366" s="165" t="s">
        <v>334</v>
      </c>
      <c r="D366" s="165" t="s">
        <v>256</v>
      </c>
      <c r="E366" s="165">
        <v>700</v>
      </c>
      <c r="F366" s="503">
        <f t="shared" si="5"/>
        <v>1.3547329531049512</v>
      </c>
      <c r="G366" s="504">
        <v>516.70699999999999</v>
      </c>
      <c r="H366" s="347" t="s">
        <v>122</v>
      </c>
      <c r="I366" s="347" t="s">
        <v>1669</v>
      </c>
      <c r="J366" s="505" t="s">
        <v>95</v>
      </c>
      <c r="K366" s="505" t="s">
        <v>2149</v>
      </c>
      <c r="L366" s="505" t="s">
        <v>112</v>
      </c>
      <c r="M366" s="242"/>
      <c r="N366" s="242"/>
      <c r="O366" s="75"/>
    </row>
    <row r="367" spans="1:15">
      <c r="A367" s="393">
        <v>46158</v>
      </c>
      <c r="B367" s="165" t="s">
        <v>2190</v>
      </c>
      <c r="C367" s="165" t="s">
        <v>334</v>
      </c>
      <c r="D367" s="165" t="s">
        <v>256</v>
      </c>
      <c r="E367" s="165">
        <v>300</v>
      </c>
      <c r="F367" s="503">
        <f t="shared" si="5"/>
        <v>0.58059983704497908</v>
      </c>
      <c r="G367" s="504">
        <v>516.70699999999999</v>
      </c>
      <c r="H367" s="347" t="s">
        <v>122</v>
      </c>
      <c r="I367" s="347" t="s">
        <v>1669</v>
      </c>
      <c r="J367" s="505" t="s">
        <v>95</v>
      </c>
      <c r="K367" s="505" t="s">
        <v>2149</v>
      </c>
      <c r="L367" s="505" t="s">
        <v>112</v>
      </c>
      <c r="M367" s="242"/>
      <c r="N367" s="242"/>
      <c r="O367" s="75"/>
    </row>
    <row r="368" spans="1:15">
      <c r="A368" s="393">
        <v>46158</v>
      </c>
      <c r="B368" s="165" t="s">
        <v>2189</v>
      </c>
      <c r="C368" s="165" t="s">
        <v>334</v>
      </c>
      <c r="D368" s="165" t="s">
        <v>256</v>
      </c>
      <c r="E368" s="165">
        <v>700</v>
      </c>
      <c r="F368" s="503">
        <f t="shared" si="5"/>
        <v>1.3547329531049512</v>
      </c>
      <c r="G368" s="504">
        <v>516.70699999999999</v>
      </c>
      <c r="H368" s="347" t="s">
        <v>122</v>
      </c>
      <c r="I368" s="347" t="s">
        <v>1669</v>
      </c>
      <c r="J368" s="505" t="s">
        <v>95</v>
      </c>
      <c r="K368" s="505" t="s">
        <v>2149</v>
      </c>
      <c r="L368" s="505" t="s">
        <v>112</v>
      </c>
      <c r="M368" s="242"/>
      <c r="N368" s="242"/>
      <c r="O368" s="75"/>
    </row>
    <row r="369" spans="1:15">
      <c r="A369" s="393">
        <v>46158</v>
      </c>
      <c r="B369" s="165" t="s">
        <v>2189</v>
      </c>
      <c r="C369" s="165" t="s">
        <v>334</v>
      </c>
      <c r="D369" s="165" t="s">
        <v>256</v>
      </c>
      <c r="E369" s="165">
        <v>700</v>
      </c>
      <c r="F369" s="503">
        <f t="shared" si="5"/>
        <v>1.3547329531049512</v>
      </c>
      <c r="G369" s="504">
        <v>516.70699999999999</v>
      </c>
      <c r="H369" s="347" t="s">
        <v>122</v>
      </c>
      <c r="I369" s="347" t="s">
        <v>1669</v>
      </c>
      <c r="J369" s="505" t="s">
        <v>95</v>
      </c>
      <c r="K369" s="505" t="s">
        <v>2149</v>
      </c>
      <c r="L369" s="505" t="s">
        <v>112</v>
      </c>
      <c r="M369" s="242"/>
      <c r="N369" s="242"/>
      <c r="O369" s="253"/>
    </row>
    <row r="370" spans="1:15">
      <c r="A370" s="393">
        <v>46158</v>
      </c>
      <c r="B370" s="165" t="s">
        <v>2188</v>
      </c>
      <c r="C370" s="165" t="s">
        <v>334</v>
      </c>
      <c r="D370" s="165" t="s">
        <v>256</v>
      </c>
      <c r="E370" s="165">
        <v>250</v>
      </c>
      <c r="F370" s="503">
        <f t="shared" si="5"/>
        <v>0.48383319753748255</v>
      </c>
      <c r="G370" s="504">
        <v>516.70699999999999</v>
      </c>
      <c r="H370" s="347" t="s">
        <v>122</v>
      </c>
      <c r="I370" s="347" t="s">
        <v>1669</v>
      </c>
      <c r="J370" s="505" t="s">
        <v>95</v>
      </c>
      <c r="K370" s="505" t="s">
        <v>2149</v>
      </c>
      <c r="L370" s="505" t="s">
        <v>112</v>
      </c>
      <c r="M370" s="242"/>
      <c r="N370" s="242"/>
      <c r="O370" s="75"/>
    </row>
    <row r="371" spans="1:15" hidden="1">
      <c r="A371" s="374">
        <v>46159</v>
      </c>
      <c r="B371" s="377" t="s">
        <v>1510</v>
      </c>
      <c r="C371" s="377" t="s">
        <v>520</v>
      </c>
      <c r="D371" s="376" t="s">
        <v>96</v>
      </c>
      <c r="E371" s="377">
        <v>500</v>
      </c>
      <c r="F371" s="503">
        <f t="shared" si="5"/>
        <v>0.9676663950749651</v>
      </c>
      <c r="G371" s="504">
        <v>516.70699999999999</v>
      </c>
      <c r="H371" s="376" t="s">
        <v>127</v>
      </c>
      <c r="I371" s="377" t="s">
        <v>1553</v>
      </c>
      <c r="J371" s="505" t="s">
        <v>95</v>
      </c>
      <c r="K371" s="505" t="s">
        <v>2149</v>
      </c>
      <c r="L371" s="505" t="s">
        <v>112</v>
      </c>
      <c r="M371" s="242"/>
      <c r="N371" s="242"/>
      <c r="O371" s="75"/>
    </row>
    <row r="372" spans="1:15" hidden="1">
      <c r="A372" s="374">
        <v>46159</v>
      </c>
      <c r="B372" s="377" t="s">
        <v>1505</v>
      </c>
      <c r="C372" s="377" t="s">
        <v>520</v>
      </c>
      <c r="D372" s="376" t="s">
        <v>96</v>
      </c>
      <c r="E372" s="377">
        <v>500</v>
      </c>
      <c r="F372" s="503">
        <f t="shared" si="5"/>
        <v>0.9676663950749651</v>
      </c>
      <c r="G372" s="504">
        <v>516.70699999999999</v>
      </c>
      <c r="H372" s="376" t="s">
        <v>127</v>
      </c>
      <c r="I372" s="377" t="s">
        <v>1553</v>
      </c>
      <c r="J372" s="505" t="s">
        <v>95</v>
      </c>
      <c r="K372" s="505" t="s">
        <v>2149</v>
      </c>
      <c r="L372" s="505" t="s">
        <v>112</v>
      </c>
      <c r="M372" s="242"/>
      <c r="N372" s="242"/>
      <c r="O372" s="75"/>
    </row>
    <row r="373" spans="1:15" hidden="1">
      <c r="A373" s="374">
        <v>46159</v>
      </c>
      <c r="B373" s="377" t="s">
        <v>1511</v>
      </c>
      <c r="C373" s="377" t="s">
        <v>520</v>
      </c>
      <c r="D373" s="376" t="s">
        <v>96</v>
      </c>
      <c r="E373" s="377">
        <v>500</v>
      </c>
      <c r="F373" s="503">
        <f t="shared" si="5"/>
        <v>0.9676663950749651</v>
      </c>
      <c r="G373" s="504">
        <v>516.70699999999999</v>
      </c>
      <c r="H373" s="376" t="s">
        <v>127</v>
      </c>
      <c r="I373" s="377" t="s">
        <v>1553</v>
      </c>
      <c r="J373" s="505" t="s">
        <v>95</v>
      </c>
      <c r="K373" s="505" t="s">
        <v>2149</v>
      </c>
      <c r="L373" s="505" t="s">
        <v>112</v>
      </c>
      <c r="M373" s="242"/>
      <c r="N373" s="242"/>
      <c r="O373" s="75"/>
    </row>
    <row r="374" spans="1:15" hidden="1">
      <c r="A374" s="374">
        <v>46159</v>
      </c>
      <c r="B374" s="377" t="s">
        <v>1505</v>
      </c>
      <c r="C374" s="377" t="s">
        <v>520</v>
      </c>
      <c r="D374" s="376" t="s">
        <v>96</v>
      </c>
      <c r="E374" s="377">
        <v>500</v>
      </c>
      <c r="F374" s="503">
        <f t="shared" si="5"/>
        <v>0.9676663950749651</v>
      </c>
      <c r="G374" s="504">
        <v>516.70699999999999</v>
      </c>
      <c r="H374" s="376" t="s">
        <v>127</v>
      </c>
      <c r="I374" s="377" t="s">
        <v>1553</v>
      </c>
      <c r="J374" s="505" t="s">
        <v>95</v>
      </c>
      <c r="K374" s="505" t="s">
        <v>2149</v>
      </c>
      <c r="L374" s="505" t="s">
        <v>112</v>
      </c>
      <c r="M374" s="242"/>
      <c r="N374" s="242"/>
      <c r="O374" s="75"/>
    </row>
    <row r="375" spans="1:15" hidden="1">
      <c r="A375" s="374">
        <v>46159</v>
      </c>
      <c r="B375" s="377" t="s">
        <v>1512</v>
      </c>
      <c r="C375" s="377" t="s">
        <v>520</v>
      </c>
      <c r="D375" s="376" t="s">
        <v>96</v>
      </c>
      <c r="E375" s="377">
        <v>500</v>
      </c>
      <c r="F375" s="503">
        <f t="shared" si="5"/>
        <v>0.9676663950749651</v>
      </c>
      <c r="G375" s="504">
        <v>516.70699999999999</v>
      </c>
      <c r="H375" s="376" t="s">
        <v>127</v>
      </c>
      <c r="I375" s="377" t="s">
        <v>1553</v>
      </c>
      <c r="J375" s="505" t="s">
        <v>95</v>
      </c>
      <c r="K375" s="505" t="s">
        <v>2149</v>
      </c>
      <c r="L375" s="505" t="s">
        <v>112</v>
      </c>
      <c r="M375" s="242"/>
      <c r="N375" s="242"/>
      <c r="O375" s="75"/>
    </row>
    <row r="376" spans="1:15" hidden="1">
      <c r="A376" s="374">
        <v>46159</v>
      </c>
      <c r="B376" s="377" t="s">
        <v>1505</v>
      </c>
      <c r="C376" s="377" t="s">
        <v>520</v>
      </c>
      <c r="D376" s="376" t="s">
        <v>96</v>
      </c>
      <c r="E376" s="377">
        <v>500</v>
      </c>
      <c r="F376" s="503">
        <f t="shared" si="5"/>
        <v>0.9676663950749651</v>
      </c>
      <c r="G376" s="504">
        <v>516.70699999999999</v>
      </c>
      <c r="H376" s="376" t="s">
        <v>127</v>
      </c>
      <c r="I376" s="377" t="s">
        <v>1553</v>
      </c>
      <c r="J376" s="505" t="s">
        <v>95</v>
      </c>
      <c r="K376" s="505" t="s">
        <v>2149</v>
      </c>
      <c r="L376" s="505" t="s">
        <v>112</v>
      </c>
      <c r="M376" s="170"/>
      <c r="N376" s="170"/>
      <c r="O376" s="269"/>
    </row>
    <row r="377" spans="1:15">
      <c r="A377" s="393">
        <v>46159</v>
      </c>
      <c r="B377" s="165" t="s">
        <v>2190</v>
      </c>
      <c r="C377" s="165" t="s">
        <v>334</v>
      </c>
      <c r="D377" s="165" t="s">
        <v>256</v>
      </c>
      <c r="E377" s="165">
        <v>250</v>
      </c>
      <c r="F377" s="503">
        <f t="shared" si="5"/>
        <v>0.48383319753748255</v>
      </c>
      <c r="G377" s="504">
        <v>516.70699999999999</v>
      </c>
      <c r="H377" s="347" t="s">
        <v>122</v>
      </c>
      <c r="I377" s="347" t="s">
        <v>1669</v>
      </c>
      <c r="J377" s="505" t="s">
        <v>95</v>
      </c>
      <c r="K377" s="505" t="s">
        <v>2149</v>
      </c>
      <c r="L377" s="505" t="s">
        <v>112</v>
      </c>
      <c r="M377" s="170"/>
      <c r="N377" s="170"/>
      <c r="O377" s="247"/>
    </row>
    <row r="378" spans="1:15">
      <c r="A378" s="393">
        <v>46159</v>
      </c>
      <c r="B378" s="165" t="s">
        <v>2191</v>
      </c>
      <c r="C378" s="165" t="s">
        <v>334</v>
      </c>
      <c r="D378" s="165" t="s">
        <v>256</v>
      </c>
      <c r="E378" s="165">
        <v>700</v>
      </c>
      <c r="F378" s="503">
        <f t="shared" si="5"/>
        <v>1.3547329531049512</v>
      </c>
      <c r="G378" s="504">
        <v>516.70699999999999</v>
      </c>
      <c r="H378" s="347" t="s">
        <v>122</v>
      </c>
      <c r="I378" s="347" t="s">
        <v>1669</v>
      </c>
      <c r="J378" s="505" t="s">
        <v>95</v>
      </c>
      <c r="K378" s="505" t="s">
        <v>2149</v>
      </c>
      <c r="L378" s="505" t="s">
        <v>112</v>
      </c>
      <c r="M378" s="242"/>
      <c r="N378" s="242"/>
      <c r="O378" s="75"/>
    </row>
    <row r="379" spans="1:15">
      <c r="A379" s="393">
        <v>46159</v>
      </c>
      <c r="B379" s="165" t="s">
        <v>2188</v>
      </c>
      <c r="C379" s="165" t="s">
        <v>334</v>
      </c>
      <c r="D379" s="165" t="s">
        <v>256</v>
      </c>
      <c r="E379" s="165">
        <v>250</v>
      </c>
      <c r="F379" s="503">
        <f t="shared" si="5"/>
        <v>0.48383319753748255</v>
      </c>
      <c r="G379" s="504">
        <v>516.70699999999999</v>
      </c>
      <c r="H379" s="347" t="s">
        <v>122</v>
      </c>
      <c r="I379" s="347" t="s">
        <v>1669</v>
      </c>
      <c r="J379" s="505" t="s">
        <v>95</v>
      </c>
      <c r="K379" s="505" t="s">
        <v>2149</v>
      </c>
      <c r="L379" s="505" t="s">
        <v>112</v>
      </c>
      <c r="M379" s="170"/>
      <c r="N379" s="170"/>
      <c r="O379" s="124"/>
    </row>
    <row r="380" spans="1:15">
      <c r="A380" s="393">
        <v>46159</v>
      </c>
      <c r="B380" s="165" t="s">
        <v>2188</v>
      </c>
      <c r="C380" s="165" t="s">
        <v>334</v>
      </c>
      <c r="D380" s="165" t="s">
        <v>256</v>
      </c>
      <c r="E380" s="165">
        <v>250</v>
      </c>
      <c r="F380" s="503">
        <f t="shared" si="5"/>
        <v>0.48383319753748255</v>
      </c>
      <c r="G380" s="504">
        <v>516.70699999999999</v>
      </c>
      <c r="H380" s="347" t="s">
        <v>122</v>
      </c>
      <c r="I380" s="347" t="s">
        <v>1669</v>
      </c>
      <c r="J380" s="505" t="s">
        <v>95</v>
      </c>
      <c r="K380" s="505" t="s">
        <v>2149</v>
      </c>
      <c r="L380" s="505" t="s">
        <v>112</v>
      </c>
      <c r="M380" s="170"/>
      <c r="N380" s="170"/>
      <c r="O380" s="124"/>
    </row>
    <row r="381" spans="1:15">
      <c r="A381" s="370">
        <v>46159</v>
      </c>
      <c r="B381" s="242" t="s">
        <v>2169</v>
      </c>
      <c r="C381" s="242" t="s">
        <v>520</v>
      </c>
      <c r="D381" s="242" t="s">
        <v>256</v>
      </c>
      <c r="E381" s="242">
        <v>500</v>
      </c>
      <c r="F381" s="503">
        <f t="shared" si="5"/>
        <v>0.9676663950749651</v>
      </c>
      <c r="G381" s="504">
        <v>516.70699999999999</v>
      </c>
      <c r="H381" s="242" t="s">
        <v>130</v>
      </c>
      <c r="I381" s="242" t="s">
        <v>1739</v>
      </c>
      <c r="J381" s="505" t="s">
        <v>95</v>
      </c>
      <c r="K381" s="505" t="s">
        <v>2149</v>
      </c>
      <c r="L381" s="505" t="s">
        <v>112</v>
      </c>
      <c r="M381" s="242"/>
      <c r="N381" s="242"/>
      <c r="O381" s="75"/>
    </row>
    <row r="382" spans="1:15">
      <c r="A382" s="370">
        <v>46159</v>
      </c>
      <c r="B382" s="242" t="s">
        <v>2169</v>
      </c>
      <c r="C382" s="242" t="s">
        <v>520</v>
      </c>
      <c r="D382" s="242" t="s">
        <v>256</v>
      </c>
      <c r="E382" s="242">
        <v>500</v>
      </c>
      <c r="F382" s="503">
        <f t="shared" si="5"/>
        <v>0.9676663950749651</v>
      </c>
      <c r="G382" s="504">
        <v>516.70699999999999</v>
      </c>
      <c r="H382" s="242" t="s">
        <v>130</v>
      </c>
      <c r="I382" s="242" t="s">
        <v>1739</v>
      </c>
      <c r="J382" s="505" t="s">
        <v>95</v>
      </c>
      <c r="K382" s="505" t="s">
        <v>2149</v>
      </c>
      <c r="L382" s="505" t="s">
        <v>112</v>
      </c>
      <c r="M382" s="242"/>
      <c r="N382" s="242"/>
      <c r="O382" s="75"/>
    </row>
    <row r="383" spans="1:15" hidden="1">
      <c r="A383" s="381">
        <v>46159</v>
      </c>
      <c r="B383" s="242" t="s">
        <v>1792</v>
      </c>
      <c r="C383" s="369" t="s">
        <v>334</v>
      </c>
      <c r="D383" s="530" t="s">
        <v>96</v>
      </c>
      <c r="E383" s="285">
        <v>500</v>
      </c>
      <c r="F383" s="503">
        <f t="shared" si="5"/>
        <v>0.9676663950749651</v>
      </c>
      <c r="G383" s="504">
        <v>516.70699999999999</v>
      </c>
      <c r="H383" s="540" t="s">
        <v>133</v>
      </c>
      <c r="I383" s="242" t="s">
        <v>1834</v>
      </c>
      <c r="J383" s="505" t="s">
        <v>95</v>
      </c>
      <c r="K383" s="505" t="s">
        <v>2149</v>
      </c>
      <c r="L383" s="505" t="s">
        <v>112</v>
      </c>
      <c r="M383" s="242"/>
      <c r="N383" s="242"/>
      <c r="O383" s="75"/>
    </row>
    <row r="384" spans="1:15" hidden="1">
      <c r="A384" s="381">
        <v>46159</v>
      </c>
      <c r="B384" s="242" t="s">
        <v>1793</v>
      </c>
      <c r="C384" s="369" t="s">
        <v>334</v>
      </c>
      <c r="D384" s="530" t="s">
        <v>96</v>
      </c>
      <c r="E384" s="285">
        <v>500</v>
      </c>
      <c r="F384" s="503">
        <f t="shared" si="5"/>
        <v>0.9676663950749651</v>
      </c>
      <c r="G384" s="504">
        <v>516.70699999999999</v>
      </c>
      <c r="H384" s="540" t="s">
        <v>133</v>
      </c>
      <c r="I384" s="242" t="s">
        <v>1834</v>
      </c>
      <c r="J384" s="505" t="s">
        <v>95</v>
      </c>
      <c r="K384" s="505" t="s">
        <v>2149</v>
      </c>
      <c r="L384" s="505" t="s">
        <v>112</v>
      </c>
      <c r="M384" s="242"/>
      <c r="N384" s="242"/>
      <c r="O384" s="75"/>
    </row>
    <row r="385" spans="1:15" hidden="1">
      <c r="A385" s="381">
        <v>46159</v>
      </c>
      <c r="B385" s="170" t="s">
        <v>1794</v>
      </c>
      <c r="C385" s="170" t="s">
        <v>1795</v>
      </c>
      <c r="D385" s="369" t="s">
        <v>96</v>
      </c>
      <c r="E385" s="309">
        <v>7000</v>
      </c>
      <c r="F385" s="503">
        <f t="shared" si="5"/>
        <v>13.547329531049511</v>
      </c>
      <c r="G385" s="504">
        <v>516.70699999999999</v>
      </c>
      <c r="H385" s="369" t="s">
        <v>133</v>
      </c>
      <c r="I385" s="170" t="s">
        <v>1848</v>
      </c>
      <c r="J385" s="505" t="s">
        <v>95</v>
      </c>
      <c r="K385" s="505" t="s">
        <v>2149</v>
      </c>
      <c r="L385" s="505" t="s">
        <v>112</v>
      </c>
      <c r="M385" s="242"/>
      <c r="N385" s="242"/>
      <c r="O385" s="75"/>
    </row>
    <row r="386" spans="1:15" s="246" customFormat="1" hidden="1">
      <c r="A386" s="370">
        <v>46160</v>
      </c>
      <c r="B386" s="242" t="s">
        <v>1449</v>
      </c>
      <c r="C386" s="242" t="s">
        <v>334</v>
      </c>
      <c r="D386" s="371" t="s">
        <v>98</v>
      </c>
      <c r="E386" s="242">
        <v>250</v>
      </c>
      <c r="F386" s="503">
        <f t="shared" ref="F386:F449" si="6">E386/G386</f>
        <v>0.48383319753748255</v>
      </c>
      <c r="G386" s="504">
        <v>516.70699999999999</v>
      </c>
      <c r="H386" s="372" t="s">
        <v>110</v>
      </c>
      <c r="I386" s="530" t="s">
        <v>1468</v>
      </c>
      <c r="J386" s="505" t="s">
        <v>95</v>
      </c>
      <c r="K386" s="505" t="s">
        <v>2149</v>
      </c>
      <c r="L386" s="505" t="s">
        <v>112</v>
      </c>
      <c r="M386" s="242"/>
      <c r="N386" s="242"/>
      <c r="O386" s="75"/>
    </row>
    <row r="387" spans="1:15" s="246" customFormat="1" hidden="1">
      <c r="A387" s="370">
        <v>46160</v>
      </c>
      <c r="B387" s="242" t="s">
        <v>1450</v>
      </c>
      <c r="C387" s="242" t="s">
        <v>334</v>
      </c>
      <c r="D387" s="371" t="s">
        <v>98</v>
      </c>
      <c r="E387" s="242">
        <v>500</v>
      </c>
      <c r="F387" s="503">
        <f t="shared" si="6"/>
        <v>0.9676663950749651</v>
      </c>
      <c r="G387" s="504">
        <v>516.70699999999999</v>
      </c>
      <c r="H387" s="372" t="s">
        <v>110</v>
      </c>
      <c r="I387" s="530" t="s">
        <v>1468</v>
      </c>
      <c r="J387" s="505" t="s">
        <v>95</v>
      </c>
      <c r="K387" s="505" t="s">
        <v>2149</v>
      </c>
      <c r="L387" s="505" t="s">
        <v>112</v>
      </c>
      <c r="M387" s="242"/>
      <c r="N387" s="242"/>
      <c r="O387" s="75"/>
    </row>
    <row r="388" spans="1:15" s="246" customFormat="1" hidden="1">
      <c r="A388" s="374">
        <v>46160</v>
      </c>
      <c r="B388" s="377" t="s">
        <v>1513</v>
      </c>
      <c r="C388" s="377" t="s">
        <v>520</v>
      </c>
      <c r="D388" s="376" t="s">
        <v>96</v>
      </c>
      <c r="E388" s="377">
        <v>500</v>
      </c>
      <c r="F388" s="503">
        <f t="shared" si="6"/>
        <v>0.9676663950749651</v>
      </c>
      <c r="G388" s="504">
        <v>516.70699999999999</v>
      </c>
      <c r="H388" s="376" t="s">
        <v>127</v>
      </c>
      <c r="I388" s="377" t="s">
        <v>1553</v>
      </c>
      <c r="J388" s="505" t="s">
        <v>95</v>
      </c>
      <c r="K388" s="505" t="s">
        <v>2149</v>
      </c>
      <c r="L388" s="505" t="s">
        <v>112</v>
      </c>
      <c r="M388" s="170"/>
      <c r="N388" s="170"/>
      <c r="O388" s="269"/>
    </row>
    <row r="389" spans="1:15" s="246" customFormat="1" hidden="1">
      <c r="A389" s="374">
        <v>46160</v>
      </c>
      <c r="B389" s="377" t="s">
        <v>1514</v>
      </c>
      <c r="C389" s="377" t="s">
        <v>520</v>
      </c>
      <c r="D389" s="376" t="s">
        <v>96</v>
      </c>
      <c r="E389" s="377">
        <v>2500</v>
      </c>
      <c r="F389" s="503">
        <f t="shared" si="6"/>
        <v>4.8383319753748255</v>
      </c>
      <c r="G389" s="504">
        <v>516.70699999999999</v>
      </c>
      <c r="H389" s="376" t="s">
        <v>127</v>
      </c>
      <c r="I389" s="377" t="s">
        <v>1553</v>
      </c>
      <c r="J389" s="505" t="s">
        <v>95</v>
      </c>
      <c r="K389" s="505" t="s">
        <v>2149</v>
      </c>
      <c r="L389" s="505" t="s">
        <v>112</v>
      </c>
      <c r="M389" s="242"/>
      <c r="N389" s="242"/>
      <c r="O389" s="75"/>
    </row>
    <row r="390" spans="1:15" s="246" customFormat="1" hidden="1">
      <c r="A390" s="374">
        <v>46160</v>
      </c>
      <c r="B390" s="377" t="s">
        <v>1515</v>
      </c>
      <c r="C390" s="377" t="s">
        <v>395</v>
      </c>
      <c r="D390" s="376" t="s">
        <v>1502</v>
      </c>
      <c r="E390" s="377">
        <v>10600</v>
      </c>
      <c r="F390" s="503">
        <f t="shared" si="6"/>
        <v>20.514527575589259</v>
      </c>
      <c r="G390" s="504">
        <v>516.70699999999999</v>
      </c>
      <c r="H390" s="376" t="s">
        <v>127</v>
      </c>
      <c r="I390" s="377" t="s">
        <v>1564</v>
      </c>
      <c r="J390" s="505" t="s">
        <v>95</v>
      </c>
      <c r="K390" s="505" t="s">
        <v>2149</v>
      </c>
      <c r="L390" s="505" t="s">
        <v>112</v>
      </c>
      <c r="M390" s="242"/>
      <c r="N390" s="242"/>
      <c r="O390" s="75"/>
    </row>
    <row r="391" spans="1:15" s="246" customFormat="1" hidden="1">
      <c r="A391" s="533">
        <v>46160</v>
      </c>
      <c r="B391" s="382" t="s">
        <v>1600</v>
      </c>
      <c r="C391" s="535" t="s">
        <v>334</v>
      </c>
      <c r="D391" s="375" t="s">
        <v>97</v>
      </c>
      <c r="E391" s="284">
        <v>1000</v>
      </c>
      <c r="F391" s="503">
        <f t="shared" si="6"/>
        <v>1.9353327901499302</v>
      </c>
      <c r="G391" s="504">
        <v>516.70699999999999</v>
      </c>
      <c r="H391" s="242" t="s">
        <v>167</v>
      </c>
      <c r="I391" s="242" t="s">
        <v>1629</v>
      </c>
      <c r="J391" s="505" t="s">
        <v>95</v>
      </c>
      <c r="K391" s="505" t="s">
        <v>2149</v>
      </c>
      <c r="L391" s="505" t="s">
        <v>112</v>
      </c>
      <c r="M391" s="242"/>
      <c r="N391" s="242"/>
      <c r="O391" s="75"/>
    </row>
    <row r="392" spans="1:15" hidden="1">
      <c r="A392" s="533">
        <v>46160</v>
      </c>
      <c r="B392" s="382" t="s">
        <v>1601</v>
      </c>
      <c r="C392" s="535" t="s">
        <v>334</v>
      </c>
      <c r="D392" s="375" t="s">
        <v>97</v>
      </c>
      <c r="E392" s="284">
        <v>1000</v>
      </c>
      <c r="F392" s="503">
        <f t="shared" si="6"/>
        <v>1.9353327901499302</v>
      </c>
      <c r="G392" s="504">
        <v>516.70699999999999</v>
      </c>
      <c r="H392" s="242" t="s">
        <v>167</v>
      </c>
      <c r="I392" s="242" t="s">
        <v>1629</v>
      </c>
      <c r="J392" s="505" t="s">
        <v>95</v>
      </c>
      <c r="K392" s="505" t="s">
        <v>2149</v>
      </c>
      <c r="L392" s="505" t="s">
        <v>112</v>
      </c>
      <c r="M392" s="242"/>
      <c r="N392" s="242"/>
      <c r="O392" s="75"/>
    </row>
    <row r="393" spans="1:15" hidden="1">
      <c r="A393" s="533">
        <v>46160</v>
      </c>
      <c r="B393" s="382" t="s">
        <v>1592</v>
      </c>
      <c r="C393" s="535" t="s">
        <v>334</v>
      </c>
      <c r="D393" s="375" t="s">
        <v>97</v>
      </c>
      <c r="E393" s="284">
        <v>1000</v>
      </c>
      <c r="F393" s="503">
        <f t="shared" si="6"/>
        <v>1.9353327901499302</v>
      </c>
      <c r="G393" s="504">
        <v>516.70699999999999</v>
      </c>
      <c r="H393" s="242" t="s">
        <v>167</v>
      </c>
      <c r="I393" s="242" t="s">
        <v>1629</v>
      </c>
      <c r="J393" s="505" t="s">
        <v>95</v>
      </c>
      <c r="K393" s="505" t="s">
        <v>2149</v>
      </c>
      <c r="L393" s="505" t="s">
        <v>112</v>
      </c>
      <c r="M393" s="242"/>
      <c r="N393" s="242"/>
      <c r="O393" s="75"/>
    </row>
    <row r="394" spans="1:15" hidden="1">
      <c r="A394" s="533">
        <v>46160</v>
      </c>
      <c r="B394" s="382" t="s">
        <v>1602</v>
      </c>
      <c r="C394" s="535" t="s">
        <v>334</v>
      </c>
      <c r="D394" s="375" t="s">
        <v>97</v>
      </c>
      <c r="E394" s="284">
        <v>1000</v>
      </c>
      <c r="F394" s="503">
        <f t="shared" si="6"/>
        <v>1.9353327901499302</v>
      </c>
      <c r="G394" s="504">
        <v>516.70699999999999</v>
      </c>
      <c r="H394" s="242" t="s">
        <v>167</v>
      </c>
      <c r="I394" s="242" t="s">
        <v>1629</v>
      </c>
      <c r="J394" s="505" t="s">
        <v>95</v>
      </c>
      <c r="K394" s="505" t="s">
        <v>2149</v>
      </c>
      <c r="L394" s="505" t="s">
        <v>112</v>
      </c>
      <c r="M394" s="242"/>
      <c r="N394" s="242"/>
      <c r="O394" s="75"/>
    </row>
    <row r="395" spans="1:15" hidden="1">
      <c r="A395" s="533">
        <v>46160</v>
      </c>
      <c r="B395" s="382" t="s">
        <v>1603</v>
      </c>
      <c r="C395" s="535" t="s">
        <v>334</v>
      </c>
      <c r="D395" s="375" t="s">
        <v>97</v>
      </c>
      <c r="E395" s="284">
        <v>1000</v>
      </c>
      <c r="F395" s="503">
        <f t="shared" si="6"/>
        <v>1.9353327901499302</v>
      </c>
      <c r="G395" s="504">
        <v>516.70699999999999</v>
      </c>
      <c r="H395" s="242" t="s">
        <v>167</v>
      </c>
      <c r="I395" s="242" t="s">
        <v>1629</v>
      </c>
      <c r="J395" s="505" t="s">
        <v>95</v>
      </c>
      <c r="K395" s="505" t="s">
        <v>2149</v>
      </c>
      <c r="L395" s="505" t="s">
        <v>112</v>
      </c>
      <c r="M395" s="242"/>
      <c r="N395" s="242"/>
      <c r="O395" s="75"/>
    </row>
    <row r="396" spans="1:15" hidden="1">
      <c r="A396" s="533">
        <v>46160</v>
      </c>
      <c r="B396" s="382" t="s">
        <v>1018</v>
      </c>
      <c r="C396" s="535" t="s">
        <v>334</v>
      </c>
      <c r="D396" s="375" t="s">
        <v>97</v>
      </c>
      <c r="E396" s="284">
        <v>1000</v>
      </c>
      <c r="F396" s="503">
        <f t="shared" si="6"/>
        <v>1.9353327901499302</v>
      </c>
      <c r="G396" s="504">
        <v>516.70699999999999</v>
      </c>
      <c r="H396" s="242" t="s">
        <v>167</v>
      </c>
      <c r="I396" s="242" t="s">
        <v>1629</v>
      </c>
      <c r="J396" s="505" t="s">
        <v>95</v>
      </c>
      <c r="K396" s="505" t="s">
        <v>2149</v>
      </c>
      <c r="L396" s="505" t="s">
        <v>112</v>
      </c>
      <c r="M396" s="242"/>
      <c r="N396" s="242"/>
      <c r="O396" s="75"/>
    </row>
    <row r="397" spans="1:15" s="246" customFormat="1" hidden="1">
      <c r="A397" s="536">
        <v>46160</v>
      </c>
      <c r="B397" s="375" t="s">
        <v>1605</v>
      </c>
      <c r="C397" s="375" t="s">
        <v>239</v>
      </c>
      <c r="D397" s="375" t="s">
        <v>97</v>
      </c>
      <c r="E397" s="537">
        <v>45000</v>
      </c>
      <c r="F397" s="503">
        <f t="shared" si="6"/>
        <v>87.089975556746865</v>
      </c>
      <c r="G397" s="504">
        <v>516.70699999999999</v>
      </c>
      <c r="H397" s="170" t="s">
        <v>167</v>
      </c>
      <c r="I397" s="170" t="s">
        <v>1638</v>
      </c>
      <c r="J397" s="505" t="s">
        <v>95</v>
      </c>
      <c r="K397" s="505" t="s">
        <v>2149</v>
      </c>
      <c r="L397" s="505" t="s">
        <v>112</v>
      </c>
      <c r="M397" s="242"/>
      <c r="N397" s="242"/>
      <c r="O397" s="75"/>
    </row>
    <row r="398" spans="1:15" hidden="1">
      <c r="A398" s="536">
        <v>46160</v>
      </c>
      <c r="B398" s="375" t="s">
        <v>1606</v>
      </c>
      <c r="C398" s="375" t="s">
        <v>448</v>
      </c>
      <c r="D398" s="375" t="s">
        <v>97</v>
      </c>
      <c r="E398" s="537">
        <v>4550</v>
      </c>
      <c r="F398" s="503">
        <f t="shared" si="6"/>
        <v>8.8057641951821832</v>
      </c>
      <c r="G398" s="504">
        <v>516.70699999999999</v>
      </c>
      <c r="H398" s="170" t="s">
        <v>167</v>
      </c>
      <c r="I398" s="170" t="s">
        <v>1639</v>
      </c>
      <c r="J398" s="505" t="s">
        <v>95</v>
      </c>
      <c r="K398" s="505" t="s">
        <v>2149</v>
      </c>
      <c r="L398" s="505" t="s">
        <v>112</v>
      </c>
      <c r="M398" s="242"/>
      <c r="N398" s="242"/>
      <c r="O398" s="75"/>
    </row>
    <row r="399" spans="1:15">
      <c r="A399" s="393">
        <v>46160</v>
      </c>
      <c r="B399" s="165" t="s">
        <v>2189</v>
      </c>
      <c r="C399" s="165" t="s">
        <v>334</v>
      </c>
      <c r="D399" s="165" t="s">
        <v>256</v>
      </c>
      <c r="E399" s="165">
        <v>700</v>
      </c>
      <c r="F399" s="503">
        <f t="shared" si="6"/>
        <v>1.3547329531049512</v>
      </c>
      <c r="G399" s="504">
        <v>516.70699999999999</v>
      </c>
      <c r="H399" s="347" t="s">
        <v>122</v>
      </c>
      <c r="I399" s="347" t="s">
        <v>1669</v>
      </c>
      <c r="J399" s="505" t="s">
        <v>95</v>
      </c>
      <c r="K399" s="505" t="s">
        <v>2149</v>
      </c>
      <c r="L399" s="505" t="s">
        <v>112</v>
      </c>
      <c r="M399" s="242"/>
      <c r="N399" s="242"/>
      <c r="O399" s="75"/>
    </row>
    <row r="400" spans="1:15">
      <c r="A400" s="393">
        <v>46160</v>
      </c>
      <c r="B400" s="165" t="s">
        <v>2189</v>
      </c>
      <c r="C400" s="165" t="s">
        <v>334</v>
      </c>
      <c r="D400" s="165" t="s">
        <v>256</v>
      </c>
      <c r="E400" s="165">
        <v>700</v>
      </c>
      <c r="F400" s="503">
        <f t="shared" si="6"/>
        <v>1.3547329531049512</v>
      </c>
      <c r="G400" s="504">
        <v>516.70699999999999</v>
      </c>
      <c r="H400" s="347" t="s">
        <v>122</v>
      </c>
      <c r="I400" s="347" t="s">
        <v>1669</v>
      </c>
      <c r="J400" s="505" t="s">
        <v>95</v>
      </c>
      <c r="K400" s="505" t="s">
        <v>2149</v>
      </c>
      <c r="L400" s="505" t="s">
        <v>112</v>
      </c>
      <c r="M400" s="242"/>
      <c r="N400" s="242"/>
      <c r="O400" s="75"/>
    </row>
    <row r="401" spans="1:15">
      <c r="A401" s="393">
        <v>46160</v>
      </c>
      <c r="B401" s="165" t="s">
        <v>2188</v>
      </c>
      <c r="C401" s="165" t="s">
        <v>334</v>
      </c>
      <c r="D401" s="165" t="s">
        <v>256</v>
      </c>
      <c r="E401" s="165">
        <v>350</v>
      </c>
      <c r="F401" s="503">
        <f t="shared" si="6"/>
        <v>0.67736647655247562</v>
      </c>
      <c r="G401" s="504">
        <v>516.70699999999999</v>
      </c>
      <c r="H401" s="347" t="s">
        <v>122</v>
      </c>
      <c r="I401" s="347" t="s">
        <v>1669</v>
      </c>
      <c r="J401" s="505" t="s">
        <v>95</v>
      </c>
      <c r="K401" s="505" t="s">
        <v>2149</v>
      </c>
      <c r="L401" s="505" t="s">
        <v>112</v>
      </c>
      <c r="M401" s="242"/>
      <c r="N401" s="242"/>
      <c r="O401" s="75"/>
    </row>
    <row r="402" spans="1:15">
      <c r="A402" s="393">
        <v>46160</v>
      </c>
      <c r="B402" s="165" t="s">
        <v>2170</v>
      </c>
      <c r="C402" s="165" t="s">
        <v>523</v>
      </c>
      <c r="D402" s="165" t="s">
        <v>256</v>
      </c>
      <c r="E402" s="165">
        <v>60000</v>
      </c>
      <c r="F402" s="503">
        <f t="shared" si="6"/>
        <v>116.11996740899582</v>
      </c>
      <c r="G402" s="504">
        <v>516.70699999999999</v>
      </c>
      <c r="H402" s="165" t="s">
        <v>122</v>
      </c>
      <c r="I402" s="165" t="s">
        <v>1683</v>
      </c>
      <c r="J402" s="505" t="s">
        <v>95</v>
      </c>
      <c r="K402" s="505" t="s">
        <v>2149</v>
      </c>
      <c r="L402" s="505" t="s">
        <v>112</v>
      </c>
      <c r="M402" s="242"/>
      <c r="N402" s="242"/>
      <c r="O402" s="75"/>
    </row>
    <row r="403" spans="1:15">
      <c r="A403" s="393">
        <v>46160</v>
      </c>
      <c r="B403" s="165" t="s">
        <v>2197</v>
      </c>
      <c r="C403" s="375" t="s">
        <v>391</v>
      </c>
      <c r="D403" s="165" t="s">
        <v>256</v>
      </c>
      <c r="E403" s="165">
        <v>160000</v>
      </c>
      <c r="F403" s="503">
        <f t="shared" si="6"/>
        <v>309.65324642398883</v>
      </c>
      <c r="G403" s="504">
        <v>516.70699999999999</v>
      </c>
      <c r="H403" s="165" t="s">
        <v>122</v>
      </c>
      <c r="I403" s="165" t="s">
        <v>1684</v>
      </c>
      <c r="J403" s="505" t="s">
        <v>95</v>
      </c>
      <c r="K403" s="505" t="s">
        <v>2149</v>
      </c>
      <c r="L403" s="505" t="s">
        <v>112</v>
      </c>
      <c r="M403" s="242"/>
      <c r="N403" s="242"/>
      <c r="O403" s="75"/>
    </row>
    <row r="404" spans="1:15">
      <c r="A404" s="370">
        <v>46160</v>
      </c>
      <c r="B404" s="242" t="s">
        <v>2159</v>
      </c>
      <c r="C404" s="242" t="s">
        <v>334</v>
      </c>
      <c r="D404" s="242" t="s">
        <v>256</v>
      </c>
      <c r="E404" s="242">
        <v>1000</v>
      </c>
      <c r="F404" s="503">
        <f t="shared" si="6"/>
        <v>1.9353327901499302</v>
      </c>
      <c r="G404" s="504">
        <v>516.70699999999999</v>
      </c>
      <c r="H404" s="242" t="s">
        <v>121</v>
      </c>
      <c r="I404" s="242" t="s">
        <v>1710</v>
      </c>
      <c r="J404" s="505" t="s">
        <v>95</v>
      </c>
      <c r="K404" s="505" t="s">
        <v>2149</v>
      </c>
      <c r="L404" s="505" t="s">
        <v>112</v>
      </c>
      <c r="M404" s="242"/>
      <c r="N404" s="242"/>
      <c r="O404" s="75"/>
    </row>
    <row r="405" spans="1:15">
      <c r="A405" s="370">
        <v>46160</v>
      </c>
      <c r="B405" s="242" t="s">
        <v>2159</v>
      </c>
      <c r="C405" s="242" t="s">
        <v>334</v>
      </c>
      <c r="D405" s="242" t="s">
        <v>256</v>
      </c>
      <c r="E405" s="242">
        <v>1000</v>
      </c>
      <c r="F405" s="503">
        <f t="shared" si="6"/>
        <v>1.9353327901499302</v>
      </c>
      <c r="G405" s="504">
        <v>516.70699999999999</v>
      </c>
      <c r="H405" s="242" t="s">
        <v>121</v>
      </c>
      <c r="I405" s="242" t="s">
        <v>1710</v>
      </c>
      <c r="J405" s="505" t="s">
        <v>95</v>
      </c>
      <c r="K405" s="505" t="s">
        <v>2149</v>
      </c>
      <c r="L405" s="505" t="s">
        <v>112</v>
      </c>
      <c r="M405" s="170"/>
      <c r="N405" s="170"/>
      <c r="O405" s="124"/>
    </row>
    <row r="406" spans="1:15">
      <c r="A406" s="370">
        <v>46160</v>
      </c>
      <c r="B406" s="242" t="s">
        <v>2159</v>
      </c>
      <c r="C406" s="242" t="s">
        <v>334</v>
      </c>
      <c r="D406" s="242" t="s">
        <v>256</v>
      </c>
      <c r="E406" s="242">
        <v>1000</v>
      </c>
      <c r="F406" s="503">
        <f t="shared" si="6"/>
        <v>1.9353327901499302</v>
      </c>
      <c r="G406" s="504">
        <v>516.70699999999999</v>
      </c>
      <c r="H406" s="242" t="s">
        <v>121</v>
      </c>
      <c r="I406" s="242" t="s">
        <v>1710</v>
      </c>
      <c r="J406" s="505" t="s">
        <v>95</v>
      </c>
      <c r="K406" s="505" t="s">
        <v>2149</v>
      </c>
      <c r="L406" s="505" t="s">
        <v>112</v>
      </c>
      <c r="M406" s="170"/>
      <c r="N406" s="170"/>
      <c r="O406" s="124"/>
    </row>
    <row r="407" spans="1:15">
      <c r="A407" s="370">
        <v>46160</v>
      </c>
      <c r="B407" s="242" t="s">
        <v>521</v>
      </c>
      <c r="C407" s="242" t="s">
        <v>566</v>
      </c>
      <c r="D407" s="242" t="s">
        <v>256</v>
      </c>
      <c r="E407" s="242">
        <v>2000</v>
      </c>
      <c r="F407" s="503">
        <f t="shared" si="6"/>
        <v>3.8706655802998604</v>
      </c>
      <c r="G407" s="504">
        <v>516.70699999999999</v>
      </c>
      <c r="H407" s="242" t="s">
        <v>121</v>
      </c>
      <c r="I407" s="242" t="s">
        <v>1711</v>
      </c>
      <c r="J407" s="505" t="s">
        <v>95</v>
      </c>
      <c r="K407" s="505" t="s">
        <v>2149</v>
      </c>
      <c r="L407" s="505" t="s">
        <v>112</v>
      </c>
      <c r="M407" s="170"/>
      <c r="N407" s="170"/>
      <c r="O407" s="124"/>
    </row>
    <row r="408" spans="1:15">
      <c r="A408" s="370">
        <v>46160</v>
      </c>
      <c r="B408" s="242" t="s">
        <v>2162</v>
      </c>
      <c r="C408" s="242" t="s">
        <v>616</v>
      </c>
      <c r="D408" s="242" t="s">
        <v>256</v>
      </c>
      <c r="E408" s="242">
        <v>4000</v>
      </c>
      <c r="F408" s="503">
        <f t="shared" si="6"/>
        <v>7.7413311605997208</v>
      </c>
      <c r="G408" s="504">
        <v>516.70699999999999</v>
      </c>
      <c r="H408" s="242" t="s">
        <v>130</v>
      </c>
      <c r="I408" s="242" t="s">
        <v>1740</v>
      </c>
      <c r="J408" s="505" t="s">
        <v>95</v>
      </c>
      <c r="K408" s="505" t="s">
        <v>2149</v>
      </c>
      <c r="L408" s="505" t="s">
        <v>112</v>
      </c>
      <c r="M408" s="242"/>
      <c r="N408" s="242"/>
      <c r="O408" s="75"/>
    </row>
    <row r="409" spans="1:15">
      <c r="A409" s="370">
        <v>46160</v>
      </c>
      <c r="B409" s="242" t="s">
        <v>2185</v>
      </c>
      <c r="C409" s="242" t="s">
        <v>520</v>
      </c>
      <c r="D409" s="242" t="s">
        <v>256</v>
      </c>
      <c r="E409" s="242">
        <v>700</v>
      </c>
      <c r="F409" s="503">
        <f t="shared" si="6"/>
        <v>1.3547329531049512</v>
      </c>
      <c r="G409" s="504">
        <v>516.70699999999999</v>
      </c>
      <c r="H409" s="242" t="s">
        <v>130</v>
      </c>
      <c r="I409" s="242" t="s">
        <v>1739</v>
      </c>
      <c r="J409" s="505" t="s">
        <v>95</v>
      </c>
      <c r="K409" s="505" t="s">
        <v>2149</v>
      </c>
      <c r="L409" s="505" t="s">
        <v>112</v>
      </c>
      <c r="M409" s="242"/>
      <c r="N409" s="242"/>
      <c r="O409" s="75"/>
    </row>
    <row r="410" spans="1:15" hidden="1">
      <c r="A410" s="381">
        <v>46160</v>
      </c>
      <c r="B410" s="170" t="s">
        <v>1796</v>
      </c>
      <c r="C410" s="375" t="s">
        <v>391</v>
      </c>
      <c r="D410" s="376" t="s">
        <v>1502</v>
      </c>
      <c r="E410" s="309">
        <v>25000</v>
      </c>
      <c r="F410" s="503">
        <f t="shared" si="6"/>
        <v>48.383319753748253</v>
      </c>
      <c r="G410" s="504">
        <v>516.70699999999999</v>
      </c>
      <c r="H410" s="369" t="s">
        <v>133</v>
      </c>
      <c r="I410" s="170" t="s">
        <v>1849</v>
      </c>
      <c r="J410" s="505" t="s">
        <v>95</v>
      </c>
      <c r="K410" s="505" t="s">
        <v>2149</v>
      </c>
      <c r="L410" s="505" t="s">
        <v>112</v>
      </c>
      <c r="M410" s="170"/>
      <c r="N410" s="170"/>
      <c r="O410" s="124"/>
    </row>
    <row r="411" spans="1:15" hidden="1">
      <c r="A411" s="381">
        <v>46160</v>
      </c>
      <c r="B411" s="170" t="s">
        <v>1798</v>
      </c>
      <c r="C411" s="369" t="s">
        <v>523</v>
      </c>
      <c r="D411" s="369" t="s">
        <v>96</v>
      </c>
      <c r="E411" s="309">
        <v>20850</v>
      </c>
      <c r="F411" s="503">
        <f t="shared" si="6"/>
        <v>40.351688674626047</v>
      </c>
      <c r="G411" s="504">
        <v>516.70699999999999</v>
      </c>
      <c r="H411" s="369" t="s">
        <v>133</v>
      </c>
      <c r="I411" s="170" t="s">
        <v>1850</v>
      </c>
      <c r="J411" s="505" t="s">
        <v>95</v>
      </c>
      <c r="K411" s="505" t="s">
        <v>2149</v>
      </c>
      <c r="L411" s="505" t="s">
        <v>112</v>
      </c>
      <c r="M411" s="170"/>
      <c r="N411" s="170"/>
      <c r="O411" s="124"/>
    </row>
    <row r="412" spans="1:15" s="246" customFormat="1" hidden="1">
      <c r="A412" s="381">
        <v>46160</v>
      </c>
      <c r="B412" s="242" t="s">
        <v>1799</v>
      </c>
      <c r="C412" s="242" t="s">
        <v>403</v>
      </c>
      <c r="D412" s="530" t="s">
        <v>96</v>
      </c>
      <c r="E412" s="285">
        <v>6000</v>
      </c>
      <c r="F412" s="503">
        <f t="shared" si="6"/>
        <v>11.611996740899581</v>
      </c>
      <c r="G412" s="504">
        <v>516.70699999999999</v>
      </c>
      <c r="H412" s="540" t="s">
        <v>133</v>
      </c>
      <c r="I412" s="242" t="s">
        <v>1835</v>
      </c>
      <c r="J412" s="505" t="s">
        <v>95</v>
      </c>
      <c r="K412" s="505" t="s">
        <v>2149</v>
      </c>
      <c r="L412" s="505" t="s">
        <v>112</v>
      </c>
      <c r="M412" s="170"/>
      <c r="N412" s="170"/>
      <c r="O412" s="124"/>
    </row>
    <row r="413" spans="1:15" hidden="1">
      <c r="A413" s="381">
        <v>46160</v>
      </c>
      <c r="B413" s="242" t="s">
        <v>1800</v>
      </c>
      <c r="C413" s="369" t="s">
        <v>334</v>
      </c>
      <c r="D413" s="530" t="s">
        <v>96</v>
      </c>
      <c r="E413" s="285">
        <v>250</v>
      </c>
      <c r="F413" s="503">
        <f t="shared" si="6"/>
        <v>0.48383319753748255</v>
      </c>
      <c r="G413" s="504">
        <v>516.70699999999999</v>
      </c>
      <c r="H413" s="540" t="s">
        <v>133</v>
      </c>
      <c r="I413" s="242" t="s">
        <v>1834</v>
      </c>
      <c r="J413" s="505" t="s">
        <v>95</v>
      </c>
      <c r="K413" s="505" t="s">
        <v>2149</v>
      </c>
      <c r="L413" s="505" t="s">
        <v>112</v>
      </c>
      <c r="M413" s="242"/>
      <c r="N413" s="242"/>
      <c r="O413" s="276"/>
    </row>
    <row r="414" spans="1:15" hidden="1">
      <c r="A414" s="536">
        <v>46160</v>
      </c>
      <c r="B414" s="375" t="s">
        <v>1883</v>
      </c>
      <c r="C414" s="375" t="s">
        <v>334</v>
      </c>
      <c r="D414" s="375" t="s">
        <v>99</v>
      </c>
      <c r="E414" s="245">
        <v>500</v>
      </c>
      <c r="F414" s="503">
        <f t="shared" si="6"/>
        <v>0.9676663950749651</v>
      </c>
      <c r="G414" s="504">
        <v>516.70699999999999</v>
      </c>
      <c r="H414" s="375" t="s">
        <v>128</v>
      </c>
      <c r="I414" s="375" t="s">
        <v>1938</v>
      </c>
      <c r="J414" s="505" t="s">
        <v>95</v>
      </c>
      <c r="K414" s="505" t="s">
        <v>2149</v>
      </c>
      <c r="L414" s="505" t="s">
        <v>112</v>
      </c>
      <c r="M414" s="242"/>
      <c r="N414" s="242"/>
      <c r="O414" s="75"/>
    </row>
    <row r="415" spans="1:15" hidden="1">
      <c r="A415" s="536">
        <v>46160</v>
      </c>
      <c r="B415" s="375" t="s">
        <v>1884</v>
      </c>
      <c r="C415" s="375" t="s">
        <v>334</v>
      </c>
      <c r="D415" s="375" t="s">
        <v>99</v>
      </c>
      <c r="E415" s="245">
        <v>500</v>
      </c>
      <c r="F415" s="503">
        <f t="shared" si="6"/>
        <v>0.9676663950749651</v>
      </c>
      <c r="G415" s="504">
        <v>516.70699999999999</v>
      </c>
      <c r="H415" s="375" t="s">
        <v>128</v>
      </c>
      <c r="I415" s="375" t="s">
        <v>1938</v>
      </c>
      <c r="J415" s="505" t="s">
        <v>95</v>
      </c>
      <c r="K415" s="505" t="s">
        <v>2149</v>
      </c>
      <c r="L415" s="505" t="s">
        <v>112</v>
      </c>
      <c r="M415" s="242"/>
      <c r="N415" s="242"/>
      <c r="O415" s="75"/>
    </row>
    <row r="416" spans="1:15" hidden="1">
      <c r="A416" s="536">
        <v>46160</v>
      </c>
      <c r="B416" s="375" t="s">
        <v>1884</v>
      </c>
      <c r="C416" s="375" t="s">
        <v>334</v>
      </c>
      <c r="D416" s="375" t="s">
        <v>99</v>
      </c>
      <c r="E416" s="245">
        <v>500</v>
      </c>
      <c r="F416" s="503">
        <f t="shared" si="6"/>
        <v>0.9676663950749651</v>
      </c>
      <c r="G416" s="504">
        <v>516.70699999999999</v>
      </c>
      <c r="H416" s="375" t="s">
        <v>128</v>
      </c>
      <c r="I416" s="375" t="s">
        <v>1938</v>
      </c>
      <c r="J416" s="505" t="s">
        <v>95</v>
      </c>
      <c r="K416" s="505" t="s">
        <v>2149</v>
      </c>
      <c r="L416" s="505" t="s">
        <v>112</v>
      </c>
      <c r="M416" s="242"/>
      <c r="N416" s="242"/>
      <c r="O416" s="75"/>
    </row>
    <row r="417" spans="1:15" hidden="1">
      <c r="A417" s="536">
        <v>46160</v>
      </c>
      <c r="B417" s="375" t="s">
        <v>1885</v>
      </c>
      <c r="C417" s="375" t="s">
        <v>334</v>
      </c>
      <c r="D417" s="375" t="s">
        <v>99</v>
      </c>
      <c r="E417" s="245">
        <v>500</v>
      </c>
      <c r="F417" s="503">
        <f t="shared" si="6"/>
        <v>0.9676663950749651</v>
      </c>
      <c r="G417" s="504">
        <v>516.70699999999999</v>
      </c>
      <c r="H417" s="375" t="s">
        <v>128</v>
      </c>
      <c r="I417" s="375" t="s">
        <v>1938</v>
      </c>
      <c r="J417" s="505" t="s">
        <v>95</v>
      </c>
      <c r="K417" s="505" t="s">
        <v>2149</v>
      </c>
      <c r="L417" s="505" t="s">
        <v>112</v>
      </c>
      <c r="M417" s="242"/>
      <c r="N417" s="242"/>
      <c r="O417" s="75"/>
    </row>
    <row r="418" spans="1:15" hidden="1">
      <c r="A418" s="536">
        <v>46160</v>
      </c>
      <c r="B418" s="375" t="s">
        <v>1886</v>
      </c>
      <c r="C418" s="375" t="s">
        <v>523</v>
      </c>
      <c r="D418" s="375" t="s">
        <v>99</v>
      </c>
      <c r="E418" s="245">
        <v>9700</v>
      </c>
      <c r="F418" s="503">
        <f t="shared" si="6"/>
        <v>18.772728064454324</v>
      </c>
      <c r="G418" s="504">
        <v>516.70699999999999</v>
      </c>
      <c r="H418" s="375" t="s">
        <v>128</v>
      </c>
      <c r="I418" s="375" t="s">
        <v>1949</v>
      </c>
      <c r="J418" s="505" t="s">
        <v>95</v>
      </c>
      <c r="K418" s="505" t="s">
        <v>2149</v>
      </c>
      <c r="L418" s="505" t="s">
        <v>112</v>
      </c>
      <c r="M418" s="242"/>
      <c r="N418" s="242"/>
      <c r="O418" s="75"/>
    </row>
    <row r="419" spans="1:15" hidden="1">
      <c r="A419" s="370">
        <v>46160</v>
      </c>
      <c r="B419" s="242" t="s">
        <v>1983</v>
      </c>
      <c r="C419" s="242" t="s">
        <v>334</v>
      </c>
      <c r="D419" s="242" t="s">
        <v>96</v>
      </c>
      <c r="E419" s="242">
        <v>1000</v>
      </c>
      <c r="F419" s="503">
        <f t="shared" si="6"/>
        <v>1.9353327901499302</v>
      </c>
      <c r="G419" s="504">
        <v>516.70699999999999</v>
      </c>
      <c r="H419" s="242" t="s">
        <v>123</v>
      </c>
      <c r="I419" s="242" t="s">
        <v>2013</v>
      </c>
      <c r="J419" s="505" t="s">
        <v>95</v>
      </c>
      <c r="K419" s="505" t="s">
        <v>2149</v>
      </c>
      <c r="L419" s="505" t="s">
        <v>112</v>
      </c>
      <c r="M419" s="242"/>
      <c r="N419" s="242"/>
      <c r="O419" s="75"/>
    </row>
    <row r="420" spans="1:15" hidden="1">
      <c r="A420" s="370">
        <v>46160</v>
      </c>
      <c r="B420" s="242" t="s">
        <v>1984</v>
      </c>
      <c r="C420" s="242" t="s">
        <v>334</v>
      </c>
      <c r="D420" s="242" t="s">
        <v>96</v>
      </c>
      <c r="E420" s="242">
        <v>1000</v>
      </c>
      <c r="F420" s="503">
        <f t="shared" si="6"/>
        <v>1.9353327901499302</v>
      </c>
      <c r="G420" s="504">
        <v>516.70699999999999</v>
      </c>
      <c r="H420" s="242" t="s">
        <v>123</v>
      </c>
      <c r="I420" s="242" t="s">
        <v>2013</v>
      </c>
      <c r="J420" s="505" t="s">
        <v>95</v>
      </c>
      <c r="K420" s="505" t="s">
        <v>2149</v>
      </c>
      <c r="L420" s="505" t="s">
        <v>112</v>
      </c>
      <c r="M420" s="242"/>
      <c r="N420" s="242"/>
      <c r="O420" s="75"/>
    </row>
    <row r="421" spans="1:15" hidden="1">
      <c r="A421" s="528">
        <v>46160</v>
      </c>
      <c r="B421" s="243" t="s">
        <v>2044</v>
      </c>
      <c r="C421" s="170" t="s">
        <v>251</v>
      </c>
      <c r="D421" s="248"/>
      <c r="E421" s="245"/>
      <c r="F421" s="503">
        <f t="shared" si="6"/>
        <v>0</v>
      </c>
      <c r="G421" s="504">
        <v>516.70699999999999</v>
      </c>
      <c r="H421" s="170" t="s">
        <v>106</v>
      </c>
      <c r="I421" s="170" t="s">
        <v>2054</v>
      </c>
      <c r="J421" s="505" t="s">
        <v>95</v>
      </c>
      <c r="K421" s="505" t="s">
        <v>2149</v>
      </c>
      <c r="L421" s="505" t="s">
        <v>112</v>
      </c>
      <c r="M421" s="170">
        <v>36254743</v>
      </c>
      <c r="N421" s="170">
        <v>70165</v>
      </c>
      <c r="O421" s="124"/>
    </row>
    <row r="422" spans="1:15" hidden="1">
      <c r="A422" s="370">
        <v>46161</v>
      </c>
      <c r="B422" s="242" t="s">
        <v>1451</v>
      </c>
      <c r="C422" s="242" t="s">
        <v>334</v>
      </c>
      <c r="D422" s="371" t="s">
        <v>98</v>
      </c>
      <c r="E422" s="242">
        <v>250</v>
      </c>
      <c r="F422" s="503">
        <f t="shared" si="6"/>
        <v>0.48383319753748255</v>
      </c>
      <c r="G422" s="504">
        <v>516.70699999999999</v>
      </c>
      <c r="H422" s="372" t="s">
        <v>110</v>
      </c>
      <c r="I422" s="530" t="s">
        <v>1468</v>
      </c>
      <c r="J422" s="505" t="s">
        <v>95</v>
      </c>
      <c r="K422" s="505" t="s">
        <v>2149</v>
      </c>
      <c r="L422" s="505" t="s">
        <v>112</v>
      </c>
      <c r="M422" s="242"/>
      <c r="N422" s="242"/>
      <c r="O422" s="75"/>
    </row>
    <row r="423" spans="1:15" hidden="1">
      <c r="A423" s="370">
        <v>46161</v>
      </c>
      <c r="B423" s="242" t="s">
        <v>1452</v>
      </c>
      <c r="C423" s="375" t="s">
        <v>391</v>
      </c>
      <c r="D423" s="371" t="s">
        <v>98</v>
      </c>
      <c r="E423" s="242">
        <v>12000</v>
      </c>
      <c r="F423" s="503">
        <f t="shared" si="6"/>
        <v>23.223993481799162</v>
      </c>
      <c r="G423" s="504">
        <v>516.70699999999999</v>
      </c>
      <c r="H423" s="372" t="s">
        <v>110</v>
      </c>
      <c r="I423" s="530" t="s">
        <v>1477</v>
      </c>
      <c r="J423" s="505" t="s">
        <v>95</v>
      </c>
      <c r="K423" s="505" t="s">
        <v>2149</v>
      </c>
      <c r="L423" s="505" t="s">
        <v>112</v>
      </c>
      <c r="M423" s="242"/>
      <c r="N423" s="242"/>
      <c r="O423" s="75"/>
    </row>
    <row r="424" spans="1:15" hidden="1">
      <c r="A424" s="370">
        <v>46161</v>
      </c>
      <c r="B424" s="242" t="s">
        <v>1453</v>
      </c>
      <c r="C424" s="242" t="s">
        <v>334</v>
      </c>
      <c r="D424" s="371" t="s">
        <v>98</v>
      </c>
      <c r="E424" s="242">
        <v>250</v>
      </c>
      <c r="F424" s="503">
        <f t="shared" si="6"/>
        <v>0.48383319753748255</v>
      </c>
      <c r="G424" s="504">
        <v>516.70699999999999</v>
      </c>
      <c r="H424" s="372" t="s">
        <v>110</v>
      </c>
      <c r="I424" s="530" t="s">
        <v>1468</v>
      </c>
      <c r="J424" s="505" t="s">
        <v>95</v>
      </c>
      <c r="K424" s="505" t="s">
        <v>2149</v>
      </c>
      <c r="L424" s="505" t="s">
        <v>112</v>
      </c>
      <c r="M424" s="242"/>
      <c r="N424" s="242"/>
      <c r="O424" s="75"/>
    </row>
    <row r="425" spans="1:15" hidden="1">
      <c r="A425" s="370">
        <v>46161</v>
      </c>
      <c r="B425" s="242" t="s">
        <v>1449</v>
      </c>
      <c r="C425" s="242" t="s">
        <v>334</v>
      </c>
      <c r="D425" s="371" t="s">
        <v>98</v>
      </c>
      <c r="E425" s="242">
        <v>250</v>
      </c>
      <c r="F425" s="503">
        <f t="shared" si="6"/>
        <v>0.48383319753748255</v>
      </c>
      <c r="G425" s="504">
        <v>516.70699999999999</v>
      </c>
      <c r="H425" s="372" t="s">
        <v>110</v>
      </c>
      <c r="I425" s="530" t="s">
        <v>1468</v>
      </c>
      <c r="J425" s="505" t="s">
        <v>95</v>
      </c>
      <c r="K425" s="505" t="s">
        <v>2149</v>
      </c>
      <c r="L425" s="505" t="s">
        <v>112</v>
      </c>
      <c r="M425" s="242"/>
      <c r="N425" s="242"/>
      <c r="O425" s="75"/>
    </row>
    <row r="426" spans="1:15" hidden="1">
      <c r="A426" s="370">
        <v>46161</v>
      </c>
      <c r="B426" s="369" t="s">
        <v>1454</v>
      </c>
      <c r="C426" s="170" t="s">
        <v>109</v>
      </c>
      <c r="D426" s="232" t="s">
        <v>98</v>
      </c>
      <c r="E426" s="242">
        <v>10000</v>
      </c>
      <c r="F426" s="503">
        <f t="shared" si="6"/>
        <v>19.353327901499302</v>
      </c>
      <c r="G426" s="504">
        <v>516.70699999999999</v>
      </c>
      <c r="H426" s="372" t="s">
        <v>110</v>
      </c>
      <c r="I426" s="530" t="s">
        <v>1479</v>
      </c>
      <c r="J426" s="505" t="s">
        <v>95</v>
      </c>
      <c r="K426" s="505" t="s">
        <v>2149</v>
      </c>
      <c r="L426" s="505" t="s">
        <v>112</v>
      </c>
      <c r="M426" s="170"/>
      <c r="N426" s="170"/>
      <c r="O426" s="124"/>
    </row>
    <row r="427" spans="1:15" hidden="1">
      <c r="A427" s="370">
        <v>46161</v>
      </c>
      <c r="B427" s="242" t="s">
        <v>1455</v>
      </c>
      <c r="C427" s="242" t="s">
        <v>334</v>
      </c>
      <c r="D427" s="371" t="s">
        <v>98</v>
      </c>
      <c r="E427" s="242">
        <v>1500</v>
      </c>
      <c r="F427" s="503">
        <f t="shared" si="6"/>
        <v>2.9029991852248953</v>
      </c>
      <c r="G427" s="504">
        <v>516.70699999999999</v>
      </c>
      <c r="H427" s="372" t="s">
        <v>110</v>
      </c>
      <c r="I427" s="530" t="s">
        <v>1468</v>
      </c>
      <c r="J427" s="505" t="s">
        <v>95</v>
      </c>
      <c r="K427" s="505" t="s">
        <v>2149</v>
      </c>
      <c r="L427" s="505" t="s">
        <v>112</v>
      </c>
      <c r="M427" s="170"/>
      <c r="N427" s="170"/>
      <c r="O427" s="124"/>
    </row>
    <row r="428" spans="1:15" hidden="1">
      <c r="A428" s="370">
        <v>46161</v>
      </c>
      <c r="B428" s="242" t="s">
        <v>1456</v>
      </c>
      <c r="C428" s="242" t="s">
        <v>395</v>
      </c>
      <c r="D428" s="371" t="s">
        <v>98</v>
      </c>
      <c r="E428" s="242">
        <v>70000</v>
      </c>
      <c r="F428" s="503">
        <f t="shared" si="6"/>
        <v>135.47329531049513</v>
      </c>
      <c r="G428" s="504">
        <v>516.70699999999999</v>
      </c>
      <c r="H428" s="372" t="s">
        <v>110</v>
      </c>
      <c r="I428" s="530" t="s">
        <v>1480</v>
      </c>
      <c r="J428" s="505" t="s">
        <v>95</v>
      </c>
      <c r="K428" s="505" t="s">
        <v>2149</v>
      </c>
      <c r="L428" s="505" t="s">
        <v>112</v>
      </c>
      <c r="M428" s="170"/>
      <c r="N428" s="170"/>
      <c r="O428" s="124"/>
    </row>
    <row r="429" spans="1:15" s="246" customFormat="1" hidden="1">
      <c r="A429" s="374">
        <v>46161</v>
      </c>
      <c r="B429" s="375" t="s">
        <v>1517</v>
      </c>
      <c r="C429" s="375" t="s">
        <v>109</v>
      </c>
      <c r="D429" s="376" t="s">
        <v>96</v>
      </c>
      <c r="E429" s="377">
        <v>7500</v>
      </c>
      <c r="F429" s="503">
        <f t="shared" si="6"/>
        <v>14.514995926124477</v>
      </c>
      <c r="G429" s="504">
        <v>516.70699999999999</v>
      </c>
      <c r="H429" s="376" t="s">
        <v>127</v>
      </c>
      <c r="I429" s="377" t="s">
        <v>1566</v>
      </c>
      <c r="J429" s="505" t="s">
        <v>95</v>
      </c>
      <c r="K429" s="505" t="s">
        <v>2149</v>
      </c>
      <c r="L429" s="505" t="s">
        <v>112</v>
      </c>
      <c r="M429" s="242"/>
      <c r="N429" s="242"/>
      <c r="O429" s="75"/>
    </row>
    <row r="430" spans="1:15" s="244" customFormat="1" hidden="1">
      <c r="A430" s="374">
        <v>46161</v>
      </c>
      <c r="B430" s="377" t="s">
        <v>1518</v>
      </c>
      <c r="C430" s="377" t="s">
        <v>1519</v>
      </c>
      <c r="D430" s="376" t="s">
        <v>1502</v>
      </c>
      <c r="E430" s="377">
        <v>160000</v>
      </c>
      <c r="F430" s="503">
        <f t="shared" si="6"/>
        <v>309.65324642398883</v>
      </c>
      <c r="G430" s="504">
        <v>516.70699999999999</v>
      </c>
      <c r="H430" s="376" t="s">
        <v>127</v>
      </c>
      <c r="I430" s="377" t="s">
        <v>1567</v>
      </c>
      <c r="J430" s="505" t="s">
        <v>95</v>
      </c>
      <c r="K430" s="505" t="s">
        <v>2149</v>
      </c>
      <c r="L430" s="505" t="s">
        <v>112</v>
      </c>
      <c r="M430" s="242"/>
      <c r="N430" s="242"/>
      <c r="O430" s="75"/>
    </row>
    <row r="431" spans="1:15" s="244" customFormat="1" hidden="1">
      <c r="A431" s="374">
        <v>46161</v>
      </c>
      <c r="B431" s="377" t="s">
        <v>1520</v>
      </c>
      <c r="C431" s="377" t="s">
        <v>1519</v>
      </c>
      <c r="D431" s="376" t="s">
        <v>1502</v>
      </c>
      <c r="E431" s="377">
        <v>20000</v>
      </c>
      <c r="F431" s="503">
        <f t="shared" si="6"/>
        <v>38.706655802998604</v>
      </c>
      <c r="G431" s="504">
        <v>516.70699999999999</v>
      </c>
      <c r="H431" s="376" t="s">
        <v>127</v>
      </c>
      <c r="I431" s="377" t="s">
        <v>1568</v>
      </c>
      <c r="J431" s="505" t="s">
        <v>95</v>
      </c>
      <c r="K431" s="505" t="s">
        <v>2149</v>
      </c>
      <c r="L431" s="505" t="s">
        <v>112</v>
      </c>
      <c r="M431" s="242"/>
      <c r="N431" s="242"/>
      <c r="O431" s="75"/>
    </row>
    <row r="432" spans="1:15" s="244" customFormat="1" hidden="1">
      <c r="A432" s="533">
        <v>46161</v>
      </c>
      <c r="B432" s="382" t="s">
        <v>1594</v>
      </c>
      <c r="C432" s="535" t="s">
        <v>334</v>
      </c>
      <c r="D432" s="375" t="s">
        <v>97</v>
      </c>
      <c r="E432" s="284">
        <v>500</v>
      </c>
      <c r="F432" s="503">
        <f t="shared" si="6"/>
        <v>0.9676663950749651</v>
      </c>
      <c r="G432" s="504">
        <v>516.70699999999999</v>
      </c>
      <c r="H432" s="242" t="s">
        <v>167</v>
      </c>
      <c r="I432" s="242" t="s">
        <v>1629</v>
      </c>
      <c r="J432" s="505" t="s">
        <v>95</v>
      </c>
      <c r="K432" s="505" t="s">
        <v>2149</v>
      </c>
      <c r="L432" s="505" t="s">
        <v>112</v>
      </c>
      <c r="M432" s="242"/>
      <c r="N432" s="242"/>
      <c r="O432" s="75"/>
    </row>
    <row r="433" spans="1:15" hidden="1">
      <c r="A433" s="533">
        <v>46161</v>
      </c>
      <c r="B433" s="382" t="s">
        <v>451</v>
      </c>
      <c r="C433" s="535" t="s">
        <v>334</v>
      </c>
      <c r="D433" s="375" t="s">
        <v>97</v>
      </c>
      <c r="E433" s="284">
        <v>500</v>
      </c>
      <c r="F433" s="503">
        <f t="shared" si="6"/>
        <v>0.9676663950749651</v>
      </c>
      <c r="G433" s="504">
        <v>516.70699999999999</v>
      </c>
      <c r="H433" s="242" t="s">
        <v>167</v>
      </c>
      <c r="I433" s="242" t="s">
        <v>1629</v>
      </c>
      <c r="J433" s="505" t="s">
        <v>95</v>
      </c>
      <c r="K433" s="505" t="s">
        <v>2149</v>
      </c>
      <c r="L433" s="505" t="s">
        <v>112</v>
      </c>
      <c r="M433" s="242"/>
      <c r="N433" s="242"/>
      <c r="O433" s="75"/>
    </row>
    <row r="434" spans="1:15" hidden="1">
      <c r="A434" s="533">
        <v>46161</v>
      </c>
      <c r="B434" s="382" t="s">
        <v>1014</v>
      </c>
      <c r="C434" s="535" t="s">
        <v>334</v>
      </c>
      <c r="D434" s="375" t="s">
        <v>97</v>
      </c>
      <c r="E434" s="284">
        <v>1000</v>
      </c>
      <c r="F434" s="503">
        <f t="shared" si="6"/>
        <v>1.9353327901499302</v>
      </c>
      <c r="G434" s="504">
        <v>516.70699999999999</v>
      </c>
      <c r="H434" s="242" t="s">
        <v>167</v>
      </c>
      <c r="I434" s="242" t="s">
        <v>1629</v>
      </c>
      <c r="J434" s="505" t="s">
        <v>95</v>
      </c>
      <c r="K434" s="505" t="s">
        <v>2149</v>
      </c>
      <c r="L434" s="505" t="s">
        <v>112</v>
      </c>
      <c r="M434" s="170"/>
      <c r="N434" s="170"/>
      <c r="O434" s="247"/>
    </row>
    <row r="435" spans="1:15" hidden="1">
      <c r="A435" s="533">
        <v>46161</v>
      </c>
      <c r="B435" s="382" t="s">
        <v>1015</v>
      </c>
      <c r="C435" s="535" t="s">
        <v>334</v>
      </c>
      <c r="D435" s="375" t="s">
        <v>97</v>
      </c>
      <c r="E435" s="284">
        <v>1000</v>
      </c>
      <c r="F435" s="503">
        <f t="shared" si="6"/>
        <v>1.9353327901499302</v>
      </c>
      <c r="G435" s="504">
        <v>516.70699999999999</v>
      </c>
      <c r="H435" s="242" t="s">
        <v>167</v>
      </c>
      <c r="I435" s="242" t="s">
        <v>1629</v>
      </c>
      <c r="J435" s="505" t="s">
        <v>95</v>
      </c>
      <c r="K435" s="505" t="s">
        <v>2149</v>
      </c>
      <c r="L435" s="505" t="s">
        <v>112</v>
      </c>
      <c r="M435" s="170"/>
      <c r="N435" s="170"/>
      <c r="O435" s="247"/>
    </row>
    <row r="436" spans="1:15" hidden="1">
      <c r="A436" s="533">
        <v>46161</v>
      </c>
      <c r="B436" s="382" t="s">
        <v>1607</v>
      </c>
      <c r="C436" s="382" t="s">
        <v>109</v>
      </c>
      <c r="D436" s="382" t="s">
        <v>98</v>
      </c>
      <c r="E436" s="284">
        <v>5000</v>
      </c>
      <c r="F436" s="503">
        <f t="shared" si="6"/>
        <v>9.676663950749651</v>
      </c>
      <c r="G436" s="504">
        <v>516.70699999999999</v>
      </c>
      <c r="H436" s="242" t="s">
        <v>167</v>
      </c>
      <c r="I436" s="242" t="s">
        <v>1640</v>
      </c>
      <c r="J436" s="505" t="s">
        <v>95</v>
      </c>
      <c r="K436" s="505" t="s">
        <v>2149</v>
      </c>
      <c r="L436" s="505" t="s">
        <v>112</v>
      </c>
      <c r="M436" s="242"/>
      <c r="N436" s="242"/>
      <c r="O436" s="75"/>
    </row>
    <row r="437" spans="1:15" hidden="1">
      <c r="A437" s="536">
        <v>46161</v>
      </c>
      <c r="B437" s="375" t="s">
        <v>1595</v>
      </c>
      <c r="C437" s="375" t="s">
        <v>448</v>
      </c>
      <c r="D437" s="375" t="s">
        <v>97</v>
      </c>
      <c r="E437" s="538">
        <v>6980</v>
      </c>
      <c r="F437" s="503">
        <f t="shared" si="6"/>
        <v>13.508622875246513</v>
      </c>
      <c r="G437" s="504">
        <v>516.70699999999999</v>
      </c>
      <c r="H437" s="242" t="s">
        <v>167</v>
      </c>
      <c r="I437" s="170" t="s">
        <v>1641</v>
      </c>
      <c r="J437" s="505" t="s">
        <v>95</v>
      </c>
      <c r="K437" s="505" t="s">
        <v>2149</v>
      </c>
      <c r="L437" s="505" t="s">
        <v>112</v>
      </c>
      <c r="M437" s="170"/>
      <c r="N437" s="170"/>
      <c r="O437" s="124"/>
    </row>
    <row r="438" spans="1:15">
      <c r="A438" s="393">
        <v>46161</v>
      </c>
      <c r="B438" s="165" t="s">
        <v>2170</v>
      </c>
      <c r="C438" s="165" t="s">
        <v>395</v>
      </c>
      <c r="D438" s="165" t="s">
        <v>256</v>
      </c>
      <c r="E438" s="165">
        <v>100000</v>
      </c>
      <c r="F438" s="503">
        <f t="shared" si="6"/>
        <v>193.53327901499301</v>
      </c>
      <c r="G438" s="504">
        <v>516.70699999999999</v>
      </c>
      <c r="H438" s="165" t="s">
        <v>122</v>
      </c>
      <c r="I438" s="165" t="s">
        <v>1685</v>
      </c>
      <c r="J438" s="505" t="s">
        <v>95</v>
      </c>
      <c r="K438" s="505" t="s">
        <v>2149</v>
      </c>
      <c r="L438" s="505" t="s">
        <v>112</v>
      </c>
      <c r="M438" s="242"/>
      <c r="N438" s="242"/>
      <c r="O438" s="75"/>
    </row>
    <row r="439" spans="1:15">
      <c r="A439" s="393">
        <v>46161</v>
      </c>
      <c r="B439" s="165" t="s">
        <v>2170</v>
      </c>
      <c r="C439" s="165" t="s">
        <v>395</v>
      </c>
      <c r="D439" s="165" t="s">
        <v>256</v>
      </c>
      <c r="E439" s="165">
        <v>100000</v>
      </c>
      <c r="F439" s="503">
        <f t="shared" si="6"/>
        <v>193.53327901499301</v>
      </c>
      <c r="G439" s="504">
        <v>516.70699999999999</v>
      </c>
      <c r="H439" s="165" t="s">
        <v>122</v>
      </c>
      <c r="I439" s="165" t="s">
        <v>1686</v>
      </c>
      <c r="J439" s="505" t="s">
        <v>95</v>
      </c>
      <c r="K439" s="505" t="s">
        <v>2149</v>
      </c>
      <c r="L439" s="505" t="s">
        <v>112</v>
      </c>
      <c r="M439" s="242"/>
      <c r="N439" s="242"/>
      <c r="O439" s="75"/>
    </row>
    <row r="440" spans="1:15">
      <c r="A440" s="393">
        <v>46161</v>
      </c>
      <c r="B440" s="165" t="s">
        <v>2174</v>
      </c>
      <c r="C440" s="165" t="s">
        <v>334</v>
      </c>
      <c r="D440" s="165" t="s">
        <v>256</v>
      </c>
      <c r="E440" s="165">
        <v>1000</v>
      </c>
      <c r="F440" s="503">
        <f t="shared" si="6"/>
        <v>1.9353327901499302</v>
      </c>
      <c r="G440" s="504">
        <v>516.70699999999999</v>
      </c>
      <c r="H440" s="347" t="s">
        <v>122</v>
      </c>
      <c r="I440" s="347" t="s">
        <v>1669</v>
      </c>
      <c r="J440" s="505" t="s">
        <v>95</v>
      </c>
      <c r="K440" s="505" t="s">
        <v>2149</v>
      </c>
      <c r="L440" s="505" t="s">
        <v>112</v>
      </c>
      <c r="M440" s="170"/>
      <c r="N440" s="170"/>
      <c r="O440" s="124"/>
    </row>
    <row r="441" spans="1:15">
      <c r="A441" s="393">
        <v>46161</v>
      </c>
      <c r="B441" s="165" t="s">
        <v>2174</v>
      </c>
      <c r="C441" s="165" t="s">
        <v>334</v>
      </c>
      <c r="D441" s="165" t="s">
        <v>256</v>
      </c>
      <c r="E441" s="165">
        <v>1000</v>
      </c>
      <c r="F441" s="503">
        <f t="shared" si="6"/>
        <v>1.9353327901499302</v>
      </c>
      <c r="G441" s="504">
        <v>516.70699999999999</v>
      </c>
      <c r="H441" s="347" t="s">
        <v>122</v>
      </c>
      <c r="I441" s="347" t="s">
        <v>1669</v>
      </c>
      <c r="J441" s="505" t="s">
        <v>95</v>
      </c>
      <c r="K441" s="505" t="s">
        <v>2149</v>
      </c>
      <c r="L441" s="505" t="s">
        <v>112</v>
      </c>
      <c r="M441" s="170"/>
      <c r="N441" s="170"/>
      <c r="O441" s="124"/>
    </row>
    <row r="442" spans="1:15">
      <c r="A442" s="393">
        <v>46161</v>
      </c>
      <c r="B442" s="165" t="s">
        <v>2175</v>
      </c>
      <c r="C442" s="375" t="s">
        <v>391</v>
      </c>
      <c r="D442" s="165" t="s">
        <v>256</v>
      </c>
      <c r="E442" s="165">
        <v>7000</v>
      </c>
      <c r="F442" s="503">
        <f t="shared" si="6"/>
        <v>13.547329531049511</v>
      </c>
      <c r="G442" s="504">
        <v>516.70699999999999</v>
      </c>
      <c r="H442" s="165" t="s">
        <v>122</v>
      </c>
      <c r="I442" s="165" t="s">
        <v>1688</v>
      </c>
      <c r="J442" s="505" t="s">
        <v>95</v>
      </c>
      <c r="K442" s="505" t="s">
        <v>2149</v>
      </c>
      <c r="L442" s="505" t="s">
        <v>112</v>
      </c>
      <c r="M442" s="242"/>
      <c r="N442" s="242"/>
      <c r="O442" s="253"/>
    </row>
    <row r="443" spans="1:15" hidden="1">
      <c r="A443" s="393">
        <v>46161</v>
      </c>
      <c r="B443" s="165" t="s">
        <v>1659</v>
      </c>
      <c r="C443" s="165" t="s">
        <v>109</v>
      </c>
      <c r="D443" s="165" t="s">
        <v>525</v>
      </c>
      <c r="E443" s="165">
        <v>7500</v>
      </c>
      <c r="F443" s="503">
        <f t="shared" si="6"/>
        <v>14.514995926124477</v>
      </c>
      <c r="G443" s="504">
        <v>516.70699999999999</v>
      </c>
      <c r="H443" s="165" t="s">
        <v>122</v>
      </c>
      <c r="I443" s="165" t="s">
        <v>1690</v>
      </c>
      <c r="J443" s="505" t="s">
        <v>95</v>
      </c>
      <c r="K443" s="505" t="s">
        <v>2149</v>
      </c>
      <c r="L443" s="505" t="s">
        <v>112</v>
      </c>
      <c r="M443" s="242"/>
      <c r="N443" s="242"/>
      <c r="O443" s="75"/>
    </row>
    <row r="444" spans="1:15">
      <c r="A444" s="370">
        <v>46161</v>
      </c>
      <c r="B444" s="242" t="s">
        <v>2159</v>
      </c>
      <c r="C444" s="242" t="s">
        <v>334</v>
      </c>
      <c r="D444" s="242" t="s">
        <v>256</v>
      </c>
      <c r="E444" s="242">
        <v>1000</v>
      </c>
      <c r="F444" s="503">
        <f t="shared" si="6"/>
        <v>1.9353327901499302</v>
      </c>
      <c r="G444" s="504">
        <v>516.70699999999999</v>
      </c>
      <c r="H444" s="242" t="s">
        <v>121</v>
      </c>
      <c r="I444" s="242" t="s">
        <v>1710</v>
      </c>
      <c r="J444" s="505" t="s">
        <v>95</v>
      </c>
      <c r="K444" s="505" t="s">
        <v>2149</v>
      </c>
      <c r="L444" s="505" t="s">
        <v>112</v>
      </c>
      <c r="M444" s="170"/>
      <c r="N444" s="170"/>
      <c r="O444" s="124"/>
    </row>
    <row r="445" spans="1:15">
      <c r="A445" s="370">
        <v>46161</v>
      </c>
      <c r="B445" s="242" t="s">
        <v>2159</v>
      </c>
      <c r="C445" s="242" t="s">
        <v>334</v>
      </c>
      <c r="D445" s="242" t="s">
        <v>256</v>
      </c>
      <c r="E445" s="242">
        <v>1000</v>
      </c>
      <c r="F445" s="503">
        <f t="shared" si="6"/>
        <v>1.9353327901499302</v>
      </c>
      <c r="G445" s="504">
        <v>516.70699999999999</v>
      </c>
      <c r="H445" s="242" t="s">
        <v>121</v>
      </c>
      <c r="I445" s="242" t="s">
        <v>1710</v>
      </c>
      <c r="J445" s="505" t="s">
        <v>95</v>
      </c>
      <c r="K445" s="505" t="s">
        <v>2149</v>
      </c>
      <c r="L445" s="505" t="s">
        <v>112</v>
      </c>
      <c r="M445" s="170"/>
      <c r="N445" s="170"/>
      <c r="O445" s="124"/>
    </row>
    <row r="446" spans="1:15" s="246" customFormat="1">
      <c r="A446" s="370">
        <v>46161</v>
      </c>
      <c r="B446" s="242" t="s">
        <v>2198</v>
      </c>
      <c r="C446" s="242" t="s">
        <v>334</v>
      </c>
      <c r="D446" s="242" t="s">
        <v>256</v>
      </c>
      <c r="E446" s="242">
        <v>1000</v>
      </c>
      <c r="F446" s="503">
        <f t="shared" si="6"/>
        <v>1.9353327901499302</v>
      </c>
      <c r="G446" s="504">
        <v>516.70699999999999</v>
      </c>
      <c r="H446" s="242" t="s">
        <v>121</v>
      </c>
      <c r="I446" s="242" t="s">
        <v>1710</v>
      </c>
      <c r="J446" s="505" t="s">
        <v>95</v>
      </c>
      <c r="K446" s="505" t="s">
        <v>2149</v>
      </c>
      <c r="L446" s="505" t="s">
        <v>112</v>
      </c>
      <c r="M446" s="170"/>
      <c r="N446" s="170"/>
      <c r="O446" s="124"/>
    </row>
    <row r="447" spans="1:15">
      <c r="A447" s="370">
        <v>46161</v>
      </c>
      <c r="B447" s="242" t="s">
        <v>2159</v>
      </c>
      <c r="C447" s="242" t="s">
        <v>334</v>
      </c>
      <c r="D447" s="242" t="s">
        <v>256</v>
      </c>
      <c r="E447" s="242">
        <v>1000</v>
      </c>
      <c r="F447" s="503">
        <f t="shared" si="6"/>
        <v>1.9353327901499302</v>
      </c>
      <c r="G447" s="504">
        <v>516.70699999999999</v>
      </c>
      <c r="H447" s="242" t="s">
        <v>121</v>
      </c>
      <c r="I447" s="242" t="s">
        <v>1710</v>
      </c>
      <c r="J447" s="505" t="s">
        <v>95</v>
      </c>
      <c r="K447" s="505" t="s">
        <v>2149</v>
      </c>
      <c r="L447" s="505" t="s">
        <v>112</v>
      </c>
      <c r="M447" s="242"/>
      <c r="N447" s="242"/>
      <c r="O447" s="75"/>
    </row>
    <row r="448" spans="1:15">
      <c r="A448" s="370">
        <v>46161</v>
      </c>
      <c r="B448" s="242" t="s">
        <v>2159</v>
      </c>
      <c r="C448" s="242" t="s">
        <v>334</v>
      </c>
      <c r="D448" s="242" t="s">
        <v>256</v>
      </c>
      <c r="E448" s="242">
        <v>1000</v>
      </c>
      <c r="F448" s="503">
        <f t="shared" si="6"/>
        <v>1.9353327901499302</v>
      </c>
      <c r="G448" s="504">
        <v>516.70699999999999</v>
      </c>
      <c r="H448" s="242" t="s">
        <v>121</v>
      </c>
      <c r="I448" s="242" t="s">
        <v>1710</v>
      </c>
      <c r="J448" s="505" t="s">
        <v>95</v>
      </c>
      <c r="K448" s="505" t="s">
        <v>2149</v>
      </c>
      <c r="L448" s="505" t="s">
        <v>112</v>
      </c>
      <c r="M448" s="242"/>
      <c r="N448" s="242"/>
      <c r="O448" s="75"/>
    </row>
    <row r="449" spans="1:15">
      <c r="A449" s="370">
        <v>46161</v>
      </c>
      <c r="B449" s="242" t="s">
        <v>2199</v>
      </c>
      <c r="C449" s="242" t="s">
        <v>334</v>
      </c>
      <c r="D449" s="242" t="s">
        <v>256</v>
      </c>
      <c r="E449" s="242">
        <v>1000</v>
      </c>
      <c r="F449" s="503">
        <f t="shared" si="6"/>
        <v>1.9353327901499302</v>
      </c>
      <c r="G449" s="504">
        <v>516.70699999999999</v>
      </c>
      <c r="H449" s="242" t="s">
        <v>121</v>
      </c>
      <c r="I449" s="242" t="s">
        <v>1710</v>
      </c>
      <c r="J449" s="505" t="s">
        <v>95</v>
      </c>
      <c r="K449" s="505" t="s">
        <v>2149</v>
      </c>
      <c r="L449" s="505" t="s">
        <v>112</v>
      </c>
      <c r="M449" s="242"/>
      <c r="N449" s="242"/>
      <c r="O449" s="75"/>
    </row>
    <row r="450" spans="1:15">
      <c r="A450" s="370">
        <v>46161</v>
      </c>
      <c r="B450" s="242" t="s">
        <v>521</v>
      </c>
      <c r="C450" s="242" t="s">
        <v>566</v>
      </c>
      <c r="D450" s="242" t="s">
        <v>256</v>
      </c>
      <c r="E450" s="242">
        <v>2500</v>
      </c>
      <c r="F450" s="503">
        <f t="shared" ref="F450:F513" si="7">E450/G450</f>
        <v>4.8383319753748255</v>
      </c>
      <c r="G450" s="504">
        <v>516.70699999999999</v>
      </c>
      <c r="H450" s="242" t="s">
        <v>121</v>
      </c>
      <c r="I450" s="242" t="s">
        <v>1711</v>
      </c>
      <c r="J450" s="505" t="s">
        <v>95</v>
      </c>
      <c r="K450" s="505" t="s">
        <v>2149</v>
      </c>
      <c r="L450" s="505" t="s">
        <v>112</v>
      </c>
      <c r="M450" s="170"/>
      <c r="N450" s="170"/>
      <c r="O450" s="124"/>
    </row>
    <row r="451" spans="1:15" s="246" customFormat="1" hidden="1">
      <c r="A451" s="370">
        <v>46161</v>
      </c>
      <c r="B451" s="165" t="s">
        <v>1707</v>
      </c>
      <c r="C451" s="165" t="s">
        <v>109</v>
      </c>
      <c r="D451" s="242" t="s">
        <v>256</v>
      </c>
      <c r="E451" s="242">
        <v>7500</v>
      </c>
      <c r="F451" s="503">
        <f t="shared" si="7"/>
        <v>14.514995926124477</v>
      </c>
      <c r="G451" s="504">
        <v>516.70699999999999</v>
      </c>
      <c r="H451" s="242" t="s">
        <v>121</v>
      </c>
      <c r="I451" s="242" t="s">
        <v>1722</v>
      </c>
      <c r="J451" s="505" t="s">
        <v>95</v>
      </c>
      <c r="K451" s="505" t="s">
        <v>2149</v>
      </c>
      <c r="L451" s="505" t="s">
        <v>112</v>
      </c>
      <c r="M451" s="242"/>
      <c r="N451" s="242"/>
      <c r="O451" s="75"/>
    </row>
    <row r="452" spans="1:15">
      <c r="A452" s="370">
        <v>46161</v>
      </c>
      <c r="B452" s="242" t="s">
        <v>2185</v>
      </c>
      <c r="C452" s="242" t="s">
        <v>520</v>
      </c>
      <c r="D452" s="242" t="s">
        <v>256</v>
      </c>
      <c r="E452" s="242">
        <v>700</v>
      </c>
      <c r="F452" s="503">
        <f t="shared" si="7"/>
        <v>1.3547329531049512</v>
      </c>
      <c r="G452" s="504">
        <v>516.70699999999999</v>
      </c>
      <c r="H452" s="242" t="s">
        <v>130</v>
      </c>
      <c r="I452" s="242" t="s">
        <v>1739</v>
      </c>
      <c r="J452" s="505" t="s">
        <v>95</v>
      </c>
      <c r="K452" s="505" t="s">
        <v>2149</v>
      </c>
      <c r="L452" s="505" t="s">
        <v>112</v>
      </c>
      <c r="M452" s="242"/>
      <c r="N452" s="242"/>
      <c r="O452" s="75"/>
    </row>
    <row r="453" spans="1:15">
      <c r="A453" s="370">
        <v>46161</v>
      </c>
      <c r="B453" s="242" t="s">
        <v>2193</v>
      </c>
      <c r="C453" s="242" t="s">
        <v>520</v>
      </c>
      <c r="D453" s="242" t="s">
        <v>256</v>
      </c>
      <c r="E453" s="242">
        <v>700</v>
      </c>
      <c r="F453" s="503">
        <f t="shared" si="7"/>
        <v>1.3547329531049512</v>
      </c>
      <c r="G453" s="504">
        <v>516.70699999999999</v>
      </c>
      <c r="H453" s="242" t="s">
        <v>130</v>
      </c>
      <c r="I453" s="242" t="s">
        <v>1739</v>
      </c>
      <c r="J453" s="505" t="s">
        <v>95</v>
      </c>
      <c r="K453" s="505" t="s">
        <v>2149</v>
      </c>
      <c r="L453" s="505" t="s">
        <v>112</v>
      </c>
      <c r="M453" s="242"/>
      <c r="N453" s="242"/>
      <c r="O453" s="75"/>
    </row>
    <row r="454" spans="1:15">
      <c r="A454" s="370">
        <v>46161</v>
      </c>
      <c r="B454" s="242" t="s">
        <v>2193</v>
      </c>
      <c r="C454" s="242" t="s">
        <v>520</v>
      </c>
      <c r="D454" s="242" t="s">
        <v>256</v>
      </c>
      <c r="E454" s="242">
        <v>700</v>
      </c>
      <c r="F454" s="503">
        <f t="shared" si="7"/>
        <v>1.3547329531049512</v>
      </c>
      <c r="G454" s="504">
        <v>516.70699999999999</v>
      </c>
      <c r="H454" s="242" t="s">
        <v>130</v>
      </c>
      <c r="I454" s="242" t="s">
        <v>1739</v>
      </c>
      <c r="J454" s="505" t="s">
        <v>95</v>
      </c>
      <c r="K454" s="505" t="s">
        <v>2149</v>
      </c>
      <c r="L454" s="505" t="s">
        <v>112</v>
      </c>
      <c r="M454" s="170"/>
      <c r="N454" s="170"/>
      <c r="O454" s="269"/>
    </row>
    <row r="455" spans="1:15">
      <c r="A455" s="370">
        <v>46161</v>
      </c>
      <c r="B455" s="242" t="s">
        <v>2175</v>
      </c>
      <c r="C455" s="375" t="s">
        <v>391</v>
      </c>
      <c r="D455" s="242" t="s">
        <v>256</v>
      </c>
      <c r="E455" s="242">
        <v>6000</v>
      </c>
      <c r="F455" s="503">
        <f t="shared" si="7"/>
        <v>11.611996740899581</v>
      </c>
      <c r="G455" s="504">
        <v>516.70699999999999</v>
      </c>
      <c r="H455" s="242" t="s">
        <v>130</v>
      </c>
      <c r="I455" s="242" t="s">
        <v>1759</v>
      </c>
      <c r="J455" s="505" t="s">
        <v>95</v>
      </c>
      <c r="K455" s="505" t="s">
        <v>2149</v>
      </c>
      <c r="L455" s="505" t="s">
        <v>112</v>
      </c>
      <c r="M455" s="242"/>
      <c r="N455" s="242"/>
      <c r="O455" s="75"/>
    </row>
    <row r="456" spans="1:15">
      <c r="A456" s="370">
        <v>46161</v>
      </c>
      <c r="B456" s="242" t="s">
        <v>2185</v>
      </c>
      <c r="C456" s="242" t="s">
        <v>520</v>
      </c>
      <c r="D456" s="242" t="s">
        <v>256</v>
      </c>
      <c r="E456" s="242">
        <v>700</v>
      </c>
      <c r="F456" s="503">
        <f t="shared" si="7"/>
        <v>1.3547329531049512</v>
      </c>
      <c r="G456" s="504">
        <v>516.70699999999999</v>
      </c>
      <c r="H456" s="242" t="s">
        <v>130</v>
      </c>
      <c r="I456" s="242" t="s">
        <v>1739</v>
      </c>
      <c r="J456" s="505" t="s">
        <v>95</v>
      </c>
      <c r="K456" s="505" t="s">
        <v>2149</v>
      </c>
      <c r="L456" s="505" t="s">
        <v>112</v>
      </c>
      <c r="M456" s="242"/>
      <c r="N456" s="242"/>
      <c r="O456" s="75"/>
    </row>
    <row r="457" spans="1:15" hidden="1">
      <c r="A457" s="370">
        <v>46161</v>
      </c>
      <c r="B457" s="170" t="s">
        <v>1738</v>
      </c>
      <c r="C457" s="170" t="s">
        <v>109</v>
      </c>
      <c r="D457" s="170" t="s">
        <v>256</v>
      </c>
      <c r="E457" s="242">
        <v>7500</v>
      </c>
      <c r="F457" s="503">
        <f t="shared" si="7"/>
        <v>14.514995926124477</v>
      </c>
      <c r="G457" s="504">
        <v>516.70699999999999</v>
      </c>
      <c r="H457" s="242" t="s">
        <v>130</v>
      </c>
      <c r="I457" s="242" t="s">
        <v>1760</v>
      </c>
      <c r="J457" s="505" t="s">
        <v>95</v>
      </c>
      <c r="K457" s="505" t="s">
        <v>2149</v>
      </c>
      <c r="L457" s="505" t="s">
        <v>112</v>
      </c>
      <c r="M457" s="242"/>
      <c r="N457" s="242"/>
      <c r="O457" s="75"/>
    </row>
    <row r="458" spans="1:15" s="246" customFormat="1" hidden="1">
      <c r="A458" s="381">
        <v>46161</v>
      </c>
      <c r="B458" s="242" t="s">
        <v>1801</v>
      </c>
      <c r="C458" s="369" t="s">
        <v>334</v>
      </c>
      <c r="D458" s="530" t="s">
        <v>96</v>
      </c>
      <c r="E458" s="285">
        <v>250</v>
      </c>
      <c r="F458" s="503">
        <f t="shared" si="7"/>
        <v>0.48383319753748255</v>
      </c>
      <c r="G458" s="504">
        <v>516.70699999999999</v>
      </c>
      <c r="H458" s="540" t="s">
        <v>133</v>
      </c>
      <c r="I458" s="242" t="s">
        <v>1834</v>
      </c>
      <c r="J458" s="505" t="s">
        <v>95</v>
      </c>
      <c r="K458" s="505" t="s">
        <v>2149</v>
      </c>
      <c r="L458" s="505" t="s">
        <v>112</v>
      </c>
      <c r="M458" s="242"/>
      <c r="N458" s="242"/>
      <c r="O458" s="75"/>
    </row>
    <row r="459" spans="1:15" hidden="1">
      <c r="A459" s="381">
        <v>46161</v>
      </c>
      <c r="B459" s="242" t="s">
        <v>1800</v>
      </c>
      <c r="C459" s="369" t="s">
        <v>334</v>
      </c>
      <c r="D459" s="530" t="s">
        <v>96</v>
      </c>
      <c r="E459" s="285">
        <v>250</v>
      </c>
      <c r="F459" s="503">
        <f t="shared" si="7"/>
        <v>0.48383319753748255</v>
      </c>
      <c r="G459" s="504">
        <v>516.70699999999999</v>
      </c>
      <c r="H459" s="540" t="s">
        <v>133</v>
      </c>
      <c r="I459" s="242" t="s">
        <v>1834</v>
      </c>
      <c r="J459" s="505" t="s">
        <v>95</v>
      </c>
      <c r="K459" s="505" t="s">
        <v>2149</v>
      </c>
      <c r="L459" s="505" t="s">
        <v>112</v>
      </c>
      <c r="M459" s="242"/>
      <c r="N459" s="242"/>
      <c r="O459" s="75"/>
    </row>
    <row r="460" spans="1:15" hidden="1">
      <c r="A460" s="381">
        <v>46161</v>
      </c>
      <c r="B460" s="242" t="s">
        <v>1799</v>
      </c>
      <c r="C460" s="242" t="s">
        <v>403</v>
      </c>
      <c r="D460" s="530" t="s">
        <v>96</v>
      </c>
      <c r="E460" s="285">
        <v>6000</v>
      </c>
      <c r="F460" s="503">
        <f t="shared" si="7"/>
        <v>11.611996740899581</v>
      </c>
      <c r="G460" s="504">
        <v>516.70699999999999</v>
      </c>
      <c r="H460" s="540" t="s">
        <v>133</v>
      </c>
      <c r="I460" s="242" t="s">
        <v>1835</v>
      </c>
      <c r="J460" s="505" t="s">
        <v>95</v>
      </c>
      <c r="K460" s="505" t="s">
        <v>2149</v>
      </c>
      <c r="L460" s="505" t="s">
        <v>112</v>
      </c>
      <c r="M460" s="242"/>
      <c r="N460" s="242"/>
      <c r="O460" s="75"/>
    </row>
    <row r="461" spans="1:15" hidden="1">
      <c r="A461" s="381">
        <v>46161</v>
      </c>
      <c r="B461" s="242" t="s">
        <v>1802</v>
      </c>
      <c r="C461" s="369" t="s">
        <v>334</v>
      </c>
      <c r="D461" s="530" t="s">
        <v>96</v>
      </c>
      <c r="E461" s="285">
        <v>250</v>
      </c>
      <c r="F461" s="503">
        <f t="shared" si="7"/>
        <v>0.48383319753748255</v>
      </c>
      <c r="G461" s="504">
        <v>516.70699999999999</v>
      </c>
      <c r="H461" s="540" t="s">
        <v>133</v>
      </c>
      <c r="I461" s="242" t="s">
        <v>1834</v>
      </c>
      <c r="J461" s="505" t="s">
        <v>95</v>
      </c>
      <c r="K461" s="505" t="s">
        <v>2149</v>
      </c>
      <c r="L461" s="505" t="s">
        <v>112</v>
      </c>
      <c r="M461" s="242"/>
      <c r="N461" s="242"/>
      <c r="O461" s="75"/>
    </row>
    <row r="462" spans="1:15" hidden="1">
      <c r="A462" s="381">
        <v>46161</v>
      </c>
      <c r="B462" s="242" t="s">
        <v>1800</v>
      </c>
      <c r="C462" s="369" t="s">
        <v>334</v>
      </c>
      <c r="D462" s="530" t="s">
        <v>96</v>
      </c>
      <c r="E462" s="285">
        <v>250</v>
      </c>
      <c r="F462" s="503">
        <f t="shared" si="7"/>
        <v>0.48383319753748255</v>
      </c>
      <c r="G462" s="504">
        <v>516.70699999999999</v>
      </c>
      <c r="H462" s="540" t="s">
        <v>133</v>
      </c>
      <c r="I462" s="242" t="s">
        <v>1834</v>
      </c>
      <c r="J462" s="505" t="s">
        <v>95</v>
      </c>
      <c r="K462" s="505" t="s">
        <v>2149</v>
      </c>
      <c r="L462" s="505" t="s">
        <v>112</v>
      </c>
      <c r="M462" s="242"/>
      <c r="N462" s="242"/>
      <c r="O462" s="75"/>
    </row>
    <row r="463" spans="1:15" hidden="1">
      <c r="A463" s="381">
        <v>46161</v>
      </c>
      <c r="B463" s="242" t="s">
        <v>1799</v>
      </c>
      <c r="C463" s="242" t="s">
        <v>403</v>
      </c>
      <c r="D463" s="530" t="s">
        <v>96</v>
      </c>
      <c r="E463" s="285">
        <v>6000</v>
      </c>
      <c r="F463" s="503">
        <f t="shared" si="7"/>
        <v>11.611996740899581</v>
      </c>
      <c r="G463" s="504">
        <v>516.70699999999999</v>
      </c>
      <c r="H463" s="540" t="s">
        <v>133</v>
      </c>
      <c r="I463" s="242" t="s">
        <v>1835</v>
      </c>
      <c r="J463" s="505" t="s">
        <v>95</v>
      </c>
      <c r="K463" s="505" t="s">
        <v>2149</v>
      </c>
      <c r="L463" s="505" t="s">
        <v>112</v>
      </c>
      <c r="M463" s="242"/>
      <c r="N463" s="242"/>
      <c r="O463" s="75"/>
    </row>
    <row r="464" spans="1:15" hidden="1">
      <c r="A464" s="381">
        <v>46161</v>
      </c>
      <c r="B464" s="170" t="s">
        <v>1803</v>
      </c>
      <c r="C464" s="369" t="s">
        <v>109</v>
      </c>
      <c r="D464" s="369" t="s">
        <v>96</v>
      </c>
      <c r="E464" s="309">
        <v>7500</v>
      </c>
      <c r="F464" s="503">
        <f t="shared" si="7"/>
        <v>14.514995926124477</v>
      </c>
      <c r="G464" s="504">
        <v>516.70699999999999</v>
      </c>
      <c r="H464" s="369" t="s">
        <v>133</v>
      </c>
      <c r="I464" s="170" t="s">
        <v>1852</v>
      </c>
      <c r="J464" s="505" t="s">
        <v>95</v>
      </c>
      <c r="K464" s="505" t="s">
        <v>2149</v>
      </c>
      <c r="L464" s="505" t="s">
        <v>112</v>
      </c>
      <c r="M464" s="242"/>
      <c r="N464" s="242"/>
      <c r="O464" s="75"/>
    </row>
    <row r="465" spans="1:15" hidden="1">
      <c r="A465" s="536">
        <v>46161</v>
      </c>
      <c r="B465" s="375" t="s">
        <v>1887</v>
      </c>
      <c r="C465" s="375" t="s">
        <v>334</v>
      </c>
      <c r="D465" s="375" t="s">
        <v>99</v>
      </c>
      <c r="E465" s="245">
        <v>250</v>
      </c>
      <c r="F465" s="503">
        <f t="shared" si="7"/>
        <v>0.48383319753748255</v>
      </c>
      <c r="G465" s="504">
        <v>516.70699999999999</v>
      </c>
      <c r="H465" s="375" t="s">
        <v>128</v>
      </c>
      <c r="I465" s="375" t="s">
        <v>1938</v>
      </c>
      <c r="J465" s="505" t="s">
        <v>95</v>
      </c>
      <c r="K465" s="505" t="s">
        <v>2149</v>
      </c>
      <c r="L465" s="505" t="s">
        <v>112</v>
      </c>
      <c r="M465" s="242"/>
      <c r="N465" s="242"/>
      <c r="O465" s="75"/>
    </row>
    <row r="466" spans="1:15" hidden="1">
      <c r="A466" s="536">
        <v>46161</v>
      </c>
      <c r="B466" s="375" t="s">
        <v>1889</v>
      </c>
      <c r="C466" s="375" t="s">
        <v>334</v>
      </c>
      <c r="D466" s="375" t="s">
        <v>99</v>
      </c>
      <c r="E466" s="245">
        <v>250</v>
      </c>
      <c r="F466" s="503">
        <f t="shared" si="7"/>
        <v>0.48383319753748255</v>
      </c>
      <c r="G466" s="504">
        <v>516.70699999999999</v>
      </c>
      <c r="H466" s="375" t="s">
        <v>128</v>
      </c>
      <c r="I466" s="375" t="s">
        <v>1938</v>
      </c>
      <c r="J466" s="505" t="s">
        <v>95</v>
      </c>
      <c r="K466" s="505" t="s">
        <v>2149</v>
      </c>
      <c r="L466" s="505" t="s">
        <v>112</v>
      </c>
      <c r="M466" s="242"/>
      <c r="N466" s="242"/>
      <c r="O466" s="75"/>
    </row>
    <row r="467" spans="1:15" hidden="1">
      <c r="A467" s="370">
        <v>46161</v>
      </c>
      <c r="B467" s="242" t="s">
        <v>1985</v>
      </c>
      <c r="C467" s="242" t="s">
        <v>109</v>
      </c>
      <c r="D467" s="242" t="s">
        <v>96</v>
      </c>
      <c r="E467" s="242">
        <v>5000</v>
      </c>
      <c r="F467" s="503">
        <f t="shared" si="7"/>
        <v>9.676663950749651</v>
      </c>
      <c r="G467" s="504">
        <v>516.70699999999999</v>
      </c>
      <c r="H467" s="242" t="s">
        <v>123</v>
      </c>
      <c r="I467" s="242" t="s">
        <v>2026</v>
      </c>
      <c r="J467" s="505" t="s">
        <v>95</v>
      </c>
      <c r="K467" s="505" t="s">
        <v>2149</v>
      </c>
      <c r="L467" s="505" t="s">
        <v>112</v>
      </c>
      <c r="M467" s="242"/>
      <c r="N467" s="242"/>
      <c r="O467" s="75"/>
    </row>
    <row r="468" spans="1:15" hidden="1">
      <c r="A468" s="374">
        <v>46162</v>
      </c>
      <c r="B468" s="377" t="s">
        <v>1521</v>
      </c>
      <c r="C468" s="375" t="s">
        <v>391</v>
      </c>
      <c r="D468" s="376" t="s">
        <v>1502</v>
      </c>
      <c r="E468" s="377">
        <v>93750</v>
      </c>
      <c r="F468" s="503">
        <f t="shared" si="7"/>
        <v>181.43744907655596</v>
      </c>
      <c r="G468" s="504">
        <v>516.70699999999999</v>
      </c>
      <c r="H468" s="376" t="s">
        <v>127</v>
      </c>
      <c r="I468" s="377" t="s">
        <v>1569</v>
      </c>
      <c r="J468" s="505" t="s">
        <v>95</v>
      </c>
      <c r="K468" s="505" t="s">
        <v>2149</v>
      </c>
      <c r="L468" s="505" t="s">
        <v>112</v>
      </c>
      <c r="M468" s="242"/>
      <c r="N468" s="242"/>
      <c r="O468" s="75"/>
    </row>
    <row r="469" spans="1:15">
      <c r="A469" s="393">
        <v>46162</v>
      </c>
      <c r="B469" s="165" t="s">
        <v>2170</v>
      </c>
      <c r="C469" s="165" t="s">
        <v>523</v>
      </c>
      <c r="D469" s="165" t="s">
        <v>256</v>
      </c>
      <c r="E469" s="165">
        <v>20000</v>
      </c>
      <c r="F469" s="503">
        <f t="shared" si="7"/>
        <v>38.706655802998604</v>
      </c>
      <c r="G469" s="504">
        <v>516.70699999999999</v>
      </c>
      <c r="H469" s="165" t="s">
        <v>122</v>
      </c>
      <c r="I469" s="165" t="s">
        <v>1689</v>
      </c>
      <c r="J469" s="505" t="s">
        <v>95</v>
      </c>
      <c r="K469" s="505" t="s">
        <v>2149</v>
      </c>
      <c r="L469" s="505" t="s">
        <v>112</v>
      </c>
      <c r="M469" s="242"/>
      <c r="N469" s="242"/>
      <c r="O469" s="75"/>
    </row>
    <row r="470" spans="1:15">
      <c r="A470" s="393">
        <v>46162</v>
      </c>
      <c r="B470" s="165" t="s">
        <v>2174</v>
      </c>
      <c r="C470" s="165" t="s">
        <v>334</v>
      </c>
      <c r="D470" s="165" t="s">
        <v>256</v>
      </c>
      <c r="E470" s="165">
        <v>1000</v>
      </c>
      <c r="F470" s="503">
        <f t="shared" si="7"/>
        <v>1.9353327901499302</v>
      </c>
      <c r="G470" s="504">
        <v>516.70699999999999</v>
      </c>
      <c r="H470" s="347" t="s">
        <v>122</v>
      </c>
      <c r="I470" s="347" t="s">
        <v>1669</v>
      </c>
      <c r="J470" s="505" t="s">
        <v>95</v>
      </c>
      <c r="K470" s="505" t="s">
        <v>2149</v>
      </c>
      <c r="L470" s="505" t="s">
        <v>112</v>
      </c>
      <c r="M470" s="242"/>
      <c r="N470" s="242"/>
      <c r="O470" s="75"/>
    </row>
    <row r="471" spans="1:15">
      <c r="A471" s="393">
        <v>46162</v>
      </c>
      <c r="B471" s="165" t="s">
        <v>2174</v>
      </c>
      <c r="C471" s="165" t="s">
        <v>334</v>
      </c>
      <c r="D471" s="165" t="s">
        <v>256</v>
      </c>
      <c r="E471" s="165">
        <v>1500</v>
      </c>
      <c r="F471" s="503">
        <f t="shared" si="7"/>
        <v>2.9029991852248953</v>
      </c>
      <c r="G471" s="504">
        <v>516.70699999999999</v>
      </c>
      <c r="H471" s="347" t="s">
        <v>122</v>
      </c>
      <c r="I471" s="347" t="s">
        <v>1669</v>
      </c>
      <c r="J471" s="505" t="s">
        <v>95</v>
      </c>
      <c r="K471" s="505" t="s">
        <v>2149</v>
      </c>
      <c r="L471" s="505" t="s">
        <v>112</v>
      </c>
      <c r="M471" s="242"/>
      <c r="N471" s="242"/>
      <c r="O471" s="75"/>
    </row>
    <row r="472" spans="1:15">
      <c r="A472" s="370">
        <v>46162</v>
      </c>
      <c r="B472" s="242" t="s">
        <v>2159</v>
      </c>
      <c r="C472" s="242" t="s">
        <v>334</v>
      </c>
      <c r="D472" s="242" t="s">
        <v>256</v>
      </c>
      <c r="E472" s="242">
        <v>1000</v>
      </c>
      <c r="F472" s="503">
        <f t="shared" si="7"/>
        <v>1.9353327901499302</v>
      </c>
      <c r="G472" s="504">
        <v>516.70699999999999</v>
      </c>
      <c r="H472" s="242" t="s">
        <v>121</v>
      </c>
      <c r="I472" s="242" t="s">
        <v>1710</v>
      </c>
      <c r="J472" s="505" t="s">
        <v>95</v>
      </c>
      <c r="K472" s="505" t="s">
        <v>2149</v>
      </c>
      <c r="L472" s="505" t="s">
        <v>112</v>
      </c>
      <c r="M472" s="242"/>
      <c r="N472" s="242"/>
      <c r="O472" s="75"/>
    </row>
    <row r="473" spans="1:15" s="246" customFormat="1">
      <c r="A473" s="370">
        <v>46162</v>
      </c>
      <c r="B473" s="242" t="s">
        <v>2159</v>
      </c>
      <c r="C473" s="242" t="s">
        <v>334</v>
      </c>
      <c r="D473" s="242" t="s">
        <v>256</v>
      </c>
      <c r="E473" s="242">
        <v>1000</v>
      </c>
      <c r="F473" s="503">
        <f t="shared" si="7"/>
        <v>1.9353327901499302</v>
      </c>
      <c r="G473" s="504">
        <v>516.70699999999999</v>
      </c>
      <c r="H473" s="242" t="s">
        <v>121</v>
      </c>
      <c r="I473" s="242" t="s">
        <v>1710</v>
      </c>
      <c r="J473" s="505" t="s">
        <v>95</v>
      </c>
      <c r="K473" s="505" t="s">
        <v>2149</v>
      </c>
      <c r="L473" s="505" t="s">
        <v>112</v>
      </c>
      <c r="M473" s="242"/>
      <c r="N473" s="242"/>
      <c r="O473" s="75"/>
    </row>
    <row r="474" spans="1:15">
      <c r="A474" s="370">
        <v>46162</v>
      </c>
      <c r="B474" s="242" t="s">
        <v>2159</v>
      </c>
      <c r="C474" s="242" t="s">
        <v>334</v>
      </c>
      <c r="D474" s="242" t="s">
        <v>256</v>
      </c>
      <c r="E474" s="242">
        <v>1000</v>
      </c>
      <c r="F474" s="503">
        <f t="shared" si="7"/>
        <v>1.9353327901499302</v>
      </c>
      <c r="G474" s="504">
        <v>516.70699999999999</v>
      </c>
      <c r="H474" s="242" t="s">
        <v>121</v>
      </c>
      <c r="I474" s="242" t="s">
        <v>1710</v>
      </c>
      <c r="J474" s="505" t="s">
        <v>95</v>
      </c>
      <c r="K474" s="505" t="s">
        <v>2149</v>
      </c>
      <c r="L474" s="505" t="s">
        <v>112</v>
      </c>
      <c r="M474" s="242"/>
      <c r="N474" s="242"/>
      <c r="O474" s="75"/>
    </row>
    <row r="475" spans="1:15" s="246" customFormat="1">
      <c r="A475" s="370">
        <v>46162</v>
      </c>
      <c r="B475" s="242" t="s">
        <v>2159</v>
      </c>
      <c r="C475" s="242" t="s">
        <v>334</v>
      </c>
      <c r="D475" s="242" t="s">
        <v>256</v>
      </c>
      <c r="E475" s="242">
        <v>1000</v>
      </c>
      <c r="F475" s="503">
        <f t="shared" si="7"/>
        <v>1.9353327901499302</v>
      </c>
      <c r="G475" s="504">
        <v>516.70699999999999</v>
      </c>
      <c r="H475" s="242" t="s">
        <v>121</v>
      </c>
      <c r="I475" s="242" t="s">
        <v>1710</v>
      </c>
      <c r="J475" s="505" t="s">
        <v>95</v>
      </c>
      <c r="K475" s="505" t="s">
        <v>2149</v>
      </c>
      <c r="L475" s="505" t="s">
        <v>112</v>
      </c>
      <c r="M475" s="170"/>
      <c r="N475" s="170"/>
      <c r="O475" s="124"/>
    </row>
    <row r="476" spans="1:15">
      <c r="A476" s="370">
        <v>46162</v>
      </c>
      <c r="B476" s="242" t="s">
        <v>2159</v>
      </c>
      <c r="C476" s="242" t="s">
        <v>334</v>
      </c>
      <c r="D476" s="242" t="s">
        <v>256</v>
      </c>
      <c r="E476" s="242">
        <v>1000</v>
      </c>
      <c r="F476" s="503">
        <f t="shared" si="7"/>
        <v>1.9353327901499302</v>
      </c>
      <c r="G476" s="504">
        <v>516.70699999999999</v>
      </c>
      <c r="H476" s="242" t="s">
        <v>121</v>
      </c>
      <c r="I476" s="242" t="s">
        <v>1710</v>
      </c>
      <c r="J476" s="505" t="s">
        <v>95</v>
      </c>
      <c r="K476" s="505" t="s">
        <v>2149</v>
      </c>
      <c r="L476" s="505" t="s">
        <v>112</v>
      </c>
      <c r="M476" s="242"/>
      <c r="N476" s="242"/>
      <c r="O476" s="75"/>
    </row>
    <row r="477" spans="1:15">
      <c r="A477" s="370">
        <v>46162</v>
      </c>
      <c r="B477" s="242" t="s">
        <v>521</v>
      </c>
      <c r="C477" s="242" t="s">
        <v>566</v>
      </c>
      <c r="D477" s="242" t="s">
        <v>256</v>
      </c>
      <c r="E477" s="242">
        <v>2000</v>
      </c>
      <c r="F477" s="503">
        <f t="shared" si="7"/>
        <v>3.8706655802998604</v>
      </c>
      <c r="G477" s="504">
        <v>516.70699999999999</v>
      </c>
      <c r="H477" s="242" t="s">
        <v>121</v>
      </c>
      <c r="I477" s="242" t="s">
        <v>1711</v>
      </c>
      <c r="J477" s="505" t="s">
        <v>95</v>
      </c>
      <c r="K477" s="505" t="s">
        <v>2149</v>
      </c>
      <c r="L477" s="505" t="s">
        <v>112</v>
      </c>
      <c r="M477" s="242"/>
      <c r="N477" s="242"/>
      <c r="O477" s="75"/>
    </row>
    <row r="478" spans="1:15">
      <c r="A478" s="370">
        <v>46162</v>
      </c>
      <c r="B478" s="242" t="s">
        <v>2161</v>
      </c>
      <c r="C478" s="242" t="s">
        <v>334</v>
      </c>
      <c r="D478" s="242" t="s">
        <v>256</v>
      </c>
      <c r="E478" s="242">
        <v>1000</v>
      </c>
      <c r="F478" s="503">
        <f t="shared" si="7"/>
        <v>1.9353327901499302</v>
      </c>
      <c r="G478" s="504">
        <v>516.70699999999999</v>
      </c>
      <c r="H478" s="242" t="s">
        <v>121</v>
      </c>
      <c r="I478" s="242" t="s">
        <v>1710</v>
      </c>
      <c r="J478" s="505" t="s">
        <v>95</v>
      </c>
      <c r="K478" s="505" t="s">
        <v>2149</v>
      </c>
      <c r="L478" s="505" t="s">
        <v>112</v>
      </c>
      <c r="M478" s="242"/>
      <c r="N478" s="242"/>
      <c r="O478" s="75"/>
    </row>
    <row r="479" spans="1:15">
      <c r="A479" s="370">
        <v>46162</v>
      </c>
      <c r="B479" s="242" t="s">
        <v>2161</v>
      </c>
      <c r="C479" s="242" t="s">
        <v>334</v>
      </c>
      <c r="D479" s="242" t="s">
        <v>256</v>
      </c>
      <c r="E479" s="242">
        <v>1000</v>
      </c>
      <c r="F479" s="503">
        <f t="shared" si="7"/>
        <v>1.9353327901499302</v>
      </c>
      <c r="G479" s="504">
        <v>516.70699999999999</v>
      </c>
      <c r="H479" s="242" t="s">
        <v>121</v>
      </c>
      <c r="I479" s="242" t="s">
        <v>1710</v>
      </c>
      <c r="J479" s="505" t="s">
        <v>95</v>
      </c>
      <c r="K479" s="505" t="s">
        <v>2149</v>
      </c>
      <c r="L479" s="505" t="s">
        <v>112</v>
      </c>
      <c r="M479" s="242"/>
      <c r="N479" s="242"/>
      <c r="O479" s="75"/>
    </row>
    <row r="480" spans="1:15">
      <c r="A480" s="370">
        <v>46162</v>
      </c>
      <c r="B480" s="242" t="s">
        <v>2200</v>
      </c>
      <c r="C480" s="375" t="s">
        <v>391</v>
      </c>
      <c r="D480" s="242" t="s">
        <v>256</v>
      </c>
      <c r="E480" s="242">
        <v>13000</v>
      </c>
      <c r="F480" s="503">
        <f t="shared" si="7"/>
        <v>25.159326271949094</v>
      </c>
      <c r="G480" s="504">
        <v>516.70699999999999</v>
      </c>
      <c r="H480" s="242" t="s">
        <v>121</v>
      </c>
      <c r="I480" s="242" t="s">
        <v>1725</v>
      </c>
      <c r="J480" s="505" t="s">
        <v>95</v>
      </c>
      <c r="K480" s="505" t="s">
        <v>2149</v>
      </c>
      <c r="L480" s="505" t="s">
        <v>112</v>
      </c>
      <c r="M480" s="242"/>
      <c r="N480" s="242"/>
      <c r="O480" s="75"/>
    </row>
    <row r="481" spans="1:15">
      <c r="A481" s="370">
        <v>46162</v>
      </c>
      <c r="B481" s="242" t="s">
        <v>2177</v>
      </c>
      <c r="C481" s="242" t="s">
        <v>523</v>
      </c>
      <c r="D481" s="242" t="s">
        <v>256</v>
      </c>
      <c r="E481" s="242">
        <v>20000</v>
      </c>
      <c r="F481" s="503">
        <f t="shared" si="7"/>
        <v>38.706655802998604</v>
      </c>
      <c r="G481" s="504">
        <v>516.70699999999999</v>
      </c>
      <c r="H481" s="242" t="s">
        <v>130</v>
      </c>
      <c r="I481" s="242" t="s">
        <v>1761</v>
      </c>
      <c r="J481" s="505" t="s">
        <v>95</v>
      </c>
      <c r="K481" s="505" t="s">
        <v>2149</v>
      </c>
      <c r="L481" s="505" t="s">
        <v>112</v>
      </c>
      <c r="M481" s="242"/>
      <c r="N481" s="242"/>
      <c r="O481" s="75"/>
    </row>
    <row r="482" spans="1:15">
      <c r="A482" s="370">
        <v>46162</v>
      </c>
      <c r="B482" s="242" t="s">
        <v>2185</v>
      </c>
      <c r="C482" s="242" t="s">
        <v>520</v>
      </c>
      <c r="D482" s="242" t="s">
        <v>256</v>
      </c>
      <c r="E482" s="242">
        <v>700</v>
      </c>
      <c r="F482" s="503">
        <f t="shared" si="7"/>
        <v>1.3547329531049512</v>
      </c>
      <c r="G482" s="504">
        <v>516.70699999999999</v>
      </c>
      <c r="H482" s="242" t="s">
        <v>130</v>
      </c>
      <c r="I482" s="242" t="s">
        <v>1739</v>
      </c>
      <c r="J482" s="505" t="s">
        <v>95</v>
      </c>
      <c r="K482" s="505" t="s">
        <v>2149</v>
      </c>
      <c r="L482" s="505" t="s">
        <v>112</v>
      </c>
      <c r="M482" s="242"/>
      <c r="N482" s="242"/>
      <c r="O482" s="75"/>
    </row>
    <row r="483" spans="1:15">
      <c r="A483" s="370">
        <v>46162</v>
      </c>
      <c r="B483" s="242" t="s">
        <v>2161</v>
      </c>
      <c r="C483" s="242" t="s">
        <v>520</v>
      </c>
      <c r="D483" s="242" t="s">
        <v>256</v>
      </c>
      <c r="E483" s="242">
        <v>2000</v>
      </c>
      <c r="F483" s="503">
        <f t="shared" si="7"/>
        <v>3.8706655802998604</v>
      </c>
      <c r="G483" s="504">
        <v>516.70699999999999</v>
      </c>
      <c r="H483" s="242" t="s">
        <v>130</v>
      </c>
      <c r="I483" s="242" t="s">
        <v>1739</v>
      </c>
      <c r="J483" s="505" t="s">
        <v>95</v>
      </c>
      <c r="K483" s="505" t="s">
        <v>2149</v>
      </c>
      <c r="L483" s="505" t="s">
        <v>112</v>
      </c>
      <c r="M483" s="170"/>
      <c r="N483" s="170"/>
      <c r="O483" s="124"/>
    </row>
    <row r="484" spans="1:15" hidden="1">
      <c r="A484" s="381">
        <v>46162</v>
      </c>
      <c r="B484" s="242" t="s">
        <v>1804</v>
      </c>
      <c r="C484" s="369" t="s">
        <v>334</v>
      </c>
      <c r="D484" s="530" t="s">
        <v>96</v>
      </c>
      <c r="E484" s="285">
        <v>250</v>
      </c>
      <c r="F484" s="503">
        <f t="shared" si="7"/>
        <v>0.48383319753748255</v>
      </c>
      <c r="G484" s="504">
        <v>516.70699999999999</v>
      </c>
      <c r="H484" s="540" t="s">
        <v>133</v>
      </c>
      <c r="I484" s="242" t="s">
        <v>1834</v>
      </c>
      <c r="J484" s="505" t="s">
        <v>95</v>
      </c>
      <c r="K484" s="505" t="s">
        <v>2149</v>
      </c>
      <c r="L484" s="505" t="s">
        <v>112</v>
      </c>
      <c r="M484" s="242"/>
      <c r="N484" s="242"/>
      <c r="O484" s="75"/>
    </row>
    <row r="485" spans="1:15" hidden="1">
      <c r="A485" s="381">
        <v>46162</v>
      </c>
      <c r="B485" s="242" t="s">
        <v>1800</v>
      </c>
      <c r="C485" s="369" t="s">
        <v>334</v>
      </c>
      <c r="D485" s="530" t="s">
        <v>96</v>
      </c>
      <c r="E485" s="285">
        <v>250</v>
      </c>
      <c r="F485" s="503">
        <f t="shared" si="7"/>
        <v>0.48383319753748255</v>
      </c>
      <c r="G485" s="504">
        <v>516.70699999999999</v>
      </c>
      <c r="H485" s="540" t="s">
        <v>133</v>
      </c>
      <c r="I485" s="242" t="s">
        <v>1834</v>
      </c>
      <c r="J485" s="505" t="s">
        <v>95</v>
      </c>
      <c r="K485" s="505" t="s">
        <v>2149</v>
      </c>
      <c r="L485" s="505" t="s">
        <v>112</v>
      </c>
      <c r="M485" s="242"/>
      <c r="N485" s="242"/>
      <c r="O485" s="75"/>
    </row>
    <row r="486" spans="1:15" hidden="1">
      <c r="A486" s="381">
        <v>46162</v>
      </c>
      <c r="B486" s="242" t="s">
        <v>1799</v>
      </c>
      <c r="C486" s="242" t="s">
        <v>403</v>
      </c>
      <c r="D486" s="530" t="s">
        <v>96</v>
      </c>
      <c r="E486" s="285">
        <v>6000</v>
      </c>
      <c r="F486" s="503">
        <f t="shared" si="7"/>
        <v>11.611996740899581</v>
      </c>
      <c r="G486" s="504">
        <v>516.70699999999999</v>
      </c>
      <c r="H486" s="540" t="s">
        <v>133</v>
      </c>
      <c r="I486" s="242" t="s">
        <v>1835</v>
      </c>
      <c r="J486" s="505" t="s">
        <v>95</v>
      </c>
      <c r="K486" s="505" t="s">
        <v>2149</v>
      </c>
      <c r="L486" s="505" t="s">
        <v>112</v>
      </c>
      <c r="M486" s="242"/>
      <c r="N486" s="242"/>
      <c r="O486" s="75"/>
    </row>
    <row r="487" spans="1:15" hidden="1">
      <c r="A487" s="381">
        <v>46162</v>
      </c>
      <c r="B487" s="242" t="s">
        <v>1805</v>
      </c>
      <c r="C487" s="369" t="s">
        <v>334</v>
      </c>
      <c r="D487" s="530" t="s">
        <v>96</v>
      </c>
      <c r="E487" s="285">
        <v>500</v>
      </c>
      <c r="F487" s="503">
        <f t="shared" si="7"/>
        <v>0.9676663950749651</v>
      </c>
      <c r="G487" s="504">
        <v>516.70699999999999</v>
      </c>
      <c r="H487" s="540" t="s">
        <v>133</v>
      </c>
      <c r="I487" s="242" t="s">
        <v>1834</v>
      </c>
      <c r="J487" s="505" t="s">
        <v>95</v>
      </c>
      <c r="K487" s="505" t="s">
        <v>2149</v>
      </c>
      <c r="L487" s="505" t="s">
        <v>112</v>
      </c>
      <c r="M487" s="242"/>
      <c r="N487" s="242"/>
      <c r="O487" s="75"/>
    </row>
    <row r="488" spans="1:15" hidden="1">
      <c r="A488" s="536">
        <v>46161</v>
      </c>
      <c r="B488" s="375" t="s">
        <v>1890</v>
      </c>
      <c r="C488" s="375" t="s">
        <v>109</v>
      </c>
      <c r="D488" s="375" t="s">
        <v>99</v>
      </c>
      <c r="E488" s="245">
        <v>7500</v>
      </c>
      <c r="F488" s="503">
        <f t="shared" si="7"/>
        <v>14.514995926124477</v>
      </c>
      <c r="G488" s="504">
        <v>516.70699999999999</v>
      </c>
      <c r="H488" s="375" t="s">
        <v>128</v>
      </c>
      <c r="I488" s="375" t="s">
        <v>1951</v>
      </c>
      <c r="J488" s="505" t="s">
        <v>95</v>
      </c>
      <c r="K488" s="505" t="s">
        <v>2149</v>
      </c>
      <c r="L488" s="505" t="s">
        <v>112</v>
      </c>
      <c r="M488" s="242"/>
      <c r="N488" s="242"/>
      <c r="O488" s="75"/>
    </row>
    <row r="489" spans="1:15" hidden="1">
      <c r="A489" s="370">
        <v>46163</v>
      </c>
      <c r="B489" s="242" t="s">
        <v>187</v>
      </c>
      <c r="C489" s="242" t="s">
        <v>334</v>
      </c>
      <c r="D489" s="371" t="s">
        <v>98</v>
      </c>
      <c r="E489" s="242">
        <v>1000</v>
      </c>
      <c r="F489" s="503">
        <f t="shared" si="7"/>
        <v>1.9353327901499302</v>
      </c>
      <c r="G489" s="504">
        <v>516.70699999999999</v>
      </c>
      <c r="H489" s="372" t="s">
        <v>110</v>
      </c>
      <c r="I489" s="530" t="s">
        <v>1468</v>
      </c>
      <c r="J489" s="505" t="s">
        <v>95</v>
      </c>
      <c r="K489" s="505" t="s">
        <v>2149</v>
      </c>
      <c r="L489" s="505" t="s">
        <v>112</v>
      </c>
      <c r="M489" s="242"/>
      <c r="N489" s="242"/>
      <c r="O489" s="75"/>
    </row>
    <row r="490" spans="1:15" hidden="1">
      <c r="A490" s="370">
        <v>46163</v>
      </c>
      <c r="B490" s="242" t="s">
        <v>186</v>
      </c>
      <c r="C490" s="242" t="s">
        <v>334</v>
      </c>
      <c r="D490" s="371" t="s">
        <v>98</v>
      </c>
      <c r="E490" s="242">
        <v>1000</v>
      </c>
      <c r="F490" s="503">
        <f t="shared" si="7"/>
        <v>1.9353327901499302</v>
      </c>
      <c r="G490" s="504">
        <v>516.70699999999999</v>
      </c>
      <c r="H490" s="372" t="s">
        <v>110</v>
      </c>
      <c r="I490" s="530" t="s">
        <v>1468</v>
      </c>
      <c r="J490" s="505" t="s">
        <v>95</v>
      </c>
      <c r="K490" s="505" t="s">
        <v>2149</v>
      </c>
      <c r="L490" s="505" t="s">
        <v>112</v>
      </c>
      <c r="M490" s="242"/>
      <c r="N490" s="242"/>
      <c r="O490" s="75"/>
    </row>
    <row r="491" spans="1:15" hidden="1">
      <c r="A491" s="370">
        <v>46163</v>
      </c>
      <c r="B491" s="369" t="s">
        <v>1458</v>
      </c>
      <c r="C491" s="170" t="s">
        <v>103</v>
      </c>
      <c r="D491" s="371" t="s">
        <v>98</v>
      </c>
      <c r="E491" s="242">
        <v>250000</v>
      </c>
      <c r="F491" s="503">
        <f t="shared" si="7"/>
        <v>483.83319753748259</v>
      </c>
      <c r="G491" s="504">
        <v>516.70699999999999</v>
      </c>
      <c r="H491" s="372" t="s">
        <v>110</v>
      </c>
      <c r="I491" s="530" t="s">
        <v>1482</v>
      </c>
      <c r="J491" s="505" t="s">
        <v>95</v>
      </c>
      <c r="K491" s="505" t="s">
        <v>2149</v>
      </c>
      <c r="L491" s="505" t="s">
        <v>112</v>
      </c>
      <c r="M491" s="242"/>
      <c r="N491" s="242"/>
      <c r="O491" s="75"/>
    </row>
    <row r="492" spans="1:15" s="246" customFormat="1" hidden="1">
      <c r="A492" s="374">
        <v>46163</v>
      </c>
      <c r="B492" s="377" t="s">
        <v>1522</v>
      </c>
      <c r="C492" s="377" t="s">
        <v>395</v>
      </c>
      <c r="D492" s="376" t="s">
        <v>1502</v>
      </c>
      <c r="E492" s="377">
        <v>75000</v>
      </c>
      <c r="F492" s="503">
        <f t="shared" si="7"/>
        <v>145.14995926124476</v>
      </c>
      <c r="G492" s="504">
        <v>516.70699999999999</v>
      </c>
      <c r="H492" s="376" t="s">
        <v>127</v>
      </c>
      <c r="I492" s="377" t="s">
        <v>1571</v>
      </c>
      <c r="J492" s="505" t="s">
        <v>95</v>
      </c>
      <c r="K492" s="505" t="s">
        <v>2149</v>
      </c>
      <c r="L492" s="505" t="s">
        <v>112</v>
      </c>
      <c r="M492" s="242"/>
      <c r="N492" s="242"/>
      <c r="O492" s="75"/>
    </row>
    <row r="493" spans="1:15" hidden="1">
      <c r="A493" s="374">
        <v>46163</v>
      </c>
      <c r="B493" s="377" t="s">
        <v>1523</v>
      </c>
      <c r="C493" s="377" t="s">
        <v>395</v>
      </c>
      <c r="D493" s="376" t="s">
        <v>1502</v>
      </c>
      <c r="E493" s="377">
        <v>5000</v>
      </c>
      <c r="F493" s="503">
        <f t="shared" si="7"/>
        <v>9.676663950749651</v>
      </c>
      <c r="G493" s="504">
        <v>516.70699999999999</v>
      </c>
      <c r="H493" s="376" t="s">
        <v>127</v>
      </c>
      <c r="I493" s="377" t="s">
        <v>1572</v>
      </c>
      <c r="J493" s="505" t="s">
        <v>95</v>
      </c>
      <c r="K493" s="505" t="s">
        <v>2149</v>
      </c>
      <c r="L493" s="505" t="s">
        <v>112</v>
      </c>
      <c r="M493" s="242"/>
      <c r="N493" s="242"/>
      <c r="O493" s="75"/>
    </row>
    <row r="494" spans="1:15" hidden="1">
      <c r="A494" s="374">
        <v>46163</v>
      </c>
      <c r="B494" s="532" t="s">
        <v>2037</v>
      </c>
      <c r="C494" s="377" t="s">
        <v>1519</v>
      </c>
      <c r="D494" s="376" t="s">
        <v>1502</v>
      </c>
      <c r="E494" s="377">
        <v>90000</v>
      </c>
      <c r="F494" s="503">
        <f t="shared" si="7"/>
        <v>174.17995111349373</v>
      </c>
      <c r="G494" s="504">
        <v>516.70699999999999</v>
      </c>
      <c r="H494" s="376" t="s">
        <v>127</v>
      </c>
      <c r="I494" s="377" t="s">
        <v>1573</v>
      </c>
      <c r="J494" s="505" t="s">
        <v>95</v>
      </c>
      <c r="K494" s="505" t="s">
        <v>2149</v>
      </c>
      <c r="L494" s="505" t="s">
        <v>112</v>
      </c>
      <c r="M494" s="242"/>
      <c r="N494" s="242"/>
      <c r="O494" s="75"/>
    </row>
    <row r="495" spans="1:15" hidden="1">
      <c r="A495" s="533">
        <v>46163</v>
      </c>
      <c r="B495" s="382" t="s">
        <v>1608</v>
      </c>
      <c r="C495" s="535" t="s">
        <v>334</v>
      </c>
      <c r="D495" s="375" t="s">
        <v>97</v>
      </c>
      <c r="E495" s="284">
        <v>1000</v>
      </c>
      <c r="F495" s="503">
        <f t="shared" si="7"/>
        <v>1.9353327901499302</v>
      </c>
      <c r="G495" s="504">
        <v>516.70699999999999</v>
      </c>
      <c r="H495" s="242" t="s">
        <v>167</v>
      </c>
      <c r="I495" s="242" t="s">
        <v>1629</v>
      </c>
      <c r="J495" s="505" t="s">
        <v>95</v>
      </c>
      <c r="K495" s="505" t="s">
        <v>2149</v>
      </c>
      <c r="L495" s="505" t="s">
        <v>112</v>
      </c>
      <c r="M495" s="242"/>
      <c r="N495" s="242"/>
      <c r="O495" s="75"/>
    </row>
    <row r="496" spans="1:15" hidden="1">
      <c r="A496" s="533">
        <v>46163</v>
      </c>
      <c r="B496" s="382" t="s">
        <v>1609</v>
      </c>
      <c r="C496" s="535" t="s">
        <v>334</v>
      </c>
      <c r="D496" s="375" t="s">
        <v>97</v>
      </c>
      <c r="E496" s="284">
        <v>1000</v>
      </c>
      <c r="F496" s="503">
        <f t="shared" si="7"/>
        <v>1.9353327901499302</v>
      </c>
      <c r="G496" s="504">
        <v>516.70699999999999</v>
      </c>
      <c r="H496" s="242" t="s">
        <v>167</v>
      </c>
      <c r="I496" s="242" t="s">
        <v>1629</v>
      </c>
      <c r="J496" s="505" t="s">
        <v>95</v>
      </c>
      <c r="K496" s="505" t="s">
        <v>2149</v>
      </c>
      <c r="L496" s="505" t="s">
        <v>112</v>
      </c>
      <c r="M496" s="242"/>
      <c r="N496" s="242"/>
      <c r="O496" s="75"/>
    </row>
    <row r="497" spans="1:15" hidden="1">
      <c r="A497" s="533">
        <v>46163</v>
      </c>
      <c r="B497" s="382" t="s">
        <v>1593</v>
      </c>
      <c r="C497" s="535" t="s">
        <v>334</v>
      </c>
      <c r="D497" s="375" t="s">
        <v>97</v>
      </c>
      <c r="E497" s="284">
        <v>1000</v>
      </c>
      <c r="F497" s="503">
        <f t="shared" si="7"/>
        <v>1.9353327901499302</v>
      </c>
      <c r="G497" s="504">
        <v>516.70699999999999</v>
      </c>
      <c r="H497" s="242" t="s">
        <v>167</v>
      </c>
      <c r="I497" s="242" t="s">
        <v>1629</v>
      </c>
      <c r="J497" s="505" t="s">
        <v>95</v>
      </c>
      <c r="K497" s="505" t="s">
        <v>2149</v>
      </c>
      <c r="L497" s="505" t="s">
        <v>112</v>
      </c>
      <c r="M497" s="242"/>
      <c r="N497" s="242"/>
      <c r="O497" s="75"/>
    </row>
    <row r="498" spans="1:15" hidden="1">
      <c r="A498" s="533">
        <v>46163</v>
      </c>
      <c r="B498" s="382" t="s">
        <v>1603</v>
      </c>
      <c r="C498" s="535" t="s">
        <v>334</v>
      </c>
      <c r="D498" s="375" t="s">
        <v>97</v>
      </c>
      <c r="E498" s="284">
        <v>1000</v>
      </c>
      <c r="F498" s="503">
        <f t="shared" si="7"/>
        <v>1.9353327901499302</v>
      </c>
      <c r="G498" s="504">
        <v>516.70699999999999</v>
      </c>
      <c r="H498" s="242" t="s">
        <v>167</v>
      </c>
      <c r="I498" s="242" t="s">
        <v>1629</v>
      </c>
      <c r="J498" s="505" t="s">
        <v>95</v>
      </c>
      <c r="K498" s="505" t="s">
        <v>2149</v>
      </c>
      <c r="L498" s="505" t="s">
        <v>112</v>
      </c>
      <c r="M498" s="170"/>
      <c r="N498" s="170"/>
      <c r="O498" s="124"/>
    </row>
    <row r="499" spans="1:15" hidden="1">
      <c r="A499" s="533">
        <v>46163</v>
      </c>
      <c r="B499" s="382" t="s">
        <v>1018</v>
      </c>
      <c r="C499" s="535" t="s">
        <v>334</v>
      </c>
      <c r="D499" s="375" t="s">
        <v>97</v>
      </c>
      <c r="E499" s="284">
        <v>1000</v>
      </c>
      <c r="F499" s="503">
        <f t="shared" si="7"/>
        <v>1.9353327901499302</v>
      </c>
      <c r="G499" s="504">
        <v>516.70699999999999</v>
      </c>
      <c r="H499" s="242" t="s">
        <v>167</v>
      </c>
      <c r="I499" s="242" t="s">
        <v>1629</v>
      </c>
      <c r="J499" s="505" t="s">
        <v>95</v>
      </c>
      <c r="K499" s="505" t="s">
        <v>2149</v>
      </c>
      <c r="L499" s="505" t="s">
        <v>112</v>
      </c>
      <c r="M499" s="242"/>
      <c r="N499" s="242"/>
      <c r="O499" s="75"/>
    </row>
    <row r="500" spans="1:15" hidden="1">
      <c r="A500" s="536">
        <v>46163</v>
      </c>
      <c r="B500" s="375" t="s">
        <v>1610</v>
      </c>
      <c r="C500" s="375" t="s">
        <v>448</v>
      </c>
      <c r="D500" s="375" t="s">
        <v>97</v>
      </c>
      <c r="E500" s="538">
        <v>10500</v>
      </c>
      <c r="F500" s="503">
        <f t="shared" si="7"/>
        <v>20.320994296574266</v>
      </c>
      <c r="G500" s="504">
        <v>516.70699999999999</v>
      </c>
      <c r="H500" s="242" t="s">
        <v>167</v>
      </c>
      <c r="I500" s="170" t="s">
        <v>1642</v>
      </c>
      <c r="J500" s="505" t="s">
        <v>95</v>
      </c>
      <c r="K500" s="505" t="s">
        <v>2149</v>
      </c>
      <c r="L500" s="505" t="s">
        <v>112</v>
      </c>
      <c r="M500" s="170"/>
      <c r="N500" s="170"/>
      <c r="O500" s="124"/>
    </row>
    <row r="501" spans="1:15">
      <c r="A501" s="393">
        <v>46163</v>
      </c>
      <c r="B501" s="165" t="s">
        <v>2172</v>
      </c>
      <c r="C501" s="165" t="s">
        <v>334</v>
      </c>
      <c r="D501" s="165" t="s">
        <v>256</v>
      </c>
      <c r="E501" s="165">
        <v>1000</v>
      </c>
      <c r="F501" s="503">
        <f t="shared" si="7"/>
        <v>1.9353327901499302</v>
      </c>
      <c r="G501" s="504">
        <v>516.70699999999999</v>
      </c>
      <c r="H501" s="347" t="s">
        <v>122</v>
      </c>
      <c r="I501" s="347" t="s">
        <v>1669</v>
      </c>
      <c r="J501" s="505" t="s">
        <v>95</v>
      </c>
      <c r="K501" s="505" t="s">
        <v>2149</v>
      </c>
      <c r="L501" s="505" t="s">
        <v>112</v>
      </c>
      <c r="M501" s="242"/>
      <c r="N501" s="242"/>
      <c r="O501" s="75"/>
    </row>
    <row r="502" spans="1:15" s="246" customFormat="1">
      <c r="A502" s="393">
        <v>46163</v>
      </c>
      <c r="B502" s="165" t="s">
        <v>2174</v>
      </c>
      <c r="C502" s="165" t="s">
        <v>334</v>
      </c>
      <c r="D502" s="165" t="s">
        <v>256</v>
      </c>
      <c r="E502" s="165">
        <v>1500</v>
      </c>
      <c r="F502" s="503">
        <f t="shared" si="7"/>
        <v>2.9029991852248953</v>
      </c>
      <c r="G502" s="504">
        <v>516.70699999999999</v>
      </c>
      <c r="H502" s="347" t="s">
        <v>122</v>
      </c>
      <c r="I502" s="347" t="s">
        <v>1669</v>
      </c>
      <c r="J502" s="505" t="s">
        <v>95</v>
      </c>
      <c r="K502" s="505" t="s">
        <v>2149</v>
      </c>
      <c r="L502" s="505" t="s">
        <v>112</v>
      </c>
      <c r="M502" s="242"/>
      <c r="N502" s="242"/>
      <c r="O502" s="75"/>
    </row>
    <row r="503" spans="1:15" s="246" customFormat="1">
      <c r="A503" s="393">
        <v>46163</v>
      </c>
      <c r="B503" s="165" t="s">
        <v>2175</v>
      </c>
      <c r="C503" s="375" t="s">
        <v>391</v>
      </c>
      <c r="D503" s="165" t="s">
        <v>256</v>
      </c>
      <c r="E503" s="165">
        <v>12000</v>
      </c>
      <c r="F503" s="503">
        <f t="shared" si="7"/>
        <v>23.223993481799162</v>
      </c>
      <c r="G503" s="504">
        <v>516.70699999999999</v>
      </c>
      <c r="H503" s="165" t="s">
        <v>122</v>
      </c>
      <c r="I503" s="165" t="s">
        <v>1691</v>
      </c>
      <c r="J503" s="505" t="s">
        <v>95</v>
      </c>
      <c r="K503" s="505" t="s">
        <v>2149</v>
      </c>
      <c r="L503" s="505" t="s">
        <v>112</v>
      </c>
      <c r="M503" s="242"/>
      <c r="N503" s="242"/>
      <c r="O503" s="75"/>
    </row>
    <row r="504" spans="1:15">
      <c r="A504" s="370">
        <v>46163</v>
      </c>
      <c r="B504" s="242" t="s">
        <v>2163</v>
      </c>
      <c r="C504" s="242" t="s">
        <v>395</v>
      </c>
      <c r="D504" s="242" t="s">
        <v>256</v>
      </c>
      <c r="E504" s="242">
        <v>60000</v>
      </c>
      <c r="F504" s="503">
        <f t="shared" si="7"/>
        <v>116.11996740899582</v>
      </c>
      <c r="G504" s="504">
        <v>516.70699999999999</v>
      </c>
      <c r="H504" s="242" t="s">
        <v>121</v>
      </c>
      <c r="I504" s="242" t="s">
        <v>1726</v>
      </c>
      <c r="J504" s="505" t="s">
        <v>95</v>
      </c>
      <c r="K504" s="505" t="s">
        <v>2149</v>
      </c>
      <c r="L504" s="505" t="s">
        <v>112</v>
      </c>
      <c r="M504" s="242"/>
      <c r="N504" s="242"/>
      <c r="O504" s="75"/>
    </row>
    <row r="505" spans="1:15">
      <c r="A505" s="370">
        <v>46163</v>
      </c>
      <c r="B505" s="242" t="s">
        <v>2161</v>
      </c>
      <c r="C505" s="242" t="s">
        <v>334</v>
      </c>
      <c r="D505" s="242" t="s">
        <v>256</v>
      </c>
      <c r="E505" s="242">
        <v>1000</v>
      </c>
      <c r="F505" s="503">
        <f t="shared" si="7"/>
        <v>1.9353327901499302</v>
      </c>
      <c r="G505" s="504">
        <v>516.70699999999999</v>
      </c>
      <c r="H505" s="242" t="s">
        <v>121</v>
      </c>
      <c r="I505" s="242" t="s">
        <v>1710</v>
      </c>
      <c r="J505" s="505" t="s">
        <v>95</v>
      </c>
      <c r="K505" s="505" t="s">
        <v>2149</v>
      </c>
      <c r="L505" s="505" t="s">
        <v>112</v>
      </c>
      <c r="M505" s="242"/>
      <c r="N505" s="242"/>
      <c r="O505" s="75"/>
    </row>
    <row r="506" spans="1:15">
      <c r="A506" s="370">
        <v>46163</v>
      </c>
      <c r="B506" s="242" t="s">
        <v>2164</v>
      </c>
      <c r="C506" s="242" t="s">
        <v>334</v>
      </c>
      <c r="D506" s="242" t="s">
        <v>256</v>
      </c>
      <c r="E506" s="242">
        <v>1000</v>
      </c>
      <c r="F506" s="503">
        <f t="shared" si="7"/>
        <v>1.9353327901499302</v>
      </c>
      <c r="G506" s="504">
        <v>516.70699999999999</v>
      </c>
      <c r="H506" s="242" t="s">
        <v>121</v>
      </c>
      <c r="I506" s="242" t="s">
        <v>1710</v>
      </c>
      <c r="J506" s="505" t="s">
        <v>95</v>
      </c>
      <c r="K506" s="505" t="s">
        <v>2149</v>
      </c>
      <c r="L506" s="505" t="s">
        <v>112</v>
      </c>
      <c r="M506" s="242"/>
      <c r="N506" s="242"/>
      <c r="O506" s="75"/>
    </row>
    <row r="507" spans="1:15" s="246" customFormat="1">
      <c r="A507" s="370">
        <v>46163</v>
      </c>
      <c r="B507" s="242" t="s">
        <v>2161</v>
      </c>
      <c r="C507" s="242" t="s">
        <v>334</v>
      </c>
      <c r="D507" s="242" t="s">
        <v>256</v>
      </c>
      <c r="E507" s="242">
        <v>1000</v>
      </c>
      <c r="F507" s="503">
        <f t="shared" si="7"/>
        <v>1.9353327901499302</v>
      </c>
      <c r="G507" s="504">
        <v>516.70699999999999</v>
      </c>
      <c r="H507" s="242" t="s">
        <v>121</v>
      </c>
      <c r="I507" s="242" t="s">
        <v>1710</v>
      </c>
      <c r="J507" s="505" t="s">
        <v>95</v>
      </c>
      <c r="K507" s="505" t="s">
        <v>2149</v>
      </c>
      <c r="L507" s="505" t="s">
        <v>112</v>
      </c>
      <c r="M507" s="242"/>
      <c r="N507" s="242"/>
      <c r="O507" s="75"/>
    </row>
    <row r="508" spans="1:15">
      <c r="A508" s="370">
        <v>46163</v>
      </c>
      <c r="B508" s="242" t="s">
        <v>2161</v>
      </c>
      <c r="C508" s="242" t="s">
        <v>334</v>
      </c>
      <c r="D508" s="242" t="s">
        <v>256</v>
      </c>
      <c r="E508" s="242">
        <v>1000</v>
      </c>
      <c r="F508" s="503">
        <f t="shared" si="7"/>
        <v>1.9353327901499302</v>
      </c>
      <c r="G508" s="504">
        <v>516.70699999999999</v>
      </c>
      <c r="H508" s="242" t="s">
        <v>121</v>
      </c>
      <c r="I508" s="242" t="s">
        <v>1710</v>
      </c>
      <c r="J508" s="505" t="s">
        <v>95</v>
      </c>
      <c r="K508" s="505" t="s">
        <v>2149</v>
      </c>
      <c r="L508" s="505" t="s">
        <v>112</v>
      </c>
      <c r="M508" s="242"/>
      <c r="N508" s="242"/>
      <c r="O508" s="75"/>
    </row>
    <row r="509" spans="1:15">
      <c r="A509" s="370">
        <v>46163</v>
      </c>
      <c r="B509" s="242" t="s">
        <v>2161</v>
      </c>
      <c r="C509" s="242" t="s">
        <v>334</v>
      </c>
      <c r="D509" s="242" t="s">
        <v>256</v>
      </c>
      <c r="E509" s="242">
        <v>1000</v>
      </c>
      <c r="F509" s="503">
        <f t="shared" si="7"/>
        <v>1.9353327901499302</v>
      </c>
      <c r="G509" s="504">
        <v>516.70699999999999</v>
      </c>
      <c r="H509" s="242" t="s">
        <v>121</v>
      </c>
      <c r="I509" s="242" t="s">
        <v>1710</v>
      </c>
      <c r="J509" s="505" t="s">
        <v>95</v>
      </c>
      <c r="K509" s="505" t="s">
        <v>2149</v>
      </c>
      <c r="L509" s="505" t="s">
        <v>112</v>
      </c>
      <c r="M509" s="242"/>
      <c r="N509" s="242"/>
      <c r="O509" s="75"/>
    </row>
    <row r="510" spans="1:15" hidden="1">
      <c r="A510" s="381">
        <v>46163</v>
      </c>
      <c r="B510" s="242" t="s">
        <v>1806</v>
      </c>
      <c r="C510" s="369" t="s">
        <v>334</v>
      </c>
      <c r="D510" s="530" t="s">
        <v>96</v>
      </c>
      <c r="E510" s="285">
        <v>250</v>
      </c>
      <c r="F510" s="503">
        <f t="shared" si="7"/>
        <v>0.48383319753748255</v>
      </c>
      <c r="G510" s="504">
        <v>516.70699999999999</v>
      </c>
      <c r="H510" s="540" t="s">
        <v>133</v>
      </c>
      <c r="I510" s="242" t="s">
        <v>1834</v>
      </c>
      <c r="J510" s="505" t="s">
        <v>95</v>
      </c>
      <c r="K510" s="505" t="s">
        <v>2149</v>
      </c>
      <c r="L510" s="505" t="s">
        <v>112</v>
      </c>
      <c r="M510" s="242"/>
      <c r="N510" s="242"/>
      <c r="O510" s="75"/>
    </row>
    <row r="511" spans="1:15" hidden="1">
      <c r="A511" s="381">
        <v>46163</v>
      </c>
      <c r="B511" s="242" t="s">
        <v>1800</v>
      </c>
      <c r="C511" s="369" t="s">
        <v>334</v>
      </c>
      <c r="D511" s="530" t="s">
        <v>96</v>
      </c>
      <c r="E511" s="285">
        <v>250</v>
      </c>
      <c r="F511" s="503">
        <f t="shared" si="7"/>
        <v>0.48383319753748255</v>
      </c>
      <c r="G511" s="504">
        <v>516.70699999999999</v>
      </c>
      <c r="H511" s="540" t="s">
        <v>133</v>
      </c>
      <c r="I511" s="242" t="s">
        <v>1834</v>
      </c>
      <c r="J511" s="505" t="s">
        <v>95</v>
      </c>
      <c r="K511" s="505" t="s">
        <v>2149</v>
      </c>
      <c r="L511" s="505" t="s">
        <v>112</v>
      </c>
      <c r="M511" s="242"/>
      <c r="N511" s="242"/>
      <c r="O511" s="75"/>
    </row>
    <row r="512" spans="1:15" hidden="1">
      <c r="A512" s="381">
        <v>46163</v>
      </c>
      <c r="B512" s="242" t="s">
        <v>1807</v>
      </c>
      <c r="C512" s="242" t="s">
        <v>403</v>
      </c>
      <c r="D512" s="530" t="s">
        <v>96</v>
      </c>
      <c r="E512" s="285">
        <v>10500</v>
      </c>
      <c r="F512" s="503">
        <f t="shared" si="7"/>
        <v>20.320994296574266</v>
      </c>
      <c r="G512" s="504">
        <v>516.70699999999999</v>
      </c>
      <c r="H512" s="540" t="s">
        <v>133</v>
      </c>
      <c r="I512" s="242" t="s">
        <v>1835</v>
      </c>
      <c r="J512" s="505" t="s">
        <v>95</v>
      </c>
      <c r="K512" s="505" t="s">
        <v>2149</v>
      </c>
      <c r="L512" s="505" t="s">
        <v>112</v>
      </c>
      <c r="M512" s="242"/>
      <c r="N512" s="242"/>
      <c r="O512" s="75"/>
    </row>
    <row r="513" spans="1:15" hidden="1">
      <c r="A513" s="363">
        <v>46163</v>
      </c>
      <c r="B513" s="297" t="s">
        <v>2046</v>
      </c>
      <c r="C513" s="297" t="s">
        <v>129</v>
      </c>
      <c r="D513" s="375" t="s">
        <v>97</v>
      </c>
      <c r="E513" s="245">
        <v>260000</v>
      </c>
      <c r="F513" s="503">
        <f t="shared" si="7"/>
        <v>503.18652543898185</v>
      </c>
      <c r="G513" s="504">
        <v>516.70699999999999</v>
      </c>
      <c r="H513" s="242" t="s">
        <v>106</v>
      </c>
      <c r="I513" s="242" t="s">
        <v>2055</v>
      </c>
      <c r="J513" s="505" t="s">
        <v>95</v>
      </c>
      <c r="K513" s="505" t="s">
        <v>2149</v>
      </c>
      <c r="L513" s="505" t="s">
        <v>112</v>
      </c>
      <c r="M513" s="242"/>
      <c r="N513" s="242"/>
      <c r="O513" s="75"/>
    </row>
    <row r="514" spans="1:15" hidden="1">
      <c r="A514" s="370">
        <v>46164</v>
      </c>
      <c r="B514" s="242" t="s">
        <v>185</v>
      </c>
      <c r="C514" s="242" t="s">
        <v>334</v>
      </c>
      <c r="D514" s="371" t="s">
        <v>98</v>
      </c>
      <c r="E514" s="242">
        <v>1000</v>
      </c>
      <c r="F514" s="503">
        <f t="shared" ref="F514:F577" si="8">E514/G514</f>
        <v>1.9353327901499302</v>
      </c>
      <c r="G514" s="504">
        <v>516.70699999999999</v>
      </c>
      <c r="H514" s="372" t="s">
        <v>110</v>
      </c>
      <c r="I514" s="530" t="s">
        <v>1468</v>
      </c>
      <c r="J514" s="505" t="s">
        <v>95</v>
      </c>
      <c r="K514" s="505" t="s">
        <v>2149</v>
      </c>
      <c r="L514" s="505" t="s">
        <v>112</v>
      </c>
      <c r="M514" s="242"/>
      <c r="N514" s="242"/>
      <c r="O514" s="75"/>
    </row>
    <row r="515" spans="1:15" hidden="1">
      <c r="A515" s="370">
        <v>46164</v>
      </c>
      <c r="B515" s="242" t="s">
        <v>186</v>
      </c>
      <c r="C515" s="242" t="s">
        <v>334</v>
      </c>
      <c r="D515" s="371" t="s">
        <v>98</v>
      </c>
      <c r="E515" s="242">
        <v>1000</v>
      </c>
      <c r="F515" s="503">
        <f t="shared" si="8"/>
        <v>1.9353327901499302</v>
      </c>
      <c r="G515" s="504">
        <v>516.70699999999999</v>
      </c>
      <c r="H515" s="372" t="s">
        <v>110</v>
      </c>
      <c r="I515" s="530" t="s">
        <v>1468</v>
      </c>
      <c r="J515" s="505" t="s">
        <v>95</v>
      </c>
      <c r="K515" s="505" t="s">
        <v>2149</v>
      </c>
      <c r="L515" s="505" t="s">
        <v>112</v>
      </c>
      <c r="M515" s="242"/>
      <c r="N515" s="242"/>
      <c r="O515" s="75"/>
    </row>
    <row r="516" spans="1:15" hidden="1">
      <c r="A516" s="374">
        <v>46164</v>
      </c>
      <c r="B516" s="377" t="s">
        <v>1526</v>
      </c>
      <c r="C516" s="377" t="s">
        <v>1519</v>
      </c>
      <c r="D516" s="376" t="s">
        <v>1502</v>
      </c>
      <c r="E516" s="377">
        <v>150000</v>
      </c>
      <c r="F516" s="503">
        <f t="shared" si="8"/>
        <v>290.29991852248952</v>
      </c>
      <c r="G516" s="504">
        <v>516.70699999999999</v>
      </c>
      <c r="H516" s="376" t="s">
        <v>127</v>
      </c>
      <c r="I516" s="377" t="s">
        <v>1575</v>
      </c>
      <c r="J516" s="505" t="s">
        <v>95</v>
      </c>
      <c r="K516" s="505" t="s">
        <v>2149</v>
      </c>
      <c r="L516" s="505" t="s">
        <v>112</v>
      </c>
      <c r="M516" s="242"/>
      <c r="N516" s="242"/>
      <c r="O516" s="75"/>
    </row>
    <row r="517" spans="1:15" hidden="1">
      <c r="A517" s="374">
        <v>46164</v>
      </c>
      <c r="B517" s="377" t="s">
        <v>1527</v>
      </c>
      <c r="C517" s="377" t="s">
        <v>1519</v>
      </c>
      <c r="D517" s="376" t="s">
        <v>1502</v>
      </c>
      <c r="E517" s="377">
        <v>10000</v>
      </c>
      <c r="F517" s="503">
        <f t="shared" si="8"/>
        <v>19.353327901499302</v>
      </c>
      <c r="G517" s="504">
        <v>516.70699999999999</v>
      </c>
      <c r="H517" s="376" t="s">
        <v>127</v>
      </c>
      <c r="I517" s="377" t="s">
        <v>1576</v>
      </c>
      <c r="J517" s="505" t="s">
        <v>95</v>
      </c>
      <c r="K517" s="505" t="s">
        <v>2149</v>
      </c>
      <c r="L517" s="505" t="s">
        <v>112</v>
      </c>
      <c r="M517" s="242"/>
      <c r="N517" s="242"/>
      <c r="O517" s="75"/>
    </row>
    <row r="518" spans="1:15" hidden="1">
      <c r="A518" s="533">
        <v>46164</v>
      </c>
      <c r="B518" s="382" t="s">
        <v>1611</v>
      </c>
      <c r="C518" s="535" t="s">
        <v>334</v>
      </c>
      <c r="D518" s="375" t="s">
        <v>97</v>
      </c>
      <c r="E518" s="284">
        <v>1000</v>
      </c>
      <c r="F518" s="503">
        <f t="shared" si="8"/>
        <v>1.9353327901499302</v>
      </c>
      <c r="G518" s="504">
        <v>516.70699999999999</v>
      </c>
      <c r="H518" s="242" t="s">
        <v>167</v>
      </c>
      <c r="I518" s="242" t="s">
        <v>1629</v>
      </c>
      <c r="J518" s="505" t="s">
        <v>95</v>
      </c>
      <c r="K518" s="505" t="s">
        <v>2149</v>
      </c>
      <c r="L518" s="505" t="s">
        <v>112</v>
      </c>
      <c r="M518" s="242"/>
      <c r="N518" s="242"/>
      <c r="O518" s="75"/>
    </row>
    <row r="519" spans="1:15" hidden="1">
      <c r="A519" s="533">
        <v>46164</v>
      </c>
      <c r="B519" s="382" t="s">
        <v>324</v>
      </c>
      <c r="C519" s="535" t="s">
        <v>334</v>
      </c>
      <c r="D519" s="375" t="s">
        <v>97</v>
      </c>
      <c r="E519" s="284">
        <v>1000</v>
      </c>
      <c r="F519" s="503">
        <f t="shared" si="8"/>
        <v>1.9353327901499302</v>
      </c>
      <c r="G519" s="504">
        <v>516.70699999999999</v>
      </c>
      <c r="H519" s="242" t="s">
        <v>167</v>
      </c>
      <c r="I519" s="242" t="s">
        <v>1629</v>
      </c>
      <c r="J519" s="505" t="s">
        <v>95</v>
      </c>
      <c r="K519" s="505" t="s">
        <v>2149</v>
      </c>
      <c r="L519" s="505" t="s">
        <v>112</v>
      </c>
      <c r="M519" s="242"/>
      <c r="N519" s="242"/>
      <c r="O519" s="75"/>
    </row>
    <row r="520" spans="1:15" hidden="1">
      <c r="A520" s="533">
        <v>46164</v>
      </c>
      <c r="B520" s="382" t="s">
        <v>1612</v>
      </c>
      <c r="C520" s="535" t="s">
        <v>334</v>
      </c>
      <c r="D520" s="375" t="s">
        <v>97</v>
      </c>
      <c r="E520" s="284">
        <v>500</v>
      </c>
      <c r="F520" s="503">
        <f t="shared" si="8"/>
        <v>0.9676663950749651</v>
      </c>
      <c r="G520" s="504">
        <v>516.70699999999999</v>
      </c>
      <c r="H520" s="242" t="s">
        <v>167</v>
      </c>
      <c r="I520" s="242" t="s">
        <v>1629</v>
      </c>
      <c r="J520" s="505" t="s">
        <v>95</v>
      </c>
      <c r="K520" s="505" t="s">
        <v>2149</v>
      </c>
      <c r="L520" s="505" t="s">
        <v>112</v>
      </c>
      <c r="M520" s="242"/>
      <c r="N520" s="242"/>
      <c r="O520" s="75"/>
    </row>
    <row r="521" spans="1:15" hidden="1">
      <c r="A521" s="533">
        <v>46164</v>
      </c>
      <c r="B521" s="382" t="s">
        <v>1613</v>
      </c>
      <c r="C521" s="535" t="s">
        <v>334</v>
      </c>
      <c r="D521" s="375" t="s">
        <v>97</v>
      </c>
      <c r="E521" s="284">
        <v>500</v>
      </c>
      <c r="F521" s="503">
        <f t="shared" si="8"/>
        <v>0.9676663950749651</v>
      </c>
      <c r="G521" s="504">
        <v>516.70699999999999</v>
      </c>
      <c r="H521" s="242" t="s">
        <v>167</v>
      </c>
      <c r="I521" s="242" t="s">
        <v>1629</v>
      </c>
      <c r="J521" s="505" t="s">
        <v>95</v>
      </c>
      <c r="K521" s="505" t="s">
        <v>2149</v>
      </c>
      <c r="L521" s="505" t="s">
        <v>112</v>
      </c>
      <c r="M521" s="242"/>
      <c r="N521" s="242"/>
      <c r="O521" s="75"/>
    </row>
    <row r="522" spans="1:15" hidden="1">
      <c r="A522" s="533">
        <v>46164</v>
      </c>
      <c r="B522" s="382" t="s">
        <v>1594</v>
      </c>
      <c r="C522" s="535" t="s">
        <v>334</v>
      </c>
      <c r="D522" s="375" t="s">
        <v>97</v>
      </c>
      <c r="E522" s="284">
        <v>500</v>
      </c>
      <c r="F522" s="503">
        <f t="shared" si="8"/>
        <v>0.9676663950749651</v>
      </c>
      <c r="G522" s="504">
        <v>516.70699999999999</v>
      </c>
      <c r="H522" s="242" t="s">
        <v>167</v>
      </c>
      <c r="I522" s="242" t="s">
        <v>1629</v>
      </c>
      <c r="J522" s="505" t="s">
        <v>95</v>
      </c>
      <c r="K522" s="505" t="s">
        <v>2149</v>
      </c>
      <c r="L522" s="505" t="s">
        <v>112</v>
      </c>
      <c r="M522" s="242"/>
      <c r="N522" s="242"/>
      <c r="O522" s="75"/>
    </row>
    <row r="523" spans="1:15" hidden="1">
      <c r="A523" s="533">
        <v>46164</v>
      </c>
      <c r="B523" s="382" t="s">
        <v>451</v>
      </c>
      <c r="C523" s="535" t="s">
        <v>334</v>
      </c>
      <c r="D523" s="375" t="s">
        <v>97</v>
      </c>
      <c r="E523" s="284">
        <v>500</v>
      </c>
      <c r="F523" s="503">
        <f t="shared" si="8"/>
        <v>0.9676663950749651</v>
      </c>
      <c r="G523" s="504">
        <v>516.70699999999999</v>
      </c>
      <c r="H523" s="242" t="s">
        <v>167</v>
      </c>
      <c r="I523" s="242" t="s">
        <v>1629</v>
      </c>
      <c r="J523" s="505" t="s">
        <v>95</v>
      </c>
      <c r="K523" s="505" t="s">
        <v>2149</v>
      </c>
      <c r="L523" s="505" t="s">
        <v>112</v>
      </c>
      <c r="M523" s="242"/>
      <c r="N523" s="242"/>
      <c r="O523" s="75"/>
    </row>
    <row r="524" spans="1:15" hidden="1">
      <c r="A524" s="533">
        <v>46164</v>
      </c>
      <c r="B524" s="382" t="s">
        <v>1614</v>
      </c>
      <c r="C524" s="535" t="s">
        <v>334</v>
      </c>
      <c r="D524" s="375" t="s">
        <v>97</v>
      </c>
      <c r="E524" s="284">
        <v>1000</v>
      </c>
      <c r="F524" s="503">
        <f t="shared" si="8"/>
        <v>1.9353327901499302</v>
      </c>
      <c r="G524" s="504">
        <v>516.70699999999999</v>
      </c>
      <c r="H524" s="242" t="s">
        <v>167</v>
      </c>
      <c r="I524" s="242" t="s">
        <v>1629</v>
      </c>
      <c r="J524" s="505" t="s">
        <v>95</v>
      </c>
      <c r="K524" s="505" t="s">
        <v>2149</v>
      </c>
      <c r="L524" s="505" t="s">
        <v>112</v>
      </c>
      <c r="M524" s="242"/>
      <c r="N524" s="242"/>
      <c r="O524" s="75"/>
    </row>
    <row r="525" spans="1:15" hidden="1">
      <c r="A525" s="533">
        <v>46164</v>
      </c>
      <c r="B525" s="382" t="s">
        <v>1615</v>
      </c>
      <c r="C525" s="535" t="s">
        <v>334</v>
      </c>
      <c r="D525" s="375" t="s">
        <v>97</v>
      </c>
      <c r="E525" s="284">
        <v>1500</v>
      </c>
      <c r="F525" s="503">
        <f t="shared" si="8"/>
        <v>2.9029991852248953</v>
      </c>
      <c r="G525" s="504">
        <v>516.70699999999999</v>
      </c>
      <c r="H525" s="242" t="s">
        <v>167</v>
      </c>
      <c r="I525" s="242" t="s">
        <v>1629</v>
      </c>
      <c r="J525" s="505" t="s">
        <v>95</v>
      </c>
      <c r="K525" s="505" t="s">
        <v>2149</v>
      </c>
      <c r="L525" s="505" t="s">
        <v>112</v>
      </c>
      <c r="M525" s="242"/>
      <c r="N525" s="242"/>
      <c r="O525" s="75"/>
    </row>
    <row r="526" spans="1:15" hidden="1">
      <c r="A526" s="536">
        <v>46164</v>
      </c>
      <c r="B526" s="382" t="s">
        <v>1616</v>
      </c>
      <c r="C526" s="382" t="s">
        <v>102</v>
      </c>
      <c r="D526" s="375" t="s">
        <v>97</v>
      </c>
      <c r="E526" s="537">
        <v>6000</v>
      </c>
      <c r="F526" s="503">
        <f t="shared" si="8"/>
        <v>11.611996740899581</v>
      </c>
      <c r="G526" s="504">
        <v>516.70699999999999</v>
      </c>
      <c r="H526" s="170" t="s">
        <v>167</v>
      </c>
      <c r="I526" s="170" t="s">
        <v>1643</v>
      </c>
      <c r="J526" s="505" t="s">
        <v>95</v>
      </c>
      <c r="K526" s="505" t="s">
        <v>2149</v>
      </c>
      <c r="L526" s="505" t="s">
        <v>112</v>
      </c>
      <c r="M526" s="242"/>
      <c r="N526" s="242"/>
      <c r="O526" s="75"/>
    </row>
    <row r="527" spans="1:15" hidden="1">
      <c r="A527" s="536">
        <v>46164</v>
      </c>
      <c r="B527" s="375" t="s">
        <v>1617</v>
      </c>
      <c r="C527" s="375" t="s">
        <v>448</v>
      </c>
      <c r="D527" s="375" t="s">
        <v>97</v>
      </c>
      <c r="E527" s="538">
        <v>12510</v>
      </c>
      <c r="F527" s="503">
        <f t="shared" si="8"/>
        <v>24.211013204775629</v>
      </c>
      <c r="G527" s="504">
        <v>516.70699999999999</v>
      </c>
      <c r="H527" s="242" t="s">
        <v>167</v>
      </c>
      <c r="I527" s="170" t="s">
        <v>1644</v>
      </c>
      <c r="J527" s="505" t="s">
        <v>95</v>
      </c>
      <c r="K527" s="505" t="s">
        <v>2149</v>
      </c>
      <c r="L527" s="505" t="s">
        <v>112</v>
      </c>
      <c r="M527" s="242"/>
      <c r="N527" s="242"/>
      <c r="O527" s="75"/>
    </row>
    <row r="528" spans="1:15">
      <c r="A528" s="370">
        <v>46164</v>
      </c>
      <c r="B528" s="242" t="s">
        <v>2161</v>
      </c>
      <c r="C528" s="242" t="s">
        <v>334</v>
      </c>
      <c r="D528" s="242" t="s">
        <v>256</v>
      </c>
      <c r="E528" s="242">
        <v>1000</v>
      </c>
      <c r="F528" s="503">
        <f t="shared" si="8"/>
        <v>1.9353327901499302</v>
      </c>
      <c r="G528" s="504">
        <v>516.70699999999999</v>
      </c>
      <c r="H528" s="242" t="s">
        <v>121</v>
      </c>
      <c r="I528" s="242" t="s">
        <v>1710</v>
      </c>
      <c r="J528" s="505" t="s">
        <v>95</v>
      </c>
      <c r="K528" s="505" t="s">
        <v>2149</v>
      </c>
      <c r="L528" s="505" t="s">
        <v>112</v>
      </c>
      <c r="M528" s="242"/>
      <c r="N528" s="242"/>
      <c r="O528" s="75"/>
    </row>
    <row r="529" spans="1:15">
      <c r="A529" s="370">
        <v>46164</v>
      </c>
      <c r="B529" s="242" t="s">
        <v>2161</v>
      </c>
      <c r="C529" s="242" t="s">
        <v>334</v>
      </c>
      <c r="D529" s="242" t="s">
        <v>256</v>
      </c>
      <c r="E529" s="242">
        <v>1000</v>
      </c>
      <c r="F529" s="503">
        <f t="shared" si="8"/>
        <v>1.9353327901499302</v>
      </c>
      <c r="G529" s="504">
        <v>516.70699999999999</v>
      </c>
      <c r="H529" s="242" t="s">
        <v>121</v>
      </c>
      <c r="I529" s="242" t="s">
        <v>1710</v>
      </c>
      <c r="J529" s="505" t="s">
        <v>95</v>
      </c>
      <c r="K529" s="505" t="s">
        <v>2149</v>
      </c>
      <c r="L529" s="505" t="s">
        <v>112</v>
      </c>
      <c r="M529" s="242"/>
      <c r="N529" s="242"/>
      <c r="O529" s="75"/>
    </row>
    <row r="530" spans="1:15">
      <c r="A530" s="370">
        <v>46164</v>
      </c>
      <c r="B530" s="242" t="s">
        <v>2161</v>
      </c>
      <c r="C530" s="242" t="s">
        <v>334</v>
      </c>
      <c r="D530" s="242" t="s">
        <v>256</v>
      </c>
      <c r="E530" s="242">
        <v>1000</v>
      </c>
      <c r="F530" s="503">
        <f t="shared" si="8"/>
        <v>1.9353327901499302</v>
      </c>
      <c r="G530" s="504">
        <v>516.70699999999999</v>
      </c>
      <c r="H530" s="242" t="s">
        <v>121</v>
      </c>
      <c r="I530" s="242" t="s">
        <v>1710</v>
      </c>
      <c r="J530" s="505" t="s">
        <v>95</v>
      </c>
      <c r="K530" s="505" t="s">
        <v>2149</v>
      </c>
      <c r="L530" s="505" t="s">
        <v>112</v>
      </c>
      <c r="M530" s="242"/>
      <c r="N530" s="242"/>
      <c r="O530" s="75"/>
    </row>
    <row r="531" spans="1:15">
      <c r="A531" s="370">
        <v>46164</v>
      </c>
      <c r="B531" s="242" t="s">
        <v>2164</v>
      </c>
      <c r="C531" s="242" t="s">
        <v>334</v>
      </c>
      <c r="D531" s="242" t="s">
        <v>256</v>
      </c>
      <c r="E531" s="242">
        <v>1000</v>
      </c>
      <c r="F531" s="503">
        <f t="shared" si="8"/>
        <v>1.9353327901499302</v>
      </c>
      <c r="G531" s="504">
        <v>516.70699999999999</v>
      </c>
      <c r="H531" s="242" t="s">
        <v>121</v>
      </c>
      <c r="I531" s="242" t="s">
        <v>1710</v>
      </c>
      <c r="J531" s="505" t="s">
        <v>95</v>
      </c>
      <c r="K531" s="505" t="s">
        <v>2149</v>
      </c>
      <c r="L531" s="505" t="s">
        <v>112</v>
      </c>
      <c r="M531" s="242"/>
      <c r="N531" s="242"/>
      <c r="O531" s="75"/>
    </row>
    <row r="532" spans="1:15">
      <c r="A532" s="370">
        <v>46164</v>
      </c>
      <c r="B532" s="242" t="s">
        <v>2161</v>
      </c>
      <c r="C532" s="242" t="s">
        <v>334</v>
      </c>
      <c r="D532" s="242" t="s">
        <v>256</v>
      </c>
      <c r="E532" s="242">
        <v>1000</v>
      </c>
      <c r="F532" s="503">
        <f t="shared" si="8"/>
        <v>1.9353327901499302</v>
      </c>
      <c r="G532" s="504">
        <v>516.70699999999999</v>
      </c>
      <c r="H532" s="242" t="s">
        <v>121</v>
      </c>
      <c r="I532" s="242" t="s">
        <v>1710</v>
      </c>
      <c r="J532" s="505" t="s">
        <v>95</v>
      </c>
      <c r="K532" s="505" t="s">
        <v>2149</v>
      </c>
      <c r="L532" s="505" t="s">
        <v>112</v>
      </c>
      <c r="M532" s="242"/>
      <c r="N532" s="242"/>
      <c r="O532" s="75"/>
    </row>
    <row r="533" spans="1:15">
      <c r="A533" s="370">
        <v>46164</v>
      </c>
      <c r="B533" s="242" t="s">
        <v>2161</v>
      </c>
      <c r="C533" s="242" t="s">
        <v>334</v>
      </c>
      <c r="D533" s="242" t="s">
        <v>256</v>
      </c>
      <c r="E533" s="242">
        <v>1000</v>
      </c>
      <c r="F533" s="503">
        <f t="shared" si="8"/>
        <v>1.9353327901499302</v>
      </c>
      <c r="G533" s="504">
        <v>516.70699999999999</v>
      </c>
      <c r="H533" s="242" t="s">
        <v>121</v>
      </c>
      <c r="I533" s="242" t="s">
        <v>1710</v>
      </c>
      <c r="J533" s="505" t="s">
        <v>95</v>
      </c>
      <c r="K533" s="505" t="s">
        <v>2149</v>
      </c>
      <c r="L533" s="505" t="s">
        <v>112</v>
      </c>
      <c r="M533" s="242"/>
      <c r="N533" s="242"/>
      <c r="O533" s="75"/>
    </row>
    <row r="534" spans="1:15">
      <c r="A534" s="370">
        <v>46164</v>
      </c>
      <c r="B534" s="242" t="s">
        <v>521</v>
      </c>
      <c r="C534" s="242" t="s">
        <v>522</v>
      </c>
      <c r="D534" s="242" t="s">
        <v>256</v>
      </c>
      <c r="E534" s="242">
        <v>1000</v>
      </c>
      <c r="F534" s="503">
        <f t="shared" si="8"/>
        <v>1.9353327901499302</v>
      </c>
      <c r="G534" s="504">
        <v>516.70699999999999</v>
      </c>
      <c r="H534" s="242" t="s">
        <v>121</v>
      </c>
      <c r="I534" s="242" t="s">
        <v>1711</v>
      </c>
      <c r="J534" s="505" t="s">
        <v>95</v>
      </c>
      <c r="K534" s="505" t="s">
        <v>2149</v>
      </c>
      <c r="L534" s="505" t="s">
        <v>112</v>
      </c>
      <c r="M534" s="242"/>
      <c r="N534" s="242"/>
      <c r="O534" s="75"/>
    </row>
    <row r="535" spans="1:15" hidden="1">
      <c r="A535" s="381">
        <v>46164</v>
      </c>
      <c r="B535" s="242" t="s">
        <v>1808</v>
      </c>
      <c r="C535" s="369" t="s">
        <v>334</v>
      </c>
      <c r="D535" s="530" t="s">
        <v>96</v>
      </c>
      <c r="E535" s="285">
        <v>250</v>
      </c>
      <c r="F535" s="503">
        <f t="shared" si="8"/>
        <v>0.48383319753748255</v>
      </c>
      <c r="G535" s="504">
        <v>516.70699999999999</v>
      </c>
      <c r="H535" s="540" t="s">
        <v>133</v>
      </c>
      <c r="I535" s="242" t="s">
        <v>1834</v>
      </c>
      <c r="J535" s="505" t="s">
        <v>95</v>
      </c>
      <c r="K535" s="505" t="s">
        <v>2149</v>
      </c>
      <c r="L535" s="505" t="s">
        <v>112</v>
      </c>
      <c r="M535" s="242"/>
      <c r="N535" s="242"/>
      <c r="O535" s="75"/>
    </row>
    <row r="536" spans="1:15" hidden="1">
      <c r="A536" s="381">
        <v>46164</v>
      </c>
      <c r="B536" s="242" t="s">
        <v>1800</v>
      </c>
      <c r="C536" s="369" t="s">
        <v>334</v>
      </c>
      <c r="D536" s="530" t="s">
        <v>96</v>
      </c>
      <c r="E536" s="285">
        <v>250</v>
      </c>
      <c r="F536" s="503">
        <f t="shared" si="8"/>
        <v>0.48383319753748255</v>
      </c>
      <c r="G536" s="504">
        <v>516.70699999999999</v>
      </c>
      <c r="H536" s="540" t="s">
        <v>133</v>
      </c>
      <c r="I536" s="242" t="s">
        <v>1834</v>
      </c>
      <c r="J536" s="505" t="s">
        <v>95</v>
      </c>
      <c r="K536" s="505" t="s">
        <v>2149</v>
      </c>
      <c r="L536" s="505" t="s">
        <v>112</v>
      </c>
      <c r="M536" s="242"/>
      <c r="N536" s="242"/>
      <c r="O536" s="75"/>
    </row>
    <row r="537" spans="1:15" hidden="1">
      <c r="A537" s="381">
        <v>46164</v>
      </c>
      <c r="B537" s="242" t="s">
        <v>1807</v>
      </c>
      <c r="C537" s="242" t="s">
        <v>403</v>
      </c>
      <c r="D537" s="530" t="s">
        <v>96</v>
      </c>
      <c r="E537" s="285">
        <v>10500</v>
      </c>
      <c r="F537" s="503">
        <f t="shared" si="8"/>
        <v>20.320994296574266</v>
      </c>
      <c r="G537" s="504">
        <v>516.70699999999999</v>
      </c>
      <c r="H537" s="540" t="s">
        <v>133</v>
      </c>
      <c r="I537" s="242" t="s">
        <v>1835</v>
      </c>
      <c r="J537" s="505" t="s">
        <v>95</v>
      </c>
      <c r="K537" s="505" t="s">
        <v>2149</v>
      </c>
      <c r="L537" s="505" t="s">
        <v>112</v>
      </c>
      <c r="M537" s="242"/>
      <c r="N537" s="242"/>
      <c r="O537" s="75"/>
    </row>
    <row r="538" spans="1:15" hidden="1">
      <c r="A538" s="381">
        <v>46164</v>
      </c>
      <c r="B538" s="242" t="s">
        <v>1809</v>
      </c>
      <c r="C538" s="369" t="s">
        <v>334</v>
      </c>
      <c r="D538" s="530" t="s">
        <v>96</v>
      </c>
      <c r="E538" s="285">
        <v>250</v>
      </c>
      <c r="F538" s="503">
        <f t="shared" si="8"/>
        <v>0.48383319753748255</v>
      </c>
      <c r="G538" s="504">
        <v>516.70699999999999</v>
      </c>
      <c r="H538" s="540" t="s">
        <v>133</v>
      </c>
      <c r="I538" s="242" t="s">
        <v>1834</v>
      </c>
      <c r="J538" s="505" t="s">
        <v>95</v>
      </c>
      <c r="K538" s="505" t="s">
        <v>2149</v>
      </c>
      <c r="L538" s="505" t="s">
        <v>112</v>
      </c>
      <c r="M538" s="242"/>
      <c r="N538" s="242"/>
      <c r="O538" s="75"/>
    </row>
    <row r="539" spans="1:15" hidden="1">
      <c r="A539" s="381">
        <v>46164</v>
      </c>
      <c r="B539" s="242" t="s">
        <v>1800</v>
      </c>
      <c r="C539" s="369" t="s">
        <v>334</v>
      </c>
      <c r="D539" s="530" t="s">
        <v>96</v>
      </c>
      <c r="E539" s="285">
        <v>250</v>
      </c>
      <c r="F539" s="503">
        <f t="shared" si="8"/>
        <v>0.48383319753748255</v>
      </c>
      <c r="G539" s="504">
        <v>516.70699999999999</v>
      </c>
      <c r="H539" s="540" t="s">
        <v>133</v>
      </c>
      <c r="I539" s="242" t="s">
        <v>1834</v>
      </c>
      <c r="J539" s="505" t="s">
        <v>95</v>
      </c>
      <c r="K539" s="505" t="s">
        <v>2149</v>
      </c>
      <c r="L539" s="505" t="s">
        <v>112</v>
      </c>
      <c r="M539" s="242"/>
      <c r="N539" s="242"/>
      <c r="O539" s="75"/>
    </row>
    <row r="540" spans="1:15" hidden="1">
      <c r="A540" s="381">
        <v>46164</v>
      </c>
      <c r="B540" s="242" t="s">
        <v>1807</v>
      </c>
      <c r="C540" s="242" t="s">
        <v>403</v>
      </c>
      <c r="D540" s="530" t="s">
        <v>96</v>
      </c>
      <c r="E540" s="285">
        <v>10500</v>
      </c>
      <c r="F540" s="503">
        <f t="shared" si="8"/>
        <v>20.320994296574266</v>
      </c>
      <c r="G540" s="504">
        <v>516.70699999999999</v>
      </c>
      <c r="H540" s="540" t="s">
        <v>133</v>
      </c>
      <c r="I540" s="242" t="s">
        <v>1835</v>
      </c>
      <c r="J540" s="505" t="s">
        <v>95</v>
      </c>
      <c r="K540" s="505" t="s">
        <v>2149</v>
      </c>
      <c r="L540" s="505" t="s">
        <v>112</v>
      </c>
      <c r="M540" s="242"/>
      <c r="N540" s="242"/>
      <c r="O540" s="75"/>
    </row>
    <row r="541" spans="1:15" hidden="1">
      <c r="A541" s="536">
        <v>46164</v>
      </c>
      <c r="B541" s="375" t="s">
        <v>1891</v>
      </c>
      <c r="C541" s="375" t="s">
        <v>334</v>
      </c>
      <c r="D541" s="375" t="s">
        <v>99</v>
      </c>
      <c r="E541" s="245">
        <v>250</v>
      </c>
      <c r="F541" s="503">
        <f t="shared" si="8"/>
        <v>0.48383319753748255</v>
      </c>
      <c r="G541" s="504">
        <v>516.70699999999999</v>
      </c>
      <c r="H541" s="375" t="s">
        <v>128</v>
      </c>
      <c r="I541" s="375" t="s">
        <v>1938</v>
      </c>
      <c r="J541" s="505" t="s">
        <v>95</v>
      </c>
      <c r="K541" s="505" t="s">
        <v>2149</v>
      </c>
      <c r="L541" s="505" t="s">
        <v>112</v>
      </c>
      <c r="M541" s="242"/>
      <c r="N541" s="242"/>
      <c r="O541" s="75"/>
    </row>
    <row r="542" spans="1:15" hidden="1">
      <c r="A542" s="536">
        <v>46164</v>
      </c>
      <c r="B542" s="375" t="s">
        <v>1889</v>
      </c>
      <c r="C542" s="375" t="s">
        <v>334</v>
      </c>
      <c r="D542" s="375" t="s">
        <v>99</v>
      </c>
      <c r="E542" s="245">
        <v>500</v>
      </c>
      <c r="F542" s="503">
        <f t="shared" si="8"/>
        <v>0.9676663950749651</v>
      </c>
      <c r="G542" s="504">
        <v>516.70699999999999</v>
      </c>
      <c r="H542" s="375" t="s">
        <v>128</v>
      </c>
      <c r="I542" s="375" t="s">
        <v>1938</v>
      </c>
      <c r="J542" s="505" t="s">
        <v>95</v>
      </c>
      <c r="K542" s="505" t="s">
        <v>2149</v>
      </c>
      <c r="L542" s="505" t="s">
        <v>112</v>
      </c>
      <c r="M542" s="242"/>
      <c r="N542" s="242"/>
      <c r="O542" s="75"/>
    </row>
    <row r="543" spans="1:15" hidden="1">
      <c r="A543" s="366">
        <v>46164</v>
      </c>
      <c r="B543" s="242" t="s">
        <v>1986</v>
      </c>
      <c r="C543" s="242" t="s">
        <v>119</v>
      </c>
      <c r="D543" s="375" t="s">
        <v>97</v>
      </c>
      <c r="E543" s="373">
        <v>31250</v>
      </c>
      <c r="F543" s="503">
        <f t="shared" si="8"/>
        <v>60.479149692185324</v>
      </c>
      <c r="G543" s="504">
        <v>516.70699999999999</v>
      </c>
      <c r="H543" s="242" t="s">
        <v>123</v>
      </c>
      <c r="I543" s="170" t="s">
        <v>2027</v>
      </c>
      <c r="J543" s="505" t="s">
        <v>95</v>
      </c>
      <c r="K543" s="505" t="s">
        <v>2149</v>
      </c>
      <c r="L543" s="505" t="s">
        <v>112</v>
      </c>
      <c r="M543" s="242"/>
      <c r="N543" s="242"/>
      <c r="O543" s="75"/>
    </row>
    <row r="544" spans="1:15" s="246" customFormat="1" hidden="1">
      <c r="A544" s="366">
        <v>46164</v>
      </c>
      <c r="B544" s="170" t="s">
        <v>1987</v>
      </c>
      <c r="C544" s="170" t="s">
        <v>523</v>
      </c>
      <c r="D544" s="170" t="s">
        <v>96</v>
      </c>
      <c r="E544" s="173">
        <v>160000</v>
      </c>
      <c r="F544" s="503">
        <f t="shared" si="8"/>
        <v>309.65324642398883</v>
      </c>
      <c r="G544" s="504">
        <v>516.70699999999999</v>
      </c>
      <c r="H544" s="170" t="s">
        <v>123</v>
      </c>
      <c r="I544" s="170" t="s">
        <v>2028</v>
      </c>
      <c r="J544" s="505" t="s">
        <v>95</v>
      </c>
      <c r="K544" s="505" t="s">
        <v>2149</v>
      </c>
      <c r="L544" s="505" t="s">
        <v>112</v>
      </c>
      <c r="M544" s="170"/>
      <c r="N544" s="170"/>
      <c r="O544" s="124"/>
    </row>
    <row r="545" spans="1:15" s="246" customFormat="1" hidden="1">
      <c r="A545" s="366">
        <v>46164</v>
      </c>
      <c r="B545" s="170" t="s">
        <v>1988</v>
      </c>
      <c r="C545" s="375" t="s">
        <v>391</v>
      </c>
      <c r="D545" s="170" t="s">
        <v>96</v>
      </c>
      <c r="E545" s="173">
        <v>36000</v>
      </c>
      <c r="F545" s="503">
        <f t="shared" si="8"/>
        <v>69.671980445397494</v>
      </c>
      <c r="G545" s="504">
        <v>516.70699999999999</v>
      </c>
      <c r="H545" s="170" t="s">
        <v>123</v>
      </c>
      <c r="I545" s="170" t="s">
        <v>2029</v>
      </c>
      <c r="J545" s="505" t="s">
        <v>95</v>
      </c>
      <c r="K545" s="505" t="s">
        <v>2149</v>
      </c>
      <c r="L545" s="505" t="s">
        <v>112</v>
      </c>
      <c r="M545" s="170"/>
      <c r="N545" s="170"/>
      <c r="O545" s="124"/>
    </row>
    <row r="546" spans="1:15" hidden="1">
      <c r="A546" s="370">
        <v>46164</v>
      </c>
      <c r="B546" s="242" t="s">
        <v>1989</v>
      </c>
      <c r="C546" s="242" t="s">
        <v>334</v>
      </c>
      <c r="D546" s="242" t="s">
        <v>96</v>
      </c>
      <c r="E546" s="242">
        <v>1000</v>
      </c>
      <c r="F546" s="503">
        <f t="shared" si="8"/>
        <v>1.9353327901499302</v>
      </c>
      <c r="G546" s="504">
        <v>516.70699999999999</v>
      </c>
      <c r="H546" s="242" t="s">
        <v>123</v>
      </c>
      <c r="I546" s="242" t="s">
        <v>2013</v>
      </c>
      <c r="J546" s="505" t="s">
        <v>95</v>
      </c>
      <c r="K546" s="505" t="s">
        <v>2149</v>
      </c>
      <c r="L546" s="505" t="s">
        <v>112</v>
      </c>
      <c r="M546" s="242"/>
      <c r="N546" s="242"/>
      <c r="O546" s="75"/>
    </row>
    <row r="547" spans="1:15" hidden="1">
      <c r="A547" s="370">
        <v>46164</v>
      </c>
      <c r="B547" s="242" t="s">
        <v>1990</v>
      </c>
      <c r="C547" s="242" t="s">
        <v>334</v>
      </c>
      <c r="D547" s="242" t="s">
        <v>96</v>
      </c>
      <c r="E547" s="242">
        <v>4000</v>
      </c>
      <c r="F547" s="503">
        <f t="shared" si="8"/>
        <v>7.7413311605997208</v>
      </c>
      <c r="G547" s="504">
        <v>516.70699999999999</v>
      </c>
      <c r="H547" s="242" t="s">
        <v>123</v>
      </c>
      <c r="I547" s="242" t="s">
        <v>2013</v>
      </c>
      <c r="J547" s="505" t="s">
        <v>95</v>
      </c>
      <c r="K547" s="505" t="s">
        <v>2149</v>
      </c>
      <c r="L547" s="505" t="s">
        <v>112</v>
      </c>
      <c r="M547" s="242"/>
      <c r="N547" s="242"/>
      <c r="O547" s="75"/>
    </row>
    <row r="548" spans="1:15" s="246" customFormat="1" hidden="1">
      <c r="A548" s="370">
        <v>46165</v>
      </c>
      <c r="B548" s="242" t="s">
        <v>185</v>
      </c>
      <c r="C548" s="242" t="s">
        <v>334</v>
      </c>
      <c r="D548" s="371" t="s">
        <v>98</v>
      </c>
      <c r="E548" s="242">
        <v>1000</v>
      </c>
      <c r="F548" s="503">
        <f t="shared" si="8"/>
        <v>1.9353327901499302</v>
      </c>
      <c r="G548" s="504">
        <v>516.70699999999999</v>
      </c>
      <c r="H548" s="372" t="s">
        <v>110</v>
      </c>
      <c r="I548" s="530" t="s">
        <v>1468</v>
      </c>
      <c r="J548" s="505" t="s">
        <v>95</v>
      </c>
      <c r="K548" s="505" t="s">
        <v>2149</v>
      </c>
      <c r="L548" s="505" t="s">
        <v>112</v>
      </c>
      <c r="M548" s="242"/>
      <c r="N548" s="242"/>
      <c r="O548" s="75"/>
    </row>
    <row r="549" spans="1:15" hidden="1">
      <c r="A549" s="370">
        <v>46165</v>
      </c>
      <c r="B549" s="242" t="s">
        <v>191</v>
      </c>
      <c r="C549" s="242" t="s">
        <v>334</v>
      </c>
      <c r="D549" s="371" t="s">
        <v>98</v>
      </c>
      <c r="E549" s="242">
        <v>1000</v>
      </c>
      <c r="F549" s="503">
        <f t="shared" si="8"/>
        <v>1.9353327901499302</v>
      </c>
      <c r="G549" s="504">
        <v>516.70699999999999</v>
      </c>
      <c r="H549" s="372" t="s">
        <v>110</v>
      </c>
      <c r="I549" s="530" t="s">
        <v>1468</v>
      </c>
      <c r="J549" s="505" t="s">
        <v>95</v>
      </c>
      <c r="K549" s="505" t="s">
        <v>2149</v>
      </c>
      <c r="L549" s="505" t="s">
        <v>112</v>
      </c>
      <c r="M549" s="242"/>
      <c r="N549" s="242"/>
      <c r="O549" s="75"/>
    </row>
    <row r="550" spans="1:15">
      <c r="A550" s="393">
        <v>46165</v>
      </c>
      <c r="B550" s="165" t="s">
        <v>2158</v>
      </c>
      <c r="C550" s="165" t="s">
        <v>523</v>
      </c>
      <c r="D550" s="165" t="s">
        <v>256</v>
      </c>
      <c r="E550" s="165">
        <v>60000</v>
      </c>
      <c r="F550" s="503">
        <f t="shared" si="8"/>
        <v>116.11996740899582</v>
      </c>
      <c r="G550" s="504">
        <v>516.70699999999999</v>
      </c>
      <c r="H550" s="165" t="s">
        <v>122</v>
      </c>
      <c r="I550" s="165" t="s">
        <v>1693</v>
      </c>
      <c r="J550" s="505" t="s">
        <v>95</v>
      </c>
      <c r="K550" s="505" t="s">
        <v>2149</v>
      </c>
      <c r="L550" s="505" t="s">
        <v>112</v>
      </c>
      <c r="M550" s="170"/>
      <c r="N550" s="170"/>
      <c r="O550" s="269"/>
    </row>
    <row r="551" spans="1:15">
      <c r="A551" s="393">
        <v>46165</v>
      </c>
      <c r="B551" s="165" t="s">
        <v>2174</v>
      </c>
      <c r="C551" s="165" t="s">
        <v>334</v>
      </c>
      <c r="D551" s="165" t="s">
        <v>256</v>
      </c>
      <c r="E551" s="165">
        <v>1500</v>
      </c>
      <c r="F551" s="503">
        <f t="shared" si="8"/>
        <v>2.9029991852248953</v>
      </c>
      <c r="G551" s="504">
        <v>516.70699999999999</v>
      </c>
      <c r="H551" s="347" t="s">
        <v>122</v>
      </c>
      <c r="I551" s="347" t="s">
        <v>1669</v>
      </c>
      <c r="J551" s="505" t="s">
        <v>95</v>
      </c>
      <c r="K551" s="505" t="s">
        <v>2149</v>
      </c>
      <c r="L551" s="505" t="s">
        <v>112</v>
      </c>
      <c r="M551" s="170"/>
      <c r="N551" s="170"/>
      <c r="O551" s="269"/>
    </row>
    <row r="552" spans="1:15">
      <c r="A552" s="393">
        <v>46165</v>
      </c>
      <c r="B552" s="165" t="s">
        <v>2172</v>
      </c>
      <c r="C552" s="165" t="s">
        <v>334</v>
      </c>
      <c r="D552" s="165" t="s">
        <v>256</v>
      </c>
      <c r="E552" s="165">
        <v>500</v>
      </c>
      <c r="F552" s="503">
        <f t="shared" si="8"/>
        <v>0.9676663950749651</v>
      </c>
      <c r="G552" s="504">
        <v>516.70699999999999</v>
      </c>
      <c r="H552" s="347" t="s">
        <v>122</v>
      </c>
      <c r="I552" s="347" t="s">
        <v>1669</v>
      </c>
      <c r="J552" s="505" t="s">
        <v>95</v>
      </c>
      <c r="K552" s="505" t="s">
        <v>2149</v>
      </c>
      <c r="L552" s="505" t="s">
        <v>112</v>
      </c>
      <c r="M552" s="242"/>
      <c r="N552" s="242"/>
      <c r="O552" s="75"/>
    </row>
    <row r="553" spans="1:15">
      <c r="A553" s="370">
        <v>46165</v>
      </c>
      <c r="B553" s="242" t="s">
        <v>521</v>
      </c>
      <c r="C553" s="242" t="s">
        <v>522</v>
      </c>
      <c r="D553" s="242" t="s">
        <v>256</v>
      </c>
      <c r="E553" s="242">
        <v>2000</v>
      </c>
      <c r="F553" s="503">
        <f t="shared" si="8"/>
        <v>3.8706655802998604</v>
      </c>
      <c r="G553" s="504">
        <v>516.70699999999999</v>
      </c>
      <c r="H553" s="242" t="s">
        <v>121</v>
      </c>
      <c r="I553" s="242" t="s">
        <v>1711</v>
      </c>
      <c r="J553" s="505" t="s">
        <v>95</v>
      </c>
      <c r="K553" s="505" t="s">
        <v>2149</v>
      </c>
      <c r="L553" s="505" t="s">
        <v>112</v>
      </c>
      <c r="M553" s="242"/>
      <c r="N553" s="242"/>
      <c r="O553" s="75"/>
    </row>
    <row r="554" spans="1:15">
      <c r="A554" s="370">
        <v>46165</v>
      </c>
      <c r="B554" s="242" t="s">
        <v>2201</v>
      </c>
      <c r="C554" s="242" t="s">
        <v>334</v>
      </c>
      <c r="D554" s="242" t="s">
        <v>256</v>
      </c>
      <c r="E554" s="242">
        <v>1000</v>
      </c>
      <c r="F554" s="503">
        <f t="shared" si="8"/>
        <v>1.9353327901499302</v>
      </c>
      <c r="G554" s="504">
        <v>516.70699999999999</v>
      </c>
      <c r="H554" s="242" t="s">
        <v>121</v>
      </c>
      <c r="I554" s="242" t="s">
        <v>1710</v>
      </c>
      <c r="J554" s="505" t="s">
        <v>95</v>
      </c>
      <c r="K554" s="505" t="s">
        <v>2149</v>
      </c>
      <c r="L554" s="505" t="s">
        <v>112</v>
      </c>
      <c r="M554" s="242"/>
      <c r="N554" s="242"/>
      <c r="O554" s="75"/>
    </row>
    <row r="555" spans="1:15">
      <c r="A555" s="370">
        <v>46165</v>
      </c>
      <c r="B555" s="242" t="s">
        <v>2201</v>
      </c>
      <c r="C555" s="242" t="s">
        <v>334</v>
      </c>
      <c r="D555" s="242" t="s">
        <v>256</v>
      </c>
      <c r="E555" s="242">
        <v>1000</v>
      </c>
      <c r="F555" s="503">
        <f t="shared" si="8"/>
        <v>1.9353327901499302</v>
      </c>
      <c r="G555" s="504">
        <v>516.70699999999999</v>
      </c>
      <c r="H555" s="242" t="s">
        <v>121</v>
      </c>
      <c r="I555" s="242" t="s">
        <v>1710</v>
      </c>
      <c r="J555" s="505" t="s">
        <v>95</v>
      </c>
      <c r="K555" s="505" t="s">
        <v>2149</v>
      </c>
      <c r="L555" s="505" t="s">
        <v>112</v>
      </c>
      <c r="M555" s="242"/>
      <c r="N555" s="242"/>
      <c r="O555" s="75"/>
    </row>
    <row r="556" spans="1:15">
      <c r="A556" s="370">
        <v>46165</v>
      </c>
      <c r="B556" s="242" t="s">
        <v>2202</v>
      </c>
      <c r="C556" s="242" t="s">
        <v>334</v>
      </c>
      <c r="D556" s="242" t="s">
        <v>256</v>
      </c>
      <c r="E556" s="242">
        <v>1000</v>
      </c>
      <c r="F556" s="503">
        <f t="shared" si="8"/>
        <v>1.9353327901499302</v>
      </c>
      <c r="G556" s="504">
        <v>516.70699999999999</v>
      </c>
      <c r="H556" s="242" t="s">
        <v>121</v>
      </c>
      <c r="I556" s="242" t="s">
        <v>1710</v>
      </c>
      <c r="J556" s="505" t="s">
        <v>95</v>
      </c>
      <c r="K556" s="505" t="s">
        <v>2149</v>
      </c>
      <c r="L556" s="505" t="s">
        <v>112</v>
      </c>
      <c r="M556" s="242"/>
      <c r="N556" s="242"/>
      <c r="O556" s="75"/>
    </row>
    <row r="557" spans="1:15">
      <c r="A557" s="370">
        <v>46165</v>
      </c>
      <c r="B557" s="242" t="s">
        <v>2202</v>
      </c>
      <c r="C557" s="242" t="s">
        <v>334</v>
      </c>
      <c r="D557" s="242" t="s">
        <v>256</v>
      </c>
      <c r="E557" s="242">
        <v>1000</v>
      </c>
      <c r="F557" s="503">
        <f t="shared" si="8"/>
        <v>1.9353327901499302</v>
      </c>
      <c r="G557" s="504">
        <v>516.70699999999999</v>
      </c>
      <c r="H557" s="242" t="s">
        <v>121</v>
      </c>
      <c r="I557" s="242" t="s">
        <v>1710</v>
      </c>
      <c r="J557" s="505" t="s">
        <v>95</v>
      </c>
      <c r="K557" s="505" t="s">
        <v>2149</v>
      </c>
      <c r="L557" s="505" t="s">
        <v>112</v>
      </c>
      <c r="M557" s="242"/>
      <c r="N557" s="242"/>
      <c r="O557" s="75"/>
    </row>
    <row r="558" spans="1:15">
      <c r="A558" s="370">
        <v>46165</v>
      </c>
      <c r="B558" s="242" t="s">
        <v>2201</v>
      </c>
      <c r="C558" s="242" t="s">
        <v>334</v>
      </c>
      <c r="D558" s="242" t="s">
        <v>256</v>
      </c>
      <c r="E558" s="242">
        <v>1000</v>
      </c>
      <c r="F558" s="503">
        <f t="shared" si="8"/>
        <v>1.9353327901499302</v>
      </c>
      <c r="G558" s="504">
        <v>516.70699999999999</v>
      </c>
      <c r="H558" s="242" t="s">
        <v>121</v>
      </c>
      <c r="I558" s="242" t="s">
        <v>1710</v>
      </c>
      <c r="J558" s="505" t="s">
        <v>95</v>
      </c>
      <c r="K558" s="505" t="s">
        <v>2149</v>
      </c>
      <c r="L558" s="505" t="s">
        <v>112</v>
      </c>
      <c r="M558" s="242"/>
      <c r="N558" s="242"/>
      <c r="O558" s="75"/>
    </row>
    <row r="559" spans="1:15">
      <c r="A559" s="370">
        <v>46165</v>
      </c>
      <c r="B559" s="242" t="s">
        <v>521</v>
      </c>
      <c r="C559" s="242" t="s">
        <v>522</v>
      </c>
      <c r="D559" s="242" t="s">
        <v>256</v>
      </c>
      <c r="E559" s="242">
        <v>2000</v>
      </c>
      <c r="F559" s="503">
        <f t="shared" si="8"/>
        <v>3.8706655802998604</v>
      </c>
      <c r="G559" s="504">
        <v>516.70699999999999</v>
      </c>
      <c r="H559" s="242" t="s">
        <v>121</v>
      </c>
      <c r="I559" s="242" t="s">
        <v>1711</v>
      </c>
      <c r="J559" s="505" t="s">
        <v>95</v>
      </c>
      <c r="K559" s="505" t="s">
        <v>2149</v>
      </c>
      <c r="L559" s="505" t="s">
        <v>112</v>
      </c>
      <c r="M559" s="242"/>
      <c r="N559" s="242"/>
      <c r="O559" s="75"/>
    </row>
    <row r="560" spans="1:15" hidden="1">
      <c r="A560" s="381">
        <v>46165</v>
      </c>
      <c r="B560" s="242" t="s">
        <v>1810</v>
      </c>
      <c r="C560" s="369" t="s">
        <v>334</v>
      </c>
      <c r="D560" s="530" t="s">
        <v>96</v>
      </c>
      <c r="E560" s="285">
        <v>250</v>
      </c>
      <c r="F560" s="503">
        <f t="shared" si="8"/>
        <v>0.48383319753748255</v>
      </c>
      <c r="G560" s="504">
        <v>516.70699999999999</v>
      </c>
      <c r="H560" s="540" t="s">
        <v>133</v>
      </c>
      <c r="I560" s="242" t="s">
        <v>1834</v>
      </c>
      <c r="J560" s="505" t="s">
        <v>95</v>
      </c>
      <c r="K560" s="505" t="s">
        <v>2149</v>
      </c>
      <c r="L560" s="505" t="s">
        <v>112</v>
      </c>
      <c r="M560" s="242"/>
      <c r="N560" s="242"/>
      <c r="O560" s="75"/>
    </row>
    <row r="561" spans="1:15" hidden="1">
      <c r="A561" s="381">
        <v>46165</v>
      </c>
      <c r="B561" s="242" t="s">
        <v>1800</v>
      </c>
      <c r="C561" s="369" t="s">
        <v>334</v>
      </c>
      <c r="D561" s="530" t="s">
        <v>96</v>
      </c>
      <c r="E561" s="285">
        <v>250</v>
      </c>
      <c r="F561" s="503">
        <f t="shared" si="8"/>
        <v>0.48383319753748255</v>
      </c>
      <c r="G561" s="504">
        <v>516.70699999999999</v>
      </c>
      <c r="H561" s="540" t="s">
        <v>133</v>
      </c>
      <c r="I561" s="242" t="s">
        <v>1834</v>
      </c>
      <c r="J561" s="505" t="s">
        <v>95</v>
      </c>
      <c r="K561" s="505" t="s">
        <v>2149</v>
      </c>
      <c r="L561" s="505" t="s">
        <v>112</v>
      </c>
      <c r="M561" s="242"/>
      <c r="N561" s="242"/>
      <c r="O561" s="75"/>
    </row>
    <row r="562" spans="1:15" hidden="1">
      <c r="A562" s="381">
        <v>46165</v>
      </c>
      <c r="B562" s="242" t="s">
        <v>1807</v>
      </c>
      <c r="C562" s="242" t="s">
        <v>403</v>
      </c>
      <c r="D562" s="530" t="s">
        <v>96</v>
      </c>
      <c r="E562" s="285">
        <v>10500</v>
      </c>
      <c r="F562" s="503">
        <f t="shared" si="8"/>
        <v>20.320994296574266</v>
      </c>
      <c r="G562" s="504">
        <v>516.70699999999999</v>
      </c>
      <c r="H562" s="540" t="s">
        <v>133</v>
      </c>
      <c r="I562" s="242" t="s">
        <v>1835</v>
      </c>
      <c r="J562" s="505" t="s">
        <v>95</v>
      </c>
      <c r="K562" s="505" t="s">
        <v>2149</v>
      </c>
      <c r="L562" s="505" t="s">
        <v>112</v>
      </c>
      <c r="M562" s="242"/>
      <c r="N562" s="242"/>
      <c r="O562" s="253"/>
    </row>
    <row r="563" spans="1:15" hidden="1">
      <c r="A563" s="381">
        <v>46165</v>
      </c>
      <c r="B563" s="242" t="s">
        <v>1811</v>
      </c>
      <c r="C563" s="369" t="s">
        <v>334</v>
      </c>
      <c r="D563" s="530" t="s">
        <v>96</v>
      </c>
      <c r="E563" s="285">
        <v>250</v>
      </c>
      <c r="F563" s="503">
        <f t="shared" si="8"/>
        <v>0.48383319753748255</v>
      </c>
      <c r="G563" s="504">
        <v>516.70699999999999</v>
      </c>
      <c r="H563" s="540" t="s">
        <v>133</v>
      </c>
      <c r="I563" s="242" t="s">
        <v>1834</v>
      </c>
      <c r="J563" s="505" t="s">
        <v>95</v>
      </c>
      <c r="K563" s="505" t="s">
        <v>2149</v>
      </c>
      <c r="L563" s="505" t="s">
        <v>112</v>
      </c>
      <c r="M563" s="242"/>
      <c r="N563" s="242"/>
      <c r="O563" s="75"/>
    </row>
    <row r="564" spans="1:15" hidden="1">
      <c r="A564" s="381">
        <v>46165</v>
      </c>
      <c r="B564" s="242" t="s">
        <v>1800</v>
      </c>
      <c r="C564" s="369" t="s">
        <v>334</v>
      </c>
      <c r="D564" s="530" t="s">
        <v>96</v>
      </c>
      <c r="E564" s="285">
        <v>250</v>
      </c>
      <c r="F564" s="503">
        <f t="shared" si="8"/>
        <v>0.48383319753748255</v>
      </c>
      <c r="G564" s="504">
        <v>516.70699999999999</v>
      </c>
      <c r="H564" s="540" t="s">
        <v>133</v>
      </c>
      <c r="I564" s="242" t="s">
        <v>1834</v>
      </c>
      <c r="J564" s="505" t="s">
        <v>95</v>
      </c>
      <c r="K564" s="505" t="s">
        <v>2149</v>
      </c>
      <c r="L564" s="505" t="s">
        <v>112</v>
      </c>
      <c r="M564" s="242"/>
      <c r="N564" s="242"/>
      <c r="O564" s="75"/>
    </row>
    <row r="565" spans="1:15" hidden="1">
      <c r="A565" s="381">
        <v>46165</v>
      </c>
      <c r="B565" s="242" t="s">
        <v>1807</v>
      </c>
      <c r="C565" s="242" t="s">
        <v>403</v>
      </c>
      <c r="D565" s="530" t="s">
        <v>96</v>
      </c>
      <c r="E565" s="285">
        <v>10500</v>
      </c>
      <c r="F565" s="503">
        <f t="shared" si="8"/>
        <v>20.320994296574266</v>
      </c>
      <c r="G565" s="504">
        <v>516.70699999999999</v>
      </c>
      <c r="H565" s="540" t="s">
        <v>133</v>
      </c>
      <c r="I565" s="242" t="s">
        <v>1835</v>
      </c>
      <c r="J565" s="505" t="s">
        <v>95</v>
      </c>
      <c r="K565" s="505" t="s">
        <v>2149</v>
      </c>
      <c r="L565" s="505" t="s">
        <v>112</v>
      </c>
      <c r="M565" s="170"/>
      <c r="N565" s="170"/>
      <c r="O565" s="124"/>
    </row>
    <row r="566" spans="1:15" hidden="1">
      <c r="A566" s="536">
        <v>46165</v>
      </c>
      <c r="B566" s="375" t="s">
        <v>1892</v>
      </c>
      <c r="C566" s="375" t="s">
        <v>391</v>
      </c>
      <c r="D566" s="375" t="s">
        <v>99</v>
      </c>
      <c r="E566" s="245">
        <v>12000</v>
      </c>
      <c r="F566" s="503">
        <f t="shared" si="8"/>
        <v>23.223993481799162</v>
      </c>
      <c r="G566" s="504">
        <v>516.70699999999999</v>
      </c>
      <c r="H566" s="375" t="s">
        <v>128</v>
      </c>
      <c r="I566" s="375" t="s">
        <v>1953</v>
      </c>
      <c r="J566" s="505" t="s">
        <v>95</v>
      </c>
      <c r="K566" s="505" t="s">
        <v>2149</v>
      </c>
      <c r="L566" s="505" t="s">
        <v>112</v>
      </c>
      <c r="M566" s="242"/>
      <c r="N566" s="242"/>
      <c r="O566" s="75"/>
    </row>
    <row r="567" spans="1:15" hidden="1">
      <c r="A567" s="370">
        <v>46165</v>
      </c>
      <c r="B567" s="242" t="s">
        <v>1991</v>
      </c>
      <c r="C567" s="242" t="s">
        <v>334</v>
      </c>
      <c r="D567" s="242" t="s">
        <v>96</v>
      </c>
      <c r="E567" s="242">
        <v>2500</v>
      </c>
      <c r="F567" s="503">
        <f t="shared" si="8"/>
        <v>4.8383319753748255</v>
      </c>
      <c r="G567" s="504">
        <v>516.70699999999999</v>
      </c>
      <c r="H567" s="242" t="s">
        <v>123</v>
      </c>
      <c r="I567" s="242" t="s">
        <v>2013</v>
      </c>
      <c r="J567" s="505" t="s">
        <v>95</v>
      </c>
      <c r="K567" s="505" t="s">
        <v>2149</v>
      </c>
      <c r="L567" s="505" t="s">
        <v>112</v>
      </c>
      <c r="M567" s="242"/>
      <c r="N567" s="242"/>
      <c r="O567" s="75"/>
    </row>
    <row r="568" spans="1:15" hidden="1">
      <c r="A568" s="370">
        <v>46165</v>
      </c>
      <c r="B568" s="242" t="s">
        <v>1992</v>
      </c>
      <c r="C568" s="242" t="s">
        <v>334</v>
      </c>
      <c r="D568" s="242" t="s">
        <v>96</v>
      </c>
      <c r="E568" s="242">
        <v>3000</v>
      </c>
      <c r="F568" s="503">
        <f t="shared" si="8"/>
        <v>5.8059983704497906</v>
      </c>
      <c r="G568" s="504">
        <v>516.70699999999999</v>
      </c>
      <c r="H568" s="242" t="s">
        <v>123</v>
      </c>
      <c r="I568" s="242" t="s">
        <v>2013</v>
      </c>
      <c r="J568" s="505" t="s">
        <v>95</v>
      </c>
      <c r="K568" s="505" t="s">
        <v>2149</v>
      </c>
      <c r="L568" s="505" t="s">
        <v>112</v>
      </c>
      <c r="M568" s="242"/>
      <c r="N568" s="242"/>
      <c r="O568" s="75"/>
    </row>
    <row r="569" spans="1:15">
      <c r="A569" s="393">
        <v>46166</v>
      </c>
      <c r="B569" s="165" t="s">
        <v>2174</v>
      </c>
      <c r="C569" s="165" t="s">
        <v>334</v>
      </c>
      <c r="D569" s="165" t="s">
        <v>256</v>
      </c>
      <c r="E569" s="165">
        <v>500</v>
      </c>
      <c r="F569" s="503">
        <f t="shared" si="8"/>
        <v>0.9676663950749651</v>
      </c>
      <c r="G569" s="504">
        <v>516.70699999999999</v>
      </c>
      <c r="H569" s="347" t="s">
        <v>122</v>
      </c>
      <c r="I569" s="347" t="s">
        <v>1669</v>
      </c>
      <c r="J569" s="505" t="s">
        <v>95</v>
      </c>
      <c r="K569" s="505" t="s">
        <v>2149</v>
      </c>
      <c r="L569" s="505" t="s">
        <v>112</v>
      </c>
      <c r="M569" s="242"/>
      <c r="N569" s="242"/>
      <c r="O569" s="75"/>
    </row>
    <row r="570" spans="1:15">
      <c r="A570" s="393">
        <v>46166</v>
      </c>
      <c r="B570" s="165" t="s">
        <v>2174</v>
      </c>
      <c r="C570" s="165" t="s">
        <v>334</v>
      </c>
      <c r="D570" s="165" t="s">
        <v>256</v>
      </c>
      <c r="E570" s="165">
        <v>500</v>
      </c>
      <c r="F570" s="503">
        <f t="shared" si="8"/>
        <v>0.9676663950749651</v>
      </c>
      <c r="G570" s="504">
        <v>516.70699999999999</v>
      </c>
      <c r="H570" s="347" t="s">
        <v>122</v>
      </c>
      <c r="I570" s="347" t="s">
        <v>1669</v>
      </c>
      <c r="J570" s="505" t="s">
        <v>95</v>
      </c>
      <c r="K570" s="505" t="s">
        <v>2149</v>
      </c>
      <c r="L570" s="505" t="s">
        <v>112</v>
      </c>
      <c r="M570" s="242"/>
      <c r="N570" s="242"/>
      <c r="O570" s="75"/>
    </row>
    <row r="571" spans="1:15">
      <c r="A571" s="393">
        <v>46166</v>
      </c>
      <c r="B571" s="165" t="s">
        <v>2174</v>
      </c>
      <c r="C571" s="165" t="s">
        <v>334</v>
      </c>
      <c r="D571" s="165" t="s">
        <v>256</v>
      </c>
      <c r="E571" s="165">
        <v>500</v>
      </c>
      <c r="F571" s="503">
        <f t="shared" si="8"/>
        <v>0.9676663950749651</v>
      </c>
      <c r="G571" s="504">
        <v>516.70699999999999</v>
      </c>
      <c r="H571" s="347" t="s">
        <v>122</v>
      </c>
      <c r="I571" s="347" t="s">
        <v>1669</v>
      </c>
      <c r="J571" s="505" t="s">
        <v>95</v>
      </c>
      <c r="K571" s="505" t="s">
        <v>2149</v>
      </c>
      <c r="L571" s="505" t="s">
        <v>112</v>
      </c>
      <c r="M571" s="242"/>
      <c r="N571" s="242"/>
      <c r="O571" s="75"/>
    </row>
    <row r="572" spans="1:15">
      <c r="A572" s="393">
        <v>46166</v>
      </c>
      <c r="B572" s="165" t="s">
        <v>2172</v>
      </c>
      <c r="C572" s="165" t="s">
        <v>334</v>
      </c>
      <c r="D572" s="165" t="s">
        <v>256</v>
      </c>
      <c r="E572" s="165">
        <v>500</v>
      </c>
      <c r="F572" s="503">
        <f t="shared" si="8"/>
        <v>0.9676663950749651</v>
      </c>
      <c r="G572" s="504">
        <v>516.70699999999999</v>
      </c>
      <c r="H572" s="347" t="s">
        <v>122</v>
      </c>
      <c r="I572" s="347" t="s">
        <v>1669</v>
      </c>
      <c r="J572" s="505" t="s">
        <v>95</v>
      </c>
      <c r="K572" s="505" t="s">
        <v>2149</v>
      </c>
      <c r="L572" s="505" t="s">
        <v>112</v>
      </c>
      <c r="M572" s="242"/>
      <c r="N572" s="242"/>
      <c r="O572" s="75"/>
    </row>
    <row r="573" spans="1:15">
      <c r="A573" s="393">
        <v>46166</v>
      </c>
      <c r="B573" s="165" t="s">
        <v>2174</v>
      </c>
      <c r="C573" s="165" t="s">
        <v>334</v>
      </c>
      <c r="D573" s="165" t="s">
        <v>256</v>
      </c>
      <c r="E573" s="165">
        <v>500</v>
      </c>
      <c r="F573" s="503">
        <f t="shared" si="8"/>
        <v>0.9676663950749651</v>
      </c>
      <c r="G573" s="504">
        <v>516.70699999999999</v>
      </c>
      <c r="H573" s="347" t="s">
        <v>122</v>
      </c>
      <c r="I573" s="347" t="s">
        <v>1669</v>
      </c>
      <c r="J573" s="505" t="s">
        <v>95</v>
      </c>
      <c r="K573" s="505" t="s">
        <v>2149</v>
      </c>
      <c r="L573" s="505" t="s">
        <v>112</v>
      </c>
      <c r="M573" s="242"/>
      <c r="N573" s="242"/>
      <c r="O573" s="75"/>
    </row>
    <row r="574" spans="1:15">
      <c r="A574" s="393">
        <v>46166</v>
      </c>
      <c r="B574" s="165" t="s">
        <v>521</v>
      </c>
      <c r="C574" s="165" t="s">
        <v>522</v>
      </c>
      <c r="D574" s="165" t="s">
        <v>256</v>
      </c>
      <c r="E574" s="165">
        <v>2000</v>
      </c>
      <c r="F574" s="503">
        <f t="shared" si="8"/>
        <v>3.8706655802998604</v>
      </c>
      <c r="G574" s="504">
        <v>516.70699999999999</v>
      </c>
      <c r="H574" s="347" t="s">
        <v>122</v>
      </c>
      <c r="I574" s="347" t="s">
        <v>1662</v>
      </c>
      <c r="J574" s="505" t="s">
        <v>95</v>
      </c>
      <c r="K574" s="505" t="s">
        <v>2149</v>
      </c>
      <c r="L574" s="505" t="s">
        <v>112</v>
      </c>
      <c r="M574" s="242"/>
      <c r="N574" s="242"/>
      <c r="O574" s="75"/>
    </row>
    <row r="575" spans="1:15">
      <c r="A575" s="370">
        <v>46166</v>
      </c>
      <c r="B575" s="170" t="s">
        <v>2180</v>
      </c>
      <c r="C575" s="242" t="s">
        <v>395</v>
      </c>
      <c r="D575" s="242" t="s">
        <v>256</v>
      </c>
      <c r="E575" s="242">
        <v>45000</v>
      </c>
      <c r="F575" s="503">
        <f t="shared" si="8"/>
        <v>87.089975556746865</v>
      </c>
      <c r="G575" s="504">
        <v>516.70699999999999</v>
      </c>
      <c r="H575" s="242" t="s">
        <v>121</v>
      </c>
      <c r="I575" s="242" t="s">
        <v>1728</v>
      </c>
      <c r="J575" s="505" t="s">
        <v>95</v>
      </c>
      <c r="K575" s="505" t="s">
        <v>2149</v>
      </c>
      <c r="L575" s="505" t="s">
        <v>112</v>
      </c>
      <c r="M575" s="242"/>
      <c r="N575" s="242"/>
      <c r="O575" s="75"/>
    </row>
    <row r="576" spans="1:15">
      <c r="A576" s="370">
        <v>46166</v>
      </c>
      <c r="B576" s="242" t="s">
        <v>2164</v>
      </c>
      <c r="C576" s="242" t="s">
        <v>334</v>
      </c>
      <c r="D576" s="242" t="s">
        <v>256</v>
      </c>
      <c r="E576" s="242">
        <v>1500</v>
      </c>
      <c r="F576" s="503">
        <f t="shared" si="8"/>
        <v>2.9029991852248953</v>
      </c>
      <c r="G576" s="504">
        <v>516.70699999999999</v>
      </c>
      <c r="H576" s="242" t="s">
        <v>121</v>
      </c>
      <c r="I576" s="242" t="s">
        <v>1710</v>
      </c>
      <c r="J576" s="505" t="s">
        <v>95</v>
      </c>
      <c r="K576" s="505" t="s">
        <v>2149</v>
      </c>
      <c r="L576" s="505" t="s">
        <v>112</v>
      </c>
      <c r="M576" s="242"/>
      <c r="N576" s="242"/>
      <c r="O576" s="75"/>
    </row>
    <row r="577" spans="1:15" s="244" customFormat="1">
      <c r="A577" s="370">
        <v>46166</v>
      </c>
      <c r="B577" s="242" t="s">
        <v>2165</v>
      </c>
      <c r="C577" s="375" t="s">
        <v>391</v>
      </c>
      <c r="D577" s="242" t="s">
        <v>256</v>
      </c>
      <c r="E577" s="242">
        <v>10000</v>
      </c>
      <c r="F577" s="503">
        <f t="shared" si="8"/>
        <v>19.353327901499302</v>
      </c>
      <c r="G577" s="504">
        <v>516.70699999999999</v>
      </c>
      <c r="H577" s="242" t="s">
        <v>121</v>
      </c>
      <c r="I577" s="242" t="s">
        <v>1729</v>
      </c>
      <c r="J577" s="505" t="s">
        <v>95</v>
      </c>
      <c r="K577" s="505" t="s">
        <v>2149</v>
      </c>
      <c r="L577" s="505" t="s">
        <v>112</v>
      </c>
      <c r="M577" s="170"/>
      <c r="N577" s="170"/>
      <c r="O577" s="247"/>
    </row>
    <row r="578" spans="1:15" s="244" customFormat="1">
      <c r="A578" s="370">
        <v>46166</v>
      </c>
      <c r="B578" s="242" t="s">
        <v>2169</v>
      </c>
      <c r="C578" s="242" t="s">
        <v>334</v>
      </c>
      <c r="D578" s="242" t="s">
        <v>256</v>
      </c>
      <c r="E578" s="242">
        <v>500</v>
      </c>
      <c r="F578" s="503">
        <f t="shared" ref="F578:F641" si="9">E578/G578</f>
        <v>0.9676663950749651</v>
      </c>
      <c r="G578" s="504">
        <v>516.70699999999999</v>
      </c>
      <c r="H578" s="242" t="s">
        <v>121</v>
      </c>
      <c r="I578" s="242" t="s">
        <v>1710</v>
      </c>
      <c r="J578" s="505" t="s">
        <v>95</v>
      </c>
      <c r="K578" s="505" t="s">
        <v>2149</v>
      </c>
      <c r="L578" s="505" t="s">
        <v>112</v>
      </c>
      <c r="M578" s="170"/>
      <c r="N578" s="170"/>
      <c r="O578" s="247"/>
    </row>
    <row r="579" spans="1:15" s="244" customFormat="1">
      <c r="A579" s="370">
        <v>46166</v>
      </c>
      <c r="B579" s="242" t="s">
        <v>2169</v>
      </c>
      <c r="C579" s="242" t="s">
        <v>334</v>
      </c>
      <c r="D579" s="242" t="s">
        <v>256</v>
      </c>
      <c r="E579" s="242">
        <v>500</v>
      </c>
      <c r="F579" s="503">
        <f t="shared" si="9"/>
        <v>0.9676663950749651</v>
      </c>
      <c r="G579" s="504">
        <v>516.70699999999999</v>
      </c>
      <c r="H579" s="242" t="s">
        <v>121</v>
      </c>
      <c r="I579" s="242" t="s">
        <v>1710</v>
      </c>
      <c r="J579" s="505" t="s">
        <v>95</v>
      </c>
      <c r="K579" s="505" t="s">
        <v>2149</v>
      </c>
      <c r="L579" s="505" t="s">
        <v>112</v>
      </c>
      <c r="M579" s="170"/>
      <c r="N579" s="170"/>
      <c r="O579" s="247"/>
    </row>
    <row r="580" spans="1:15" s="244" customFormat="1">
      <c r="A580" s="370">
        <v>46166</v>
      </c>
      <c r="B580" s="242" t="s">
        <v>2173</v>
      </c>
      <c r="C580" s="242" t="s">
        <v>334</v>
      </c>
      <c r="D580" s="242" t="s">
        <v>256</v>
      </c>
      <c r="E580" s="242">
        <v>500</v>
      </c>
      <c r="F580" s="503">
        <f t="shared" si="9"/>
        <v>0.9676663950749651</v>
      </c>
      <c r="G580" s="504">
        <v>516.70699999999999</v>
      </c>
      <c r="H580" s="242" t="s">
        <v>121</v>
      </c>
      <c r="I580" s="242" t="s">
        <v>1710</v>
      </c>
      <c r="J580" s="505" t="s">
        <v>95</v>
      </c>
      <c r="K580" s="505" t="s">
        <v>2149</v>
      </c>
      <c r="L580" s="505" t="s">
        <v>112</v>
      </c>
      <c r="M580" s="170"/>
      <c r="N580" s="170"/>
      <c r="O580" s="124"/>
    </row>
    <row r="581" spans="1:15">
      <c r="A581" s="370">
        <v>46166</v>
      </c>
      <c r="B581" s="242" t="s">
        <v>521</v>
      </c>
      <c r="C581" s="242" t="s">
        <v>522</v>
      </c>
      <c r="D581" s="242" t="s">
        <v>256</v>
      </c>
      <c r="E581" s="242">
        <v>1500</v>
      </c>
      <c r="F581" s="503">
        <f t="shared" si="9"/>
        <v>2.9029991852248953</v>
      </c>
      <c r="G581" s="504">
        <v>516.70699999999999</v>
      </c>
      <c r="H581" s="242" t="s">
        <v>121</v>
      </c>
      <c r="I581" s="242" t="s">
        <v>1711</v>
      </c>
      <c r="J581" s="505" t="s">
        <v>95</v>
      </c>
      <c r="K581" s="505" t="s">
        <v>2149</v>
      </c>
      <c r="L581" s="505" t="s">
        <v>112</v>
      </c>
      <c r="M581" s="170"/>
      <c r="N581" s="170"/>
      <c r="O581" s="124"/>
    </row>
    <row r="582" spans="1:15" hidden="1">
      <c r="A582" s="381">
        <v>46166</v>
      </c>
      <c r="B582" s="242" t="s">
        <v>1812</v>
      </c>
      <c r="C582" s="369" t="s">
        <v>334</v>
      </c>
      <c r="D582" s="530" t="s">
        <v>96</v>
      </c>
      <c r="E582" s="285">
        <v>250</v>
      </c>
      <c r="F582" s="503">
        <f t="shared" si="9"/>
        <v>0.48383319753748255</v>
      </c>
      <c r="G582" s="504">
        <v>516.70699999999999</v>
      </c>
      <c r="H582" s="540" t="s">
        <v>133</v>
      </c>
      <c r="I582" s="242" t="s">
        <v>1834</v>
      </c>
      <c r="J582" s="505" t="s">
        <v>95</v>
      </c>
      <c r="K582" s="505" t="s">
        <v>2149</v>
      </c>
      <c r="L582" s="505" t="s">
        <v>112</v>
      </c>
      <c r="M582" s="242"/>
      <c r="N582" s="242"/>
      <c r="O582" s="75"/>
    </row>
    <row r="583" spans="1:15" hidden="1">
      <c r="A583" s="381">
        <v>46166</v>
      </c>
      <c r="B583" s="242" t="s">
        <v>1800</v>
      </c>
      <c r="C583" s="369" t="s">
        <v>334</v>
      </c>
      <c r="D583" s="530" t="s">
        <v>96</v>
      </c>
      <c r="E583" s="285">
        <v>250</v>
      </c>
      <c r="F583" s="503">
        <f t="shared" si="9"/>
        <v>0.48383319753748255</v>
      </c>
      <c r="G583" s="504">
        <v>516.70699999999999</v>
      </c>
      <c r="H583" s="540" t="s">
        <v>133</v>
      </c>
      <c r="I583" s="242" t="s">
        <v>1834</v>
      </c>
      <c r="J583" s="505" t="s">
        <v>95</v>
      </c>
      <c r="K583" s="505" t="s">
        <v>2149</v>
      </c>
      <c r="L583" s="505" t="s">
        <v>112</v>
      </c>
      <c r="M583" s="242"/>
      <c r="N583" s="242"/>
      <c r="O583" s="75"/>
    </row>
    <row r="584" spans="1:15" hidden="1">
      <c r="A584" s="381">
        <v>46166</v>
      </c>
      <c r="B584" s="242" t="s">
        <v>1807</v>
      </c>
      <c r="C584" s="242" t="s">
        <v>403</v>
      </c>
      <c r="D584" s="530" t="s">
        <v>96</v>
      </c>
      <c r="E584" s="285">
        <v>10500</v>
      </c>
      <c r="F584" s="503">
        <f t="shared" si="9"/>
        <v>20.320994296574266</v>
      </c>
      <c r="G584" s="504">
        <v>516.70699999999999</v>
      </c>
      <c r="H584" s="540" t="s">
        <v>133</v>
      </c>
      <c r="I584" s="242" t="s">
        <v>1835</v>
      </c>
      <c r="J584" s="505" t="s">
        <v>95</v>
      </c>
      <c r="K584" s="505" t="s">
        <v>2149</v>
      </c>
      <c r="L584" s="505" t="s">
        <v>112</v>
      </c>
      <c r="M584" s="242"/>
      <c r="N584" s="242"/>
      <c r="O584" s="75"/>
    </row>
    <row r="585" spans="1:15" hidden="1">
      <c r="A585" s="381">
        <v>46166</v>
      </c>
      <c r="B585" s="242" t="s">
        <v>1813</v>
      </c>
      <c r="C585" s="369" t="s">
        <v>334</v>
      </c>
      <c r="D585" s="530" t="s">
        <v>96</v>
      </c>
      <c r="E585" s="285">
        <v>250</v>
      </c>
      <c r="F585" s="503">
        <f t="shared" si="9"/>
        <v>0.48383319753748255</v>
      </c>
      <c r="G585" s="504">
        <v>516.70699999999999</v>
      </c>
      <c r="H585" s="540" t="s">
        <v>133</v>
      </c>
      <c r="I585" s="242" t="s">
        <v>1834</v>
      </c>
      <c r="J585" s="505" t="s">
        <v>95</v>
      </c>
      <c r="K585" s="505" t="s">
        <v>2149</v>
      </c>
      <c r="L585" s="505" t="s">
        <v>112</v>
      </c>
      <c r="M585" s="242"/>
      <c r="N585" s="242"/>
      <c r="O585" s="75"/>
    </row>
    <row r="586" spans="1:15" hidden="1">
      <c r="A586" s="381">
        <v>46166</v>
      </c>
      <c r="B586" s="242" t="s">
        <v>1800</v>
      </c>
      <c r="C586" s="369" t="s">
        <v>334</v>
      </c>
      <c r="D586" s="530" t="s">
        <v>96</v>
      </c>
      <c r="E586" s="285">
        <v>250</v>
      </c>
      <c r="F586" s="503">
        <f t="shared" si="9"/>
        <v>0.48383319753748255</v>
      </c>
      <c r="G586" s="504">
        <v>516.70699999999999</v>
      </c>
      <c r="H586" s="540" t="s">
        <v>133</v>
      </c>
      <c r="I586" s="242" t="s">
        <v>1834</v>
      </c>
      <c r="J586" s="505" t="s">
        <v>95</v>
      </c>
      <c r="K586" s="505" t="s">
        <v>2149</v>
      </c>
      <c r="L586" s="505" t="s">
        <v>112</v>
      </c>
      <c r="M586" s="242"/>
      <c r="N586" s="242"/>
      <c r="O586" s="75"/>
    </row>
    <row r="587" spans="1:15" s="244" customFormat="1" hidden="1">
      <c r="A587" s="381">
        <v>46166</v>
      </c>
      <c r="B587" s="242" t="s">
        <v>1807</v>
      </c>
      <c r="C587" s="242" t="s">
        <v>403</v>
      </c>
      <c r="D587" s="530" t="s">
        <v>96</v>
      </c>
      <c r="E587" s="285">
        <v>10500</v>
      </c>
      <c r="F587" s="503">
        <f t="shared" si="9"/>
        <v>20.320994296574266</v>
      </c>
      <c r="G587" s="504">
        <v>516.70699999999999</v>
      </c>
      <c r="H587" s="540" t="s">
        <v>133</v>
      </c>
      <c r="I587" s="242" t="s">
        <v>1835</v>
      </c>
      <c r="J587" s="505" t="s">
        <v>95</v>
      </c>
      <c r="K587" s="505" t="s">
        <v>2149</v>
      </c>
      <c r="L587" s="505" t="s">
        <v>112</v>
      </c>
      <c r="M587" s="242"/>
      <c r="N587" s="242"/>
      <c r="O587" s="75"/>
    </row>
    <row r="588" spans="1:15" hidden="1">
      <c r="A588" s="536">
        <v>46166</v>
      </c>
      <c r="B588" s="375" t="s">
        <v>1893</v>
      </c>
      <c r="C588" s="375" t="s">
        <v>523</v>
      </c>
      <c r="D588" s="375" t="s">
        <v>99</v>
      </c>
      <c r="E588" s="245">
        <v>110000</v>
      </c>
      <c r="F588" s="503">
        <f t="shared" si="9"/>
        <v>212.88660691649233</v>
      </c>
      <c r="G588" s="504">
        <v>516.70699999999999</v>
      </c>
      <c r="H588" s="375" t="s">
        <v>128</v>
      </c>
      <c r="I588" s="375" t="s">
        <v>1954</v>
      </c>
      <c r="J588" s="505" t="s">
        <v>95</v>
      </c>
      <c r="K588" s="505" t="s">
        <v>2149</v>
      </c>
      <c r="L588" s="505" t="s">
        <v>112</v>
      </c>
      <c r="M588" s="242"/>
      <c r="N588" s="242"/>
      <c r="O588" s="75"/>
    </row>
    <row r="589" spans="1:15" hidden="1">
      <c r="A589" s="533">
        <v>46167</v>
      </c>
      <c r="B589" s="382" t="s">
        <v>1596</v>
      </c>
      <c r="C589" s="535" t="s">
        <v>334</v>
      </c>
      <c r="D589" s="375" t="s">
        <v>97</v>
      </c>
      <c r="E589" s="284">
        <v>1000</v>
      </c>
      <c r="F589" s="503">
        <f t="shared" si="9"/>
        <v>1.9353327901499302</v>
      </c>
      <c r="G589" s="504">
        <v>516.70699999999999</v>
      </c>
      <c r="H589" s="242" t="s">
        <v>167</v>
      </c>
      <c r="I589" s="242" t="s">
        <v>1629</v>
      </c>
      <c r="J589" s="505" t="s">
        <v>95</v>
      </c>
      <c r="K589" s="505" t="s">
        <v>2149</v>
      </c>
      <c r="L589" s="505" t="s">
        <v>112</v>
      </c>
      <c r="M589" s="541"/>
      <c r="N589" s="541"/>
      <c r="O589" s="445"/>
    </row>
    <row r="590" spans="1:15" hidden="1">
      <c r="A590" s="533">
        <v>46167</v>
      </c>
      <c r="B590" s="382" t="s">
        <v>1597</v>
      </c>
      <c r="C590" s="535" t="s">
        <v>334</v>
      </c>
      <c r="D590" s="375" t="s">
        <v>97</v>
      </c>
      <c r="E590" s="284">
        <v>1000</v>
      </c>
      <c r="F590" s="503">
        <f t="shared" si="9"/>
        <v>1.9353327901499302</v>
      </c>
      <c r="G590" s="504">
        <v>516.70699999999999</v>
      </c>
      <c r="H590" s="242" t="s">
        <v>167</v>
      </c>
      <c r="I590" s="242" t="s">
        <v>1629</v>
      </c>
      <c r="J590" s="505" t="s">
        <v>95</v>
      </c>
      <c r="K590" s="505" t="s">
        <v>2149</v>
      </c>
      <c r="L590" s="505" t="s">
        <v>112</v>
      </c>
      <c r="M590" s="541"/>
      <c r="N590" s="541"/>
      <c r="O590" s="445"/>
    </row>
    <row r="591" spans="1:15" hidden="1">
      <c r="A591" s="533">
        <v>46167</v>
      </c>
      <c r="B591" s="382" t="s">
        <v>1598</v>
      </c>
      <c r="C591" s="535" t="s">
        <v>334</v>
      </c>
      <c r="D591" s="375" t="s">
        <v>97</v>
      </c>
      <c r="E591" s="284">
        <v>1000</v>
      </c>
      <c r="F591" s="503">
        <f t="shared" si="9"/>
        <v>1.9353327901499302</v>
      </c>
      <c r="G591" s="504">
        <v>516.70699999999999</v>
      </c>
      <c r="H591" s="242" t="s">
        <v>167</v>
      </c>
      <c r="I591" s="242" t="s">
        <v>1629</v>
      </c>
      <c r="J591" s="505" t="s">
        <v>95</v>
      </c>
      <c r="K591" s="505" t="s">
        <v>2149</v>
      </c>
      <c r="L591" s="505" t="s">
        <v>112</v>
      </c>
      <c r="M591" s="541"/>
      <c r="N591" s="541"/>
      <c r="O591" s="445"/>
    </row>
    <row r="592" spans="1:15" s="246" customFormat="1" hidden="1">
      <c r="A592" s="536">
        <v>46167</v>
      </c>
      <c r="B592" s="375" t="s">
        <v>1618</v>
      </c>
      <c r="C592" s="375" t="s">
        <v>448</v>
      </c>
      <c r="D592" s="375" t="s">
        <v>97</v>
      </c>
      <c r="E592" s="538">
        <v>8977</v>
      </c>
      <c r="F592" s="503">
        <f t="shared" si="9"/>
        <v>17.373482457175925</v>
      </c>
      <c r="G592" s="504">
        <v>516.70699999999999</v>
      </c>
      <c r="H592" s="242" t="s">
        <v>167</v>
      </c>
      <c r="I592" s="170" t="s">
        <v>1646</v>
      </c>
      <c r="J592" s="505" t="s">
        <v>95</v>
      </c>
      <c r="K592" s="505" t="s">
        <v>2149</v>
      </c>
      <c r="L592" s="505" t="s">
        <v>112</v>
      </c>
      <c r="M592" s="541"/>
      <c r="N592" s="541"/>
      <c r="O592" s="445"/>
    </row>
    <row r="593" spans="1:15" s="246" customFormat="1">
      <c r="A593" s="393">
        <v>46167</v>
      </c>
      <c r="B593" s="165" t="s">
        <v>2174</v>
      </c>
      <c r="C593" s="165" t="s">
        <v>334</v>
      </c>
      <c r="D593" s="165" t="s">
        <v>256</v>
      </c>
      <c r="E593" s="165">
        <v>500</v>
      </c>
      <c r="F593" s="503">
        <f t="shared" si="9"/>
        <v>0.9676663950749651</v>
      </c>
      <c r="G593" s="504">
        <v>516.70699999999999</v>
      </c>
      <c r="H593" s="347" t="s">
        <v>122</v>
      </c>
      <c r="I593" s="347" t="s">
        <v>1669</v>
      </c>
      <c r="J593" s="505" t="s">
        <v>95</v>
      </c>
      <c r="K593" s="505" t="s">
        <v>2149</v>
      </c>
      <c r="L593" s="505" t="s">
        <v>112</v>
      </c>
      <c r="M593" s="542"/>
      <c r="N593" s="542"/>
      <c r="O593" s="444"/>
    </row>
    <row r="594" spans="1:15" s="246" customFormat="1">
      <c r="A594" s="393">
        <v>46167</v>
      </c>
      <c r="B594" s="165" t="s">
        <v>2174</v>
      </c>
      <c r="C594" s="165" t="s">
        <v>334</v>
      </c>
      <c r="D594" s="165" t="s">
        <v>256</v>
      </c>
      <c r="E594" s="165">
        <v>500</v>
      </c>
      <c r="F594" s="503">
        <f t="shared" si="9"/>
        <v>0.9676663950749651</v>
      </c>
      <c r="G594" s="504">
        <v>516.70699999999999</v>
      </c>
      <c r="H594" s="347" t="s">
        <v>122</v>
      </c>
      <c r="I594" s="347" t="s">
        <v>1669</v>
      </c>
      <c r="J594" s="505" t="s">
        <v>95</v>
      </c>
      <c r="K594" s="505" t="s">
        <v>2149</v>
      </c>
      <c r="L594" s="505" t="s">
        <v>112</v>
      </c>
      <c r="M594" s="541"/>
      <c r="N594" s="541"/>
      <c r="O594" s="445"/>
    </row>
    <row r="595" spans="1:15">
      <c r="A595" s="393">
        <v>46167</v>
      </c>
      <c r="B595" s="165" t="s">
        <v>2203</v>
      </c>
      <c r="C595" s="165" t="s">
        <v>334</v>
      </c>
      <c r="D595" s="165" t="s">
        <v>256</v>
      </c>
      <c r="E595" s="165">
        <v>500</v>
      </c>
      <c r="F595" s="503">
        <f t="shared" si="9"/>
        <v>0.9676663950749651</v>
      </c>
      <c r="G595" s="504">
        <v>516.70699999999999</v>
      </c>
      <c r="H595" s="347" t="s">
        <v>122</v>
      </c>
      <c r="I595" s="347" t="s">
        <v>1669</v>
      </c>
      <c r="J595" s="505" t="s">
        <v>95</v>
      </c>
      <c r="K595" s="505" t="s">
        <v>2149</v>
      </c>
      <c r="L595" s="505" t="s">
        <v>112</v>
      </c>
      <c r="M595" s="542"/>
      <c r="N595" s="542"/>
      <c r="O595" s="450"/>
    </row>
    <row r="596" spans="1:15">
      <c r="A596" s="393">
        <v>46167</v>
      </c>
      <c r="B596" s="165" t="s">
        <v>2172</v>
      </c>
      <c r="C596" s="165" t="s">
        <v>334</v>
      </c>
      <c r="D596" s="165" t="s">
        <v>256</v>
      </c>
      <c r="E596" s="165">
        <v>500</v>
      </c>
      <c r="F596" s="503">
        <f t="shared" si="9"/>
        <v>0.9676663950749651</v>
      </c>
      <c r="G596" s="504">
        <v>516.70699999999999</v>
      </c>
      <c r="H596" s="347" t="s">
        <v>122</v>
      </c>
      <c r="I596" s="347" t="s">
        <v>1669</v>
      </c>
      <c r="J596" s="505" t="s">
        <v>95</v>
      </c>
      <c r="K596" s="505" t="s">
        <v>2149</v>
      </c>
      <c r="L596" s="505" t="s">
        <v>112</v>
      </c>
      <c r="M596" s="544"/>
      <c r="N596" s="542"/>
      <c r="O596" s="450"/>
    </row>
    <row r="597" spans="1:15">
      <c r="A597" s="393">
        <v>46167</v>
      </c>
      <c r="B597" s="165" t="s">
        <v>2174</v>
      </c>
      <c r="C597" s="165" t="s">
        <v>334</v>
      </c>
      <c r="D597" s="165" t="s">
        <v>256</v>
      </c>
      <c r="E597" s="165">
        <v>500</v>
      </c>
      <c r="F597" s="503">
        <f t="shared" si="9"/>
        <v>0.9676663950749651</v>
      </c>
      <c r="G597" s="504">
        <v>516.70699999999999</v>
      </c>
      <c r="H597" s="347" t="s">
        <v>122</v>
      </c>
      <c r="I597" s="347" t="s">
        <v>1669</v>
      </c>
      <c r="J597" s="505" t="s">
        <v>95</v>
      </c>
      <c r="K597" s="505" t="s">
        <v>2149</v>
      </c>
      <c r="L597" s="505" t="s">
        <v>112</v>
      </c>
      <c r="M597" s="542"/>
      <c r="N597" s="542"/>
      <c r="O597" s="450"/>
    </row>
    <row r="598" spans="1:15">
      <c r="A598" s="393">
        <v>46167</v>
      </c>
      <c r="B598" s="165" t="s">
        <v>2174</v>
      </c>
      <c r="C598" s="165" t="s">
        <v>334</v>
      </c>
      <c r="D598" s="165" t="s">
        <v>256</v>
      </c>
      <c r="E598" s="165">
        <v>500</v>
      </c>
      <c r="F598" s="503">
        <f t="shared" si="9"/>
        <v>0.9676663950749651</v>
      </c>
      <c r="G598" s="504">
        <v>516.70699999999999</v>
      </c>
      <c r="H598" s="347" t="s">
        <v>122</v>
      </c>
      <c r="I598" s="347" t="s">
        <v>1669</v>
      </c>
      <c r="J598" s="505" t="s">
        <v>95</v>
      </c>
      <c r="K598" s="505" t="s">
        <v>2149</v>
      </c>
      <c r="L598" s="505" t="s">
        <v>112</v>
      </c>
      <c r="M598" s="542"/>
      <c r="N598" s="542"/>
      <c r="O598" s="450"/>
    </row>
    <row r="599" spans="1:15">
      <c r="A599" s="393">
        <v>46167</v>
      </c>
      <c r="B599" s="165" t="s">
        <v>531</v>
      </c>
      <c r="C599" s="165" t="s">
        <v>522</v>
      </c>
      <c r="D599" s="165" t="s">
        <v>256</v>
      </c>
      <c r="E599" s="165">
        <v>2500</v>
      </c>
      <c r="F599" s="503">
        <f t="shared" si="9"/>
        <v>4.8383319753748255</v>
      </c>
      <c r="G599" s="504">
        <v>516.70699999999999</v>
      </c>
      <c r="H599" s="347" t="s">
        <v>122</v>
      </c>
      <c r="I599" s="347" t="s">
        <v>1662</v>
      </c>
      <c r="J599" s="505" t="s">
        <v>95</v>
      </c>
      <c r="K599" s="505" t="s">
        <v>2149</v>
      </c>
      <c r="L599" s="505" t="s">
        <v>112</v>
      </c>
      <c r="M599" s="541"/>
      <c r="N599" s="541"/>
      <c r="O599" s="445"/>
    </row>
    <row r="600" spans="1:15">
      <c r="A600" s="370">
        <v>46167</v>
      </c>
      <c r="B600" s="242" t="s">
        <v>2173</v>
      </c>
      <c r="C600" s="242" t="s">
        <v>334</v>
      </c>
      <c r="D600" s="242" t="s">
        <v>256</v>
      </c>
      <c r="E600" s="242">
        <v>500</v>
      </c>
      <c r="F600" s="503">
        <f t="shared" si="9"/>
        <v>0.9676663950749651</v>
      </c>
      <c r="G600" s="504">
        <v>516.70699999999999</v>
      </c>
      <c r="H600" s="242" t="s">
        <v>121</v>
      </c>
      <c r="I600" s="242" t="s">
        <v>1710</v>
      </c>
      <c r="J600" s="505" t="s">
        <v>95</v>
      </c>
      <c r="K600" s="505" t="s">
        <v>2149</v>
      </c>
      <c r="L600" s="505" t="s">
        <v>112</v>
      </c>
      <c r="M600" s="542"/>
      <c r="N600" s="542"/>
      <c r="O600" s="444"/>
    </row>
    <row r="601" spans="1:15">
      <c r="A601" s="370">
        <v>46167</v>
      </c>
      <c r="B601" s="242" t="s">
        <v>2169</v>
      </c>
      <c r="C601" s="242" t="s">
        <v>334</v>
      </c>
      <c r="D601" s="242" t="s">
        <v>256</v>
      </c>
      <c r="E601" s="242">
        <v>500</v>
      </c>
      <c r="F601" s="503">
        <f t="shared" si="9"/>
        <v>0.9676663950749651</v>
      </c>
      <c r="G601" s="504">
        <v>516.70699999999999</v>
      </c>
      <c r="H601" s="242" t="s">
        <v>121</v>
      </c>
      <c r="I601" s="242" t="s">
        <v>1710</v>
      </c>
      <c r="J601" s="505" t="s">
        <v>95</v>
      </c>
      <c r="K601" s="505" t="s">
        <v>2149</v>
      </c>
      <c r="L601" s="505" t="s">
        <v>112</v>
      </c>
      <c r="M601" s="542"/>
      <c r="N601" s="542"/>
      <c r="O601" s="444"/>
    </row>
    <row r="602" spans="1:15">
      <c r="A602" s="370">
        <v>46167</v>
      </c>
      <c r="B602" s="170" t="s">
        <v>2180</v>
      </c>
      <c r="C602" s="242" t="s">
        <v>395</v>
      </c>
      <c r="D602" s="242" t="s">
        <v>256</v>
      </c>
      <c r="E602" s="242">
        <v>10000</v>
      </c>
      <c r="F602" s="503">
        <f t="shared" si="9"/>
        <v>19.353327901499302</v>
      </c>
      <c r="G602" s="504">
        <v>516.70699999999999</v>
      </c>
      <c r="H602" s="242" t="s">
        <v>121</v>
      </c>
      <c r="I602" s="242" t="s">
        <v>1730</v>
      </c>
      <c r="J602" s="505" t="s">
        <v>95</v>
      </c>
      <c r="K602" s="505" t="s">
        <v>2149</v>
      </c>
      <c r="L602" s="505" t="s">
        <v>112</v>
      </c>
      <c r="M602" s="542"/>
      <c r="N602" s="542"/>
      <c r="O602" s="444"/>
    </row>
    <row r="603" spans="1:15">
      <c r="A603" s="370">
        <v>46167</v>
      </c>
      <c r="B603" s="242" t="s">
        <v>2169</v>
      </c>
      <c r="C603" s="242" t="s">
        <v>334</v>
      </c>
      <c r="D603" s="242" t="s">
        <v>256</v>
      </c>
      <c r="E603" s="242">
        <v>500</v>
      </c>
      <c r="F603" s="503">
        <f t="shared" si="9"/>
        <v>0.9676663950749651</v>
      </c>
      <c r="G603" s="504">
        <v>516.70699999999999</v>
      </c>
      <c r="H603" s="242" t="s">
        <v>121</v>
      </c>
      <c r="I603" s="242" t="s">
        <v>1710</v>
      </c>
      <c r="J603" s="505" t="s">
        <v>95</v>
      </c>
      <c r="K603" s="505" t="s">
        <v>2149</v>
      </c>
      <c r="L603" s="505" t="s">
        <v>112</v>
      </c>
      <c r="M603" s="542"/>
      <c r="N603" s="542"/>
      <c r="O603" s="444"/>
    </row>
    <row r="604" spans="1:15">
      <c r="A604" s="370">
        <v>46167</v>
      </c>
      <c r="B604" s="242" t="s">
        <v>2204</v>
      </c>
      <c r="C604" s="375" t="s">
        <v>391</v>
      </c>
      <c r="D604" s="242" t="s">
        <v>256</v>
      </c>
      <c r="E604" s="242">
        <v>10000</v>
      </c>
      <c r="F604" s="503">
        <f t="shared" si="9"/>
        <v>19.353327901499302</v>
      </c>
      <c r="G604" s="504">
        <v>516.70699999999999</v>
      </c>
      <c r="H604" s="242" t="s">
        <v>121</v>
      </c>
      <c r="I604" s="242" t="s">
        <v>1731</v>
      </c>
      <c r="J604" s="505" t="s">
        <v>95</v>
      </c>
      <c r="K604" s="505" t="s">
        <v>2149</v>
      </c>
      <c r="L604" s="505" t="s">
        <v>112</v>
      </c>
      <c r="M604" s="541"/>
      <c r="N604" s="541"/>
      <c r="O604" s="445"/>
    </row>
    <row r="605" spans="1:15">
      <c r="A605" s="370">
        <v>46167</v>
      </c>
      <c r="B605" s="242" t="s">
        <v>2169</v>
      </c>
      <c r="C605" s="242" t="s">
        <v>334</v>
      </c>
      <c r="D605" s="242" t="s">
        <v>256</v>
      </c>
      <c r="E605" s="242">
        <v>1500</v>
      </c>
      <c r="F605" s="503">
        <f t="shared" si="9"/>
        <v>2.9029991852248953</v>
      </c>
      <c r="G605" s="504">
        <v>516.70699999999999</v>
      </c>
      <c r="H605" s="242" t="s">
        <v>121</v>
      </c>
      <c r="I605" s="242" t="s">
        <v>1710</v>
      </c>
      <c r="J605" s="505" t="s">
        <v>95</v>
      </c>
      <c r="K605" s="505" t="s">
        <v>2149</v>
      </c>
      <c r="L605" s="505" t="s">
        <v>112</v>
      </c>
      <c r="M605" s="541"/>
      <c r="N605" s="541"/>
      <c r="O605" s="445"/>
    </row>
    <row r="606" spans="1:15">
      <c r="A606" s="370">
        <v>46167</v>
      </c>
      <c r="B606" s="242" t="s">
        <v>521</v>
      </c>
      <c r="C606" s="242" t="s">
        <v>522</v>
      </c>
      <c r="D606" s="242" t="s">
        <v>256</v>
      </c>
      <c r="E606" s="242">
        <v>2000</v>
      </c>
      <c r="F606" s="503">
        <f t="shared" si="9"/>
        <v>3.8706655802998604</v>
      </c>
      <c r="G606" s="504">
        <v>516.70699999999999</v>
      </c>
      <c r="H606" s="242" t="s">
        <v>121</v>
      </c>
      <c r="I606" s="242" t="s">
        <v>1711</v>
      </c>
      <c r="J606" s="505" t="s">
        <v>95</v>
      </c>
      <c r="K606" s="505" t="s">
        <v>2149</v>
      </c>
      <c r="L606" s="505" t="s">
        <v>112</v>
      </c>
      <c r="M606" s="541"/>
      <c r="N606" s="541"/>
      <c r="O606" s="445"/>
    </row>
    <row r="607" spans="1:15" hidden="1">
      <c r="A607" s="381">
        <v>46167</v>
      </c>
      <c r="B607" s="242" t="s">
        <v>1814</v>
      </c>
      <c r="C607" s="369" t="s">
        <v>334</v>
      </c>
      <c r="D607" s="530" t="s">
        <v>96</v>
      </c>
      <c r="E607" s="285">
        <v>250</v>
      </c>
      <c r="F607" s="503">
        <f t="shared" si="9"/>
        <v>0.48383319753748255</v>
      </c>
      <c r="G607" s="504">
        <v>516.70699999999999</v>
      </c>
      <c r="H607" s="540" t="s">
        <v>133</v>
      </c>
      <c r="I607" s="242" t="s">
        <v>1834</v>
      </c>
      <c r="J607" s="505" t="s">
        <v>95</v>
      </c>
      <c r="K607" s="505" t="s">
        <v>2149</v>
      </c>
      <c r="L607" s="505" t="s">
        <v>112</v>
      </c>
      <c r="M607" s="541"/>
      <c r="N607" s="541"/>
      <c r="O607" s="445"/>
    </row>
    <row r="608" spans="1:15" hidden="1">
      <c r="A608" s="381">
        <v>46167</v>
      </c>
      <c r="B608" s="242" t="s">
        <v>1800</v>
      </c>
      <c r="C608" s="369" t="s">
        <v>334</v>
      </c>
      <c r="D608" s="530" t="s">
        <v>96</v>
      </c>
      <c r="E608" s="285">
        <v>250</v>
      </c>
      <c r="F608" s="503">
        <f t="shared" si="9"/>
        <v>0.48383319753748255</v>
      </c>
      <c r="G608" s="504">
        <v>516.70699999999999</v>
      </c>
      <c r="H608" s="540" t="s">
        <v>133</v>
      </c>
      <c r="I608" s="242" t="s">
        <v>1834</v>
      </c>
      <c r="J608" s="505" t="s">
        <v>95</v>
      </c>
      <c r="K608" s="505" t="s">
        <v>2149</v>
      </c>
      <c r="L608" s="505" t="s">
        <v>112</v>
      </c>
      <c r="M608" s="541"/>
      <c r="N608" s="541"/>
      <c r="O608" s="445"/>
    </row>
    <row r="609" spans="1:15" hidden="1">
      <c r="A609" s="381">
        <v>46167</v>
      </c>
      <c r="B609" s="242" t="s">
        <v>1807</v>
      </c>
      <c r="C609" s="242" t="s">
        <v>403</v>
      </c>
      <c r="D609" s="530" t="s">
        <v>96</v>
      </c>
      <c r="E609" s="285">
        <v>10500</v>
      </c>
      <c r="F609" s="503">
        <f t="shared" si="9"/>
        <v>20.320994296574266</v>
      </c>
      <c r="G609" s="504">
        <v>516.70699999999999</v>
      </c>
      <c r="H609" s="540" t="s">
        <v>133</v>
      </c>
      <c r="I609" s="242" t="s">
        <v>1835</v>
      </c>
      <c r="J609" s="505" t="s">
        <v>95</v>
      </c>
      <c r="K609" s="505" t="s">
        <v>2149</v>
      </c>
      <c r="L609" s="505" t="s">
        <v>112</v>
      </c>
      <c r="M609" s="541"/>
      <c r="N609" s="541"/>
      <c r="O609" s="445"/>
    </row>
    <row r="610" spans="1:15" hidden="1">
      <c r="A610" s="381">
        <v>46167</v>
      </c>
      <c r="B610" s="242" t="s">
        <v>1815</v>
      </c>
      <c r="C610" s="369" t="s">
        <v>334</v>
      </c>
      <c r="D610" s="530" t="s">
        <v>96</v>
      </c>
      <c r="E610" s="285">
        <v>250</v>
      </c>
      <c r="F610" s="503">
        <f t="shared" si="9"/>
        <v>0.48383319753748255</v>
      </c>
      <c r="G610" s="504">
        <v>516.70699999999999</v>
      </c>
      <c r="H610" s="540" t="s">
        <v>133</v>
      </c>
      <c r="I610" s="242" t="s">
        <v>1834</v>
      </c>
      <c r="J610" s="505" t="s">
        <v>95</v>
      </c>
      <c r="K610" s="505" t="s">
        <v>2149</v>
      </c>
      <c r="L610" s="505" t="s">
        <v>112</v>
      </c>
      <c r="M610" s="541"/>
      <c r="N610" s="541"/>
      <c r="O610" s="445"/>
    </row>
    <row r="611" spans="1:15" hidden="1">
      <c r="A611" s="381">
        <v>46167</v>
      </c>
      <c r="B611" s="242" t="s">
        <v>1800</v>
      </c>
      <c r="C611" s="369" t="s">
        <v>334</v>
      </c>
      <c r="D611" s="530" t="s">
        <v>96</v>
      </c>
      <c r="E611" s="285">
        <v>250</v>
      </c>
      <c r="F611" s="503">
        <f t="shared" si="9"/>
        <v>0.48383319753748255</v>
      </c>
      <c r="G611" s="504">
        <v>516.70699999999999</v>
      </c>
      <c r="H611" s="540" t="s">
        <v>133</v>
      </c>
      <c r="I611" s="242" t="s">
        <v>1834</v>
      </c>
      <c r="J611" s="505" t="s">
        <v>95</v>
      </c>
      <c r="K611" s="505" t="s">
        <v>2149</v>
      </c>
      <c r="L611" s="505" t="s">
        <v>112</v>
      </c>
      <c r="M611" s="541"/>
      <c r="N611" s="541"/>
      <c r="O611" s="445"/>
    </row>
    <row r="612" spans="1:15" hidden="1">
      <c r="A612" s="381">
        <v>46167</v>
      </c>
      <c r="B612" s="242" t="s">
        <v>1807</v>
      </c>
      <c r="C612" s="242" t="s">
        <v>403</v>
      </c>
      <c r="D612" s="530" t="s">
        <v>96</v>
      </c>
      <c r="E612" s="285">
        <v>10500</v>
      </c>
      <c r="F612" s="503">
        <f t="shared" si="9"/>
        <v>20.320994296574266</v>
      </c>
      <c r="G612" s="504">
        <v>516.70699999999999</v>
      </c>
      <c r="H612" s="540" t="s">
        <v>133</v>
      </c>
      <c r="I612" s="242" t="s">
        <v>1835</v>
      </c>
      <c r="J612" s="505" t="s">
        <v>95</v>
      </c>
      <c r="K612" s="505" t="s">
        <v>2149</v>
      </c>
      <c r="L612" s="505" t="s">
        <v>112</v>
      </c>
      <c r="M612" s="541"/>
      <c r="N612" s="541"/>
      <c r="O612" s="445"/>
    </row>
    <row r="613" spans="1:15" hidden="1">
      <c r="A613" s="536">
        <v>46167</v>
      </c>
      <c r="B613" s="375" t="s">
        <v>1894</v>
      </c>
      <c r="C613" s="375" t="s">
        <v>703</v>
      </c>
      <c r="D613" s="375" t="s">
        <v>99</v>
      </c>
      <c r="E613" s="537">
        <v>50000</v>
      </c>
      <c r="F613" s="503">
        <f t="shared" si="9"/>
        <v>96.766639507496507</v>
      </c>
      <c r="G613" s="504">
        <v>516.70699999999999</v>
      </c>
      <c r="H613" s="375" t="s">
        <v>128</v>
      </c>
      <c r="I613" s="375" t="s">
        <v>1955</v>
      </c>
      <c r="J613" s="505" t="s">
        <v>95</v>
      </c>
      <c r="K613" s="505" t="s">
        <v>2149</v>
      </c>
      <c r="L613" s="505" t="s">
        <v>112</v>
      </c>
      <c r="M613" s="543"/>
      <c r="N613" s="543"/>
    </row>
    <row r="614" spans="1:15" hidden="1">
      <c r="A614" s="536">
        <v>46167</v>
      </c>
      <c r="B614" s="375" t="s">
        <v>1895</v>
      </c>
      <c r="C614" s="375" t="s">
        <v>703</v>
      </c>
      <c r="D614" s="375" t="s">
        <v>99</v>
      </c>
      <c r="E614" s="537">
        <v>50000</v>
      </c>
      <c r="F614" s="503">
        <f t="shared" si="9"/>
        <v>96.766639507496507</v>
      </c>
      <c r="G614" s="504">
        <v>516.70699999999999</v>
      </c>
      <c r="H614" s="375" t="s">
        <v>128</v>
      </c>
      <c r="I614" s="375" t="s">
        <v>1955</v>
      </c>
      <c r="J614" s="505" t="s">
        <v>95</v>
      </c>
      <c r="K614" s="505" t="s">
        <v>2149</v>
      </c>
      <c r="L614" s="505" t="s">
        <v>112</v>
      </c>
      <c r="M614" s="543"/>
      <c r="N614" s="543"/>
    </row>
    <row r="615" spans="1:15" hidden="1">
      <c r="A615" s="536">
        <v>46167</v>
      </c>
      <c r="B615" s="375" t="s">
        <v>1896</v>
      </c>
      <c r="C615" s="375" t="s">
        <v>703</v>
      </c>
      <c r="D615" s="375" t="s">
        <v>99</v>
      </c>
      <c r="E615" s="537">
        <v>50000</v>
      </c>
      <c r="F615" s="503">
        <f t="shared" si="9"/>
        <v>96.766639507496507</v>
      </c>
      <c r="G615" s="504">
        <v>516.70699999999999</v>
      </c>
      <c r="H615" s="375" t="s">
        <v>128</v>
      </c>
      <c r="I615" s="375" t="s">
        <v>1955</v>
      </c>
      <c r="J615" s="505" t="s">
        <v>95</v>
      </c>
      <c r="K615" s="505" t="s">
        <v>2149</v>
      </c>
      <c r="L615" s="505" t="s">
        <v>112</v>
      </c>
      <c r="M615" s="543"/>
      <c r="N615" s="543"/>
    </row>
    <row r="616" spans="1:15" hidden="1">
      <c r="A616" s="536">
        <v>46167</v>
      </c>
      <c r="B616" s="375" t="s">
        <v>1897</v>
      </c>
      <c r="C616" s="375" t="s">
        <v>703</v>
      </c>
      <c r="D616" s="375" t="s">
        <v>99</v>
      </c>
      <c r="E616" s="537">
        <v>50000</v>
      </c>
      <c r="F616" s="503">
        <f t="shared" si="9"/>
        <v>96.766639507496507</v>
      </c>
      <c r="G616" s="504">
        <v>516.70699999999999</v>
      </c>
      <c r="H616" s="375" t="s">
        <v>128</v>
      </c>
      <c r="I616" s="375" t="s">
        <v>1955</v>
      </c>
      <c r="J616" s="505" t="s">
        <v>95</v>
      </c>
      <c r="K616" s="505" t="s">
        <v>2149</v>
      </c>
      <c r="L616" s="505" t="s">
        <v>112</v>
      </c>
      <c r="M616" s="543"/>
      <c r="N616" s="543"/>
    </row>
    <row r="617" spans="1:15" hidden="1">
      <c r="A617" s="536">
        <v>46167</v>
      </c>
      <c r="B617" s="375" t="s">
        <v>1898</v>
      </c>
      <c r="C617" s="375" t="s">
        <v>334</v>
      </c>
      <c r="D617" s="375" t="s">
        <v>99</v>
      </c>
      <c r="E617" s="245">
        <v>3500</v>
      </c>
      <c r="F617" s="503">
        <f t="shared" si="9"/>
        <v>6.7736647655247557</v>
      </c>
      <c r="G617" s="504">
        <v>516.70699999999999</v>
      </c>
      <c r="H617" s="375" t="s">
        <v>128</v>
      </c>
      <c r="I617" s="375" t="s">
        <v>1938</v>
      </c>
      <c r="J617" s="505" t="s">
        <v>95</v>
      </c>
      <c r="K617" s="505" t="s">
        <v>2149</v>
      </c>
      <c r="L617" s="505" t="s">
        <v>112</v>
      </c>
      <c r="M617" s="543"/>
      <c r="N617" s="543"/>
    </row>
    <row r="618" spans="1:15" s="244" customFormat="1" hidden="1">
      <c r="A618" s="536">
        <v>46167</v>
      </c>
      <c r="B618" s="375" t="s">
        <v>1899</v>
      </c>
      <c r="C618" s="375" t="s">
        <v>334</v>
      </c>
      <c r="D618" s="375" t="s">
        <v>99</v>
      </c>
      <c r="E618" s="245">
        <v>1000</v>
      </c>
      <c r="F618" s="503">
        <f t="shared" si="9"/>
        <v>1.9353327901499302</v>
      </c>
      <c r="G618" s="504">
        <v>516.70699999999999</v>
      </c>
      <c r="H618" s="375" t="s">
        <v>128</v>
      </c>
      <c r="I618" s="375" t="s">
        <v>1938</v>
      </c>
      <c r="J618" s="505" t="s">
        <v>95</v>
      </c>
      <c r="K618" s="505" t="s">
        <v>2149</v>
      </c>
      <c r="L618" s="505" t="s">
        <v>112</v>
      </c>
      <c r="M618" s="543"/>
      <c r="N618" s="543"/>
      <c r="O618"/>
    </row>
    <row r="619" spans="1:15" hidden="1">
      <c r="A619" s="536">
        <v>46167</v>
      </c>
      <c r="B619" s="375" t="s">
        <v>1900</v>
      </c>
      <c r="C619" s="375" t="s">
        <v>334</v>
      </c>
      <c r="D619" s="375" t="s">
        <v>99</v>
      </c>
      <c r="E619" s="245">
        <v>1000</v>
      </c>
      <c r="F619" s="503">
        <f t="shared" si="9"/>
        <v>1.9353327901499302</v>
      </c>
      <c r="G619" s="504">
        <v>516.70699999999999</v>
      </c>
      <c r="H619" s="375" t="s">
        <v>128</v>
      </c>
      <c r="I619" s="375" t="s">
        <v>1938</v>
      </c>
      <c r="J619" s="505" t="s">
        <v>95</v>
      </c>
      <c r="K619" s="505" t="s">
        <v>2149</v>
      </c>
      <c r="L619" s="505" t="s">
        <v>112</v>
      </c>
      <c r="M619" s="543"/>
      <c r="N619" s="543"/>
    </row>
    <row r="620" spans="1:15" hidden="1">
      <c r="A620" s="536">
        <v>46167</v>
      </c>
      <c r="B620" s="375" t="s">
        <v>1901</v>
      </c>
      <c r="C620" s="375" t="s">
        <v>334</v>
      </c>
      <c r="D620" s="375" t="s">
        <v>99</v>
      </c>
      <c r="E620" s="245">
        <v>1000</v>
      </c>
      <c r="F620" s="503">
        <f t="shared" si="9"/>
        <v>1.9353327901499302</v>
      </c>
      <c r="G620" s="504">
        <v>516.70699999999999</v>
      </c>
      <c r="H620" s="375" t="s">
        <v>128</v>
      </c>
      <c r="I620" s="375" t="s">
        <v>1938</v>
      </c>
      <c r="J620" s="505" t="s">
        <v>95</v>
      </c>
      <c r="K620" s="505" t="s">
        <v>2149</v>
      </c>
      <c r="L620" s="505" t="s">
        <v>112</v>
      </c>
      <c r="M620" s="543"/>
      <c r="N620" s="543"/>
    </row>
    <row r="621" spans="1:15" s="246" customFormat="1" hidden="1">
      <c r="A621" s="536">
        <v>46167</v>
      </c>
      <c r="B621" s="375" t="s">
        <v>1902</v>
      </c>
      <c r="C621" s="375" t="s">
        <v>334</v>
      </c>
      <c r="D621" s="375" t="s">
        <v>99</v>
      </c>
      <c r="E621" s="245">
        <v>1000</v>
      </c>
      <c r="F621" s="503">
        <f t="shared" si="9"/>
        <v>1.9353327901499302</v>
      </c>
      <c r="G621" s="504">
        <v>516.70699999999999</v>
      </c>
      <c r="H621" s="375" t="s">
        <v>128</v>
      </c>
      <c r="I621" s="375" t="s">
        <v>1938</v>
      </c>
      <c r="J621" s="505" t="s">
        <v>95</v>
      </c>
      <c r="K621" s="505" t="s">
        <v>2149</v>
      </c>
      <c r="L621" s="505" t="s">
        <v>112</v>
      </c>
      <c r="M621" s="543"/>
      <c r="N621" s="543"/>
      <c r="O621"/>
    </row>
    <row r="622" spans="1:15" hidden="1">
      <c r="A622" s="370">
        <v>46168</v>
      </c>
      <c r="B622" s="242" t="s">
        <v>185</v>
      </c>
      <c r="C622" s="242" t="s">
        <v>334</v>
      </c>
      <c r="D622" s="371" t="s">
        <v>98</v>
      </c>
      <c r="E622" s="242">
        <v>1000</v>
      </c>
      <c r="F622" s="503">
        <f t="shared" si="9"/>
        <v>1.9353327901499302</v>
      </c>
      <c r="G622" s="504">
        <v>516.70699999999999</v>
      </c>
      <c r="H622" s="372" t="s">
        <v>110</v>
      </c>
      <c r="I622" s="530" t="s">
        <v>1468</v>
      </c>
      <c r="J622" s="505" t="s">
        <v>95</v>
      </c>
      <c r="K622" s="505" t="s">
        <v>2149</v>
      </c>
      <c r="L622" s="505" t="s">
        <v>112</v>
      </c>
      <c r="M622" s="541"/>
      <c r="N622" s="541"/>
      <c r="O622" s="445"/>
    </row>
    <row r="623" spans="1:15" hidden="1">
      <c r="A623" s="370">
        <v>46168</v>
      </c>
      <c r="B623" s="242" t="s">
        <v>186</v>
      </c>
      <c r="C623" s="242" t="s">
        <v>334</v>
      </c>
      <c r="D623" s="371" t="s">
        <v>98</v>
      </c>
      <c r="E623" s="242">
        <v>1000</v>
      </c>
      <c r="F623" s="503">
        <f t="shared" si="9"/>
        <v>1.9353327901499302</v>
      </c>
      <c r="G623" s="504">
        <v>516.70699999999999</v>
      </c>
      <c r="H623" s="372" t="s">
        <v>110</v>
      </c>
      <c r="I623" s="530" t="s">
        <v>1468</v>
      </c>
      <c r="J623" s="505" t="s">
        <v>95</v>
      </c>
      <c r="K623" s="505" t="s">
        <v>2149</v>
      </c>
      <c r="L623" s="505" t="s">
        <v>112</v>
      </c>
      <c r="M623" s="541"/>
      <c r="N623" s="541"/>
      <c r="O623" s="445"/>
    </row>
    <row r="624" spans="1:15" hidden="1">
      <c r="A624" s="370">
        <v>46168</v>
      </c>
      <c r="B624" s="369" t="s">
        <v>1459</v>
      </c>
      <c r="C624" s="170" t="s">
        <v>109</v>
      </c>
      <c r="D624" s="232" t="s">
        <v>98</v>
      </c>
      <c r="E624" s="242">
        <v>10000</v>
      </c>
      <c r="F624" s="503">
        <f t="shared" si="9"/>
        <v>19.353327901499302</v>
      </c>
      <c r="G624" s="504">
        <v>516.70699999999999</v>
      </c>
      <c r="H624" s="372" t="s">
        <v>110</v>
      </c>
      <c r="I624" s="530" t="s">
        <v>1483</v>
      </c>
      <c r="J624" s="505" t="s">
        <v>95</v>
      </c>
      <c r="K624" s="505" t="s">
        <v>2149</v>
      </c>
      <c r="L624" s="505" t="s">
        <v>112</v>
      </c>
      <c r="M624" s="541"/>
      <c r="N624" s="541"/>
      <c r="O624" s="445"/>
    </row>
    <row r="625" spans="1:15" hidden="1">
      <c r="A625" s="370">
        <v>46168</v>
      </c>
      <c r="B625" s="375" t="s">
        <v>1529</v>
      </c>
      <c r="C625" s="375" t="s">
        <v>109</v>
      </c>
      <c r="D625" s="376" t="s">
        <v>96</v>
      </c>
      <c r="E625" s="377">
        <v>7500</v>
      </c>
      <c r="F625" s="503">
        <f t="shared" si="9"/>
        <v>14.514995926124477</v>
      </c>
      <c r="G625" s="504">
        <v>516.70699999999999</v>
      </c>
      <c r="H625" s="376" t="s">
        <v>127</v>
      </c>
      <c r="I625" s="377" t="s">
        <v>1578</v>
      </c>
      <c r="J625" s="505" t="s">
        <v>95</v>
      </c>
      <c r="K625" s="505" t="s">
        <v>2149</v>
      </c>
      <c r="L625" s="505" t="s">
        <v>112</v>
      </c>
      <c r="M625" s="541"/>
      <c r="N625" s="541"/>
      <c r="O625" s="445"/>
    </row>
    <row r="626" spans="1:15" hidden="1">
      <c r="A626" s="533">
        <v>46168</v>
      </c>
      <c r="B626" s="382" t="s">
        <v>1014</v>
      </c>
      <c r="C626" s="535" t="s">
        <v>334</v>
      </c>
      <c r="D626" s="375" t="s">
        <v>97</v>
      </c>
      <c r="E626" s="284">
        <v>1000</v>
      </c>
      <c r="F626" s="503">
        <f t="shared" si="9"/>
        <v>1.9353327901499302</v>
      </c>
      <c r="G626" s="504">
        <v>516.70699999999999</v>
      </c>
      <c r="H626" s="242" t="s">
        <v>167</v>
      </c>
      <c r="I626" s="242" t="s">
        <v>1629</v>
      </c>
      <c r="J626" s="505" t="s">
        <v>95</v>
      </c>
      <c r="K626" s="505" t="s">
        <v>2149</v>
      </c>
      <c r="L626" s="505" t="s">
        <v>112</v>
      </c>
      <c r="M626" s="541"/>
      <c r="N626" s="541"/>
      <c r="O626" s="445"/>
    </row>
    <row r="627" spans="1:15" hidden="1">
      <c r="A627" s="533">
        <v>46168</v>
      </c>
      <c r="B627" s="382" t="s">
        <v>1015</v>
      </c>
      <c r="C627" s="535" t="s">
        <v>334</v>
      </c>
      <c r="D627" s="375" t="s">
        <v>97</v>
      </c>
      <c r="E627" s="284">
        <v>1000</v>
      </c>
      <c r="F627" s="503">
        <f t="shared" si="9"/>
        <v>1.9353327901499302</v>
      </c>
      <c r="G627" s="504">
        <v>516.70699999999999</v>
      </c>
      <c r="H627" s="242" t="s">
        <v>167</v>
      </c>
      <c r="I627" s="242" t="s">
        <v>1629</v>
      </c>
      <c r="J627" s="505" t="s">
        <v>95</v>
      </c>
      <c r="K627" s="505" t="s">
        <v>2149</v>
      </c>
      <c r="L627" s="505" t="s">
        <v>112</v>
      </c>
      <c r="M627" s="541"/>
      <c r="N627" s="541"/>
      <c r="O627" s="445"/>
    </row>
    <row r="628" spans="1:15" hidden="1">
      <c r="A628" s="370">
        <v>46168</v>
      </c>
      <c r="B628" s="382" t="s">
        <v>1619</v>
      </c>
      <c r="C628" s="382" t="s">
        <v>109</v>
      </c>
      <c r="D628" s="382" t="s">
        <v>98</v>
      </c>
      <c r="E628" s="284">
        <v>5000</v>
      </c>
      <c r="F628" s="503">
        <f t="shared" si="9"/>
        <v>9.676663950749651</v>
      </c>
      <c r="G628" s="504">
        <v>516.70699999999999</v>
      </c>
      <c r="H628" s="242" t="s">
        <v>167</v>
      </c>
      <c r="I628" s="242" t="s">
        <v>1647</v>
      </c>
      <c r="J628" s="505" t="s">
        <v>95</v>
      </c>
      <c r="K628" s="505" t="s">
        <v>2149</v>
      </c>
      <c r="L628" s="505" t="s">
        <v>112</v>
      </c>
      <c r="M628" s="541"/>
      <c r="N628" s="541"/>
      <c r="O628" s="445"/>
    </row>
    <row r="629" spans="1:15" hidden="1">
      <c r="A629" s="536">
        <v>46168</v>
      </c>
      <c r="B629" s="375" t="s">
        <v>1620</v>
      </c>
      <c r="C629" s="375" t="s">
        <v>448</v>
      </c>
      <c r="D629" s="375" t="s">
        <v>97</v>
      </c>
      <c r="E629" s="538">
        <v>350</v>
      </c>
      <c r="F629" s="503">
        <f t="shared" si="9"/>
        <v>0.67736647655247562</v>
      </c>
      <c r="G629" s="504">
        <v>516.70699999999999</v>
      </c>
      <c r="H629" s="242" t="s">
        <v>167</v>
      </c>
      <c r="I629" s="170" t="s">
        <v>1648</v>
      </c>
      <c r="J629" s="505" t="s">
        <v>95</v>
      </c>
      <c r="K629" s="505" t="s">
        <v>2149</v>
      </c>
      <c r="L629" s="505" t="s">
        <v>112</v>
      </c>
      <c r="M629" s="541"/>
      <c r="N629" s="541"/>
      <c r="O629" s="445"/>
    </row>
    <row r="630" spans="1:15">
      <c r="A630" s="393">
        <v>46168</v>
      </c>
      <c r="B630" s="165" t="s">
        <v>2170</v>
      </c>
      <c r="C630" s="165" t="s">
        <v>523</v>
      </c>
      <c r="D630" s="165" t="s">
        <v>256</v>
      </c>
      <c r="E630" s="165">
        <v>30000</v>
      </c>
      <c r="F630" s="503">
        <f t="shared" si="9"/>
        <v>58.05998370449791</v>
      </c>
      <c r="G630" s="504">
        <v>516.70699999999999</v>
      </c>
      <c r="H630" s="165" t="s">
        <v>122</v>
      </c>
      <c r="I630" s="165" t="s">
        <v>1695</v>
      </c>
      <c r="J630" s="505" t="s">
        <v>95</v>
      </c>
      <c r="K630" s="505" t="s">
        <v>2149</v>
      </c>
      <c r="L630" s="505" t="s">
        <v>112</v>
      </c>
      <c r="M630" s="541"/>
      <c r="N630" s="541"/>
      <c r="O630" s="445"/>
    </row>
    <row r="631" spans="1:15" hidden="1">
      <c r="A631" s="370">
        <v>46168</v>
      </c>
      <c r="B631" s="165" t="s">
        <v>1660</v>
      </c>
      <c r="C631" s="165" t="s">
        <v>109</v>
      </c>
      <c r="D631" s="165" t="s">
        <v>525</v>
      </c>
      <c r="E631" s="165">
        <v>7500</v>
      </c>
      <c r="F631" s="503">
        <f t="shared" si="9"/>
        <v>14.514995926124477</v>
      </c>
      <c r="G631" s="504">
        <v>516.70699999999999</v>
      </c>
      <c r="H631" s="165" t="s">
        <v>122</v>
      </c>
      <c r="I631" s="165" t="s">
        <v>1696</v>
      </c>
      <c r="J631" s="505" t="s">
        <v>95</v>
      </c>
      <c r="K631" s="505" t="s">
        <v>2149</v>
      </c>
      <c r="L631" s="505" t="s">
        <v>112</v>
      </c>
      <c r="M631" s="541"/>
      <c r="N631" s="541"/>
      <c r="O631" s="445"/>
    </row>
    <row r="632" spans="1:15">
      <c r="A632" s="393">
        <v>46168</v>
      </c>
      <c r="B632" s="165" t="s">
        <v>2174</v>
      </c>
      <c r="C632" s="165" t="s">
        <v>334</v>
      </c>
      <c r="D632" s="165" t="s">
        <v>256</v>
      </c>
      <c r="E632" s="165">
        <v>500</v>
      </c>
      <c r="F632" s="503">
        <f t="shared" si="9"/>
        <v>0.9676663950749651</v>
      </c>
      <c r="G632" s="504">
        <v>516.70699999999999</v>
      </c>
      <c r="H632" s="347" t="s">
        <v>122</v>
      </c>
      <c r="I632" s="347" t="s">
        <v>1669</v>
      </c>
      <c r="J632" s="505" t="s">
        <v>95</v>
      </c>
      <c r="K632" s="505" t="s">
        <v>2149</v>
      </c>
      <c r="L632" s="505" t="s">
        <v>112</v>
      </c>
      <c r="M632" s="541"/>
      <c r="N632" s="541"/>
      <c r="O632" s="445"/>
    </row>
    <row r="633" spans="1:15">
      <c r="A633" s="393">
        <v>46168</v>
      </c>
      <c r="B633" s="165" t="s">
        <v>2175</v>
      </c>
      <c r="C633" s="375" t="s">
        <v>391</v>
      </c>
      <c r="D633" s="165" t="s">
        <v>256</v>
      </c>
      <c r="E633" s="165">
        <v>3000</v>
      </c>
      <c r="F633" s="503">
        <f t="shared" si="9"/>
        <v>5.8059983704497906</v>
      </c>
      <c r="G633" s="504">
        <v>516.70699999999999</v>
      </c>
      <c r="H633" s="165" t="s">
        <v>122</v>
      </c>
      <c r="I633" s="165" t="s">
        <v>1697</v>
      </c>
      <c r="J633" s="505" t="s">
        <v>95</v>
      </c>
      <c r="K633" s="505" t="s">
        <v>2149</v>
      </c>
      <c r="L633" s="505" t="s">
        <v>112</v>
      </c>
      <c r="M633" s="541"/>
      <c r="N633" s="541"/>
      <c r="O633" s="529"/>
    </row>
    <row r="634" spans="1:15">
      <c r="A634" s="393">
        <v>46168</v>
      </c>
      <c r="B634" s="165" t="s">
        <v>2172</v>
      </c>
      <c r="C634" s="165" t="s">
        <v>334</v>
      </c>
      <c r="D634" s="165" t="s">
        <v>256</v>
      </c>
      <c r="E634" s="165">
        <v>500</v>
      </c>
      <c r="F634" s="503">
        <f t="shared" si="9"/>
        <v>0.9676663950749651</v>
      </c>
      <c r="G634" s="504">
        <v>516.70699999999999</v>
      </c>
      <c r="H634" s="347" t="s">
        <v>122</v>
      </c>
      <c r="I634" s="347" t="s">
        <v>1669</v>
      </c>
      <c r="J634" s="505" t="s">
        <v>95</v>
      </c>
      <c r="K634" s="505" t="s">
        <v>2149</v>
      </c>
      <c r="L634" s="505" t="s">
        <v>112</v>
      </c>
      <c r="M634" s="541"/>
      <c r="N634" s="541"/>
      <c r="O634" s="529"/>
    </row>
    <row r="635" spans="1:15">
      <c r="A635" s="393">
        <v>46168</v>
      </c>
      <c r="B635" s="165" t="s">
        <v>2174</v>
      </c>
      <c r="C635" s="165" t="s">
        <v>334</v>
      </c>
      <c r="D635" s="165" t="s">
        <v>256</v>
      </c>
      <c r="E635" s="165">
        <v>500</v>
      </c>
      <c r="F635" s="503">
        <f t="shared" si="9"/>
        <v>0.9676663950749651</v>
      </c>
      <c r="G635" s="504">
        <v>516.70699999999999</v>
      </c>
      <c r="H635" s="347" t="s">
        <v>122</v>
      </c>
      <c r="I635" s="347" t="s">
        <v>1669</v>
      </c>
      <c r="J635" s="505" t="s">
        <v>95</v>
      </c>
      <c r="K635" s="505" t="s">
        <v>2149</v>
      </c>
      <c r="L635" s="505" t="s">
        <v>112</v>
      </c>
      <c r="M635" s="541"/>
      <c r="N635" s="541"/>
      <c r="O635" s="529"/>
    </row>
    <row r="636" spans="1:15">
      <c r="A636" s="393">
        <v>46168</v>
      </c>
      <c r="B636" s="165" t="s">
        <v>2174</v>
      </c>
      <c r="C636" s="165" t="s">
        <v>334</v>
      </c>
      <c r="D636" s="165" t="s">
        <v>256</v>
      </c>
      <c r="E636" s="165">
        <v>500</v>
      </c>
      <c r="F636" s="503">
        <f t="shared" si="9"/>
        <v>0.9676663950749651</v>
      </c>
      <c r="G636" s="504">
        <v>516.70699999999999</v>
      </c>
      <c r="H636" s="347" t="s">
        <v>122</v>
      </c>
      <c r="I636" s="347" t="s">
        <v>1669</v>
      </c>
      <c r="J636" s="505" t="s">
        <v>95</v>
      </c>
      <c r="K636" s="505" t="s">
        <v>2149</v>
      </c>
      <c r="L636" s="505" t="s">
        <v>112</v>
      </c>
      <c r="M636" s="541"/>
      <c r="N636" s="541"/>
      <c r="O636" s="529"/>
    </row>
    <row r="637" spans="1:15">
      <c r="A637" s="393">
        <v>46168</v>
      </c>
      <c r="B637" s="165" t="s">
        <v>2174</v>
      </c>
      <c r="C637" s="165" t="s">
        <v>334</v>
      </c>
      <c r="D637" s="165" t="s">
        <v>256</v>
      </c>
      <c r="E637" s="165">
        <v>500</v>
      </c>
      <c r="F637" s="503">
        <f t="shared" si="9"/>
        <v>0.9676663950749651</v>
      </c>
      <c r="G637" s="504">
        <v>516.70699999999999</v>
      </c>
      <c r="H637" s="347" t="s">
        <v>122</v>
      </c>
      <c r="I637" s="347" t="s">
        <v>1669</v>
      </c>
      <c r="J637" s="505" t="s">
        <v>95</v>
      </c>
      <c r="K637" s="505" t="s">
        <v>2149</v>
      </c>
      <c r="L637" s="505" t="s">
        <v>112</v>
      </c>
      <c r="M637" s="541"/>
      <c r="N637" s="541"/>
      <c r="O637" s="529"/>
    </row>
    <row r="638" spans="1:15">
      <c r="A638" s="393">
        <v>46168</v>
      </c>
      <c r="B638" s="165" t="s">
        <v>2205</v>
      </c>
      <c r="C638" s="165" t="s">
        <v>522</v>
      </c>
      <c r="D638" s="165" t="s">
        <v>256</v>
      </c>
      <c r="E638" s="165">
        <v>2500</v>
      </c>
      <c r="F638" s="503">
        <f t="shared" si="9"/>
        <v>4.8383319753748255</v>
      </c>
      <c r="G638" s="504">
        <v>516.70699999999999</v>
      </c>
      <c r="H638" s="347" t="s">
        <v>122</v>
      </c>
      <c r="I638" s="347" t="s">
        <v>1662</v>
      </c>
      <c r="J638" s="505" t="s">
        <v>95</v>
      </c>
      <c r="K638" s="505" t="s">
        <v>2149</v>
      </c>
      <c r="L638" s="505" t="s">
        <v>112</v>
      </c>
      <c r="M638" s="541"/>
      <c r="N638" s="541"/>
      <c r="O638" s="445"/>
    </row>
    <row r="639" spans="1:15">
      <c r="A639" s="370">
        <v>46168</v>
      </c>
      <c r="B639" s="242" t="s">
        <v>2164</v>
      </c>
      <c r="C639" s="242" t="s">
        <v>334</v>
      </c>
      <c r="D639" s="242" t="s">
        <v>256</v>
      </c>
      <c r="E639" s="242">
        <v>1000</v>
      </c>
      <c r="F639" s="503">
        <f t="shared" si="9"/>
        <v>1.9353327901499302</v>
      </c>
      <c r="G639" s="504">
        <v>516.70699999999999</v>
      </c>
      <c r="H639" s="242" t="s">
        <v>121</v>
      </c>
      <c r="I639" s="242" t="s">
        <v>1710</v>
      </c>
      <c r="J639" s="505" t="s">
        <v>95</v>
      </c>
      <c r="K639" s="505" t="s">
        <v>2149</v>
      </c>
      <c r="L639" s="505" t="s">
        <v>112</v>
      </c>
      <c r="M639" s="541"/>
      <c r="N639" s="541"/>
      <c r="O639" s="445"/>
    </row>
    <row r="640" spans="1:15">
      <c r="A640" s="370">
        <v>46168</v>
      </c>
      <c r="B640" s="242" t="s">
        <v>2161</v>
      </c>
      <c r="C640" s="242" t="s">
        <v>334</v>
      </c>
      <c r="D640" s="242" t="s">
        <v>256</v>
      </c>
      <c r="E640" s="242">
        <v>1000</v>
      </c>
      <c r="F640" s="503">
        <f t="shared" si="9"/>
        <v>1.9353327901499302</v>
      </c>
      <c r="G640" s="504">
        <v>516.70699999999999</v>
      </c>
      <c r="H640" s="242" t="s">
        <v>121</v>
      </c>
      <c r="I640" s="242" t="s">
        <v>1710</v>
      </c>
      <c r="J640" s="505" t="s">
        <v>95</v>
      </c>
      <c r="K640" s="505" t="s">
        <v>2149</v>
      </c>
      <c r="L640" s="505" t="s">
        <v>112</v>
      </c>
      <c r="M640" s="541"/>
      <c r="N640" s="541"/>
      <c r="O640" s="445"/>
    </row>
    <row r="641" spans="1:15">
      <c r="A641" s="370">
        <v>46168</v>
      </c>
      <c r="B641" s="242" t="s">
        <v>2161</v>
      </c>
      <c r="C641" s="242" t="s">
        <v>334</v>
      </c>
      <c r="D641" s="242" t="s">
        <v>256</v>
      </c>
      <c r="E641" s="242">
        <v>1000</v>
      </c>
      <c r="F641" s="503">
        <f t="shared" si="9"/>
        <v>1.9353327901499302</v>
      </c>
      <c r="G641" s="504">
        <v>516.70699999999999</v>
      </c>
      <c r="H641" s="242" t="s">
        <v>121</v>
      </c>
      <c r="I641" s="242" t="s">
        <v>1710</v>
      </c>
      <c r="J641" s="505" t="s">
        <v>95</v>
      </c>
      <c r="K641" s="505" t="s">
        <v>2149</v>
      </c>
      <c r="L641" s="505" t="s">
        <v>112</v>
      </c>
      <c r="M641" s="541"/>
      <c r="N641" s="541"/>
      <c r="O641" s="445"/>
    </row>
    <row r="642" spans="1:15">
      <c r="A642" s="370">
        <v>46168</v>
      </c>
      <c r="B642" s="242" t="s">
        <v>2161</v>
      </c>
      <c r="C642" s="242" t="s">
        <v>334</v>
      </c>
      <c r="D642" s="242" t="s">
        <v>256</v>
      </c>
      <c r="E642" s="242">
        <v>1000</v>
      </c>
      <c r="F642" s="503">
        <f t="shared" ref="F642:F705" si="10">E642/G642</f>
        <v>1.9353327901499302</v>
      </c>
      <c r="G642" s="504">
        <v>516.70699999999999</v>
      </c>
      <c r="H642" s="242" t="s">
        <v>121</v>
      </c>
      <c r="I642" s="242" t="s">
        <v>1710</v>
      </c>
      <c r="J642" s="505" t="s">
        <v>95</v>
      </c>
      <c r="K642" s="505" t="s">
        <v>2149</v>
      </c>
      <c r="L642" s="505" t="s">
        <v>112</v>
      </c>
      <c r="M642" s="541"/>
      <c r="N642" s="541"/>
      <c r="O642" s="445"/>
    </row>
    <row r="643" spans="1:15">
      <c r="A643" s="370">
        <v>46168</v>
      </c>
      <c r="B643" s="242" t="s">
        <v>2161</v>
      </c>
      <c r="C643" s="242" t="s">
        <v>334</v>
      </c>
      <c r="D643" s="242" t="s">
        <v>256</v>
      </c>
      <c r="E643" s="242">
        <v>1000</v>
      </c>
      <c r="F643" s="503">
        <f t="shared" si="10"/>
        <v>1.9353327901499302</v>
      </c>
      <c r="G643" s="504">
        <v>516.70699999999999</v>
      </c>
      <c r="H643" s="242" t="s">
        <v>121</v>
      </c>
      <c r="I643" s="242" t="s">
        <v>1710</v>
      </c>
      <c r="J643" s="505" t="s">
        <v>95</v>
      </c>
      <c r="K643" s="505" t="s">
        <v>2149</v>
      </c>
      <c r="L643" s="505" t="s">
        <v>112</v>
      </c>
      <c r="M643" s="542"/>
      <c r="N643" s="542"/>
      <c r="O643" s="444"/>
    </row>
    <row r="644" spans="1:15">
      <c r="A644" s="370">
        <v>46168</v>
      </c>
      <c r="B644" s="242" t="s">
        <v>2164</v>
      </c>
      <c r="C644" s="242" t="s">
        <v>334</v>
      </c>
      <c r="D644" s="242" t="s">
        <v>256</v>
      </c>
      <c r="E644" s="242">
        <v>1000</v>
      </c>
      <c r="F644" s="503">
        <f t="shared" si="10"/>
        <v>1.9353327901499302</v>
      </c>
      <c r="G644" s="504">
        <v>516.70699999999999</v>
      </c>
      <c r="H644" s="242" t="s">
        <v>121</v>
      </c>
      <c r="I644" s="242" t="s">
        <v>1710</v>
      </c>
      <c r="J644" s="505" t="s">
        <v>95</v>
      </c>
      <c r="K644" s="505" t="s">
        <v>2149</v>
      </c>
      <c r="L644" s="505" t="s">
        <v>112</v>
      </c>
      <c r="M644" s="541"/>
      <c r="N644" s="541"/>
      <c r="O644" s="445"/>
    </row>
    <row r="645" spans="1:15">
      <c r="A645" s="370">
        <v>46168</v>
      </c>
      <c r="B645" s="242" t="s">
        <v>2165</v>
      </c>
      <c r="C645" s="375" t="s">
        <v>391</v>
      </c>
      <c r="D645" s="242" t="s">
        <v>256</v>
      </c>
      <c r="E645" s="242">
        <v>13000</v>
      </c>
      <c r="F645" s="503">
        <f t="shared" si="10"/>
        <v>25.159326271949094</v>
      </c>
      <c r="G645" s="504">
        <v>516.70699999999999</v>
      </c>
      <c r="H645" s="242" t="s">
        <v>121</v>
      </c>
      <c r="I645" s="242" t="s">
        <v>1732</v>
      </c>
      <c r="J645" s="505" t="s">
        <v>95</v>
      </c>
      <c r="K645" s="505" t="s">
        <v>2149</v>
      </c>
      <c r="L645" s="505" t="s">
        <v>112</v>
      </c>
      <c r="M645" s="541"/>
      <c r="N645" s="541"/>
      <c r="O645" s="445"/>
    </row>
    <row r="646" spans="1:15">
      <c r="A646" s="370">
        <v>46168</v>
      </c>
      <c r="B646" s="242" t="s">
        <v>521</v>
      </c>
      <c r="C646" s="242" t="s">
        <v>566</v>
      </c>
      <c r="D646" s="242" t="s">
        <v>256</v>
      </c>
      <c r="E646" s="242">
        <v>2500</v>
      </c>
      <c r="F646" s="503">
        <f t="shared" si="10"/>
        <v>4.8383319753748255</v>
      </c>
      <c r="G646" s="504">
        <v>516.70699999999999</v>
      </c>
      <c r="H646" s="242" t="s">
        <v>121</v>
      </c>
      <c r="I646" s="242" t="s">
        <v>1711</v>
      </c>
      <c r="J646" s="505" t="s">
        <v>95</v>
      </c>
      <c r="K646" s="505" t="s">
        <v>2149</v>
      </c>
      <c r="L646" s="505" t="s">
        <v>112</v>
      </c>
      <c r="M646" s="541"/>
      <c r="N646" s="541"/>
      <c r="O646" s="445"/>
    </row>
    <row r="647" spans="1:15" hidden="1">
      <c r="A647" s="370">
        <v>46168</v>
      </c>
      <c r="B647" s="165" t="s">
        <v>1709</v>
      </c>
      <c r="C647" s="165" t="s">
        <v>109</v>
      </c>
      <c r="D647" s="242" t="s">
        <v>256</v>
      </c>
      <c r="E647" s="242">
        <v>7500</v>
      </c>
      <c r="F647" s="503">
        <f t="shared" si="10"/>
        <v>14.514995926124477</v>
      </c>
      <c r="G647" s="504">
        <v>516.70699999999999</v>
      </c>
      <c r="H647" s="242" t="s">
        <v>121</v>
      </c>
      <c r="I647" s="242" t="s">
        <v>1733</v>
      </c>
      <c r="J647" s="505" t="s">
        <v>95</v>
      </c>
      <c r="K647" s="505" t="s">
        <v>2149</v>
      </c>
      <c r="L647" s="505" t="s">
        <v>112</v>
      </c>
      <c r="M647" s="542"/>
      <c r="N647" s="542"/>
      <c r="O647" s="444"/>
    </row>
    <row r="648" spans="1:15" hidden="1">
      <c r="A648" s="381">
        <v>46168</v>
      </c>
      <c r="B648" s="242" t="s">
        <v>1816</v>
      </c>
      <c r="C648" s="369" t="s">
        <v>334</v>
      </c>
      <c r="D648" s="530" t="s">
        <v>96</v>
      </c>
      <c r="E648" s="285">
        <v>250</v>
      </c>
      <c r="F648" s="503">
        <f t="shared" si="10"/>
        <v>0.48383319753748255</v>
      </c>
      <c r="G648" s="504">
        <v>516.70699999999999</v>
      </c>
      <c r="H648" s="540" t="s">
        <v>133</v>
      </c>
      <c r="I648" s="242" t="s">
        <v>1834</v>
      </c>
      <c r="J648" s="505" t="s">
        <v>95</v>
      </c>
      <c r="K648" s="505" t="s">
        <v>2149</v>
      </c>
      <c r="L648" s="505" t="s">
        <v>112</v>
      </c>
      <c r="M648" s="541"/>
      <c r="N648" s="541"/>
      <c r="O648" s="445"/>
    </row>
    <row r="649" spans="1:15" hidden="1">
      <c r="A649" s="381">
        <v>46168</v>
      </c>
      <c r="B649" s="242" t="s">
        <v>1800</v>
      </c>
      <c r="C649" s="369" t="s">
        <v>334</v>
      </c>
      <c r="D649" s="530" t="s">
        <v>96</v>
      </c>
      <c r="E649" s="285">
        <v>250</v>
      </c>
      <c r="F649" s="503">
        <f t="shared" si="10"/>
        <v>0.48383319753748255</v>
      </c>
      <c r="G649" s="504">
        <v>516.70699999999999</v>
      </c>
      <c r="H649" s="540" t="s">
        <v>133</v>
      </c>
      <c r="I649" s="242" t="s">
        <v>1834</v>
      </c>
      <c r="J649" s="505" t="s">
        <v>95</v>
      </c>
      <c r="K649" s="505" t="s">
        <v>2149</v>
      </c>
      <c r="L649" s="505" t="s">
        <v>112</v>
      </c>
      <c r="M649" s="541"/>
      <c r="N649" s="541"/>
      <c r="O649" s="445"/>
    </row>
    <row r="650" spans="1:15" hidden="1">
      <c r="A650" s="381">
        <v>46168</v>
      </c>
      <c r="B650" s="242" t="s">
        <v>1807</v>
      </c>
      <c r="C650" s="242" t="s">
        <v>403</v>
      </c>
      <c r="D650" s="530" t="s">
        <v>96</v>
      </c>
      <c r="E650" s="285">
        <v>10500</v>
      </c>
      <c r="F650" s="503">
        <f t="shared" si="10"/>
        <v>20.320994296574266</v>
      </c>
      <c r="G650" s="504">
        <v>516.70699999999999</v>
      </c>
      <c r="H650" s="540" t="s">
        <v>133</v>
      </c>
      <c r="I650" s="242" t="s">
        <v>1835</v>
      </c>
      <c r="J650" s="505" t="s">
        <v>95</v>
      </c>
      <c r="K650" s="505" t="s">
        <v>2149</v>
      </c>
      <c r="L650" s="505" t="s">
        <v>112</v>
      </c>
      <c r="M650" s="541"/>
      <c r="N650" s="541"/>
      <c r="O650" s="445"/>
    </row>
    <row r="651" spans="1:15" hidden="1">
      <c r="A651" s="381">
        <v>46168</v>
      </c>
      <c r="B651" s="242" t="s">
        <v>1817</v>
      </c>
      <c r="C651" s="369" t="s">
        <v>334</v>
      </c>
      <c r="D651" s="530" t="s">
        <v>96</v>
      </c>
      <c r="E651" s="285">
        <v>500</v>
      </c>
      <c r="F651" s="503">
        <f t="shared" si="10"/>
        <v>0.9676663950749651</v>
      </c>
      <c r="G651" s="504">
        <v>516.70699999999999</v>
      </c>
      <c r="H651" s="540" t="s">
        <v>133</v>
      </c>
      <c r="I651" s="242" t="s">
        <v>1834</v>
      </c>
      <c r="J651" s="505" t="s">
        <v>95</v>
      </c>
      <c r="K651" s="505" t="s">
        <v>2149</v>
      </c>
      <c r="L651" s="505" t="s">
        <v>112</v>
      </c>
      <c r="M651" s="541"/>
      <c r="N651" s="541"/>
      <c r="O651" s="445"/>
    </row>
    <row r="652" spans="1:15" hidden="1">
      <c r="A652" s="381">
        <v>46168</v>
      </c>
      <c r="B652" s="170" t="s">
        <v>1818</v>
      </c>
      <c r="C652" s="170" t="s">
        <v>1795</v>
      </c>
      <c r="D652" s="376" t="s">
        <v>1502</v>
      </c>
      <c r="E652" s="309">
        <v>34200</v>
      </c>
      <c r="F652" s="503">
        <f t="shared" si="10"/>
        <v>66.188381423127609</v>
      </c>
      <c r="G652" s="504">
        <v>516.70699999999999</v>
      </c>
      <c r="H652" s="369" t="s">
        <v>133</v>
      </c>
      <c r="I652" s="170" t="s">
        <v>1856</v>
      </c>
      <c r="J652" s="505" t="s">
        <v>95</v>
      </c>
      <c r="K652" s="505" t="s">
        <v>2149</v>
      </c>
      <c r="L652" s="505" t="s">
        <v>112</v>
      </c>
      <c r="M652" s="541"/>
      <c r="N652" s="541"/>
      <c r="O652" s="445"/>
    </row>
    <row r="653" spans="1:15" hidden="1">
      <c r="A653" s="381">
        <v>46168</v>
      </c>
      <c r="B653" s="242" t="s">
        <v>1819</v>
      </c>
      <c r="C653" s="369" t="s">
        <v>334</v>
      </c>
      <c r="D653" s="530" t="s">
        <v>96</v>
      </c>
      <c r="E653" s="285">
        <v>500</v>
      </c>
      <c r="F653" s="503">
        <f t="shared" si="10"/>
        <v>0.9676663950749651</v>
      </c>
      <c r="G653" s="504">
        <v>516.70699999999999</v>
      </c>
      <c r="H653" s="540" t="s">
        <v>133</v>
      </c>
      <c r="I653" s="242" t="s">
        <v>1834</v>
      </c>
      <c r="J653" s="505" t="s">
        <v>95</v>
      </c>
      <c r="K653" s="505" t="s">
        <v>2149</v>
      </c>
      <c r="L653" s="505" t="s">
        <v>112</v>
      </c>
      <c r="M653" s="541"/>
      <c r="N653" s="541"/>
      <c r="O653" s="445"/>
    </row>
    <row r="654" spans="1:15" hidden="1">
      <c r="A654" s="381">
        <v>46168</v>
      </c>
      <c r="B654" s="242" t="s">
        <v>1820</v>
      </c>
      <c r="C654" s="369" t="s">
        <v>334</v>
      </c>
      <c r="D654" s="530" t="s">
        <v>96</v>
      </c>
      <c r="E654" s="285">
        <v>250</v>
      </c>
      <c r="F654" s="503">
        <f t="shared" si="10"/>
        <v>0.48383319753748255</v>
      </c>
      <c r="G654" s="504">
        <v>516.70699999999999</v>
      </c>
      <c r="H654" s="540" t="s">
        <v>133</v>
      </c>
      <c r="I654" s="242" t="s">
        <v>1834</v>
      </c>
      <c r="J654" s="505" t="s">
        <v>95</v>
      </c>
      <c r="K654" s="505" t="s">
        <v>2149</v>
      </c>
      <c r="L654" s="505" t="s">
        <v>112</v>
      </c>
      <c r="M654" s="541"/>
      <c r="N654" s="541"/>
      <c r="O654" s="445"/>
    </row>
    <row r="655" spans="1:15" hidden="1">
      <c r="A655" s="381">
        <v>46168</v>
      </c>
      <c r="B655" s="242" t="s">
        <v>1800</v>
      </c>
      <c r="C655" s="369" t="s">
        <v>334</v>
      </c>
      <c r="D655" s="530" t="s">
        <v>96</v>
      </c>
      <c r="E655" s="285">
        <v>250</v>
      </c>
      <c r="F655" s="503">
        <f t="shared" si="10"/>
        <v>0.48383319753748255</v>
      </c>
      <c r="G655" s="504">
        <v>516.70699999999999</v>
      </c>
      <c r="H655" s="540" t="s">
        <v>133</v>
      </c>
      <c r="I655" s="242" t="s">
        <v>1834</v>
      </c>
      <c r="J655" s="505" t="s">
        <v>95</v>
      </c>
      <c r="K655" s="505" t="s">
        <v>2149</v>
      </c>
      <c r="L655" s="505" t="s">
        <v>112</v>
      </c>
      <c r="M655" s="541"/>
      <c r="N655" s="541"/>
      <c r="O655" s="445"/>
    </row>
    <row r="656" spans="1:15" hidden="1">
      <c r="A656" s="381">
        <v>46168</v>
      </c>
      <c r="B656" s="242" t="s">
        <v>1807</v>
      </c>
      <c r="C656" s="242" t="s">
        <v>403</v>
      </c>
      <c r="D656" s="530" t="s">
        <v>96</v>
      </c>
      <c r="E656" s="285">
        <v>10500</v>
      </c>
      <c r="F656" s="503">
        <f t="shared" si="10"/>
        <v>20.320994296574266</v>
      </c>
      <c r="G656" s="504">
        <v>516.70699999999999</v>
      </c>
      <c r="H656" s="540" t="s">
        <v>133</v>
      </c>
      <c r="I656" s="242" t="s">
        <v>1835</v>
      </c>
      <c r="J656" s="505" t="s">
        <v>95</v>
      </c>
      <c r="K656" s="505" t="s">
        <v>2149</v>
      </c>
      <c r="L656" s="505" t="s">
        <v>112</v>
      </c>
      <c r="M656" s="541"/>
      <c r="N656" s="541"/>
      <c r="O656" s="445"/>
    </row>
    <row r="657" spans="1:15" s="246" customFormat="1" hidden="1">
      <c r="A657" s="370">
        <v>46168</v>
      </c>
      <c r="B657" s="170" t="s">
        <v>1821</v>
      </c>
      <c r="C657" s="369" t="s">
        <v>109</v>
      </c>
      <c r="D657" s="369" t="s">
        <v>96</v>
      </c>
      <c r="E657" s="309">
        <v>7500</v>
      </c>
      <c r="F657" s="503">
        <f t="shared" si="10"/>
        <v>14.514995926124477</v>
      </c>
      <c r="G657" s="504">
        <v>516.70699999999999</v>
      </c>
      <c r="H657" s="369" t="s">
        <v>133</v>
      </c>
      <c r="I657" s="170" t="s">
        <v>1857</v>
      </c>
      <c r="J657" s="505" t="s">
        <v>95</v>
      </c>
      <c r="K657" s="505" t="s">
        <v>2149</v>
      </c>
      <c r="L657" s="505" t="s">
        <v>112</v>
      </c>
      <c r="M657" s="541"/>
      <c r="N657" s="541"/>
      <c r="O657" s="445"/>
    </row>
    <row r="658" spans="1:15" hidden="1">
      <c r="A658" s="536">
        <v>46168</v>
      </c>
      <c r="B658" s="375" t="s">
        <v>1904</v>
      </c>
      <c r="C658" s="375" t="s">
        <v>391</v>
      </c>
      <c r="D658" s="375" t="s">
        <v>99</v>
      </c>
      <c r="E658" s="245">
        <v>5000</v>
      </c>
      <c r="F658" s="503">
        <f t="shared" si="10"/>
        <v>9.676663950749651</v>
      </c>
      <c r="G658" s="504">
        <v>516.70699999999999</v>
      </c>
      <c r="H658" s="375" t="s">
        <v>128</v>
      </c>
      <c r="I658" s="375" t="s">
        <v>1958</v>
      </c>
      <c r="J658" s="505" t="s">
        <v>95</v>
      </c>
      <c r="K658" s="505" t="s">
        <v>2149</v>
      </c>
      <c r="L658" s="505" t="s">
        <v>112</v>
      </c>
      <c r="M658" s="543"/>
      <c r="N658" s="543"/>
    </row>
    <row r="659" spans="1:15" hidden="1">
      <c r="A659" s="536">
        <v>46168</v>
      </c>
      <c r="B659" s="375" t="s">
        <v>1900</v>
      </c>
      <c r="C659" s="375" t="s">
        <v>334</v>
      </c>
      <c r="D659" s="375" t="s">
        <v>99</v>
      </c>
      <c r="E659" s="245">
        <v>1000</v>
      </c>
      <c r="F659" s="503">
        <f t="shared" si="10"/>
        <v>1.9353327901499302</v>
      </c>
      <c r="G659" s="504">
        <v>516.70699999999999</v>
      </c>
      <c r="H659" s="375" t="s">
        <v>128</v>
      </c>
      <c r="I659" s="375" t="s">
        <v>1938</v>
      </c>
      <c r="J659" s="505" t="s">
        <v>95</v>
      </c>
      <c r="K659" s="505" t="s">
        <v>2149</v>
      </c>
      <c r="L659" s="505" t="s">
        <v>112</v>
      </c>
      <c r="M659" s="543"/>
      <c r="N659" s="543"/>
    </row>
    <row r="660" spans="1:15" s="246" customFormat="1" hidden="1">
      <c r="A660" s="536">
        <v>46168</v>
      </c>
      <c r="B660" s="375" t="s">
        <v>1901</v>
      </c>
      <c r="C660" s="375" t="s">
        <v>334</v>
      </c>
      <c r="D660" s="375" t="s">
        <v>99</v>
      </c>
      <c r="E660" s="245">
        <v>1000</v>
      </c>
      <c r="F660" s="503">
        <f t="shared" si="10"/>
        <v>1.9353327901499302</v>
      </c>
      <c r="G660" s="504">
        <v>516.70699999999999</v>
      </c>
      <c r="H660" s="375" t="s">
        <v>128</v>
      </c>
      <c r="I660" s="375" t="s">
        <v>1938</v>
      </c>
      <c r="J660" s="505" t="s">
        <v>95</v>
      </c>
      <c r="K660" s="505" t="s">
        <v>2149</v>
      </c>
      <c r="L660" s="505" t="s">
        <v>112</v>
      </c>
      <c r="M660" s="543"/>
      <c r="N660" s="543"/>
      <c r="O660"/>
    </row>
    <row r="661" spans="1:15" s="246" customFormat="1" hidden="1">
      <c r="A661" s="536">
        <v>46168</v>
      </c>
      <c r="B661" s="375" t="s">
        <v>1902</v>
      </c>
      <c r="C661" s="375" t="s">
        <v>334</v>
      </c>
      <c r="D661" s="375" t="s">
        <v>99</v>
      </c>
      <c r="E661" s="245">
        <v>1000</v>
      </c>
      <c r="F661" s="503">
        <f t="shared" si="10"/>
        <v>1.9353327901499302</v>
      </c>
      <c r="G661" s="504">
        <v>516.70699999999999</v>
      </c>
      <c r="H661" s="375" t="s">
        <v>128</v>
      </c>
      <c r="I661" s="375" t="s">
        <v>1938</v>
      </c>
      <c r="J661" s="505" t="s">
        <v>95</v>
      </c>
      <c r="K661" s="505" t="s">
        <v>2149</v>
      </c>
      <c r="L661" s="505" t="s">
        <v>112</v>
      </c>
      <c r="M661" s="543"/>
      <c r="N661" s="543"/>
      <c r="O661"/>
    </row>
    <row r="662" spans="1:15" hidden="1">
      <c r="A662" s="370">
        <v>46168</v>
      </c>
      <c r="B662" s="375" t="s">
        <v>1905</v>
      </c>
      <c r="C662" s="375" t="s">
        <v>109</v>
      </c>
      <c r="D662" s="375" t="s">
        <v>99</v>
      </c>
      <c r="E662" s="245">
        <v>7500</v>
      </c>
      <c r="F662" s="503">
        <f t="shared" si="10"/>
        <v>14.514995926124477</v>
      </c>
      <c r="G662" s="504">
        <v>516.70699999999999</v>
      </c>
      <c r="H662" s="375" t="s">
        <v>128</v>
      </c>
      <c r="I662" s="375" t="s">
        <v>1959</v>
      </c>
      <c r="J662" s="505" t="s">
        <v>95</v>
      </c>
      <c r="K662" s="505" t="s">
        <v>2149</v>
      </c>
      <c r="L662" s="505" t="s">
        <v>112</v>
      </c>
      <c r="M662" s="543"/>
      <c r="N662" s="543"/>
    </row>
    <row r="663" spans="1:15" hidden="1">
      <c r="A663" s="366">
        <v>46168</v>
      </c>
      <c r="B663" s="242" t="s">
        <v>1986</v>
      </c>
      <c r="C663" s="242" t="s">
        <v>119</v>
      </c>
      <c r="D663" s="375" t="s">
        <v>97</v>
      </c>
      <c r="E663" s="373">
        <v>31250</v>
      </c>
      <c r="F663" s="503">
        <f t="shared" si="10"/>
        <v>60.479149692185324</v>
      </c>
      <c r="G663" s="504">
        <v>516.70699999999999</v>
      </c>
      <c r="H663" s="242" t="s">
        <v>123</v>
      </c>
      <c r="I663" s="170" t="s">
        <v>2030</v>
      </c>
      <c r="J663" s="505" t="s">
        <v>95</v>
      </c>
      <c r="K663" s="505" t="s">
        <v>2149</v>
      </c>
      <c r="L663" s="505" t="s">
        <v>112</v>
      </c>
      <c r="M663" s="543"/>
      <c r="N663" s="543"/>
    </row>
    <row r="664" spans="1:15" hidden="1">
      <c r="A664" s="370">
        <v>46168</v>
      </c>
      <c r="B664" s="242" t="s">
        <v>1993</v>
      </c>
      <c r="C664" s="242" t="s">
        <v>334</v>
      </c>
      <c r="D664" s="242" t="s">
        <v>96</v>
      </c>
      <c r="E664" s="242">
        <v>1000</v>
      </c>
      <c r="F664" s="503">
        <f t="shared" si="10"/>
        <v>1.9353327901499302</v>
      </c>
      <c r="G664" s="504">
        <v>516.70699999999999</v>
      </c>
      <c r="H664" s="242" t="s">
        <v>123</v>
      </c>
      <c r="I664" s="242" t="s">
        <v>2013</v>
      </c>
      <c r="J664" s="505" t="s">
        <v>95</v>
      </c>
      <c r="K664" s="505" t="s">
        <v>2149</v>
      </c>
      <c r="L664" s="505" t="s">
        <v>112</v>
      </c>
      <c r="M664" s="543"/>
      <c r="N664" s="543"/>
    </row>
    <row r="665" spans="1:15" hidden="1">
      <c r="A665" s="370">
        <v>46168</v>
      </c>
      <c r="B665" s="242" t="s">
        <v>1994</v>
      </c>
      <c r="C665" s="375" t="s">
        <v>391</v>
      </c>
      <c r="D665" s="242" t="s">
        <v>96</v>
      </c>
      <c r="E665" s="242">
        <v>5000</v>
      </c>
      <c r="F665" s="503">
        <f t="shared" si="10"/>
        <v>9.676663950749651</v>
      </c>
      <c r="G665" s="504">
        <v>516.70699999999999</v>
      </c>
      <c r="H665" s="242" t="s">
        <v>123</v>
      </c>
      <c r="I665" s="242" t="s">
        <v>2032</v>
      </c>
      <c r="J665" s="505" t="s">
        <v>95</v>
      </c>
      <c r="K665" s="505" t="s">
        <v>2149</v>
      </c>
      <c r="L665" s="505" t="s">
        <v>112</v>
      </c>
      <c r="M665" s="543"/>
      <c r="N665" s="543"/>
    </row>
    <row r="666" spans="1:15" hidden="1">
      <c r="A666" s="370">
        <v>46168</v>
      </c>
      <c r="B666" s="242" t="s">
        <v>766</v>
      </c>
      <c r="C666" s="242" t="s">
        <v>334</v>
      </c>
      <c r="D666" s="242" t="s">
        <v>96</v>
      </c>
      <c r="E666" s="242">
        <v>500</v>
      </c>
      <c r="F666" s="503">
        <f t="shared" si="10"/>
        <v>0.9676663950749651</v>
      </c>
      <c r="G666" s="504">
        <v>516.70699999999999</v>
      </c>
      <c r="H666" s="242" t="s">
        <v>123</v>
      </c>
      <c r="I666" s="242" t="s">
        <v>2013</v>
      </c>
      <c r="J666" s="505" t="s">
        <v>95</v>
      </c>
      <c r="K666" s="505" t="s">
        <v>2149</v>
      </c>
      <c r="L666" s="505" t="s">
        <v>112</v>
      </c>
      <c r="M666" s="543"/>
      <c r="N666" s="543"/>
    </row>
    <row r="667" spans="1:15" hidden="1">
      <c r="A667" s="370">
        <v>46168</v>
      </c>
      <c r="B667" s="242" t="s">
        <v>1995</v>
      </c>
      <c r="C667" s="242" t="s">
        <v>109</v>
      </c>
      <c r="D667" s="242" t="s">
        <v>96</v>
      </c>
      <c r="E667" s="242">
        <v>5000</v>
      </c>
      <c r="F667" s="503">
        <f t="shared" si="10"/>
        <v>9.676663950749651</v>
      </c>
      <c r="G667" s="504">
        <v>516.70699999999999</v>
      </c>
      <c r="H667" s="242" t="s">
        <v>123</v>
      </c>
      <c r="I667" s="242" t="s">
        <v>2033</v>
      </c>
      <c r="J667" s="505" t="s">
        <v>95</v>
      </c>
      <c r="K667" s="505" t="s">
        <v>2149</v>
      </c>
      <c r="L667" s="505" t="s">
        <v>112</v>
      </c>
      <c r="M667" s="543"/>
      <c r="N667" s="543"/>
    </row>
    <row r="668" spans="1:15" hidden="1">
      <c r="A668" s="363">
        <v>46168</v>
      </c>
      <c r="B668" s="286" t="s">
        <v>2048</v>
      </c>
      <c r="C668" s="242" t="s">
        <v>103</v>
      </c>
      <c r="D668" s="242" t="s">
        <v>256</v>
      </c>
      <c r="E668" s="245">
        <v>339200</v>
      </c>
      <c r="F668" s="503">
        <f t="shared" si="10"/>
        <v>656.46488241885629</v>
      </c>
      <c r="G668" s="504">
        <v>516.70699999999999</v>
      </c>
      <c r="H668" s="242" t="s">
        <v>106</v>
      </c>
      <c r="I668" s="242" t="s">
        <v>2056</v>
      </c>
      <c r="J668" s="505" t="s">
        <v>95</v>
      </c>
      <c r="K668" s="505" t="s">
        <v>2149</v>
      </c>
      <c r="L668" s="505" t="s">
        <v>112</v>
      </c>
      <c r="M668" s="543"/>
      <c r="N668" s="543"/>
    </row>
    <row r="669" spans="1:15" hidden="1">
      <c r="A669" s="370">
        <v>46169</v>
      </c>
      <c r="B669" s="242" t="s">
        <v>187</v>
      </c>
      <c r="C669" s="242" t="s">
        <v>334</v>
      </c>
      <c r="D669" s="371" t="s">
        <v>98</v>
      </c>
      <c r="E669" s="242">
        <v>1000</v>
      </c>
      <c r="F669" s="503">
        <f t="shared" si="10"/>
        <v>1.9353327901499302</v>
      </c>
      <c r="G669" s="504">
        <v>516.70699999999999</v>
      </c>
      <c r="H669" s="372" t="s">
        <v>110</v>
      </c>
      <c r="I669" s="530" t="s">
        <v>1468</v>
      </c>
      <c r="J669" s="505" t="s">
        <v>95</v>
      </c>
      <c r="K669" s="505" t="s">
        <v>2149</v>
      </c>
      <c r="L669" s="505" t="s">
        <v>112</v>
      </c>
      <c r="M669" s="541"/>
      <c r="N669" s="541"/>
      <c r="O669" s="445"/>
    </row>
    <row r="670" spans="1:15" hidden="1">
      <c r="A670" s="370">
        <v>46169</v>
      </c>
      <c r="B670" s="242" t="s">
        <v>186</v>
      </c>
      <c r="C670" s="242" t="s">
        <v>334</v>
      </c>
      <c r="D670" s="371" t="s">
        <v>98</v>
      </c>
      <c r="E670" s="242">
        <v>1000</v>
      </c>
      <c r="F670" s="503">
        <f t="shared" si="10"/>
        <v>1.9353327901499302</v>
      </c>
      <c r="G670" s="504">
        <v>516.70699999999999</v>
      </c>
      <c r="H670" s="372" t="s">
        <v>110</v>
      </c>
      <c r="I670" s="530" t="s">
        <v>1468</v>
      </c>
      <c r="J670" s="505" t="s">
        <v>95</v>
      </c>
      <c r="K670" s="505" t="s">
        <v>2149</v>
      </c>
      <c r="L670" s="505" t="s">
        <v>112</v>
      </c>
      <c r="M670" s="541"/>
      <c r="N670" s="541"/>
      <c r="O670" s="445"/>
    </row>
    <row r="671" spans="1:15" hidden="1">
      <c r="A671" s="370">
        <v>46169</v>
      </c>
      <c r="B671" s="242" t="s">
        <v>1460</v>
      </c>
      <c r="C671" s="242" t="s">
        <v>334</v>
      </c>
      <c r="D671" s="371" t="s">
        <v>98</v>
      </c>
      <c r="E671" s="242">
        <v>1000</v>
      </c>
      <c r="F671" s="503">
        <f t="shared" si="10"/>
        <v>1.9353327901499302</v>
      </c>
      <c r="G671" s="504">
        <v>516.70699999999999</v>
      </c>
      <c r="H671" s="372" t="s">
        <v>110</v>
      </c>
      <c r="I671" s="530" t="s">
        <v>1468</v>
      </c>
      <c r="J671" s="505" t="s">
        <v>95</v>
      </c>
      <c r="K671" s="505" t="s">
        <v>2149</v>
      </c>
      <c r="L671" s="505" t="s">
        <v>112</v>
      </c>
      <c r="M671" s="541"/>
      <c r="N671" s="541"/>
      <c r="O671" s="445"/>
    </row>
    <row r="672" spans="1:15" hidden="1">
      <c r="A672" s="370">
        <v>46169</v>
      </c>
      <c r="B672" s="242" t="s">
        <v>1461</v>
      </c>
      <c r="C672" s="242" t="s">
        <v>334</v>
      </c>
      <c r="D672" s="371" t="s">
        <v>98</v>
      </c>
      <c r="E672" s="242">
        <v>1000</v>
      </c>
      <c r="F672" s="503">
        <f t="shared" si="10"/>
        <v>1.9353327901499302</v>
      </c>
      <c r="G672" s="504">
        <v>516.70699999999999</v>
      </c>
      <c r="H672" s="372" t="s">
        <v>110</v>
      </c>
      <c r="I672" s="530" t="s">
        <v>1468</v>
      </c>
      <c r="J672" s="505" t="s">
        <v>95</v>
      </c>
      <c r="K672" s="505" t="s">
        <v>2149</v>
      </c>
      <c r="L672" s="505" t="s">
        <v>112</v>
      </c>
      <c r="M672" s="541"/>
      <c r="N672" s="541"/>
      <c r="O672" s="445"/>
    </row>
    <row r="673" spans="1:15" hidden="1">
      <c r="A673" s="370">
        <v>46169</v>
      </c>
      <c r="B673" s="242" t="s">
        <v>1462</v>
      </c>
      <c r="C673" s="242" t="s">
        <v>334</v>
      </c>
      <c r="D673" s="371" t="s">
        <v>98</v>
      </c>
      <c r="E673" s="242">
        <v>1000</v>
      </c>
      <c r="F673" s="503">
        <f t="shared" si="10"/>
        <v>1.9353327901499302</v>
      </c>
      <c r="G673" s="504">
        <v>516.70699999999999</v>
      </c>
      <c r="H673" s="372" t="s">
        <v>110</v>
      </c>
      <c r="I673" s="530" t="s">
        <v>1468</v>
      </c>
      <c r="J673" s="505" t="s">
        <v>95</v>
      </c>
      <c r="K673" s="505" t="s">
        <v>2149</v>
      </c>
      <c r="L673" s="505" t="s">
        <v>112</v>
      </c>
      <c r="M673" s="541"/>
      <c r="N673" s="541"/>
      <c r="O673" s="445"/>
    </row>
    <row r="674" spans="1:15" hidden="1">
      <c r="A674" s="370">
        <v>46169</v>
      </c>
      <c r="B674" s="242" t="s">
        <v>1463</v>
      </c>
      <c r="C674" s="242" t="s">
        <v>334</v>
      </c>
      <c r="D674" s="371" t="s">
        <v>98</v>
      </c>
      <c r="E674" s="242">
        <v>1000</v>
      </c>
      <c r="F674" s="503">
        <f t="shared" si="10"/>
        <v>1.9353327901499302</v>
      </c>
      <c r="G674" s="504">
        <v>516.70699999999999</v>
      </c>
      <c r="H674" s="372" t="s">
        <v>110</v>
      </c>
      <c r="I674" s="530" t="s">
        <v>1468</v>
      </c>
      <c r="J674" s="505" t="s">
        <v>95</v>
      </c>
      <c r="K674" s="505" t="s">
        <v>2149</v>
      </c>
      <c r="L674" s="505" t="s">
        <v>112</v>
      </c>
      <c r="M674" s="541"/>
      <c r="N674" s="541"/>
      <c r="O674" s="445"/>
    </row>
    <row r="675" spans="1:15" hidden="1">
      <c r="A675" s="370">
        <v>46169</v>
      </c>
      <c r="B675" s="242" t="s">
        <v>186</v>
      </c>
      <c r="C675" s="242" t="s">
        <v>334</v>
      </c>
      <c r="D675" s="371" t="s">
        <v>98</v>
      </c>
      <c r="E675" s="242">
        <v>1000</v>
      </c>
      <c r="F675" s="503">
        <f t="shared" si="10"/>
        <v>1.9353327901499302</v>
      </c>
      <c r="G675" s="504">
        <v>516.70699999999999</v>
      </c>
      <c r="H675" s="372" t="s">
        <v>110</v>
      </c>
      <c r="I675" s="530" t="s">
        <v>1468</v>
      </c>
      <c r="J675" s="505" t="s">
        <v>95</v>
      </c>
      <c r="K675" s="505" t="s">
        <v>2149</v>
      </c>
      <c r="L675" s="505" t="s">
        <v>112</v>
      </c>
      <c r="M675" s="542"/>
      <c r="N675" s="542"/>
      <c r="O675" s="444"/>
    </row>
    <row r="676" spans="1:15" hidden="1">
      <c r="A676" s="536">
        <v>46169</v>
      </c>
      <c r="B676" s="382" t="s">
        <v>1621</v>
      </c>
      <c r="C676" s="382" t="s">
        <v>129</v>
      </c>
      <c r="D676" s="375" t="s">
        <v>97</v>
      </c>
      <c r="E676" s="538">
        <v>80000</v>
      </c>
      <c r="F676" s="503">
        <f t="shared" si="10"/>
        <v>154.82662321199442</v>
      </c>
      <c r="G676" s="504">
        <v>516.70699999999999</v>
      </c>
      <c r="H676" s="242" t="s">
        <v>167</v>
      </c>
      <c r="I676" s="170" t="s">
        <v>1649</v>
      </c>
      <c r="J676" s="505" t="s">
        <v>95</v>
      </c>
      <c r="K676" s="505" t="s">
        <v>2149</v>
      </c>
      <c r="L676" s="505" t="s">
        <v>112</v>
      </c>
      <c r="M676" s="541"/>
      <c r="N676" s="541"/>
      <c r="O676" s="445"/>
    </row>
    <row r="677" spans="1:15" hidden="1">
      <c r="A677" s="536">
        <v>46169</v>
      </c>
      <c r="B677" s="382" t="s">
        <v>1622</v>
      </c>
      <c r="C677" s="382" t="s">
        <v>129</v>
      </c>
      <c r="D677" s="375" t="s">
        <v>97</v>
      </c>
      <c r="E677" s="538">
        <v>40000</v>
      </c>
      <c r="F677" s="503">
        <f t="shared" si="10"/>
        <v>77.413311605997208</v>
      </c>
      <c r="G677" s="504">
        <v>516.70699999999999</v>
      </c>
      <c r="H677" s="242" t="s">
        <v>167</v>
      </c>
      <c r="I677" s="170" t="s">
        <v>1650</v>
      </c>
      <c r="J677" s="505" t="s">
        <v>95</v>
      </c>
      <c r="K677" s="505" t="s">
        <v>2149</v>
      </c>
      <c r="L677" s="505" t="s">
        <v>112</v>
      </c>
      <c r="M677" s="541"/>
      <c r="N677" s="541"/>
      <c r="O677" s="445"/>
    </row>
    <row r="678" spans="1:15">
      <c r="A678" s="393">
        <v>46169</v>
      </c>
      <c r="B678" s="165" t="s">
        <v>2174</v>
      </c>
      <c r="C678" s="165" t="s">
        <v>334</v>
      </c>
      <c r="D678" s="165" t="s">
        <v>256</v>
      </c>
      <c r="E678" s="165">
        <v>500</v>
      </c>
      <c r="F678" s="503">
        <f t="shared" si="10"/>
        <v>0.9676663950749651</v>
      </c>
      <c r="G678" s="504">
        <v>516.70699999999999</v>
      </c>
      <c r="H678" s="347" t="s">
        <v>122</v>
      </c>
      <c r="I678" s="347" t="s">
        <v>1669</v>
      </c>
      <c r="J678" s="505" t="s">
        <v>95</v>
      </c>
      <c r="K678" s="505" t="s">
        <v>2149</v>
      </c>
      <c r="L678" s="505" t="s">
        <v>112</v>
      </c>
      <c r="M678" s="541"/>
      <c r="N678" s="541"/>
      <c r="O678" s="445"/>
    </row>
    <row r="679" spans="1:15">
      <c r="A679" s="393">
        <v>46169</v>
      </c>
      <c r="B679" s="165" t="s">
        <v>2174</v>
      </c>
      <c r="C679" s="165" t="s">
        <v>334</v>
      </c>
      <c r="D679" s="165" t="s">
        <v>256</v>
      </c>
      <c r="E679" s="165">
        <v>500</v>
      </c>
      <c r="F679" s="503">
        <f t="shared" si="10"/>
        <v>0.9676663950749651</v>
      </c>
      <c r="G679" s="504">
        <v>516.70699999999999</v>
      </c>
      <c r="H679" s="347" t="s">
        <v>122</v>
      </c>
      <c r="I679" s="347" t="s">
        <v>1669</v>
      </c>
      <c r="J679" s="505" t="s">
        <v>95</v>
      </c>
      <c r="K679" s="505" t="s">
        <v>2149</v>
      </c>
      <c r="L679" s="505" t="s">
        <v>112</v>
      </c>
      <c r="M679" s="541"/>
      <c r="N679" s="541"/>
      <c r="O679" s="445"/>
    </row>
    <row r="680" spans="1:15">
      <c r="A680" s="393">
        <v>46169</v>
      </c>
      <c r="B680" s="165" t="s">
        <v>2203</v>
      </c>
      <c r="C680" s="165" t="s">
        <v>334</v>
      </c>
      <c r="D680" s="165" t="s">
        <v>256</v>
      </c>
      <c r="E680" s="165">
        <v>500</v>
      </c>
      <c r="F680" s="503">
        <f t="shared" si="10"/>
        <v>0.9676663950749651</v>
      </c>
      <c r="G680" s="504">
        <v>516.70699999999999</v>
      </c>
      <c r="H680" s="347" t="s">
        <v>122</v>
      </c>
      <c r="I680" s="347" t="s">
        <v>1669</v>
      </c>
      <c r="J680" s="505" t="s">
        <v>95</v>
      </c>
      <c r="K680" s="505" t="s">
        <v>2149</v>
      </c>
      <c r="L680" s="505" t="s">
        <v>112</v>
      </c>
      <c r="M680" s="541"/>
      <c r="N680" s="541"/>
      <c r="O680" s="445"/>
    </row>
    <row r="681" spans="1:15">
      <c r="A681" s="393">
        <v>46169</v>
      </c>
      <c r="B681" s="165" t="s">
        <v>2174</v>
      </c>
      <c r="C681" s="165" t="s">
        <v>334</v>
      </c>
      <c r="D681" s="165" t="s">
        <v>256</v>
      </c>
      <c r="E681" s="165">
        <v>500</v>
      </c>
      <c r="F681" s="503">
        <f t="shared" si="10"/>
        <v>0.9676663950749651</v>
      </c>
      <c r="G681" s="504">
        <v>516.70699999999999</v>
      </c>
      <c r="H681" s="347" t="s">
        <v>122</v>
      </c>
      <c r="I681" s="347" t="s">
        <v>1669</v>
      </c>
      <c r="J681" s="505" t="s">
        <v>95</v>
      </c>
      <c r="K681" s="505" t="s">
        <v>2149</v>
      </c>
      <c r="L681" s="505" t="s">
        <v>112</v>
      </c>
      <c r="M681" s="541"/>
      <c r="N681" s="541"/>
      <c r="O681" s="445"/>
    </row>
    <row r="682" spans="1:15">
      <c r="A682" s="393">
        <v>46169</v>
      </c>
      <c r="B682" s="165" t="s">
        <v>2174</v>
      </c>
      <c r="C682" s="165" t="s">
        <v>334</v>
      </c>
      <c r="D682" s="165" t="s">
        <v>256</v>
      </c>
      <c r="E682" s="165">
        <v>500</v>
      </c>
      <c r="F682" s="503">
        <f t="shared" si="10"/>
        <v>0.9676663950749651</v>
      </c>
      <c r="G682" s="504">
        <v>516.70699999999999</v>
      </c>
      <c r="H682" s="347" t="s">
        <v>122</v>
      </c>
      <c r="I682" s="347" t="s">
        <v>1669</v>
      </c>
      <c r="J682" s="505" t="s">
        <v>95</v>
      </c>
      <c r="K682" s="505" t="s">
        <v>2149</v>
      </c>
      <c r="L682" s="505" t="s">
        <v>112</v>
      </c>
      <c r="M682" s="541"/>
      <c r="N682" s="541"/>
      <c r="O682" s="445"/>
    </row>
    <row r="683" spans="1:15">
      <c r="A683" s="393">
        <v>46169</v>
      </c>
      <c r="B683" s="165" t="s">
        <v>531</v>
      </c>
      <c r="C683" s="165" t="s">
        <v>522</v>
      </c>
      <c r="D683" s="165" t="s">
        <v>256</v>
      </c>
      <c r="E683" s="165">
        <v>3000</v>
      </c>
      <c r="F683" s="503">
        <f t="shared" si="10"/>
        <v>5.8059983704497906</v>
      </c>
      <c r="G683" s="504">
        <v>516.70699999999999</v>
      </c>
      <c r="H683" s="347" t="s">
        <v>122</v>
      </c>
      <c r="I683" s="347" t="s">
        <v>1662</v>
      </c>
      <c r="J683" s="505" t="s">
        <v>95</v>
      </c>
      <c r="K683" s="505" t="s">
        <v>2149</v>
      </c>
      <c r="L683" s="505" t="s">
        <v>112</v>
      </c>
      <c r="M683" s="542"/>
      <c r="N683" s="542"/>
      <c r="O683" s="450"/>
    </row>
    <row r="684" spans="1:15">
      <c r="A684" s="370">
        <v>46169</v>
      </c>
      <c r="B684" s="170" t="s">
        <v>2180</v>
      </c>
      <c r="C684" s="242" t="s">
        <v>395</v>
      </c>
      <c r="D684" s="242" t="s">
        <v>256</v>
      </c>
      <c r="E684" s="242">
        <v>30000</v>
      </c>
      <c r="F684" s="503">
        <f t="shared" si="10"/>
        <v>58.05998370449791</v>
      </c>
      <c r="G684" s="504">
        <v>516.70699999999999</v>
      </c>
      <c r="H684" s="242" t="s">
        <v>121</v>
      </c>
      <c r="I684" s="242" t="s">
        <v>1734</v>
      </c>
      <c r="J684" s="505" t="s">
        <v>95</v>
      </c>
      <c r="K684" s="505" t="s">
        <v>2149</v>
      </c>
      <c r="L684" s="505" t="s">
        <v>112</v>
      </c>
      <c r="M684" s="542"/>
      <c r="N684" s="542"/>
      <c r="O684" s="444"/>
    </row>
    <row r="685" spans="1:15">
      <c r="A685" s="370">
        <v>46169</v>
      </c>
      <c r="B685" s="242" t="s">
        <v>2161</v>
      </c>
      <c r="C685" s="242" t="s">
        <v>334</v>
      </c>
      <c r="D685" s="242" t="s">
        <v>256</v>
      </c>
      <c r="E685" s="242">
        <v>1500</v>
      </c>
      <c r="F685" s="503">
        <f t="shared" si="10"/>
        <v>2.9029991852248953</v>
      </c>
      <c r="G685" s="504">
        <v>516.70699999999999</v>
      </c>
      <c r="H685" s="242" t="s">
        <v>121</v>
      </c>
      <c r="I685" s="242" t="s">
        <v>1710</v>
      </c>
      <c r="J685" s="505" t="s">
        <v>95</v>
      </c>
      <c r="K685" s="505" t="s">
        <v>2149</v>
      </c>
      <c r="L685" s="505" t="s">
        <v>112</v>
      </c>
      <c r="M685" s="542"/>
      <c r="N685" s="542"/>
      <c r="O685" s="444"/>
    </row>
    <row r="686" spans="1:15">
      <c r="A686" s="370">
        <v>46169</v>
      </c>
      <c r="B686" s="242" t="s">
        <v>2161</v>
      </c>
      <c r="C686" s="242" t="s">
        <v>334</v>
      </c>
      <c r="D686" s="242" t="s">
        <v>256</v>
      </c>
      <c r="E686" s="242">
        <v>1000</v>
      </c>
      <c r="F686" s="503">
        <f t="shared" si="10"/>
        <v>1.9353327901499302</v>
      </c>
      <c r="G686" s="504">
        <v>516.70699999999999</v>
      </c>
      <c r="H686" s="242" t="s">
        <v>121</v>
      </c>
      <c r="I686" s="242" t="s">
        <v>1710</v>
      </c>
      <c r="J686" s="505" t="s">
        <v>95</v>
      </c>
      <c r="K686" s="505" t="s">
        <v>2149</v>
      </c>
      <c r="L686" s="505" t="s">
        <v>112</v>
      </c>
      <c r="M686" s="541"/>
      <c r="N686" s="541"/>
      <c r="O686" s="445"/>
    </row>
    <row r="687" spans="1:15" hidden="1">
      <c r="A687" s="381">
        <v>46169</v>
      </c>
      <c r="B687" s="242" t="s">
        <v>1822</v>
      </c>
      <c r="C687" s="369" t="s">
        <v>334</v>
      </c>
      <c r="D687" s="530" t="s">
        <v>96</v>
      </c>
      <c r="E687" s="285">
        <v>250</v>
      </c>
      <c r="F687" s="503">
        <f t="shared" si="10"/>
        <v>0.48383319753748255</v>
      </c>
      <c r="G687" s="504">
        <v>516.70699999999999</v>
      </c>
      <c r="H687" s="540" t="s">
        <v>133</v>
      </c>
      <c r="I687" s="242" t="s">
        <v>1834</v>
      </c>
      <c r="J687" s="505" t="s">
        <v>95</v>
      </c>
      <c r="K687" s="505" t="s">
        <v>2149</v>
      </c>
      <c r="L687" s="505" t="s">
        <v>112</v>
      </c>
      <c r="M687" s="541"/>
      <c r="N687" s="541"/>
      <c r="O687" s="445"/>
    </row>
    <row r="688" spans="1:15" hidden="1">
      <c r="A688" s="381">
        <v>46169</v>
      </c>
      <c r="B688" s="242" t="s">
        <v>1800</v>
      </c>
      <c r="C688" s="369" t="s">
        <v>334</v>
      </c>
      <c r="D688" s="530" t="s">
        <v>96</v>
      </c>
      <c r="E688" s="285">
        <v>250</v>
      </c>
      <c r="F688" s="503">
        <f t="shared" si="10"/>
        <v>0.48383319753748255</v>
      </c>
      <c r="G688" s="504">
        <v>516.70699999999999</v>
      </c>
      <c r="H688" s="540" t="s">
        <v>133</v>
      </c>
      <c r="I688" s="242" t="s">
        <v>1834</v>
      </c>
      <c r="J688" s="505" t="s">
        <v>95</v>
      </c>
      <c r="K688" s="505" t="s">
        <v>2149</v>
      </c>
      <c r="L688" s="505" t="s">
        <v>112</v>
      </c>
      <c r="M688" s="541"/>
      <c r="N688" s="541"/>
      <c r="O688" s="445"/>
    </row>
    <row r="689" spans="1:15" hidden="1">
      <c r="A689" s="381">
        <v>46169</v>
      </c>
      <c r="B689" s="242" t="s">
        <v>1807</v>
      </c>
      <c r="C689" s="242" t="s">
        <v>403</v>
      </c>
      <c r="D689" s="530" t="s">
        <v>96</v>
      </c>
      <c r="E689" s="285">
        <v>10500</v>
      </c>
      <c r="F689" s="503">
        <f t="shared" si="10"/>
        <v>20.320994296574266</v>
      </c>
      <c r="G689" s="504">
        <v>516.70699999999999</v>
      </c>
      <c r="H689" s="540" t="s">
        <v>133</v>
      </c>
      <c r="I689" s="242" t="s">
        <v>1835</v>
      </c>
      <c r="J689" s="505" t="s">
        <v>95</v>
      </c>
      <c r="K689" s="505" t="s">
        <v>2149</v>
      </c>
      <c r="L689" s="505" t="s">
        <v>112</v>
      </c>
      <c r="M689" s="541"/>
      <c r="N689" s="541"/>
      <c r="O689" s="445"/>
    </row>
    <row r="690" spans="1:15" hidden="1">
      <c r="A690" s="381">
        <v>46169</v>
      </c>
      <c r="B690" s="242" t="s">
        <v>1823</v>
      </c>
      <c r="C690" s="369" t="s">
        <v>334</v>
      </c>
      <c r="D690" s="530" t="s">
        <v>96</v>
      </c>
      <c r="E690" s="285">
        <v>500</v>
      </c>
      <c r="F690" s="503">
        <f t="shared" si="10"/>
        <v>0.9676663950749651</v>
      </c>
      <c r="G690" s="504">
        <v>516.70699999999999</v>
      </c>
      <c r="H690" s="540" t="s">
        <v>133</v>
      </c>
      <c r="I690" s="242" t="s">
        <v>1834</v>
      </c>
      <c r="J690" s="505" t="s">
        <v>95</v>
      </c>
      <c r="K690" s="505" t="s">
        <v>2149</v>
      </c>
      <c r="L690" s="505" t="s">
        <v>112</v>
      </c>
      <c r="M690" s="541"/>
      <c r="N690" s="541"/>
      <c r="O690" s="445"/>
    </row>
    <row r="691" spans="1:15" hidden="1">
      <c r="A691" s="381">
        <v>46169</v>
      </c>
      <c r="B691" s="170" t="s">
        <v>1824</v>
      </c>
      <c r="C691" s="375" t="s">
        <v>391</v>
      </c>
      <c r="D691" s="369" t="s">
        <v>96</v>
      </c>
      <c r="E691" s="309">
        <v>8000</v>
      </c>
      <c r="F691" s="503">
        <f t="shared" si="10"/>
        <v>15.482662321199442</v>
      </c>
      <c r="G691" s="504">
        <v>516.70699999999999</v>
      </c>
      <c r="H691" s="369" t="s">
        <v>133</v>
      </c>
      <c r="I691" s="170" t="s">
        <v>1858</v>
      </c>
      <c r="J691" s="505" t="s">
        <v>95</v>
      </c>
      <c r="K691" s="505" t="s">
        <v>2149</v>
      </c>
      <c r="L691" s="505" t="s">
        <v>112</v>
      </c>
      <c r="M691" s="541"/>
      <c r="N691" s="541"/>
      <c r="O691" s="445"/>
    </row>
    <row r="692" spans="1:15" hidden="1">
      <c r="A692" s="536">
        <v>46169</v>
      </c>
      <c r="B692" s="375" t="s">
        <v>1906</v>
      </c>
      <c r="C692" s="375" t="s">
        <v>334</v>
      </c>
      <c r="D692" s="375" t="s">
        <v>99</v>
      </c>
      <c r="E692" s="245">
        <v>1000</v>
      </c>
      <c r="F692" s="503">
        <f t="shared" si="10"/>
        <v>1.9353327901499302</v>
      </c>
      <c r="G692" s="504">
        <v>516.70699999999999</v>
      </c>
      <c r="H692" s="375" t="s">
        <v>128</v>
      </c>
      <c r="I692" s="375" t="s">
        <v>1938</v>
      </c>
      <c r="J692" s="505" t="s">
        <v>95</v>
      </c>
      <c r="K692" s="505" t="s">
        <v>2149</v>
      </c>
      <c r="L692" s="505" t="s">
        <v>112</v>
      </c>
      <c r="M692" s="543"/>
      <c r="N692" s="543"/>
    </row>
    <row r="693" spans="1:15" hidden="1">
      <c r="A693" s="536">
        <v>46169</v>
      </c>
      <c r="B693" s="375" t="s">
        <v>1907</v>
      </c>
      <c r="C693" s="375" t="s">
        <v>334</v>
      </c>
      <c r="D693" s="375" t="s">
        <v>99</v>
      </c>
      <c r="E693" s="245">
        <v>300</v>
      </c>
      <c r="F693" s="503">
        <f t="shared" si="10"/>
        <v>0.58059983704497908</v>
      </c>
      <c r="G693" s="504">
        <v>516.70699999999999</v>
      </c>
      <c r="H693" s="375" t="s">
        <v>128</v>
      </c>
      <c r="I693" s="375" t="s">
        <v>1938</v>
      </c>
      <c r="J693" s="505" t="s">
        <v>95</v>
      </c>
      <c r="K693" s="505" t="s">
        <v>2149</v>
      </c>
      <c r="L693" s="505" t="s">
        <v>112</v>
      </c>
      <c r="M693" s="543"/>
      <c r="N693" s="543"/>
    </row>
    <row r="694" spans="1:15" hidden="1">
      <c r="A694" s="536">
        <v>46169</v>
      </c>
      <c r="B694" s="375" t="s">
        <v>1908</v>
      </c>
      <c r="C694" s="375" t="s">
        <v>395</v>
      </c>
      <c r="D694" s="375" t="s">
        <v>99</v>
      </c>
      <c r="E694" s="245">
        <v>80000</v>
      </c>
      <c r="F694" s="503">
        <f t="shared" si="10"/>
        <v>154.82662321199442</v>
      </c>
      <c r="G694" s="504">
        <v>516.70699999999999</v>
      </c>
      <c r="H694" s="375" t="s">
        <v>128</v>
      </c>
      <c r="I694" s="375" t="s">
        <v>1960</v>
      </c>
      <c r="J694" s="505" t="s">
        <v>95</v>
      </c>
      <c r="K694" s="505" t="s">
        <v>2149</v>
      </c>
      <c r="L694" s="505" t="s">
        <v>112</v>
      </c>
      <c r="M694" s="543"/>
      <c r="N694" s="543"/>
    </row>
    <row r="695" spans="1:15" hidden="1">
      <c r="A695" s="370">
        <v>46169</v>
      </c>
      <c r="B695" s="242" t="s">
        <v>1343</v>
      </c>
      <c r="C695" s="242" t="s">
        <v>334</v>
      </c>
      <c r="D695" s="242" t="s">
        <v>96</v>
      </c>
      <c r="E695" s="242">
        <v>3500</v>
      </c>
      <c r="F695" s="503">
        <f t="shared" si="10"/>
        <v>6.7736647655247557</v>
      </c>
      <c r="G695" s="504">
        <v>516.70699999999999</v>
      </c>
      <c r="H695" s="242" t="s">
        <v>123</v>
      </c>
      <c r="I695" s="242" t="s">
        <v>2013</v>
      </c>
      <c r="J695" s="505" t="s">
        <v>95</v>
      </c>
      <c r="K695" s="505" t="s">
        <v>2149</v>
      </c>
      <c r="L695" s="505" t="s">
        <v>112</v>
      </c>
      <c r="M695" s="543"/>
      <c r="N695" s="543"/>
    </row>
    <row r="696" spans="1:15" hidden="1">
      <c r="A696" s="370">
        <v>46169</v>
      </c>
      <c r="B696" s="242" t="s">
        <v>1996</v>
      </c>
      <c r="C696" s="242" t="s">
        <v>334</v>
      </c>
      <c r="D696" s="242" t="s">
        <v>96</v>
      </c>
      <c r="E696" s="242">
        <v>300</v>
      </c>
      <c r="F696" s="503">
        <f t="shared" si="10"/>
        <v>0.58059983704497908</v>
      </c>
      <c r="G696" s="504">
        <v>516.70699999999999</v>
      </c>
      <c r="H696" s="242" t="s">
        <v>123</v>
      </c>
      <c r="I696" s="242" t="s">
        <v>2013</v>
      </c>
      <c r="J696" s="505" t="s">
        <v>95</v>
      </c>
      <c r="K696" s="505" t="s">
        <v>2149</v>
      </c>
      <c r="L696" s="505" t="s">
        <v>112</v>
      </c>
      <c r="M696" s="543"/>
      <c r="N696" s="543"/>
    </row>
    <row r="697" spans="1:15" hidden="1">
      <c r="A697" s="370">
        <v>46169</v>
      </c>
      <c r="B697" s="242" t="s">
        <v>1997</v>
      </c>
      <c r="C697" s="242" t="s">
        <v>523</v>
      </c>
      <c r="D697" s="242" t="s">
        <v>96</v>
      </c>
      <c r="E697" s="242">
        <v>80000</v>
      </c>
      <c r="F697" s="503">
        <f t="shared" si="10"/>
        <v>154.82662321199442</v>
      </c>
      <c r="G697" s="504">
        <v>516.70699999999999</v>
      </c>
      <c r="H697" s="242" t="s">
        <v>123</v>
      </c>
      <c r="I697" s="242" t="s">
        <v>2034</v>
      </c>
      <c r="J697" s="505" t="s">
        <v>95</v>
      </c>
      <c r="K697" s="505" t="s">
        <v>2149</v>
      </c>
      <c r="L697" s="505" t="s">
        <v>112</v>
      </c>
      <c r="M697" s="543"/>
      <c r="N697" s="543"/>
    </row>
    <row r="698" spans="1:15" hidden="1">
      <c r="A698" s="370">
        <v>46170</v>
      </c>
      <c r="B698" s="242" t="s">
        <v>185</v>
      </c>
      <c r="C698" s="242" t="s">
        <v>334</v>
      </c>
      <c r="D698" s="371" t="s">
        <v>98</v>
      </c>
      <c r="E698" s="242">
        <v>1000</v>
      </c>
      <c r="F698" s="503">
        <f t="shared" si="10"/>
        <v>1.9353327901499302</v>
      </c>
      <c r="G698" s="504">
        <v>516.70699999999999</v>
      </c>
      <c r="H698" s="372" t="s">
        <v>110</v>
      </c>
      <c r="I698" s="530" t="s">
        <v>1468</v>
      </c>
      <c r="J698" s="505" t="s">
        <v>95</v>
      </c>
      <c r="K698" s="505" t="s">
        <v>2149</v>
      </c>
      <c r="L698" s="505" t="s">
        <v>112</v>
      </c>
      <c r="M698" s="542"/>
      <c r="N698" s="542"/>
      <c r="O698" s="444"/>
    </row>
    <row r="699" spans="1:15" hidden="1">
      <c r="A699" s="370">
        <v>46170</v>
      </c>
      <c r="B699" s="242" t="s">
        <v>1464</v>
      </c>
      <c r="C699" s="242" t="s">
        <v>334</v>
      </c>
      <c r="D699" s="371" t="s">
        <v>98</v>
      </c>
      <c r="E699" s="242">
        <v>1000</v>
      </c>
      <c r="F699" s="503">
        <f t="shared" si="10"/>
        <v>1.9353327901499302</v>
      </c>
      <c r="G699" s="504">
        <v>516.70699999999999</v>
      </c>
      <c r="H699" s="372" t="s">
        <v>110</v>
      </c>
      <c r="I699" s="530" t="s">
        <v>1468</v>
      </c>
      <c r="J699" s="505" t="s">
        <v>95</v>
      </c>
      <c r="K699" s="505" t="s">
        <v>2149</v>
      </c>
      <c r="L699" s="505" t="s">
        <v>112</v>
      </c>
      <c r="M699" s="541"/>
      <c r="N699" s="541"/>
      <c r="O699" s="445"/>
    </row>
    <row r="700" spans="1:15" hidden="1">
      <c r="A700" s="370">
        <v>46170</v>
      </c>
      <c r="B700" s="242" t="s">
        <v>206</v>
      </c>
      <c r="C700" s="242" t="s">
        <v>334</v>
      </c>
      <c r="D700" s="371" t="s">
        <v>98</v>
      </c>
      <c r="E700" s="242">
        <v>1000</v>
      </c>
      <c r="F700" s="503">
        <f t="shared" si="10"/>
        <v>1.9353327901499302</v>
      </c>
      <c r="G700" s="504">
        <v>516.70699999999999</v>
      </c>
      <c r="H700" s="372" t="s">
        <v>110</v>
      </c>
      <c r="I700" s="530" t="s">
        <v>1468</v>
      </c>
      <c r="J700" s="505" t="s">
        <v>95</v>
      </c>
      <c r="K700" s="505" t="s">
        <v>2149</v>
      </c>
      <c r="L700" s="505" t="s">
        <v>112</v>
      </c>
      <c r="M700" s="541"/>
      <c r="N700" s="541"/>
      <c r="O700" s="445"/>
    </row>
    <row r="701" spans="1:15" hidden="1">
      <c r="A701" s="374">
        <v>46170</v>
      </c>
      <c r="B701" s="377" t="s">
        <v>1530</v>
      </c>
      <c r="C701" s="377" t="s">
        <v>520</v>
      </c>
      <c r="D701" s="376" t="s">
        <v>96</v>
      </c>
      <c r="E701" s="377">
        <v>250</v>
      </c>
      <c r="F701" s="503">
        <f t="shared" si="10"/>
        <v>0.48383319753748255</v>
      </c>
      <c r="G701" s="504">
        <v>516.70699999999999</v>
      </c>
      <c r="H701" s="376" t="s">
        <v>127</v>
      </c>
      <c r="I701" s="377" t="s">
        <v>1553</v>
      </c>
      <c r="J701" s="505" t="s">
        <v>95</v>
      </c>
      <c r="K701" s="505" t="s">
        <v>2149</v>
      </c>
      <c r="L701" s="505" t="s">
        <v>112</v>
      </c>
      <c r="M701" s="541"/>
      <c r="N701" s="541"/>
      <c r="O701" s="445"/>
    </row>
    <row r="702" spans="1:15" hidden="1">
      <c r="A702" s="374">
        <v>46170</v>
      </c>
      <c r="B702" s="377" t="s">
        <v>1531</v>
      </c>
      <c r="C702" s="377" t="s">
        <v>520</v>
      </c>
      <c r="D702" s="376" t="s">
        <v>96</v>
      </c>
      <c r="E702" s="377">
        <v>250</v>
      </c>
      <c r="F702" s="503">
        <f t="shared" si="10"/>
        <v>0.48383319753748255</v>
      </c>
      <c r="G702" s="504">
        <v>516.70699999999999</v>
      </c>
      <c r="H702" s="376" t="s">
        <v>127</v>
      </c>
      <c r="I702" s="377" t="s">
        <v>1553</v>
      </c>
      <c r="J702" s="505" t="s">
        <v>95</v>
      </c>
      <c r="K702" s="505" t="s">
        <v>2149</v>
      </c>
      <c r="L702" s="505" t="s">
        <v>112</v>
      </c>
      <c r="M702" s="541"/>
      <c r="N702" s="541"/>
      <c r="O702" s="445"/>
    </row>
    <row r="703" spans="1:15" hidden="1">
      <c r="A703" s="374">
        <v>46170</v>
      </c>
      <c r="B703" s="377" t="s">
        <v>1532</v>
      </c>
      <c r="C703" s="377" t="s">
        <v>520</v>
      </c>
      <c r="D703" s="376" t="s">
        <v>96</v>
      </c>
      <c r="E703" s="377">
        <v>250</v>
      </c>
      <c r="F703" s="503">
        <f t="shared" si="10"/>
        <v>0.48383319753748255</v>
      </c>
      <c r="G703" s="504">
        <v>516.70699999999999</v>
      </c>
      <c r="H703" s="376" t="s">
        <v>127</v>
      </c>
      <c r="I703" s="377" t="s">
        <v>1553</v>
      </c>
      <c r="J703" s="505" t="s">
        <v>95</v>
      </c>
      <c r="K703" s="505" t="s">
        <v>2149</v>
      </c>
      <c r="L703" s="505" t="s">
        <v>112</v>
      </c>
      <c r="M703" s="541"/>
      <c r="N703" s="541"/>
      <c r="O703" s="445"/>
    </row>
    <row r="704" spans="1:15" hidden="1">
      <c r="A704" s="374">
        <v>46170</v>
      </c>
      <c r="B704" s="377" t="s">
        <v>1533</v>
      </c>
      <c r="C704" s="377" t="s">
        <v>520</v>
      </c>
      <c r="D704" s="376" t="s">
        <v>96</v>
      </c>
      <c r="E704" s="377">
        <v>250</v>
      </c>
      <c r="F704" s="503">
        <f t="shared" si="10"/>
        <v>0.48383319753748255</v>
      </c>
      <c r="G704" s="504">
        <v>516.70699999999999</v>
      </c>
      <c r="H704" s="376" t="s">
        <v>127</v>
      </c>
      <c r="I704" s="377" t="s">
        <v>1553</v>
      </c>
      <c r="J704" s="505" t="s">
        <v>95</v>
      </c>
      <c r="K704" s="505" t="s">
        <v>2149</v>
      </c>
      <c r="L704" s="505" t="s">
        <v>112</v>
      </c>
      <c r="M704" s="541"/>
      <c r="N704" s="541"/>
      <c r="O704" s="445"/>
    </row>
    <row r="705" spans="1:15" hidden="1">
      <c r="A705" s="374">
        <v>46170</v>
      </c>
      <c r="B705" s="377" t="s">
        <v>1534</v>
      </c>
      <c r="C705" s="377" t="s">
        <v>520</v>
      </c>
      <c r="D705" s="376" t="s">
        <v>96</v>
      </c>
      <c r="E705" s="377">
        <v>250</v>
      </c>
      <c r="F705" s="503">
        <f t="shared" si="10"/>
        <v>0.48383319753748255</v>
      </c>
      <c r="G705" s="504">
        <v>516.70699999999999</v>
      </c>
      <c r="H705" s="376" t="s">
        <v>127</v>
      </c>
      <c r="I705" s="377" t="s">
        <v>1553</v>
      </c>
      <c r="J705" s="505" t="s">
        <v>95</v>
      </c>
      <c r="K705" s="505" t="s">
        <v>2149</v>
      </c>
      <c r="L705" s="505" t="s">
        <v>112</v>
      </c>
      <c r="M705" s="541"/>
      <c r="N705" s="541"/>
      <c r="O705" s="445"/>
    </row>
    <row r="706" spans="1:15" hidden="1">
      <c r="A706" s="374">
        <v>46170</v>
      </c>
      <c r="B706" s="382" t="s">
        <v>1535</v>
      </c>
      <c r="C706" s="242" t="s">
        <v>403</v>
      </c>
      <c r="D706" s="376" t="s">
        <v>96</v>
      </c>
      <c r="E706" s="377">
        <v>10500</v>
      </c>
      <c r="F706" s="503">
        <f t="shared" ref="F706:F769" si="11">E706/G706</f>
        <v>20.320994296574266</v>
      </c>
      <c r="G706" s="504">
        <v>516.70699999999999</v>
      </c>
      <c r="H706" s="376" t="s">
        <v>127</v>
      </c>
      <c r="I706" s="377" t="s">
        <v>2157</v>
      </c>
      <c r="J706" s="505" t="s">
        <v>95</v>
      </c>
      <c r="K706" s="505" t="s">
        <v>2149</v>
      </c>
      <c r="L706" s="505" t="s">
        <v>112</v>
      </c>
      <c r="M706" s="542"/>
      <c r="N706" s="542"/>
      <c r="O706" s="450"/>
    </row>
    <row r="707" spans="1:15" hidden="1">
      <c r="A707" s="374">
        <v>46170</v>
      </c>
      <c r="B707" s="377" t="s">
        <v>1536</v>
      </c>
      <c r="C707" s="377" t="s">
        <v>520</v>
      </c>
      <c r="D707" s="376" t="s">
        <v>96</v>
      </c>
      <c r="E707" s="377">
        <v>250</v>
      </c>
      <c r="F707" s="503">
        <f t="shared" si="11"/>
        <v>0.48383319753748255</v>
      </c>
      <c r="G707" s="504">
        <v>516.70699999999999</v>
      </c>
      <c r="H707" s="376" t="s">
        <v>127</v>
      </c>
      <c r="I707" s="377" t="s">
        <v>1553</v>
      </c>
      <c r="J707" s="505" t="s">
        <v>95</v>
      </c>
      <c r="K707" s="505" t="s">
        <v>2149</v>
      </c>
      <c r="L707" s="505" t="s">
        <v>112</v>
      </c>
      <c r="M707" s="542"/>
      <c r="N707" s="542"/>
      <c r="O707" s="450"/>
    </row>
    <row r="708" spans="1:15" hidden="1">
      <c r="A708" s="533">
        <v>46170</v>
      </c>
      <c r="B708" s="382" t="s">
        <v>1594</v>
      </c>
      <c r="C708" s="535" t="s">
        <v>334</v>
      </c>
      <c r="D708" s="375" t="s">
        <v>97</v>
      </c>
      <c r="E708" s="284">
        <v>500</v>
      </c>
      <c r="F708" s="503">
        <f t="shared" si="11"/>
        <v>0.9676663950749651</v>
      </c>
      <c r="G708" s="504">
        <v>516.70699999999999</v>
      </c>
      <c r="H708" s="242" t="s">
        <v>167</v>
      </c>
      <c r="I708" s="242" t="s">
        <v>1629</v>
      </c>
      <c r="J708" s="505" t="s">
        <v>95</v>
      </c>
      <c r="K708" s="505" t="s">
        <v>2149</v>
      </c>
      <c r="L708" s="505" t="s">
        <v>112</v>
      </c>
      <c r="M708" s="541"/>
      <c r="N708" s="541"/>
      <c r="O708" s="445"/>
    </row>
    <row r="709" spans="1:15" hidden="1">
      <c r="A709" s="533">
        <v>46170</v>
      </c>
      <c r="B709" s="382" t="s">
        <v>451</v>
      </c>
      <c r="C709" s="535" t="s">
        <v>334</v>
      </c>
      <c r="D709" s="375" t="s">
        <v>97</v>
      </c>
      <c r="E709" s="284">
        <v>500</v>
      </c>
      <c r="F709" s="503">
        <f t="shared" si="11"/>
        <v>0.9676663950749651</v>
      </c>
      <c r="G709" s="504">
        <v>516.70699999999999</v>
      </c>
      <c r="H709" s="242" t="s">
        <v>167</v>
      </c>
      <c r="I709" s="242" t="s">
        <v>1629</v>
      </c>
      <c r="J709" s="505" t="s">
        <v>95</v>
      </c>
      <c r="K709" s="505" t="s">
        <v>2149</v>
      </c>
      <c r="L709" s="505" t="s">
        <v>112</v>
      </c>
      <c r="M709" s="541"/>
      <c r="N709" s="541"/>
      <c r="O709" s="445"/>
    </row>
    <row r="710" spans="1:15" hidden="1">
      <c r="A710" s="533">
        <v>46170</v>
      </c>
      <c r="B710" s="382" t="s">
        <v>1623</v>
      </c>
      <c r="C710" s="535" t="s">
        <v>334</v>
      </c>
      <c r="D710" s="375" t="s">
        <v>97</v>
      </c>
      <c r="E710" s="284">
        <v>1000</v>
      </c>
      <c r="F710" s="503">
        <f t="shared" si="11"/>
        <v>1.9353327901499302</v>
      </c>
      <c r="G710" s="504">
        <v>516.70699999999999</v>
      </c>
      <c r="H710" s="242" t="s">
        <v>167</v>
      </c>
      <c r="I710" s="242" t="s">
        <v>1629</v>
      </c>
      <c r="J710" s="505" t="s">
        <v>95</v>
      </c>
      <c r="K710" s="505" t="s">
        <v>2149</v>
      </c>
      <c r="L710" s="505" t="s">
        <v>112</v>
      </c>
      <c r="M710" s="541"/>
      <c r="N710" s="541"/>
      <c r="O710" s="445"/>
    </row>
    <row r="711" spans="1:15" hidden="1">
      <c r="A711" s="533">
        <v>46170</v>
      </c>
      <c r="B711" s="382" t="s">
        <v>1598</v>
      </c>
      <c r="C711" s="535" t="s">
        <v>334</v>
      </c>
      <c r="D711" s="375" t="s">
        <v>97</v>
      </c>
      <c r="E711" s="284">
        <v>1000</v>
      </c>
      <c r="F711" s="503">
        <f t="shared" si="11"/>
        <v>1.9353327901499302</v>
      </c>
      <c r="G711" s="504">
        <v>516.70699999999999</v>
      </c>
      <c r="H711" s="242" t="s">
        <v>167</v>
      </c>
      <c r="I711" s="242" t="s">
        <v>1629</v>
      </c>
      <c r="J711" s="505" t="s">
        <v>95</v>
      </c>
      <c r="K711" s="505" t="s">
        <v>2149</v>
      </c>
      <c r="L711" s="505" t="s">
        <v>112</v>
      </c>
      <c r="M711" s="541"/>
      <c r="N711" s="541"/>
      <c r="O711" s="445"/>
    </row>
    <row r="712" spans="1:15" hidden="1">
      <c r="A712" s="536">
        <v>46170</v>
      </c>
      <c r="B712" s="375" t="s">
        <v>1624</v>
      </c>
      <c r="C712" s="375" t="s">
        <v>448</v>
      </c>
      <c r="D712" s="375" t="s">
        <v>97</v>
      </c>
      <c r="E712" s="538">
        <v>8500</v>
      </c>
      <c r="F712" s="503">
        <f t="shared" si="11"/>
        <v>16.450328716274406</v>
      </c>
      <c r="G712" s="504">
        <v>516.70699999999999</v>
      </c>
      <c r="H712" s="242" t="s">
        <v>167</v>
      </c>
      <c r="I712" s="170" t="s">
        <v>1651</v>
      </c>
      <c r="J712" s="505" t="s">
        <v>95</v>
      </c>
      <c r="K712" s="505" t="s">
        <v>2149</v>
      </c>
      <c r="L712" s="505" t="s">
        <v>112</v>
      </c>
      <c r="M712" s="541"/>
      <c r="N712" s="541"/>
      <c r="O712" s="445"/>
    </row>
    <row r="713" spans="1:15" hidden="1">
      <c r="A713" s="536">
        <v>46170</v>
      </c>
      <c r="B713" s="375" t="s">
        <v>1620</v>
      </c>
      <c r="C713" s="375" t="s">
        <v>448</v>
      </c>
      <c r="D713" s="375" t="s">
        <v>97</v>
      </c>
      <c r="E713" s="538">
        <v>2800</v>
      </c>
      <c r="F713" s="503">
        <f t="shared" si="11"/>
        <v>5.4189318124198049</v>
      </c>
      <c r="G713" s="504">
        <v>516.70699999999999</v>
      </c>
      <c r="H713" s="242" t="s">
        <v>167</v>
      </c>
      <c r="I713" s="170" t="s">
        <v>1652</v>
      </c>
      <c r="J713" s="505" t="s">
        <v>95</v>
      </c>
      <c r="K713" s="505" t="s">
        <v>2149</v>
      </c>
      <c r="L713" s="505" t="s">
        <v>112</v>
      </c>
      <c r="M713" s="541"/>
      <c r="N713" s="541"/>
      <c r="O713" s="445"/>
    </row>
    <row r="714" spans="1:15">
      <c r="A714" s="393">
        <v>46170</v>
      </c>
      <c r="B714" s="165" t="s">
        <v>2179</v>
      </c>
      <c r="C714" s="165" t="s">
        <v>523</v>
      </c>
      <c r="D714" s="165" t="s">
        <v>256</v>
      </c>
      <c r="E714" s="165">
        <v>20000</v>
      </c>
      <c r="F714" s="503">
        <f t="shared" si="11"/>
        <v>38.706655802998604</v>
      </c>
      <c r="G714" s="504">
        <v>516.70699999999999</v>
      </c>
      <c r="H714" s="165" t="s">
        <v>122</v>
      </c>
      <c r="I714" s="165" t="s">
        <v>1698</v>
      </c>
      <c r="J714" s="505" t="s">
        <v>95</v>
      </c>
      <c r="K714" s="505" t="s">
        <v>2149</v>
      </c>
      <c r="L714" s="505" t="s">
        <v>112</v>
      </c>
      <c r="M714" s="541"/>
      <c r="N714" s="541"/>
      <c r="O714" s="445"/>
    </row>
    <row r="715" spans="1:15">
      <c r="A715" s="393">
        <v>46170</v>
      </c>
      <c r="B715" s="165" t="s">
        <v>2206</v>
      </c>
      <c r="C715" s="375" t="s">
        <v>391</v>
      </c>
      <c r="D715" s="165" t="s">
        <v>256</v>
      </c>
      <c r="E715" s="165">
        <v>3000</v>
      </c>
      <c r="F715" s="503">
        <f t="shared" si="11"/>
        <v>5.8059983704497906</v>
      </c>
      <c r="G715" s="504">
        <v>516.70699999999999</v>
      </c>
      <c r="H715" s="165" t="s">
        <v>122</v>
      </c>
      <c r="I715" s="165" t="s">
        <v>1699</v>
      </c>
      <c r="J715" s="505" t="s">
        <v>95</v>
      </c>
      <c r="K715" s="505" t="s">
        <v>2149</v>
      </c>
      <c r="L715" s="505" t="s">
        <v>112</v>
      </c>
      <c r="M715" s="541"/>
      <c r="N715" s="541"/>
      <c r="O715" s="445"/>
    </row>
    <row r="716" spans="1:15">
      <c r="A716" s="393">
        <v>46170</v>
      </c>
      <c r="B716" s="165" t="s">
        <v>2174</v>
      </c>
      <c r="C716" s="165" t="s">
        <v>334</v>
      </c>
      <c r="D716" s="165" t="s">
        <v>256</v>
      </c>
      <c r="E716" s="165">
        <v>500</v>
      </c>
      <c r="F716" s="503">
        <f t="shared" si="11"/>
        <v>0.9676663950749651</v>
      </c>
      <c r="G716" s="504">
        <v>516.70699999999999</v>
      </c>
      <c r="H716" s="347" t="s">
        <v>122</v>
      </c>
      <c r="I716" s="347" t="s">
        <v>1669</v>
      </c>
      <c r="J716" s="505" t="s">
        <v>95</v>
      </c>
      <c r="K716" s="505" t="s">
        <v>2149</v>
      </c>
      <c r="L716" s="505" t="s">
        <v>112</v>
      </c>
      <c r="M716" s="541"/>
      <c r="N716" s="541"/>
      <c r="O716" s="445"/>
    </row>
    <row r="717" spans="1:15">
      <c r="A717" s="393">
        <v>46170</v>
      </c>
      <c r="B717" s="165" t="s">
        <v>2174</v>
      </c>
      <c r="C717" s="165" t="s">
        <v>334</v>
      </c>
      <c r="D717" s="165" t="s">
        <v>256</v>
      </c>
      <c r="E717" s="165">
        <v>500</v>
      </c>
      <c r="F717" s="503">
        <f t="shared" si="11"/>
        <v>0.9676663950749651</v>
      </c>
      <c r="G717" s="504">
        <v>516.70699999999999</v>
      </c>
      <c r="H717" s="347" t="s">
        <v>122</v>
      </c>
      <c r="I717" s="347" t="s">
        <v>1669</v>
      </c>
      <c r="J717" s="505" t="s">
        <v>95</v>
      </c>
      <c r="K717" s="505" t="s">
        <v>2149</v>
      </c>
      <c r="L717" s="505" t="s">
        <v>112</v>
      </c>
      <c r="M717" s="541"/>
      <c r="N717" s="541"/>
      <c r="O717" s="445"/>
    </row>
    <row r="718" spans="1:15">
      <c r="A718" s="393">
        <v>46170</v>
      </c>
      <c r="B718" s="165" t="s">
        <v>2174</v>
      </c>
      <c r="C718" s="165" t="s">
        <v>334</v>
      </c>
      <c r="D718" s="165" t="s">
        <v>256</v>
      </c>
      <c r="E718" s="165">
        <v>500</v>
      </c>
      <c r="F718" s="503">
        <f t="shared" si="11"/>
        <v>0.9676663950749651</v>
      </c>
      <c r="G718" s="504">
        <v>516.70699999999999</v>
      </c>
      <c r="H718" s="347" t="s">
        <v>122</v>
      </c>
      <c r="I718" s="347" t="s">
        <v>1669</v>
      </c>
      <c r="J718" s="505" t="s">
        <v>95</v>
      </c>
      <c r="K718" s="505" t="s">
        <v>2149</v>
      </c>
      <c r="L718" s="505" t="s">
        <v>112</v>
      </c>
      <c r="M718" s="541"/>
      <c r="N718" s="541"/>
      <c r="O718" s="445"/>
    </row>
    <row r="719" spans="1:15">
      <c r="A719" s="393">
        <v>46170</v>
      </c>
      <c r="B719" s="165" t="s">
        <v>2174</v>
      </c>
      <c r="C719" s="165" t="s">
        <v>334</v>
      </c>
      <c r="D719" s="165" t="s">
        <v>256</v>
      </c>
      <c r="E719" s="165">
        <v>500</v>
      </c>
      <c r="F719" s="503">
        <f t="shared" si="11"/>
        <v>0.9676663950749651</v>
      </c>
      <c r="G719" s="504">
        <v>516.70699999999999</v>
      </c>
      <c r="H719" s="347" t="s">
        <v>122</v>
      </c>
      <c r="I719" s="347" t="s">
        <v>1669</v>
      </c>
      <c r="J719" s="505" t="s">
        <v>95</v>
      </c>
      <c r="K719" s="505" t="s">
        <v>2149</v>
      </c>
      <c r="L719" s="505" t="s">
        <v>112</v>
      </c>
      <c r="M719" s="541"/>
      <c r="N719" s="541"/>
      <c r="O719" s="445"/>
    </row>
    <row r="720" spans="1:15">
      <c r="A720" s="393">
        <v>46170</v>
      </c>
      <c r="B720" s="165" t="s">
        <v>2174</v>
      </c>
      <c r="C720" s="165" t="s">
        <v>334</v>
      </c>
      <c r="D720" s="165" t="s">
        <v>256</v>
      </c>
      <c r="E720" s="165">
        <v>500</v>
      </c>
      <c r="F720" s="503">
        <f t="shared" si="11"/>
        <v>0.9676663950749651</v>
      </c>
      <c r="G720" s="504">
        <v>516.70699999999999</v>
      </c>
      <c r="H720" s="347" t="s">
        <v>122</v>
      </c>
      <c r="I720" s="347" t="s">
        <v>1669</v>
      </c>
      <c r="J720" s="505" t="s">
        <v>95</v>
      </c>
      <c r="K720" s="505" t="s">
        <v>2149</v>
      </c>
      <c r="L720" s="505" t="s">
        <v>112</v>
      </c>
      <c r="M720" s="541"/>
      <c r="N720" s="541"/>
      <c r="O720" s="445"/>
    </row>
    <row r="721" spans="1:15">
      <c r="A721" s="393">
        <v>46170</v>
      </c>
      <c r="B721" s="165" t="s">
        <v>2174</v>
      </c>
      <c r="C721" s="165" t="s">
        <v>334</v>
      </c>
      <c r="D721" s="165" t="s">
        <v>256</v>
      </c>
      <c r="E721" s="165">
        <v>500</v>
      </c>
      <c r="F721" s="503">
        <f t="shared" si="11"/>
        <v>0.9676663950749651</v>
      </c>
      <c r="G721" s="504">
        <v>516.70699999999999</v>
      </c>
      <c r="H721" s="347" t="s">
        <v>122</v>
      </c>
      <c r="I721" s="347" t="s">
        <v>1669</v>
      </c>
      <c r="J721" s="505" t="s">
        <v>95</v>
      </c>
      <c r="K721" s="505" t="s">
        <v>2149</v>
      </c>
      <c r="L721" s="505" t="s">
        <v>112</v>
      </c>
      <c r="M721" s="542"/>
      <c r="N721" s="542"/>
      <c r="O721" s="444"/>
    </row>
    <row r="722" spans="1:15">
      <c r="A722" s="393">
        <v>46170</v>
      </c>
      <c r="B722" s="165" t="s">
        <v>2174</v>
      </c>
      <c r="C722" s="165" t="s">
        <v>334</v>
      </c>
      <c r="D722" s="165" t="s">
        <v>256</v>
      </c>
      <c r="E722" s="165">
        <v>500</v>
      </c>
      <c r="F722" s="503">
        <f t="shared" si="11"/>
        <v>0.9676663950749651</v>
      </c>
      <c r="G722" s="504">
        <v>516.70699999999999</v>
      </c>
      <c r="H722" s="347" t="s">
        <v>122</v>
      </c>
      <c r="I722" s="347" t="s">
        <v>1669</v>
      </c>
      <c r="J722" s="505" t="s">
        <v>95</v>
      </c>
      <c r="K722" s="505" t="s">
        <v>2149</v>
      </c>
      <c r="L722" s="505" t="s">
        <v>112</v>
      </c>
      <c r="M722" s="542"/>
      <c r="N722" s="542"/>
      <c r="O722" s="444"/>
    </row>
    <row r="723" spans="1:15">
      <c r="A723" s="393">
        <v>46170</v>
      </c>
      <c r="B723" s="165" t="s">
        <v>2174</v>
      </c>
      <c r="C723" s="165" t="s">
        <v>334</v>
      </c>
      <c r="D723" s="165" t="s">
        <v>256</v>
      </c>
      <c r="E723" s="165">
        <v>500</v>
      </c>
      <c r="F723" s="503">
        <f t="shared" si="11"/>
        <v>0.9676663950749651</v>
      </c>
      <c r="G723" s="504">
        <v>516.70699999999999</v>
      </c>
      <c r="H723" s="347" t="s">
        <v>122</v>
      </c>
      <c r="I723" s="347" t="s">
        <v>1669</v>
      </c>
      <c r="J723" s="505" t="s">
        <v>95</v>
      </c>
      <c r="K723" s="505" t="s">
        <v>2149</v>
      </c>
      <c r="L723" s="505" t="s">
        <v>112</v>
      </c>
      <c r="M723" s="541"/>
      <c r="N723" s="541"/>
      <c r="O723" s="445"/>
    </row>
    <row r="724" spans="1:15">
      <c r="A724" s="393">
        <v>46170</v>
      </c>
      <c r="B724" s="165" t="s">
        <v>2175</v>
      </c>
      <c r="C724" s="375" t="s">
        <v>391</v>
      </c>
      <c r="D724" s="165" t="s">
        <v>256</v>
      </c>
      <c r="E724" s="165">
        <v>12000</v>
      </c>
      <c r="F724" s="503">
        <f t="shared" si="11"/>
        <v>23.223993481799162</v>
      </c>
      <c r="G724" s="504">
        <v>516.70699999999999</v>
      </c>
      <c r="H724" s="347" t="s">
        <v>122</v>
      </c>
      <c r="I724" s="347" t="s">
        <v>1701</v>
      </c>
      <c r="J724" s="505" t="s">
        <v>95</v>
      </c>
      <c r="K724" s="505" t="s">
        <v>2149</v>
      </c>
      <c r="L724" s="505" t="s">
        <v>112</v>
      </c>
      <c r="M724" s="541"/>
      <c r="N724" s="541"/>
      <c r="O724" s="445"/>
    </row>
    <row r="725" spans="1:15">
      <c r="A725" s="393">
        <v>46170</v>
      </c>
      <c r="B725" s="165" t="s">
        <v>531</v>
      </c>
      <c r="C725" s="165" t="s">
        <v>522</v>
      </c>
      <c r="D725" s="165" t="s">
        <v>256</v>
      </c>
      <c r="E725" s="165">
        <v>2000</v>
      </c>
      <c r="F725" s="503">
        <f t="shared" si="11"/>
        <v>3.8706655802998604</v>
      </c>
      <c r="G725" s="504">
        <v>516.70699999999999</v>
      </c>
      <c r="H725" s="347" t="s">
        <v>122</v>
      </c>
      <c r="I725" s="347" t="s">
        <v>1662</v>
      </c>
      <c r="J725" s="505" t="s">
        <v>95</v>
      </c>
      <c r="K725" s="505" t="s">
        <v>2149</v>
      </c>
      <c r="L725" s="505" t="s">
        <v>112</v>
      </c>
      <c r="M725" s="541"/>
      <c r="N725" s="541"/>
      <c r="O725" s="445"/>
    </row>
    <row r="726" spans="1:15" hidden="1">
      <c r="A726" s="381">
        <v>46170</v>
      </c>
      <c r="B726" s="170" t="s">
        <v>1825</v>
      </c>
      <c r="C726" s="170" t="s">
        <v>523</v>
      </c>
      <c r="D726" s="170" t="s">
        <v>96</v>
      </c>
      <c r="E726" s="309">
        <v>150000</v>
      </c>
      <c r="F726" s="503">
        <f t="shared" si="11"/>
        <v>290.29991852248952</v>
      </c>
      <c r="G726" s="504">
        <v>516.70699999999999</v>
      </c>
      <c r="H726" s="369" t="s">
        <v>133</v>
      </c>
      <c r="I726" s="170" t="s">
        <v>1859</v>
      </c>
      <c r="J726" s="505" t="s">
        <v>95</v>
      </c>
      <c r="K726" s="505" t="s">
        <v>2149</v>
      </c>
      <c r="L726" s="505" t="s">
        <v>112</v>
      </c>
      <c r="M726" s="543"/>
      <c r="N726" s="543"/>
    </row>
    <row r="727" spans="1:15" hidden="1">
      <c r="A727" s="381">
        <v>46170</v>
      </c>
      <c r="B727" s="242" t="s">
        <v>1826</v>
      </c>
      <c r="C727" s="369" t="s">
        <v>334</v>
      </c>
      <c r="D727" s="530" t="s">
        <v>96</v>
      </c>
      <c r="E727" s="285">
        <v>250</v>
      </c>
      <c r="F727" s="503">
        <f t="shared" si="11"/>
        <v>0.48383319753748255</v>
      </c>
      <c r="G727" s="504">
        <v>516.70699999999999</v>
      </c>
      <c r="H727" s="540" t="s">
        <v>133</v>
      </c>
      <c r="I727" s="242" t="s">
        <v>1834</v>
      </c>
      <c r="J727" s="505" t="s">
        <v>95</v>
      </c>
      <c r="K727" s="505" t="s">
        <v>2149</v>
      </c>
      <c r="L727" s="505" t="s">
        <v>112</v>
      </c>
      <c r="M727" s="543"/>
      <c r="N727" s="543"/>
    </row>
    <row r="728" spans="1:15" hidden="1">
      <c r="A728" s="381">
        <v>46170</v>
      </c>
      <c r="B728" s="242" t="s">
        <v>1827</v>
      </c>
      <c r="C728" s="369" t="s">
        <v>334</v>
      </c>
      <c r="D728" s="530" t="s">
        <v>96</v>
      </c>
      <c r="E728" s="285">
        <v>500</v>
      </c>
      <c r="F728" s="503">
        <f t="shared" si="11"/>
        <v>0.9676663950749651</v>
      </c>
      <c r="G728" s="504">
        <v>516.70699999999999</v>
      </c>
      <c r="H728" s="540" t="s">
        <v>133</v>
      </c>
      <c r="I728" s="242" t="s">
        <v>1834</v>
      </c>
      <c r="J728" s="505" t="s">
        <v>95</v>
      </c>
      <c r="K728" s="505" t="s">
        <v>2149</v>
      </c>
      <c r="L728" s="505" t="s">
        <v>112</v>
      </c>
      <c r="M728" s="543"/>
      <c r="N728" s="543"/>
    </row>
    <row r="729" spans="1:15" hidden="1">
      <c r="A729" s="381">
        <v>46170</v>
      </c>
      <c r="B729" s="242" t="s">
        <v>1828</v>
      </c>
      <c r="C729" s="369" t="s">
        <v>334</v>
      </c>
      <c r="D729" s="530" t="s">
        <v>96</v>
      </c>
      <c r="E729" s="285">
        <v>500</v>
      </c>
      <c r="F729" s="503">
        <f t="shared" si="11"/>
        <v>0.9676663950749651</v>
      </c>
      <c r="G729" s="504">
        <v>516.70699999999999</v>
      </c>
      <c r="H729" s="540" t="s">
        <v>133</v>
      </c>
      <c r="I729" s="242" t="s">
        <v>1834</v>
      </c>
      <c r="J729" s="505" t="s">
        <v>95</v>
      </c>
      <c r="K729" s="505" t="s">
        <v>2149</v>
      </c>
      <c r="L729" s="505" t="s">
        <v>112</v>
      </c>
      <c r="M729" s="543"/>
      <c r="N729" s="543"/>
    </row>
    <row r="730" spans="1:15" hidden="1">
      <c r="A730" s="381">
        <v>46170</v>
      </c>
      <c r="B730" s="170" t="s">
        <v>1829</v>
      </c>
      <c r="C730" s="375" t="s">
        <v>391</v>
      </c>
      <c r="D730" s="369" t="s">
        <v>96</v>
      </c>
      <c r="E730" s="309">
        <v>5000</v>
      </c>
      <c r="F730" s="503">
        <f t="shared" si="11"/>
        <v>9.676663950749651</v>
      </c>
      <c r="G730" s="504">
        <v>516.70699999999999</v>
      </c>
      <c r="H730" s="369" t="s">
        <v>133</v>
      </c>
      <c r="I730" s="170" t="s">
        <v>1860</v>
      </c>
      <c r="J730" s="505" t="s">
        <v>95</v>
      </c>
      <c r="K730" s="505" t="s">
        <v>2149</v>
      </c>
      <c r="L730" s="505" t="s">
        <v>112</v>
      </c>
      <c r="M730" s="543"/>
      <c r="N730" s="543"/>
    </row>
    <row r="731" spans="1:15" hidden="1">
      <c r="A731" s="381">
        <v>46170</v>
      </c>
      <c r="B731" s="242" t="s">
        <v>1830</v>
      </c>
      <c r="C731" s="369" t="s">
        <v>334</v>
      </c>
      <c r="D731" s="530" t="s">
        <v>96</v>
      </c>
      <c r="E731" s="285">
        <v>300</v>
      </c>
      <c r="F731" s="503">
        <f t="shared" si="11"/>
        <v>0.58059983704497908</v>
      </c>
      <c r="G731" s="504">
        <v>516.70699999999999</v>
      </c>
      <c r="H731" s="540" t="s">
        <v>133</v>
      </c>
      <c r="I731" s="242" t="s">
        <v>1834</v>
      </c>
      <c r="J731" s="505" t="s">
        <v>95</v>
      </c>
      <c r="K731" s="505" t="s">
        <v>2149</v>
      </c>
      <c r="L731" s="505" t="s">
        <v>112</v>
      </c>
      <c r="M731" s="541"/>
      <c r="N731" s="541"/>
      <c r="O731" s="445"/>
    </row>
    <row r="732" spans="1:15" hidden="1">
      <c r="A732" s="536">
        <v>46170</v>
      </c>
      <c r="B732" s="375" t="s">
        <v>1909</v>
      </c>
      <c r="C732" s="375" t="s">
        <v>334</v>
      </c>
      <c r="D732" s="375" t="s">
        <v>99</v>
      </c>
      <c r="E732" s="245">
        <v>300</v>
      </c>
      <c r="F732" s="503">
        <f t="shared" si="11"/>
        <v>0.58059983704497908</v>
      </c>
      <c r="G732" s="504">
        <v>516.70699999999999</v>
      </c>
      <c r="H732" s="375" t="s">
        <v>128</v>
      </c>
      <c r="I732" s="375" t="s">
        <v>1938</v>
      </c>
      <c r="J732" s="505" t="s">
        <v>95</v>
      </c>
      <c r="K732" s="505" t="s">
        <v>2149</v>
      </c>
      <c r="L732" s="505" t="s">
        <v>112</v>
      </c>
      <c r="M732" s="543"/>
      <c r="N732" s="543"/>
    </row>
    <row r="733" spans="1:15" hidden="1">
      <c r="A733" s="536">
        <v>46170</v>
      </c>
      <c r="B733" s="375" t="s">
        <v>1910</v>
      </c>
      <c r="C733" s="375" t="s">
        <v>334</v>
      </c>
      <c r="D733" s="375" t="s">
        <v>99</v>
      </c>
      <c r="E733" s="245">
        <v>300</v>
      </c>
      <c r="F733" s="503">
        <f t="shared" si="11"/>
        <v>0.58059983704497908</v>
      </c>
      <c r="G733" s="504">
        <v>516.70699999999999</v>
      </c>
      <c r="H733" s="375" t="s">
        <v>128</v>
      </c>
      <c r="I733" s="375" t="s">
        <v>1938</v>
      </c>
      <c r="J733" s="505" t="s">
        <v>95</v>
      </c>
      <c r="K733" s="505" t="s">
        <v>2149</v>
      </c>
      <c r="L733" s="505" t="s">
        <v>112</v>
      </c>
      <c r="M733" s="543"/>
      <c r="N733" s="543"/>
    </row>
    <row r="734" spans="1:15" hidden="1">
      <c r="A734" s="370">
        <v>46170</v>
      </c>
      <c r="B734" s="242" t="s">
        <v>1998</v>
      </c>
      <c r="C734" s="242" t="s">
        <v>334</v>
      </c>
      <c r="D734" s="242" t="s">
        <v>96</v>
      </c>
      <c r="E734" s="242">
        <v>300</v>
      </c>
      <c r="F734" s="503">
        <f t="shared" si="11"/>
        <v>0.58059983704497908</v>
      </c>
      <c r="G734" s="504">
        <v>516.70699999999999</v>
      </c>
      <c r="H734" s="242" t="s">
        <v>123</v>
      </c>
      <c r="I734" s="242" t="s">
        <v>2013</v>
      </c>
      <c r="J734" s="505" t="s">
        <v>95</v>
      </c>
      <c r="K734" s="505" t="s">
        <v>2149</v>
      </c>
      <c r="L734" s="505" t="s">
        <v>112</v>
      </c>
      <c r="M734" s="543"/>
      <c r="N734" s="543"/>
    </row>
    <row r="735" spans="1:15" hidden="1">
      <c r="A735" s="370">
        <v>46170</v>
      </c>
      <c r="B735" s="242" t="s">
        <v>1999</v>
      </c>
      <c r="C735" s="242" t="s">
        <v>334</v>
      </c>
      <c r="D735" s="242" t="s">
        <v>96</v>
      </c>
      <c r="E735" s="242">
        <v>300</v>
      </c>
      <c r="F735" s="503">
        <f t="shared" si="11"/>
        <v>0.58059983704497908</v>
      </c>
      <c r="G735" s="504">
        <v>516.70699999999999</v>
      </c>
      <c r="H735" s="242" t="s">
        <v>123</v>
      </c>
      <c r="I735" s="242" t="s">
        <v>2013</v>
      </c>
      <c r="J735" s="505" t="s">
        <v>95</v>
      </c>
      <c r="K735" s="505" t="s">
        <v>2149</v>
      </c>
      <c r="L735" s="505" t="s">
        <v>112</v>
      </c>
      <c r="M735" s="543"/>
      <c r="N735" s="543"/>
    </row>
    <row r="736" spans="1:15" hidden="1">
      <c r="A736" s="370">
        <v>46170</v>
      </c>
      <c r="B736" s="242" t="s">
        <v>2000</v>
      </c>
      <c r="C736" s="242" t="s">
        <v>334</v>
      </c>
      <c r="D736" s="242" t="s">
        <v>96</v>
      </c>
      <c r="E736" s="242">
        <v>300</v>
      </c>
      <c r="F736" s="503">
        <f t="shared" si="11"/>
        <v>0.58059983704497908</v>
      </c>
      <c r="G736" s="504">
        <v>516.70699999999999</v>
      </c>
      <c r="H736" s="242" t="s">
        <v>123</v>
      </c>
      <c r="I736" s="242" t="s">
        <v>2013</v>
      </c>
      <c r="J736" s="505" t="s">
        <v>95</v>
      </c>
      <c r="K736" s="505" t="s">
        <v>2149</v>
      </c>
      <c r="L736" s="505" t="s">
        <v>112</v>
      </c>
      <c r="M736" s="543"/>
      <c r="N736" s="543"/>
    </row>
    <row r="737" spans="1:15" hidden="1">
      <c r="A737" s="370">
        <v>46170</v>
      </c>
      <c r="B737" s="242" t="s">
        <v>2155</v>
      </c>
      <c r="C737" s="242" t="s">
        <v>403</v>
      </c>
      <c r="D737" s="242" t="s">
        <v>96</v>
      </c>
      <c r="E737" s="242">
        <v>3000</v>
      </c>
      <c r="F737" s="503">
        <f t="shared" si="11"/>
        <v>5.8059983704497906</v>
      </c>
      <c r="G737" s="504">
        <v>516.70699999999999</v>
      </c>
      <c r="H737" s="242" t="s">
        <v>123</v>
      </c>
      <c r="I737" s="242" t="s">
        <v>2035</v>
      </c>
      <c r="J737" s="505" t="s">
        <v>95</v>
      </c>
      <c r="K737" s="505" t="s">
        <v>2149</v>
      </c>
      <c r="L737" s="505" t="s">
        <v>112</v>
      </c>
      <c r="M737" s="543"/>
      <c r="N737" s="543"/>
    </row>
    <row r="738" spans="1:15" hidden="1">
      <c r="A738" s="370">
        <v>46170</v>
      </c>
      <c r="B738" s="242" t="s">
        <v>2002</v>
      </c>
      <c r="C738" s="242" t="s">
        <v>334</v>
      </c>
      <c r="D738" s="385" t="s">
        <v>96</v>
      </c>
      <c r="E738" s="242">
        <v>300</v>
      </c>
      <c r="F738" s="503">
        <f t="shared" si="11"/>
        <v>0.58059983704497908</v>
      </c>
      <c r="G738" s="504">
        <v>516.70699999999999</v>
      </c>
      <c r="H738" s="242" t="s">
        <v>123</v>
      </c>
      <c r="I738" s="242" t="s">
        <v>2013</v>
      </c>
      <c r="J738" s="505" t="s">
        <v>95</v>
      </c>
      <c r="K738" s="505" t="s">
        <v>2149</v>
      </c>
      <c r="L738" s="505" t="s">
        <v>112</v>
      </c>
      <c r="M738" s="543"/>
      <c r="N738" s="543"/>
    </row>
    <row r="739" spans="1:15" hidden="1">
      <c r="A739" s="370">
        <v>46170</v>
      </c>
      <c r="B739" s="242" t="s">
        <v>2003</v>
      </c>
      <c r="C739" s="242" t="s">
        <v>334</v>
      </c>
      <c r="D739" s="242" t="s">
        <v>96</v>
      </c>
      <c r="E739" s="242">
        <v>300</v>
      </c>
      <c r="F739" s="503">
        <f t="shared" si="11"/>
        <v>0.58059983704497908</v>
      </c>
      <c r="G739" s="504">
        <v>516.70699999999999</v>
      </c>
      <c r="H739" s="242" t="s">
        <v>123</v>
      </c>
      <c r="I739" s="242" t="s">
        <v>2013</v>
      </c>
      <c r="J739" s="505" t="s">
        <v>95</v>
      </c>
      <c r="K739" s="505" t="s">
        <v>2149</v>
      </c>
      <c r="L739" s="505" t="s">
        <v>112</v>
      </c>
      <c r="M739" s="543"/>
      <c r="N739" s="543"/>
    </row>
    <row r="740" spans="1:15" hidden="1">
      <c r="A740" s="370">
        <v>46171</v>
      </c>
      <c r="B740" s="242" t="s">
        <v>185</v>
      </c>
      <c r="C740" s="242" t="s">
        <v>334</v>
      </c>
      <c r="D740" s="371" t="s">
        <v>98</v>
      </c>
      <c r="E740" s="242">
        <v>1000</v>
      </c>
      <c r="F740" s="503">
        <f t="shared" si="11"/>
        <v>1.9353327901499302</v>
      </c>
      <c r="G740" s="504">
        <v>516.70699999999999</v>
      </c>
      <c r="H740" s="372" t="s">
        <v>110</v>
      </c>
      <c r="I740" s="530" t="s">
        <v>1468</v>
      </c>
      <c r="J740" s="505" t="s">
        <v>95</v>
      </c>
      <c r="K740" s="505" t="s">
        <v>2149</v>
      </c>
      <c r="L740" s="505" t="s">
        <v>112</v>
      </c>
      <c r="M740" s="541"/>
      <c r="N740" s="541"/>
      <c r="O740" s="445"/>
    </row>
    <row r="741" spans="1:15" hidden="1">
      <c r="A741" s="370">
        <v>46171</v>
      </c>
      <c r="B741" s="242" t="s">
        <v>186</v>
      </c>
      <c r="C741" s="242" t="s">
        <v>334</v>
      </c>
      <c r="D741" s="242" t="s">
        <v>98</v>
      </c>
      <c r="E741" s="242">
        <v>1000</v>
      </c>
      <c r="F741" s="503">
        <f t="shared" si="11"/>
        <v>1.9353327901499302</v>
      </c>
      <c r="G741" s="504">
        <v>516.70699999999999</v>
      </c>
      <c r="H741" s="372" t="s">
        <v>110</v>
      </c>
      <c r="I741" s="530" t="s">
        <v>1468</v>
      </c>
      <c r="J741" s="505" t="s">
        <v>95</v>
      </c>
      <c r="K741" s="505" t="s">
        <v>2149</v>
      </c>
      <c r="L741" s="505" t="s">
        <v>112</v>
      </c>
      <c r="M741" s="541"/>
      <c r="N741" s="541"/>
      <c r="O741" s="445"/>
    </row>
    <row r="742" spans="1:15" hidden="1">
      <c r="A742" s="374">
        <v>46171</v>
      </c>
      <c r="B742" s="377" t="s">
        <v>1537</v>
      </c>
      <c r="C742" s="377" t="s">
        <v>520</v>
      </c>
      <c r="D742" s="376" t="s">
        <v>96</v>
      </c>
      <c r="E742" s="377">
        <v>250</v>
      </c>
      <c r="F742" s="503">
        <f t="shared" si="11"/>
        <v>0.48383319753748255</v>
      </c>
      <c r="G742" s="504">
        <v>516.70699999999999</v>
      </c>
      <c r="H742" s="376" t="s">
        <v>127</v>
      </c>
      <c r="I742" s="377" t="s">
        <v>1553</v>
      </c>
      <c r="J742" s="505" t="s">
        <v>95</v>
      </c>
      <c r="K742" s="505" t="s">
        <v>2149</v>
      </c>
      <c r="L742" s="505" t="s">
        <v>112</v>
      </c>
      <c r="M742" s="541"/>
      <c r="N742" s="541"/>
      <c r="O742" s="445"/>
    </row>
    <row r="743" spans="1:15" hidden="1">
      <c r="A743" s="374">
        <v>46171</v>
      </c>
      <c r="B743" s="377" t="s">
        <v>1538</v>
      </c>
      <c r="C743" s="242" t="s">
        <v>119</v>
      </c>
      <c r="D743" s="376" t="s">
        <v>96</v>
      </c>
      <c r="E743" s="377">
        <v>5250</v>
      </c>
      <c r="F743" s="503">
        <f t="shared" si="11"/>
        <v>10.160497148287133</v>
      </c>
      <c r="G743" s="504">
        <v>516.70699999999999</v>
      </c>
      <c r="H743" s="376" t="s">
        <v>127</v>
      </c>
      <c r="I743" s="377" t="s">
        <v>1580</v>
      </c>
      <c r="J743" s="505" t="s">
        <v>95</v>
      </c>
      <c r="K743" s="505" t="s">
        <v>2149</v>
      </c>
      <c r="L743" s="505" t="s">
        <v>112</v>
      </c>
      <c r="M743" s="541"/>
      <c r="N743" s="541"/>
      <c r="O743" s="445"/>
    </row>
    <row r="744" spans="1:15" hidden="1">
      <c r="A744" s="374">
        <v>46171</v>
      </c>
      <c r="B744" s="377" t="s">
        <v>1540</v>
      </c>
      <c r="C744" s="377" t="s">
        <v>520</v>
      </c>
      <c r="D744" s="376" t="s">
        <v>96</v>
      </c>
      <c r="E744" s="377">
        <v>250</v>
      </c>
      <c r="F744" s="503">
        <f t="shared" si="11"/>
        <v>0.48383319753748255</v>
      </c>
      <c r="G744" s="504">
        <v>516.70699999999999</v>
      </c>
      <c r="H744" s="376" t="s">
        <v>127</v>
      </c>
      <c r="I744" s="377" t="s">
        <v>1553</v>
      </c>
      <c r="J744" s="505" t="s">
        <v>95</v>
      </c>
      <c r="K744" s="505" t="s">
        <v>2149</v>
      </c>
      <c r="L744" s="505" t="s">
        <v>112</v>
      </c>
      <c r="M744" s="541"/>
      <c r="N744" s="541"/>
      <c r="O744" s="445"/>
    </row>
    <row r="745" spans="1:15" hidden="1">
      <c r="A745" s="374">
        <v>46171</v>
      </c>
      <c r="B745" s="377" t="s">
        <v>1534</v>
      </c>
      <c r="C745" s="377" t="s">
        <v>520</v>
      </c>
      <c r="D745" s="376" t="s">
        <v>96</v>
      </c>
      <c r="E745" s="377">
        <v>250</v>
      </c>
      <c r="F745" s="503">
        <f t="shared" si="11"/>
        <v>0.48383319753748255</v>
      </c>
      <c r="G745" s="504">
        <v>516.70699999999999</v>
      </c>
      <c r="H745" s="376" t="s">
        <v>127</v>
      </c>
      <c r="I745" s="377" t="s">
        <v>1553</v>
      </c>
      <c r="J745" s="505" t="s">
        <v>95</v>
      </c>
      <c r="K745" s="505" t="s">
        <v>2149</v>
      </c>
      <c r="L745" s="505" t="s">
        <v>112</v>
      </c>
      <c r="M745" s="541"/>
      <c r="N745" s="541"/>
      <c r="O745" s="445"/>
    </row>
    <row r="746" spans="1:15" hidden="1">
      <c r="A746" s="374">
        <v>46171</v>
      </c>
      <c r="B746" s="382" t="s">
        <v>1541</v>
      </c>
      <c r="C746" s="242" t="s">
        <v>403</v>
      </c>
      <c r="D746" s="376" t="s">
        <v>96</v>
      </c>
      <c r="E746" s="377">
        <v>10500</v>
      </c>
      <c r="F746" s="503">
        <f t="shared" si="11"/>
        <v>20.320994296574266</v>
      </c>
      <c r="G746" s="504">
        <v>516.70699999999999</v>
      </c>
      <c r="H746" s="376" t="s">
        <v>127</v>
      </c>
      <c r="I746" s="377" t="s">
        <v>2157</v>
      </c>
      <c r="J746" s="505" t="s">
        <v>95</v>
      </c>
      <c r="K746" s="505" t="s">
        <v>2149</v>
      </c>
      <c r="L746" s="505" t="s">
        <v>112</v>
      </c>
      <c r="M746" s="541"/>
      <c r="N746" s="541"/>
      <c r="O746" s="445"/>
    </row>
    <row r="747" spans="1:15" hidden="1">
      <c r="A747" s="374">
        <v>46171</v>
      </c>
      <c r="B747" s="377" t="s">
        <v>1536</v>
      </c>
      <c r="C747" s="377" t="s">
        <v>520</v>
      </c>
      <c r="D747" s="376" t="s">
        <v>96</v>
      </c>
      <c r="E747" s="377">
        <v>250</v>
      </c>
      <c r="F747" s="503">
        <f t="shared" si="11"/>
        <v>0.48383319753748255</v>
      </c>
      <c r="G747" s="504">
        <v>516.70699999999999</v>
      </c>
      <c r="H747" s="376" t="s">
        <v>127</v>
      </c>
      <c r="I747" s="377" t="s">
        <v>1553</v>
      </c>
      <c r="J747" s="505" t="s">
        <v>95</v>
      </c>
      <c r="K747" s="505" t="s">
        <v>2149</v>
      </c>
      <c r="L747" s="505" t="s">
        <v>112</v>
      </c>
      <c r="M747" s="541"/>
      <c r="N747" s="541"/>
      <c r="O747" s="445"/>
    </row>
    <row r="748" spans="1:15" hidden="1">
      <c r="A748" s="533">
        <v>46171</v>
      </c>
      <c r="B748" s="382" t="s">
        <v>1625</v>
      </c>
      <c r="C748" s="535" t="s">
        <v>334</v>
      </c>
      <c r="D748" s="375" t="s">
        <v>97</v>
      </c>
      <c r="E748" s="284">
        <v>500</v>
      </c>
      <c r="F748" s="503">
        <f t="shared" si="11"/>
        <v>0.9676663950749651</v>
      </c>
      <c r="G748" s="504">
        <v>516.70699999999999</v>
      </c>
      <c r="H748" s="242" t="s">
        <v>167</v>
      </c>
      <c r="I748" s="242" t="s">
        <v>1629</v>
      </c>
      <c r="J748" s="505" t="s">
        <v>95</v>
      </c>
      <c r="K748" s="505" t="s">
        <v>2149</v>
      </c>
      <c r="L748" s="505" t="s">
        <v>112</v>
      </c>
      <c r="M748" s="541"/>
      <c r="N748" s="541"/>
      <c r="O748" s="445"/>
    </row>
    <row r="749" spans="1:15" hidden="1">
      <c r="A749" s="533">
        <v>46171</v>
      </c>
      <c r="B749" s="382" t="s">
        <v>1626</v>
      </c>
      <c r="C749" s="535" t="s">
        <v>334</v>
      </c>
      <c r="D749" s="375" t="s">
        <v>97</v>
      </c>
      <c r="E749" s="284">
        <v>1000</v>
      </c>
      <c r="F749" s="503">
        <f t="shared" si="11"/>
        <v>1.9353327901499302</v>
      </c>
      <c r="G749" s="504">
        <v>516.70699999999999</v>
      </c>
      <c r="H749" s="242" t="s">
        <v>167</v>
      </c>
      <c r="I749" s="242" t="s">
        <v>1629</v>
      </c>
      <c r="J749" s="505" t="s">
        <v>95</v>
      </c>
      <c r="K749" s="505" t="s">
        <v>2149</v>
      </c>
      <c r="L749" s="505" t="s">
        <v>112</v>
      </c>
      <c r="M749" s="541"/>
      <c r="N749" s="541"/>
      <c r="O749" s="445"/>
    </row>
    <row r="750" spans="1:15" hidden="1">
      <c r="A750" s="533">
        <v>46171</v>
      </c>
      <c r="B750" s="382" t="s">
        <v>1627</v>
      </c>
      <c r="C750" s="535" t="s">
        <v>334</v>
      </c>
      <c r="D750" s="375" t="s">
        <v>97</v>
      </c>
      <c r="E750" s="284">
        <v>1000</v>
      </c>
      <c r="F750" s="503">
        <f t="shared" si="11"/>
        <v>1.9353327901499302</v>
      </c>
      <c r="G750" s="504">
        <v>516.70699999999999</v>
      </c>
      <c r="H750" s="242" t="s">
        <v>167</v>
      </c>
      <c r="I750" s="242" t="s">
        <v>1629</v>
      </c>
      <c r="J750" s="505" t="s">
        <v>95</v>
      </c>
      <c r="K750" s="505" t="s">
        <v>2149</v>
      </c>
      <c r="L750" s="505" t="s">
        <v>112</v>
      </c>
      <c r="M750" s="541"/>
      <c r="N750" s="541"/>
      <c r="O750" s="445"/>
    </row>
    <row r="751" spans="1:15" hidden="1">
      <c r="A751" s="536">
        <v>46171</v>
      </c>
      <c r="B751" s="375" t="s">
        <v>1628</v>
      </c>
      <c r="C751" s="375" t="s">
        <v>448</v>
      </c>
      <c r="D751" s="375" t="s">
        <v>97</v>
      </c>
      <c r="E751" s="538">
        <v>8580</v>
      </c>
      <c r="F751" s="503">
        <f t="shared" si="11"/>
        <v>16.605155339486402</v>
      </c>
      <c r="G751" s="504">
        <v>516.70699999999999</v>
      </c>
      <c r="H751" s="242" t="s">
        <v>167</v>
      </c>
      <c r="I751" s="170" t="s">
        <v>1653</v>
      </c>
      <c r="J751" s="505" t="s">
        <v>95</v>
      </c>
      <c r="K751" s="505" t="s">
        <v>2149</v>
      </c>
      <c r="L751" s="505" t="s">
        <v>112</v>
      </c>
      <c r="M751" s="541"/>
      <c r="N751" s="541"/>
      <c r="O751" s="445"/>
    </row>
    <row r="752" spans="1:15" hidden="1">
      <c r="A752" s="536">
        <v>46171</v>
      </c>
      <c r="B752" s="382" t="s">
        <v>1022</v>
      </c>
      <c r="C752" s="242" t="s">
        <v>119</v>
      </c>
      <c r="D752" s="375" t="s">
        <v>97</v>
      </c>
      <c r="E752" s="538">
        <v>62500</v>
      </c>
      <c r="F752" s="503">
        <f t="shared" si="11"/>
        <v>120.95829938437065</v>
      </c>
      <c r="G752" s="504">
        <v>516.70699999999999</v>
      </c>
      <c r="H752" s="242" t="s">
        <v>167</v>
      </c>
      <c r="I752" s="170" t="s">
        <v>1654</v>
      </c>
      <c r="J752" s="505" t="s">
        <v>95</v>
      </c>
      <c r="K752" s="505" t="s">
        <v>2149</v>
      </c>
      <c r="L752" s="505" t="s">
        <v>112</v>
      </c>
      <c r="M752" s="541"/>
      <c r="N752" s="541"/>
      <c r="O752" s="445"/>
    </row>
    <row r="753" spans="1:15">
      <c r="A753" s="393">
        <v>46171</v>
      </c>
      <c r="B753" s="165" t="s">
        <v>2170</v>
      </c>
      <c r="C753" s="165" t="s">
        <v>523</v>
      </c>
      <c r="D753" s="165" t="s">
        <v>256</v>
      </c>
      <c r="E753" s="165">
        <v>10000</v>
      </c>
      <c r="F753" s="503">
        <f t="shared" si="11"/>
        <v>19.353327901499302</v>
      </c>
      <c r="G753" s="504">
        <v>516.70699999999999</v>
      </c>
      <c r="H753" s="347" t="s">
        <v>122</v>
      </c>
      <c r="I753" s="347" t="s">
        <v>1702</v>
      </c>
      <c r="J753" s="505" t="s">
        <v>95</v>
      </c>
      <c r="K753" s="505" t="s">
        <v>2149</v>
      </c>
      <c r="L753" s="505" t="s">
        <v>112</v>
      </c>
      <c r="M753" s="541"/>
      <c r="N753" s="541"/>
      <c r="O753" s="445"/>
    </row>
    <row r="754" spans="1:15">
      <c r="A754" s="393">
        <v>46171</v>
      </c>
      <c r="B754" s="165" t="s">
        <v>2174</v>
      </c>
      <c r="C754" s="165" t="s">
        <v>334</v>
      </c>
      <c r="D754" s="165" t="s">
        <v>256</v>
      </c>
      <c r="E754" s="165">
        <v>500</v>
      </c>
      <c r="F754" s="503">
        <f t="shared" si="11"/>
        <v>0.9676663950749651</v>
      </c>
      <c r="G754" s="504">
        <v>516.70699999999999</v>
      </c>
      <c r="H754" s="347" t="s">
        <v>122</v>
      </c>
      <c r="I754" s="347" t="s">
        <v>1669</v>
      </c>
      <c r="J754" s="505" t="s">
        <v>95</v>
      </c>
      <c r="K754" s="505" t="s">
        <v>2149</v>
      </c>
      <c r="L754" s="505" t="s">
        <v>112</v>
      </c>
      <c r="M754" s="541"/>
      <c r="N754" s="541"/>
      <c r="O754" s="445"/>
    </row>
    <row r="755" spans="1:15">
      <c r="A755" s="393">
        <v>46171</v>
      </c>
      <c r="B755" s="165" t="s">
        <v>2174</v>
      </c>
      <c r="C755" s="165" t="s">
        <v>334</v>
      </c>
      <c r="D755" s="165" t="s">
        <v>256</v>
      </c>
      <c r="E755" s="165">
        <v>2500</v>
      </c>
      <c r="F755" s="503">
        <f t="shared" si="11"/>
        <v>4.8383319753748255</v>
      </c>
      <c r="G755" s="504">
        <v>516.70699999999999</v>
      </c>
      <c r="H755" s="347" t="s">
        <v>122</v>
      </c>
      <c r="I755" s="347" t="s">
        <v>1669</v>
      </c>
      <c r="J755" s="505" t="s">
        <v>95</v>
      </c>
      <c r="K755" s="505" t="s">
        <v>2149</v>
      </c>
      <c r="L755" s="505" t="s">
        <v>112</v>
      </c>
      <c r="M755" s="541"/>
      <c r="N755" s="541"/>
      <c r="O755" s="445"/>
    </row>
    <row r="756" spans="1:15">
      <c r="A756" s="370">
        <v>46171</v>
      </c>
      <c r="B756" s="242" t="s">
        <v>2161</v>
      </c>
      <c r="C756" s="242" t="s">
        <v>334</v>
      </c>
      <c r="D756" s="242" t="s">
        <v>256</v>
      </c>
      <c r="E756" s="242">
        <v>1000</v>
      </c>
      <c r="F756" s="503">
        <f t="shared" si="11"/>
        <v>1.9353327901499302</v>
      </c>
      <c r="G756" s="504">
        <v>516.70699999999999</v>
      </c>
      <c r="H756" s="242" t="s">
        <v>121</v>
      </c>
      <c r="I756" s="242" t="s">
        <v>1710</v>
      </c>
      <c r="J756" s="505" t="s">
        <v>95</v>
      </c>
      <c r="K756" s="505" t="s">
        <v>2149</v>
      </c>
      <c r="L756" s="505" t="s">
        <v>112</v>
      </c>
      <c r="M756" s="541"/>
      <c r="N756" s="541"/>
      <c r="O756" s="445"/>
    </row>
    <row r="757" spans="1:15">
      <c r="A757" s="370">
        <v>46171</v>
      </c>
      <c r="B757" s="242" t="s">
        <v>2161</v>
      </c>
      <c r="C757" s="242" t="s">
        <v>334</v>
      </c>
      <c r="D757" s="242" t="s">
        <v>256</v>
      </c>
      <c r="E757" s="242">
        <v>1000</v>
      </c>
      <c r="F757" s="503">
        <f t="shared" si="11"/>
        <v>1.9353327901499302</v>
      </c>
      <c r="G757" s="504">
        <v>516.70699999999999</v>
      </c>
      <c r="H757" s="242" t="s">
        <v>121</v>
      </c>
      <c r="I757" s="242" t="s">
        <v>1710</v>
      </c>
      <c r="J757" s="505" t="s">
        <v>95</v>
      </c>
      <c r="K757" s="505" t="s">
        <v>2149</v>
      </c>
      <c r="L757" s="505" t="s">
        <v>112</v>
      </c>
      <c r="M757" s="541"/>
      <c r="N757" s="541"/>
      <c r="O757" s="445"/>
    </row>
    <row r="758" spans="1:15">
      <c r="A758" s="370">
        <v>46171</v>
      </c>
      <c r="B758" s="242" t="s">
        <v>2161</v>
      </c>
      <c r="C758" s="242" t="s">
        <v>334</v>
      </c>
      <c r="D758" s="242" t="s">
        <v>256</v>
      </c>
      <c r="E758" s="242">
        <v>1000</v>
      </c>
      <c r="F758" s="503">
        <f t="shared" si="11"/>
        <v>1.9353327901499302</v>
      </c>
      <c r="G758" s="504">
        <v>516.70699999999999</v>
      </c>
      <c r="H758" s="242" t="s">
        <v>121</v>
      </c>
      <c r="I758" s="242" t="s">
        <v>1710</v>
      </c>
      <c r="J758" s="505" t="s">
        <v>95</v>
      </c>
      <c r="K758" s="505" t="s">
        <v>2149</v>
      </c>
      <c r="L758" s="505" t="s">
        <v>112</v>
      </c>
      <c r="M758" s="541"/>
      <c r="N758" s="541"/>
      <c r="O758" s="445"/>
    </row>
    <row r="759" spans="1:15">
      <c r="A759" s="370">
        <v>46171</v>
      </c>
      <c r="B759" s="242" t="s">
        <v>521</v>
      </c>
      <c r="C759" s="242" t="s">
        <v>522</v>
      </c>
      <c r="D759" s="242" t="s">
        <v>256</v>
      </c>
      <c r="E759" s="242">
        <v>1000</v>
      </c>
      <c r="F759" s="503">
        <f t="shared" si="11"/>
        <v>1.9353327901499302</v>
      </c>
      <c r="G759" s="504">
        <v>516.70699999999999</v>
      </c>
      <c r="H759" s="242" t="s">
        <v>121</v>
      </c>
      <c r="I759" s="242" t="s">
        <v>1711</v>
      </c>
      <c r="J759" s="505" t="s">
        <v>95</v>
      </c>
      <c r="K759" s="505" t="s">
        <v>2149</v>
      </c>
      <c r="L759" s="505" t="s">
        <v>112</v>
      </c>
      <c r="M759" s="541"/>
      <c r="N759" s="541"/>
      <c r="O759" s="445"/>
    </row>
    <row r="760" spans="1:15" hidden="1">
      <c r="A760" s="381">
        <v>46171</v>
      </c>
      <c r="B760" s="242" t="s">
        <v>1831</v>
      </c>
      <c r="C760" s="369" t="s">
        <v>334</v>
      </c>
      <c r="D760" s="530" t="s">
        <v>96</v>
      </c>
      <c r="E760" s="285">
        <v>300</v>
      </c>
      <c r="F760" s="503">
        <f t="shared" si="11"/>
        <v>0.58059983704497908</v>
      </c>
      <c r="G760" s="504">
        <v>516.70699999999999</v>
      </c>
      <c r="H760" s="540" t="s">
        <v>133</v>
      </c>
      <c r="I760" s="242" t="s">
        <v>1834</v>
      </c>
      <c r="J760" s="505" t="s">
        <v>95</v>
      </c>
      <c r="K760" s="505" t="s">
        <v>2149</v>
      </c>
      <c r="L760" s="505" t="s">
        <v>112</v>
      </c>
      <c r="M760" s="541"/>
      <c r="N760" s="541"/>
      <c r="O760" s="445"/>
    </row>
    <row r="761" spans="1:15" hidden="1">
      <c r="A761" s="381">
        <v>46171</v>
      </c>
      <c r="B761" s="242" t="s">
        <v>1832</v>
      </c>
      <c r="C761" s="369" t="s">
        <v>334</v>
      </c>
      <c r="D761" s="530" t="s">
        <v>96</v>
      </c>
      <c r="E761" s="285">
        <v>300</v>
      </c>
      <c r="F761" s="503">
        <f t="shared" si="11"/>
        <v>0.58059983704497908</v>
      </c>
      <c r="G761" s="504">
        <v>516.70699999999999</v>
      </c>
      <c r="H761" s="540" t="s">
        <v>133</v>
      </c>
      <c r="I761" s="242" t="s">
        <v>1834</v>
      </c>
      <c r="J761" s="505" t="s">
        <v>95</v>
      </c>
      <c r="K761" s="505" t="s">
        <v>2149</v>
      </c>
      <c r="L761" s="505" t="s">
        <v>112</v>
      </c>
      <c r="M761" s="541"/>
      <c r="N761" s="541"/>
      <c r="O761" s="445"/>
    </row>
    <row r="762" spans="1:15" hidden="1">
      <c r="A762" s="536">
        <v>46171</v>
      </c>
      <c r="B762" s="375" t="s">
        <v>1911</v>
      </c>
      <c r="C762" s="375" t="s">
        <v>703</v>
      </c>
      <c r="D762" s="375" t="s">
        <v>99</v>
      </c>
      <c r="E762" s="537">
        <v>6000</v>
      </c>
      <c r="F762" s="503">
        <f t="shared" si="11"/>
        <v>11.611996740899581</v>
      </c>
      <c r="G762" s="504">
        <v>516.70699999999999</v>
      </c>
      <c r="H762" s="375" t="s">
        <v>128</v>
      </c>
      <c r="I762" s="375" t="s">
        <v>1961</v>
      </c>
      <c r="J762" s="505" t="s">
        <v>95</v>
      </c>
      <c r="K762" s="505" t="s">
        <v>2149</v>
      </c>
      <c r="L762" s="505" t="s">
        <v>112</v>
      </c>
      <c r="M762" s="543"/>
      <c r="N762" s="543"/>
    </row>
    <row r="763" spans="1:15" hidden="1">
      <c r="A763" s="536">
        <v>46171</v>
      </c>
      <c r="B763" s="375" t="s">
        <v>1912</v>
      </c>
      <c r="C763" s="375" t="s">
        <v>703</v>
      </c>
      <c r="D763" s="375" t="s">
        <v>99</v>
      </c>
      <c r="E763" s="537">
        <v>6000</v>
      </c>
      <c r="F763" s="503">
        <f t="shared" si="11"/>
        <v>11.611996740899581</v>
      </c>
      <c r="G763" s="504">
        <v>516.70699999999999</v>
      </c>
      <c r="H763" s="375" t="s">
        <v>128</v>
      </c>
      <c r="I763" s="375" t="s">
        <v>1961</v>
      </c>
      <c r="J763" s="505" t="s">
        <v>95</v>
      </c>
      <c r="K763" s="505" t="s">
        <v>2149</v>
      </c>
      <c r="L763" s="505" t="s">
        <v>112</v>
      </c>
      <c r="M763" s="543"/>
      <c r="N763" s="543"/>
    </row>
    <row r="764" spans="1:15" hidden="1">
      <c r="A764" s="536">
        <v>46171</v>
      </c>
      <c r="B764" s="375" t="s">
        <v>1913</v>
      </c>
      <c r="C764" s="375" t="s">
        <v>703</v>
      </c>
      <c r="D764" s="375" t="s">
        <v>99</v>
      </c>
      <c r="E764" s="537">
        <v>6000</v>
      </c>
      <c r="F764" s="503">
        <f t="shared" si="11"/>
        <v>11.611996740899581</v>
      </c>
      <c r="G764" s="504">
        <v>516.70699999999999</v>
      </c>
      <c r="H764" s="375" t="s">
        <v>128</v>
      </c>
      <c r="I764" s="375" t="s">
        <v>1961</v>
      </c>
      <c r="J764" s="505" t="s">
        <v>95</v>
      </c>
      <c r="K764" s="505" t="s">
        <v>2149</v>
      </c>
      <c r="L764" s="505" t="s">
        <v>112</v>
      </c>
      <c r="M764" s="543"/>
      <c r="N764" s="543"/>
    </row>
    <row r="765" spans="1:15" hidden="1">
      <c r="A765" s="536">
        <v>46171</v>
      </c>
      <c r="B765" s="375" t="s">
        <v>1914</v>
      </c>
      <c r="C765" s="375" t="s">
        <v>703</v>
      </c>
      <c r="D765" s="375" t="s">
        <v>99</v>
      </c>
      <c r="E765" s="537">
        <v>6000</v>
      </c>
      <c r="F765" s="503">
        <f t="shared" si="11"/>
        <v>11.611996740899581</v>
      </c>
      <c r="G765" s="504">
        <v>516.70699999999999</v>
      </c>
      <c r="H765" s="375" t="s">
        <v>128</v>
      </c>
      <c r="I765" s="375" t="s">
        <v>1961</v>
      </c>
      <c r="J765" s="505" t="s">
        <v>95</v>
      </c>
      <c r="K765" s="505" t="s">
        <v>2149</v>
      </c>
      <c r="L765" s="505" t="s">
        <v>112</v>
      </c>
      <c r="M765" s="543"/>
      <c r="N765" s="543"/>
    </row>
    <row r="766" spans="1:15" hidden="1">
      <c r="A766" s="536">
        <v>46171</v>
      </c>
      <c r="B766" s="375" t="s">
        <v>1915</v>
      </c>
      <c r="C766" s="375" t="s">
        <v>703</v>
      </c>
      <c r="D766" s="375" t="s">
        <v>99</v>
      </c>
      <c r="E766" s="537">
        <v>6000</v>
      </c>
      <c r="F766" s="503">
        <f t="shared" si="11"/>
        <v>11.611996740899581</v>
      </c>
      <c r="G766" s="504">
        <v>516.70699999999999</v>
      </c>
      <c r="H766" s="375" t="s">
        <v>128</v>
      </c>
      <c r="I766" s="375" t="s">
        <v>1961</v>
      </c>
      <c r="J766" s="505" t="s">
        <v>95</v>
      </c>
      <c r="K766" s="505" t="s">
        <v>2149</v>
      </c>
      <c r="L766" s="505" t="s">
        <v>112</v>
      </c>
      <c r="M766" s="543"/>
      <c r="N766" s="543"/>
    </row>
    <row r="767" spans="1:15" hidden="1">
      <c r="A767" s="536">
        <v>46171</v>
      </c>
      <c r="B767" s="375" t="s">
        <v>1916</v>
      </c>
      <c r="C767" s="375" t="s">
        <v>703</v>
      </c>
      <c r="D767" s="375" t="s">
        <v>99</v>
      </c>
      <c r="E767" s="537">
        <v>6000</v>
      </c>
      <c r="F767" s="503">
        <f t="shared" si="11"/>
        <v>11.611996740899581</v>
      </c>
      <c r="G767" s="504">
        <v>516.70699999999999</v>
      </c>
      <c r="H767" s="375" t="s">
        <v>128</v>
      </c>
      <c r="I767" s="375" t="s">
        <v>1961</v>
      </c>
      <c r="J767" s="505" t="s">
        <v>95</v>
      </c>
      <c r="K767" s="505" t="s">
        <v>2149</v>
      </c>
      <c r="L767" s="505" t="s">
        <v>112</v>
      </c>
      <c r="M767" s="543"/>
      <c r="N767" s="543"/>
    </row>
    <row r="768" spans="1:15" hidden="1">
      <c r="A768" s="536">
        <v>46171</v>
      </c>
      <c r="B768" s="375" t="s">
        <v>1917</v>
      </c>
      <c r="C768" s="375" t="s">
        <v>703</v>
      </c>
      <c r="D768" s="375" t="s">
        <v>99</v>
      </c>
      <c r="E768" s="537">
        <v>6000</v>
      </c>
      <c r="F768" s="503">
        <f t="shared" si="11"/>
        <v>11.611996740899581</v>
      </c>
      <c r="G768" s="504">
        <v>516.70699999999999</v>
      </c>
      <c r="H768" s="375" t="s">
        <v>128</v>
      </c>
      <c r="I768" s="375" t="s">
        <v>1961</v>
      </c>
      <c r="J768" s="505" t="s">
        <v>95</v>
      </c>
      <c r="K768" s="505" t="s">
        <v>2149</v>
      </c>
      <c r="L768" s="505" t="s">
        <v>112</v>
      </c>
      <c r="M768" s="543"/>
      <c r="N768" s="543"/>
    </row>
    <row r="769" spans="1:14" hidden="1">
      <c r="A769" s="536">
        <v>46171</v>
      </c>
      <c r="B769" s="375" t="s">
        <v>1918</v>
      </c>
      <c r="C769" s="375" t="s">
        <v>703</v>
      </c>
      <c r="D769" s="375" t="s">
        <v>99</v>
      </c>
      <c r="E769" s="537">
        <v>6000</v>
      </c>
      <c r="F769" s="503">
        <f t="shared" si="11"/>
        <v>11.611996740899581</v>
      </c>
      <c r="G769" s="504">
        <v>516.70699999999999</v>
      </c>
      <c r="H769" s="375" t="s">
        <v>128</v>
      </c>
      <c r="I769" s="375" t="s">
        <v>1961</v>
      </c>
      <c r="J769" s="505" t="s">
        <v>95</v>
      </c>
      <c r="K769" s="505" t="s">
        <v>2149</v>
      </c>
      <c r="L769" s="505" t="s">
        <v>112</v>
      </c>
      <c r="M769" s="543"/>
      <c r="N769" s="543"/>
    </row>
    <row r="770" spans="1:14" hidden="1">
      <c r="A770" s="536">
        <v>46171</v>
      </c>
      <c r="B770" s="375" t="s">
        <v>1919</v>
      </c>
      <c r="C770" s="375" t="s">
        <v>703</v>
      </c>
      <c r="D770" s="375" t="s">
        <v>99</v>
      </c>
      <c r="E770" s="537">
        <v>6000</v>
      </c>
      <c r="F770" s="503">
        <f t="shared" ref="F770:F814" si="12">E770/G770</f>
        <v>11.611996740899581</v>
      </c>
      <c r="G770" s="504">
        <v>516.70699999999999</v>
      </c>
      <c r="H770" s="375" t="s">
        <v>128</v>
      </c>
      <c r="I770" s="375" t="s">
        <v>1961</v>
      </c>
      <c r="J770" s="505" t="s">
        <v>95</v>
      </c>
      <c r="K770" s="505" t="s">
        <v>2149</v>
      </c>
      <c r="L770" s="505" t="s">
        <v>112</v>
      </c>
      <c r="M770" s="543"/>
      <c r="N770" s="543"/>
    </row>
    <row r="771" spans="1:14" hidden="1">
      <c r="A771" s="536">
        <v>46171</v>
      </c>
      <c r="B771" s="375" t="s">
        <v>1920</v>
      </c>
      <c r="C771" s="375" t="s">
        <v>703</v>
      </c>
      <c r="D771" s="375" t="s">
        <v>99</v>
      </c>
      <c r="E771" s="537">
        <v>6000</v>
      </c>
      <c r="F771" s="503">
        <f t="shared" si="12"/>
        <v>11.611996740899581</v>
      </c>
      <c r="G771" s="504">
        <v>516.70699999999999</v>
      </c>
      <c r="H771" s="375" t="s">
        <v>128</v>
      </c>
      <c r="I771" s="375" t="s">
        <v>1961</v>
      </c>
      <c r="J771" s="505" t="s">
        <v>95</v>
      </c>
      <c r="K771" s="505" t="s">
        <v>2149</v>
      </c>
      <c r="L771" s="505" t="s">
        <v>112</v>
      </c>
      <c r="M771" s="543"/>
      <c r="N771" s="543"/>
    </row>
    <row r="772" spans="1:14" hidden="1">
      <c r="A772" s="536">
        <v>46171</v>
      </c>
      <c r="B772" s="375" t="s">
        <v>1921</v>
      </c>
      <c r="C772" s="375" t="s">
        <v>703</v>
      </c>
      <c r="D772" s="375" t="s">
        <v>99</v>
      </c>
      <c r="E772" s="537">
        <v>6000</v>
      </c>
      <c r="F772" s="503">
        <f t="shared" si="12"/>
        <v>11.611996740899581</v>
      </c>
      <c r="G772" s="504">
        <v>516.70699999999999</v>
      </c>
      <c r="H772" s="375" t="s">
        <v>128</v>
      </c>
      <c r="I772" s="375" t="s">
        <v>1961</v>
      </c>
      <c r="J772" s="505" t="s">
        <v>95</v>
      </c>
      <c r="K772" s="505" t="s">
        <v>2149</v>
      </c>
      <c r="L772" s="505" t="s">
        <v>112</v>
      </c>
      <c r="M772" s="543"/>
      <c r="N772" s="543"/>
    </row>
    <row r="773" spans="1:14" hidden="1">
      <c r="A773" s="536">
        <v>46171</v>
      </c>
      <c r="B773" s="375" t="s">
        <v>1922</v>
      </c>
      <c r="C773" s="375" t="s">
        <v>703</v>
      </c>
      <c r="D773" s="375" t="s">
        <v>99</v>
      </c>
      <c r="E773" s="537">
        <v>6000</v>
      </c>
      <c r="F773" s="503">
        <f t="shared" si="12"/>
        <v>11.611996740899581</v>
      </c>
      <c r="G773" s="504">
        <v>516.70699999999999</v>
      </c>
      <c r="H773" s="375" t="s">
        <v>128</v>
      </c>
      <c r="I773" s="375" t="s">
        <v>1961</v>
      </c>
      <c r="J773" s="505" t="s">
        <v>95</v>
      </c>
      <c r="K773" s="505" t="s">
        <v>2149</v>
      </c>
      <c r="L773" s="505" t="s">
        <v>112</v>
      </c>
      <c r="M773" s="543"/>
      <c r="N773" s="543"/>
    </row>
    <row r="774" spans="1:14" hidden="1">
      <c r="A774" s="536">
        <v>46171</v>
      </c>
      <c r="B774" s="375" t="s">
        <v>1923</v>
      </c>
      <c r="C774" s="375" t="s">
        <v>703</v>
      </c>
      <c r="D774" s="375" t="s">
        <v>99</v>
      </c>
      <c r="E774" s="537">
        <v>6000</v>
      </c>
      <c r="F774" s="503">
        <f t="shared" si="12"/>
        <v>11.611996740899581</v>
      </c>
      <c r="G774" s="504">
        <v>516.70699999999999</v>
      </c>
      <c r="H774" s="375" t="s">
        <v>128</v>
      </c>
      <c r="I774" s="375" t="s">
        <v>1961</v>
      </c>
      <c r="J774" s="505" t="s">
        <v>95</v>
      </c>
      <c r="K774" s="505" t="s">
        <v>2149</v>
      </c>
      <c r="L774" s="505" t="s">
        <v>112</v>
      </c>
      <c r="M774" s="543"/>
      <c r="N774" s="543"/>
    </row>
    <row r="775" spans="1:14" hidden="1">
      <c r="A775" s="536">
        <v>46171</v>
      </c>
      <c r="B775" s="375" t="s">
        <v>1924</v>
      </c>
      <c r="C775" s="375" t="s">
        <v>703</v>
      </c>
      <c r="D775" s="375" t="s">
        <v>99</v>
      </c>
      <c r="E775" s="537">
        <v>6000</v>
      </c>
      <c r="F775" s="503">
        <f t="shared" si="12"/>
        <v>11.611996740899581</v>
      </c>
      <c r="G775" s="504">
        <v>516.70699999999999</v>
      </c>
      <c r="H775" s="375" t="s">
        <v>128</v>
      </c>
      <c r="I775" s="375" t="s">
        <v>1961</v>
      </c>
      <c r="J775" s="505" t="s">
        <v>95</v>
      </c>
      <c r="K775" s="505" t="s">
        <v>2149</v>
      </c>
      <c r="L775" s="505" t="s">
        <v>112</v>
      </c>
      <c r="M775" s="543"/>
      <c r="N775" s="543"/>
    </row>
    <row r="776" spans="1:14" hidden="1">
      <c r="A776" s="536">
        <v>46171</v>
      </c>
      <c r="B776" s="375" t="s">
        <v>1925</v>
      </c>
      <c r="C776" s="375" t="s">
        <v>703</v>
      </c>
      <c r="D776" s="375" t="s">
        <v>99</v>
      </c>
      <c r="E776" s="537">
        <v>10000</v>
      </c>
      <c r="F776" s="503">
        <f t="shared" si="12"/>
        <v>19.353327901499302</v>
      </c>
      <c r="G776" s="504">
        <v>516.70699999999999</v>
      </c>
      <c r="H776" s="375" t="s">
        <v>128</v>
      </c>
      <c r="I776" s="375" t="s">
        <v>1962</v>
      </c>
      <c r="J776" s="505" t="s">
        <v>95</v>
      </c>
      <c r="K776" s="505" t="s">
        <v>2149</v>
      </c>
      <c r="L776" s="505" t="s">
        <v>112</v>
      </c>
      <c r="M776" s="543"/>
      <c r="N776" s="543"/>
    </row>
    <row r="777" spans="1:14" hidden="1">
      <c r="A777" s="536">
        <v>46171</v>
      </c>
      <c r="B777" s="375" t="s">
        <v>1926</v>
      </c>
      <c r="C777" s="375" t="s">
        <v>703</v>
      </c>
      <c r="D777" s="375" t="s">
        <v>99</v>
      </c>
      <c r="E777" s="537">
        <v>10000</v>
      </c>
      <c r="F777" s="503">
        <f t="shared" si="12"/>
        <v>19.353327901499302</v>
      </c>
      <c r="G777" s="504">
        <v>516.70699999999999</v>
      </c>
      <c r="H777" s="375" t="s">
        <v>128</v>
      </c>
      <c r="I777" s="375" t="s">
        <v>1962</v>
      </c>
      <c r="J777" s="505" t="s">
        <v>95</v>
      </c>
      <c r="K777" s="505" t="s">
        <v>2149</v>
      </c>
      <c r="L777" s="505" t="s">
        <v>112</v>
      </c>
      <c r="M777" s="543"/>
      <c r="N777" s="543"/>
    </row>
    <row r="778" spans="1:14" hidden="1">
      <c r="A778" s="536">
        <v>46171</v>
      </c>
      <c r="B778" s="375" t="s">
        <v>1927</v>
      </c>
      <c r="C778" s="375" t="s">
        <v>703</v>
      </c>
      <c r="D778" s="375" t="s">
        <v>99</v>
      </c>
      <c r="E778" s="537">
        <v>10000</v>
      </c>
      <c r="F778" s="503">
        <f t="shared" si="12"/>
        <v>19.353327901499302</v>
      </c>
      <c r="G778" s="504">
        <v>516.70699999999999</v>
      </c>
      <c r="H778" s="375" t="s">
        <v>128</v>
      </c>
      <c r="I778" s="375" t="s">
        <v>1962</v>
      </c>
      <c r="J778" s="505" t="s">
        <v>95</v>
      </c>
      <c r="K778" s="505" t="s">
        <v>2149</v>
      </c>
      <c r="L778" s="505" t="s">
        <v>112</v>
      </c>
      <c r="M778" s="543"/>
      <c r="N778" s="543"/>
    </row>
    <row r="779" spans="1:14" hidden="1">
      <c r="A779" s="536">
        <v>46171</v>
      </c>
      <c r="B779" s="375" t="s">
        <v>1928</v>
      </c>
      <c r="C779" s="375" t="s">
        <v>703</v>
      </c>
      <c r="D779" s="375" t="s">
        <v>99</v>
      </c>
      <c r="E779" s="537">
        <v>10000</v>
      </c>
      <c r="F779" s="503">
        <f t="shared" si="12"/>
        <v>19.353327901499302</v>
      </c>
      <c r="G779" s="504">
        <v>516.70699999999999</v>
      </c>
      <c r="H779" s="375" t="s">
        <v>128</v>
      </c>
      <c r="I779" s="375" t="s">
        <v>1962</v>
      </c>
      <c r="J779" s="505" t="s">
        <v>95</v>
      </c>
      <c r="K779" s="505" t="s">
        <v>2149</v>
      </c>
      <c r="L779" s="505" t="s">
        <v>112</v>
      </c>
      <c r="M779" s="543"/>
      <c r="N779" s="543"/>
    </row>
    <row r="780" spans="1:14" hidden="1">
      <c r="A780" s="536">
        <v>46171</v>
      </c>
      <c r="B780" s="375" t="s">
        <v>1929</v>
      </c>
      <c r="C780" s="375" t="s">
        <v>703</v>
      </c>
      <c r="D780" s="375" t="s">
        <v>99</v>
      </c>
      <c r="E780" s="537">
        <v>6000</v>
      </c>
      <c r="F780" s="503">
        <f t="shared" si="12"/>
        <v>11.611996740899581</v>
      </c>
      <c r="G780" s="504">
        <v>516.70699999999999</v>
      </c>
      <c r="H780" s="375" t="s">
        <v>128</v>
      </c>
      <c r="I780" s="375" t="s">
        <v>1963</v>
      </c>
      <c r="J780" s="505" t="s">
        <v>95</v>
      </c>
      <c r="K780" s="505" t="s">
        <v>2149</v>
      </c>
      <c r="L780" s="505" t="s">
        <v>112</v>
      </c>
      <c r="M780" s="543"/>
      <c r="N780" s="543"/>
    </row>
    <row r="781" spans="1:14" hidden="1">
      <c r="A781" s="536">
        <v>46171</v>
      </c>
      <c r="B781" s="375" t="s">
        <v>1930</v>
      </c>
      <c r="C781" s="375" t="s">
        <v>703</v>
      </c>
      <c r="D781" s="375" t="s">
        <v>99</v>
      </c>
      <c r="E781" s="537">
        <v>18000</v>
      </c>
      <c r="F781" s="503">
        <f t="shared" si="12"/>
        <v>34.835990222698747</v>
      </c>
      <c r="G781" s="504">
        <v>516.70699999999999</v>
      </c>
      <c r="H781" s="375" t="s">
        <v>128</v>
      </c>
      <c r="I781" s="375" t="s">
        <v>1963</v>
      </c>
      <c r="J781" s="505" t="s">
        <v>95</v>
      </c>
      <c r="K781" s="505" t="s">
        <v>2149</v>
      </c>
      <c r="L781" s="505" t="s">
        <v>112</v>
      </c>
      <c r="M781" s="543"/>
      <c r="N781" s="543"/>
    </row>
    <row r="782" spans="1:14" hidden="1">
      <c r="A782" s="370">
        <v>46171</v>
      </c>
      <c r="B782" s="242" t="s">
        <v>2004</v>
      </c>
      <c r="C782" s="242" t="s">
        <v>334</v>
      </c>
      <c r="D782" s="242" t="s">
        <v>96</v>
      </c>
      <c r="E782" s="242">
        <v>300</v>
      </c>
      <c r="F782" s="503">
        <f t="shared" si="12"/>
        <v>0.58059983704497908</v>
      </c>
      <c r="G782" s="504">
        <v>516.70699999999999</v>
      </c>
      <c r="H782" s="242" t="s">
        <v>123</v>
      </c>
      <c r="I782" s="242" t="s">
        <v>2013</v>
      </c>
      <c r="J782" s="505" t="s">
        <v>95</v>
      </c>
      <c r="K782" s="505" t="s">
        <v>2149</v>
      </c>
      <c r="L782" s="505" t="s">
        <v>112</v>
      </c>
      <c r="M782" s="543"/>
      <c r="N782" s="543"/>
    </row>
    <row r="783" spans="1:14" hidden="1">
      <c r="A783" s="370">
        <v>46171</v>
      </c>
      <c r="B783" s="242" t="s">
        <v>2156</v>
      </c>
      <c r="C783" s="242" t="s">
        <v>403</v>
      </c>
      <c r="D783" s="242" t="s">
        <v>96</v>
      </c>
      <c r="E783" s="242">
        <v>3000</v>
      </c>
      <c r="F783" s="503">
        <f t="shared" si="12"/>
        <v>5.8059983704497906</v>
      </c>
      <c r="G783" s="504">
        <v>516.70699999999999</v>
      </c>
      <c r="H783" s="242" t="s">
        <v>123</v>
      </c>
      <c r="I783" s="242" t="s">
        <v>2035</v>
      </c>
      <c r="J783" s="505" t="s">
        <v>95</v>
      </c>
      <c r="K783" s="505" t="s">
        <v>2149</v>
      </c>
      <c r="L783" s="505" t="s">
        <v>112</v>
      </c>
      <c r="M783" s="543"/>
      <c r="N783" s="543"/>
    </row>
    <row r="784" spans="1:14" hidden="1">
      <c r="A784" s="370">
        <v>46171</v>
      </c>
      <c r="B784" s="242" t="s">
        <v>2002</v>
      </c>
      <c r="C784" s="242" t="s">
        <v>334</v>
      </c>
      <c r="D784" s="242" t="s">
        <v>96</v>
      </c>
      <c r="E784" s="242">
        <v>300</v>
      </c>
      <c r="F784" s="503">
        <f t="shared" si="12"/>
        <v>0.58059983704497908</v>
      </c>
      <c r="G784" s="504">
        <v>516.70699999999999</v>
      </c>
      <c r="H784" s="242" t="s">
        <v>123</v>
      </c>
      <c r="I784" s="242" t="s">
        <v>2013</v>
      </c>
      <c r="J784" s="505" t="s">
        <v>95</v>
      </c>
      <c r="K784" s="505" t="s">
        <v>2149</v>
      </c>
      <c r="L784" s="505" t="s">
        <v>112</v>
      </c>
      <c r="M784" s="543"/>
      <c r="N784" s="543"/>
    </row>
    <row r="785" spans="1:15" hidden="1">
      <c r="A785" s="370">
        <v>46171</v>
      </c>
      <c r="B785" s="242" t="s">
        <v>2006</v>
      </c>
      <c r="C785" s="242" t="s">
        <v>334</v>
      </c>
      <c r="D785" s="242" t="s">
        <v>96</v>
      </c>
      <c r="E785" s="242">
        <v>300</v>
      </c>
      <c r="F785" s="503">
        <f t="shared" si="12"/>
        <v>0.58059983704497908</v>
      </c>
      <c r="G785" s="504">
        <v>516.70699999999999</v>
      </c>
      <c r="H785" s="242" t="s">
        <v>123</v>
      </c>
      <c r="I785" s="242" t="s">
        <v>2013</v>
      </c>
      <c r="J785" s="505" t="s">
        <v>95</v>
      </c>
      <c r="K785" s="505" t="s">
        <v>2149</v>
      </c>
      <c r="L785" s="505" t="s">
        <v>112</v>
      </c>
      <c r="M785" s="543"/>
      <c r="N785" s="543"/>
    </row>
    <row r="786" spans="1:15" hidden="1">
      <c r="A786" s="370">
        <v>46171</v>
      </c>
      <c r="B786" s="242" t="s">
        <v>2007</v>
      </c>
      <c r="C786" s="242" t="s">
        <v>334</v>
      </c>
      <c r="D786" s="242" t="s">
        <v>96</v>
      </c>
      <c r="E786" s="242">
        <v>300</v>
      </c>
      <c r="F786" s="503">
        <f t="shared" si="12"/>
        <v>0.58059983704497908</v>
      </c>
      <c r="G786" s="504">
        <v>516.70699999999999</v>
      </c>
      <c r="H786" s="242" t="s">
        <v>123</v>
      </c>
      <c r="I786" s="242" t="s">
        <v>2013</v>
      </c>
      <c r="J786" s="505" t="s">
        <v>95</v>
      </c>
      <c r="K786" s="505" t="s">
        <v>2149</v>
      </c>
      <c r="L786" s="505" t="s">
        <v>112</v>
      </c>
      <c r="M786" s="543"/>
      <c r="N786" s="543"/>
    </row>
    <row r="787" spans="1:15" hidden="1">
      <c r="A787" s="370">
        <v>46171</v>
      </c>
      <c r="B787" s="242" t="s">
        <v>2008</v>
      </c>
      <c r="C787" s="242" t="s">
        <v>334</v>
      </c>
      <c r="D787" s="242" t="s">
        <v>96</v>
      </c>
      <c r="E787" s="242">
        <v>300</v>
      </c>
      <c r="F787" s="503">
        <f t="shared" si="12"/>
        <v>0.58059983704497908</v>
      </c>
      <c r="G787" s="504">
        <v>516.70699999999999</v>
      </c>
      <c r="H787" s="242" t="s">
        <v>123</v>
      </c>
      <c r="I787" s="242" t="s">
        <v>2013</v>
      </c>
      <c r="J787" s="505" t="s">
        <v>95</v>
      </c>
      <c r="K787" s="505" t="s">
        <v>2149</v>
      </c>
      <c r="L787" s="505" t="s">
        <v>112</v>
      </c>
      <c r="M787" s="543"/>
      <c r="N787" s="543"/>
    </row>
    <row r="788" spans="1:15" hidden="1">
      <c r="A788" s="370">
        <v>46171</v>
      </c>
      <c r="B788" s="242" t="s">
        <v>2009</v>
      </c>
      <c r="C788" s="242" t="s">
        <v>334</v>
      </c>
      <c r="D788" s="242" t="s">
        <v>96</v>
      </c>
      <c r="E788" s="242">
        <v>300</v>
      </c>
      <c r="F788" s="503">
        <f t="shared" si="12"/>
        <v>0.58059983704497908</v>
      </c>
      <c r="G788" s="504">
        <v>516.70699999999999</v>
      </c>
      <c r="H788" s="242" t="s">
        <v>123</v>
      </c>
      <c r="I788" s="242" t="s">
        <v>2013</v>
      </c>
      <c r="J788" s="505" t="s">
        <v>95</v>
      </c>
      <c r="K788" s="505" t="s">
        <v>2149</v>
      </c>
      <c r="L788" s="505" t="s">
        <v>112</v>
      </c>
      <c r="M788" s="543"/>
      <c r="N788" s="543"/>
    </row>
    <row r="789" spans="1:15" hidden="1">
      <c r="A789" s="370">
        <v>46171</v>
      </c>
      <c r="B789" s="242" t="s">
        <v>2155</v>
      </c>
      <c r="C789" s="242" t="s">
        <v>403</v>
      </c>
      <c r="D789" s="242" t="s">
        <v>96</v>
      </c>
      <c r="E789" s="242">
        <v>3000</v>
      </c>
      <c r="F789" s="503">
        <f t="shared" si="12"/>
        <v>5.8059983704497906</v>
      </c>
      <c r="G789" s="504">
        <v>516.70699999999999</v>
      </c>
      <c r="H789" s="242" t="s">
        <v>123</v>
      </c>
      <c r="I789" s="242" t="s">
        <v>2035</v>
      </c>
      <c r="J789" s="505" t="s">
        <v>95</v>
      </c>
      <c r="K789" s="505" t="s">
        <v>2149</v>
      </c>
      <c r="L789" s="505" t="s">
        <v>112</v>
      </c>
      <c r="M789" s="543"/>
      <c r="N789" s="543"/>
    </row>
    <row r="790" spans="1:15" hidden="1">
      <c r="A790" s="370">
        <v>46171</v>
      </c>
      <c r="B790" s="242" t="s">
        <v>2010</v>
      </c>
      <c r="C790" s="242" t="s">
        <v>334</v>
      </c>
      <c r="D790" s="242" t="s">
        <v>96</v>
      </c>
      <c r="E790" s="242">
        <v>300</v>
      </c>
      <c r="F790" s="503">
        <f t="shared" si="12"/>
        <v>0.58059983704497908</v>
      </c>
      <c r="G790" s="504">
        <v>516.70699999999999</v>
      </c>
      <c r="H790" s="242" t="s">
        <v>123</v>
      </c>
      <c r="I790" s="242" t="s">
        <v>2013</v>
      </c>
      <c r="J790" s="505" t="s">
        <v>95</v>
      </c>
      <c r="K790" s="505" t="s">
        <v>2149</v>
      </c>
      <c r="L790" s="505" t="s">
        <v>112</v>
      </c>
      <c r="M790" s="543"/>
      <c r="N790" s="543"/>
    </row>
    <row r="791" spans="1:15" hidden="1">
      <c r="A791" s="370">
        <v>46171</v>
      </c>
      <c r="B791" s="242" t="s">
        <v>2011</v>
      </c>
      <c r="C791" s="242" t="s">
        <v>334</v>
      </c>
      <c r="D791" s="242" t="s">
        <v>96</v>
      </c>
      <c r="E791" s="242">
        <v>300</v>
      </c>
      <c r="F791" s="503">
        <f t="shared" si="12"/>
        <v>0.58059983704497908</v>
      </c>
      <c r="G791" s="504">
        <v>516.70699999999999</v>
      </c>
      <c r="H791" s="242" t="s">
        <v>123</v>
      </c>
      <c r="I791" s="242" t="s">
        <v>2013</v>
      </c>
      <c r="J791" s="505" t="s">
        <v>95</v>
      </c>
      <c r="K791" s="505" t="s">
        <v>2149</v>
      </c>
      <c r="L791" s="505" t="s">
        <v>112</v>
      </c>
      <c r="M791" s="543"/>
      <c r="N791" s="543"/>
    </row>
    <row r="792" spans="1:15" hidden="1">
      <c r="A792" s="370">
        <v>46172</v>
      </c>
      <c r="B792" s="242" t="s">
        <v>1467</v>
      </c>
      <c r="C792" s="242" t="s">
        <v>334</v>
      </c>
      <c r="D792" s="242" t="s">
        <v>98</v>
      </c>
      <c r="E792" s="242">
        <v>1000</v>
      </c>
      <c r="F792" s="503">
        <f t="shared" si="12"/>
        <v>1.9353327901499302</v>
      </c>
      <c r="G792" s="504">
        <v>516.70699999999999</v>
      </c>
      <c r="H792" s="372" t="s">
        <v>110</v>
      </c>
      <c r="I792" s="530" t="s">
        <v>1468</v>
      </c>
      <c r="J792" s="505" t="s">
        <v>95</v>
      </c>
      <c r="K792" s="505" t="s">
        <v>2149</v>
      </c>
      <c r="L792" s="505" t="s">
        <v>112</v>
      </c>
      <c r="M792" s="541"/>
      <c r="N792" s="541"/>
      <c r="O792" s="445"/>
    </row>
    <row r="793" spans="1:15" hidden="1">
      <c r="A793" s="374">
        <v>46172</v>
      </c>
      <c r="B793" s="377" t="s">
        <v>1534</v>
      </c>
      <c r="C793" s="377" t="s">
        <v>520</v>
      </c>
      <c r="D793" s="376" t="s">
        <v>96</v>
      </c>
      <c r="E793" s="377">
        <v>250</v>
      </c>
      <c r="F793" s="503">
        <f t="shared" si="12"/>
        <v>0.48383319753748255</v>
      </c>
      <c r="G793" s="504">
        <v>516.70699999999999</v>
      </c>
      <c r="H793" s="376" t="s">
        <v>127</v>
      </c>
      <c r="I793" s="377" t="s">
        <v>1553</v>
      </c>
      <c r="J793" s="505" t="s">
        <v>95</v>
      </c>
      <c r="K793" s="505" t="s">
        <v>2149</v>
      </c>
      <c r="L793" s="505" t="s">
        <v>112</v>
      </c>
      <c r="M793" s="541"/>
      <c r="N793" s="541"/>
      <c r="O793" s="445"/>
    </row>
    <row r="794" spans="1:15" hidden="1">
      <c r="A794" s="374">
        <v>46172</v>
      </c>
      <c r="B794" s="382" t="s">
        <v>1542</v>
      </c>
      <c r="C794" s="242" t="s">
        <v>403</v>
      </c>
      <c r="D794" s="376" t="s">
        <v>96</v>
      </c>
      <c r="E794" s="377">
        <v>10500</v>
      </c>
      <c r="F794" s="503">
        <f t="shared" si="12"/>
        <v>20.320994296574266</v>
      </c>
      <c r="G794" s="504">
        <v>516.70699999999999</v>
      </c>
      <c r="H794" s="376" t="s">
        <v>127</v>
      </c>
      <c r="I794" s="377" t="s">
        <v>2157</v>
      </c>
      <c r="J794" s="505" t="s">
        <v>95</v>
      </c>
      <c r="K794" s="505" t="s">
        <v>2149</v>
      </c>
      <c r="L794" s="505" t="s">
        <v>112</v>
      </c>
      <c r="M794" s="541"/>
      <c r="N794" s="541"/>
      <c r="O794" s="445"/>
    </row>
    <row r="795" spans="1:15" hidden="1">
      <c r="A795" s="374">
        <v>46172</v>
      </c>
      <c r="B795" s="377" t="s">
        <v>1536</v>
      </c>
      <c r="C795" s="377" t="s">
        <v>520</v>
      </c>
      <c r="D795" s="376" t="s">
        <v>96</v>
      </c>
      <c r="E795" s="377">
        <v>250</v>
      </c>
      <c r="F795" s="503">
        <f t="shared" si="12"/>
        <v>0.48383319753748255</v>
      </c>
      <c r="G795" s="504">
        <v>516.70699999999999</v>
      </c>
      <c r="H795" s="376" t="s">
        <v>127</v>
      </c>
      <c r="I795" s="377" t="s">
        <v>1553</v>
      </c>
      <c r="J795" s="505" t="s">
        <v>95</v>
      </c>
      <c r="K795" s="505" t="s">
        <v>2149</v>
      </c>
      <c r="L795" s="505" t="s">
        <v>112</v>
      </c>
      <c r="M795" s="541"/>
      <c r="N795" s="541"/>
      <c r="O795" s="445"/>
    </row>
    <row r="796" spans="1:15" hidden="1">
      <c r="A796" s="370">
        <v>46172</v>
      </c>
      <c r="B796" s="242" t="s">
        <v>2012</v>
      </c>
      <c r="C796" s="242" t="s">
        <v>334</v>
      </c>
      <c r="D796" s="242" t="s">
        <v>96</v>
      </c>
      <c r="E796" s="242">
        <v>300</v>
      </c>
      <c r="F796" s="503">
        <f t="shared" si="12"/>
        <v>0.58059983704497908</v>
      </c>
      <c r="G796" s="504">
        <v>516.70699999999999</v>
      </c>
      <c r="H796" s="242" t="s">
        <v>123</v>
      </c>
      <c r="I796" s="242" t="s">
        <v>2013</v>
      </c>
      <c r="J796" s="505" t="s">
        <v>95</v>
      </c>
      <c r="K796" s="505" t="s">
        <v>2149</v>
      </c>
      <c r="L796" s="505" t="s">
        <v>112</v>
      </c>
      <c r="M796" s="543"/>
      <c r="N796" s="543"/>
    </row>
    <row r="797" spans="1:15" hidden="1">
      <c r="A797" s="370">
        <v>46172</v>
      </c>
      <c r="B797" s="242" t="s">
        <v>2156</v>
      </c>
      <c r="C797" s="242" t="s">
        <v>403</v>
      </c>
      <c r="D797" s="242" t="s">
        <v>96</v>
      </c>
      <c r="E797" s="242">
        <v>3000</v>
      </c>
      <c r="F797" s="503">
        <f t="shared" si="12"/>
        <v>5.8059983704497906</v>
      </c>
      <c r="G797" s="504">
        <v>516.70699999999999</v>
      </c>
      <c r="H797" s="242" t="s">
        <v>123</v>
      </c>
      <c r="I797" s="242" t="s">
        <v>2035</v>
      </c>
      <c r="J797" s="505" t="s">
        <v>95</v>
      </c>
      <c r="K797" s="505" t="s">
        <v>2149</v>
      </c>
      <c r="L797" s="505" t="s">
        <v>112</v>
      </c>
      <c r="M797" s="543"/>
      <c r="N797" s="543"/>
    </row>
    <row r="798" spans="1:15" hidden="1">
      <c r="A798" s="370">
        <v>46172</v>
      </c>
      <c r="B798" s="242" t="s">
        <v>2010</v>
      </c>
      <c r="C798" s="242" t="s">
        <v>334</v>
      </c>
      <c r="D798" s="242" t="s">
        <v>96</v>
      </c>
      <c r="E798" s="242">
        <v>300</v>
      </c>
      <c r="F798" s="503">
        <f t="shared" si="12"/>
        <v>0.58059983704497908</v>
      </c>
      <c r="G798" s="504">
        <v>516.70699999999999</v>
      </c>
      <c r="H798" s="242" t="s">
        <v>123</v>
      </c>
      <c r="I798" s="242" t="s">
        <v>2013</v>
      </c>
      <c r="J798" s="505" t="s">
        <v>95</v>
      </c>
      <c r="K798" s="505" t="s">
        <v>2149</v>
      </c>
      <c r="L798" s="505" t="s">
        <v>112</v>
      </c>
      <c r="M798" s="543"/>
      <c r="N798" s="543"/>
    </row>
    <row r="799" spans="1:15" hidden="1">
      <c r="A799" s="370">
        <v>46172</v>
      </c>
      <c r="B799" s="242" t="s">
        <v>2011</v>
      </c>
      <c r="C799" s="242" t="s">
        <v>334</v>
      </c>
      <c r="D799" s="242" t="s">
        <v>96</v>
      </c>
      <c r="E799" s="242">
        <v>300</v>
      </c>
      <c r="F799" s="503">
        <f t="shared" si="12"/>
        <v>0.58059983704497908</v>
      </c>
      <c r="G799" s="504">
        <v>516.70699999999999</v>
      </c>
      <c r="H799" s="242" t="s">
        <v>123</v>
      </c>
      <c r="I799" s="242" t="s">
        <v>2013</v>
      </c>
      <c r="J799" s="505" t="s">
        <v>95</v>
      </c>
      <c r="K799" s="505" t="s">
        <v>2149</v>
      </c>
      <c r="L799" s="505" t="s">
        <v>112</v>
      </c>
      <c r="M799" s="543"/>
      <c r="N799" s="543"/>
    </row>
    <row r="800" spans="1:15" hidden="1">
      <c r="A800" s="370">
        <v>46172</v>
      </c>
      <c r="B800" s="242" t="s">
        <v>2012</v>
      </c>
      <c r="C800" s="242" t="s">
        <v>334</v>
      </c>
      <c r="D800" s="242" t="s">
        <v>96</v>
      </c>
      <c r="E800" s="242">
        <v>300</v>
      </c>
      <c r="F800" s="503">
        <f t="shared" si="12"/>
        <v>0.58059983704497908</v>
      </c>
      <c r="G800" s="504">
        <v>516.70699999999999</v>
      </c>
      <c r="H800" s="242" t="s">
        <v>123</v>
      </c>
      <c r="I800" s="242" t="s">
        <v>2013</v>
      </c>
      <c r="J800" s="505" t="s">
        <v>95</v>
      </c>
      <c r="K800" s="505" t="s">
        <v>2149</v>
      </c>
      <c r="L800" s="505" t="s">
        <v>112</v>
      </c>
      <c r="M800" s="543"/>
      <c r="N800" s="543"/>
    </row>
    <row r="801" spans="1:15" hidden="1">
      <c r="A801" s="370">
        <v>46172</v>
      </c>
      <c r="B801" s="242" t="s">
        <v>2155</v>
      </c>
      <c r="C801" s="242" t="s">
        <v>403</v>
      </c>
      <c r="D801" s="242" t="s">
        <v>96</v>
      </c>
      <c r="E801" s="242">
        <v>3000</v>
      </c>
      <c r="F801" s="503">
        <f t="shared" si="12"/>
        <v>5.8059983704497906</v>
      </c>
      <c r="G801" s="504">
        <v>516.70699999999999</v>
      </c>
      <c r="H801" s="242" t="s">
        <v>123</v>
      </c>
      <c r="I801" s="242" t="s">
        <v>2035</v>
      </c>
      <c r="J801" s="505" t="s">
        <v>95</v>
      </c>
      <c r="K801" s="505" t="s">
        <v>2149</v>
      </c>
      <c r="L801" s="505" t="s">
        <v>112</v>
      </c>
      <c r="M801" s="543"/>
      <c r="N801" s="543"/>
    </row>
    <row r="802" spans="1:15" hidden="1">
      <c r="A802" s="370">
        <v>46172</v>
      </c>
      <c r="B802" s="242" t="s">
        <v>2010</v>
      </c>
      <c r="C802" s="242" t="s">
        <v>334</v>
      </c>
      <c r="D802" s="242" t="s">
        <v>96</v>
      </c>
      <c r="E802" s="242">
        <v>300</v>
      </c>
      <c r="F802" s="503">
        <f t="shared" si="12"/>
        <v>0.58059983704497908</v>
      </c>
      <c r="G802" s="504">
        <v>516.70699999999999</v>
      </c>
      <c r="H802" s="242" t="s">
        <v>123</v>
      </c>
      <c r="I802" s="242" t="s">
        <v>2013</v>
      </c>
      <c r="J802" s="505" t="s">
        <v>95</v>
      </c>
      <c r="K802" s="505" t="s">
        <v>2149</v>
      </c>
      <c r="L802" s="505" t="s">
        <v>112</v>
      </c>
      <c r="M802" s="543"/>
      <c r="N802" s="543"/>
    </row>
    <row r="803" spans="1:15" hidden="1">
      <c r="A803" s="370">
        <v>46172</v>
      </c>
      <c r="B803" s="242" t="s">
        <v>2011</v>
      </c>
      <c r="C803" s="242" t="s">
        <v>334</v>
      </c>
      <c r="D803" s="242" t="s">
        <v>96</v>
      </c>
      <c r="E803" s="242">
        <v>300</v>
      </c>
      <c r="F803" s="503">
        <f t="shared" si="12"/>
        <v>0.58059983704497908</v>
      </c>
      <c r="G803" s="504">
        <v>516.70699999999999</v>
      </c>
      <c r="H803" s="242" t="s">
        <v>123</v>
      </c>
      <c r="I803" s="242" t="s">
        <v>2013</v>
      </c>
      <c r="J803" s="505" t="s">
        <v>95</v>
      </c>
      <c r="K803" s="505" t="s">
        <v>2149</v>
      </c>
      <c r="L803" s="505" t="s">
        <v>112</v>
      </c>
      <c r="M803" s="543"/>
      <c r="N803" s="543"/>
    </row>
    <row r="804" spans="1:15" hidden="1">
      <c r="A804" s="374">
        <v>46173</v>
      </c>
      <c r="B804" s="377" t="s">
        <v>1534</v>
      </c>
      <c r="C804" s="377" t="s">
        <v>520</v>
      </c>
      <c r="D804" s="376" t="s">
        <v>96</v>
      </c>
      <c r="E804" s="377">
        <v>250</v>
      </c>
      <c r="F804" s="503">
        <f t="shared" si="12"/>
        <v>0.48383319753748255</v>
      </c>
      <c r="G804" s="504">
        <v>516.70699999999999</v>
      </c>
      <c r="H804" s="376" t="s">
        <v>127</v>
      </c>
      <c r="I804" s="377" t="s">
        <v>1553</v>
      </c>
      <c r="J804" s="505" t="s">
        <v>95</v>
      </c>
      <c r="K804" s="505" t="s">
        <v>2149</v>
      </c>
      <c r="L804" s="505" t="s">
        <v>112</v>
      </c>
      <c r="M804" s="541"/>
      <c r="N804" s="541"/>
      <c r="O804" s="445"/>
    </row>
    <row r="805" spans="1:15" hidden="1">
      <c r="A805" s="374">
        <v>46173</v>
      </c>
      <c r="B805" s="382" t="s">
        <v>1543</v>
      </c>
      <c r="C805" s="242" t="s">
        <v>403</v>
      </c>
      <c r="D805" s="376" t="s">
        <v>96</v>
      </c>
      <c r="E805" s="377">
        <v>10500</v>
      </c>
      <c r="F805" s="503">
        <f t="shared" si="12"/>
        <v>20.320994296574266</v>
      </c>
      <c r="G805" s="504">
        <v>516.70699999999999</v>
      </c>
      <c r="H805" s="376" t="s">
        <v>127</v>
      </c>
      <c r="I805" s="377" t="s">
        <v>2157</v>
      </c>
      <c r="J805" s="505" t="s">
        <v>95</v>
      </c>
      <c r="K805" s="505" t="s">
        <v>2149</v>
      </c>
      <c r="L805" s="505" t="s">
        <v>112</v>
      </c>
      <c r="M805" s="541"/>
      <c r="N805" s="541"/>
      <c r="O805" s="445"/>
    </row>
    <row r="806" spans="1:15" hidden="1">
      <c r="A806" s="374">
        <v>46173</v>
      </c>
      <c r="B806" s="377" t="s">
        <v>1536</v>
      </c>
      <c r="C806" s="377" t="s">
        <v>520</v>
      </c>
      <c r="D806" s="376" t="s">
        <v>96</v>
      </c>
      <c r="E806" s="377">
        <v>250</v>
      </c>
      <c r="F806" s="503">
        <f t="shared" si="12"/>
        <v>0.48383319753748255</v>
      </c>
      <c r="G806" s="504">
        <v>516.70699999999999</v>
      </c>
      <c r="H806" s="376" t="s">
        <v>127</v>
      </c>
      <c r="I806" s="377" t="s">
        <v>1553</v>
      </c>
      <c r="J806" s="505" t="s">
        <v>95</v>
      </c>
      <c r="K806" s="505" t="s">
        <v>2149</v>
      </c>
      <c r="L806" s="505" t="s">
        <v>112</v>
      </c>
      <c r="M806" s="541"/>
      <c r="N806" s="541"/>
      <c r="O806" s="445"/>
    </row>
    <row r="807" spans="1:15" hidden="1">
      <c r="A807" s="370">
        <v>46173</v>
      </c>
      <c r="B807" s="242" t="s">
        <v>2012</v>
      </c>
      <c r="C807" s="242" t="s">
        <v>334</v>
      </c>
      <c r="D807" s="242" t="s">
        <v>96</v>
      </c>
      <c r="E807" s="242">
        <v>300</v>
      </c>
      <c r="F807" s="503">
        <f t="shared" si="12"/>
        <v>0.58059983704497908</v>
      </c>
      <c r="G807" s="504">
        <v>516.70699999999999</v>
      </c>
      <c r="H807" s="242" t="s">
        <v>123</v>
      </c>
      <c r="I807" s="242" t="s">
        <v>2013</v>
      </c>
      <c r="J807" s="505" t="s">
        <v>95</v>
      </c>
      <c r="K807" s="505" t="s">
        <v>2149</v>
      </c>
      <c r="L807" s="505" t="s">
        <v>112</v>
      </c>
      <c r="M807" s="543"/>
      <c r="N807" s="543"/>
    </row>
    <row r="808" spans="1:15" hidden="1">
      <c r="A808" s="370">
        <v>46173</v>
      </c>
      <c r="B808" s="242" t="s">
        <v>2156</v>
      </c>
      <c r="C808" s="242" t="s">
        <v>403</v>
      </c>
      <c r="D808" s="242" t="s">
        <v>96</v>
      </c>
      <c r="E808" s="242">
        <v>3000</v>
      </c>
      <c r="F808" s="503">
        <f t="shared" si="12"/>
        <v>5.8059983704497906</v>
      </c>
      <c r="G808" s="504">
        <v>516.70699999999999</v>
      </c>
      <c r="H808" s="242" t="s">
        <v>123</v>
      </c>
      <c r="I808" s="242" t="s">
        <v>2035</v>
      </c>
      <c r="J808" s="505" t="s">
        <v>95</v>
      </c>
      <c r="K808" s="505" t="s">
        <v>2149</v>
      </c>
      <c r="L808" s="505" t="s">
        <v>112</v>
      </c>
      <c r="M808" s="543"/>
      <c r="N808" s="543"/>
    </row>
    <row r="809" spans="1:15" hidden="1">
      <c r="A809" s="370">
        <v>46173</v>
      </c>
      <c r="B809" s="242" t="s">
        <v>775</v>
      </c>
      <c r="C809" s="242" t="s">
        <v>334</v>
      </c>
      <c r="D809" s="242" t="s">
        <v>96</v>
      </c>
      <c r="E809" s="385">
        <v>300</v>
      </c>
      <c r="F809" s="503">
        <f t="shared" si="12"/>
        <v>0.58059983704497908</v>
      </c>
      <c r="G809" s="504">
        <v>516.70699999999999</v>
      </c>
      <c r="H809" s="242" t="s">
        <v>123</v>
      </c>
      <c r="I809" s="242" t="s">
        <v>2013</v>
      </c>
      <c r="J809" s="505" t="s">
        <v>95</v>
      </c>
      <c r="K809" s="505" t="s">
        <v>2149</v>
      </c>
      <c r="L809" s="505" t="s">
        <v>112</v>
      </c>
      <c r="M809" s="543"/>
      <c r="N809" s="543"/>
    </row>
    <row r="810" spans="1:15" hidden="1">
      <c r="A810" s="370">
        <v>46173</v>
      </c>
      <c r="B810" s="242" t="s">
        <v>2011</v>
      </c>
      <c r="C810" s="242" t="s">
        <v>334</v>
      </c>
      <c r="D810" s="242" t="s">
        <v>96</v>
      </c>
      <c r="E810" s="385">
        <v>300</v>
      </c>
      <c r="F810" s="503">
        <f t="shared" si="12"/>
        <v>0.58059983704497908</v>
      </c>
      <c r="G810" s="504">
        <v>516.70699999999999</v>
      </c>
      <c r="H810" s="242" t="s">
        <v>123</v>
      </c>
      <c r="I810" s="242" t="s">
        <v>2013</v>
      </c>
      <c r="J810" s="505" t="s">
        <v>95</v>
      </c>
      <c r="K810" s="505" t="s">
        <v>2149</v>
      </c>
      <c r="L810" s="505" t="s">
        <v>112</v>
      </c>
      <c r="M810" s="543"/>
      <c r="N810" s="543"/>
    </row>
    <row r="811" spans="1:15" s="246" customFormat="1" hidden="1">
      <c r="A811" s="370">
        <v>46173</v>
      </c>
      <c r="B811" s="242" t="s">
        <v>2012</v>
      </c>
      <c r="C811" s="242" t="s">
        <v>334</v>
      </c>
      <c r="D811" s="242" t="s">
        <v>96</v>
      </c>
      <c r="E811" s="385">
        <v>300</v>
      </c>
      <c r="F811" s="503">
        <f t="shared" si="12"/>
        <v>0.58059983704497908</v>
      </c>
      <c r="G811" s="504">
        <v>516.70699999999999</v>
      </c>
      <c r="H811" s="242" t="s">
        <v>123</v>
      </c>
      <c r="I811" s="242" t="s">
        <v>2013</v>
      </c>
      <c r="J811" s="505" t="s">
        <v>95</v>
      </c>
      <c r="K811" s="505" t="s">
        <v>2149</v>
      </c>
      <c r="L811" s="505" t="s">
        <v>112</v>
      </c>
      <c r="M811" s="543"/>
      <c r="N811" s="543"/>
      <c r="O811"/>
    </row>
    <row r="812" spans="1:15" hidden="1">
      <c r="A812" s="370">
        <v>46173</v>
      </c>
      <c r="B812" s="242" t="s">
        <v>2155</v>
      </c>
      <c r="C812" s="242" t="s">
        <v>403</v>
      </c>
      <c r="D812" s="242" t="s">
        <v>96</v>
      </c>
      <c r="E812" s="385">
        <v>3000</v>
      </c>
      <c r="F812" s="503">
        <f t="shared" si="12"/>
        <v>5.8059983704497906</v>
      </c>
      <c r="G812" s="504">
        <v>516.70699999999999</v>
      </c>
      <c r="H812" s="242" t="s">
        <v>123</v>
      </c>
      <c r="I812" s="242" t="s">
        <v>2035</v>
      </c>
      <c r="J812" s="505" t="s">
        <v>95</v>
      </c>
      <c r="K812" s="505" t="s">
        <v>2149</v>
      </c>
      <c r="L812" s="505" t="s">
        <v>112</v>
      </c>
      <c r="M812" s="543"/>
      <c r="N812" s="543"/>
    </row>
    <row r="813" spans="1:15" hidden="1">
      <c r="A813" s="370">
        <v>46173</v>
      </c>
      <c r="B813" s="242" t="s">
        <v>2010</v>
      </c>
      <c r="C813" s="242" t="s">
        <v>334</v>
      </c>
      <c r="D813" s="242" t="s">
        <v>96</v>
      </c>
      <c r="E813" s="385">
        <v>300</v>
      </c>
      <c r="F813" s="503">
        <f t="shared" si="12"/>
        <v>0.58059983704497908</v>
      </c>
      <c r="G813" s="504">
        <v>516.70699999999999</v>
      </c>
      <c r="H813" s="242" t="s">
        <v>123</v>
      </c>
      <c r="I813" s="242" t="s">
        <v>2013</v>
      </c>
      <c r="J813" s="505" t="s">
        <v>95</v>
      </c>
      <c r="K813" s="505" t="s">
        <v>2149</v>
      </c>
      <c r="L813" s="505" t="s">
        <v>112</v>
      </c>
      <c r="M813" s="543"/>
      <c r="N813" s="543"/>
    </row>
    <row r="814" spans="1:15" hidden="1">
      <c r="A814" s="370">
        <v>46173</v>
      </c>
      <c r="B814" s="242" t="s">
        <v>2011</v>
      </c>
      <c r="C814" s="242" t="s">
        <v>334</v>
      </c>
      <c r="D814" s="242" t="s">
        <v>96</v>
      </c>
      <c r="E814" s="385">
        <v>300</v>
      </c>
      <c r="F814" s="503">
        <f t="shared" si="12"/>
        <v>0.58059983704497908</v>
      </c>
      <c r="G814" s="504">
        <v>516.70699999999999</v>
      </c>
      <c r="H814" s="242" t="s">
        <v>123</v>
      </c>
      <c r="I814" s="242" t="s">
        <v>2013</v>
      </c>
      <c r="J814" s="505" t="s">
        <v>95</v>
      </c>
      <c r="K814" s="505" t="s">
        <v>2149</v>
      </c>
      <c r="L814" s="505" t="s">
        <v>112</v>
      </c>
      <c r="M814" s="543"/>
      <c r="N814" s="543"/>
    </row>
    <row r="815" spans="1:15">
      <c r="E815" s="260"/>
      <c r="H815" s="246"/>
    </row>
    <row r="816" spans="1:15">
      <c r="E816" s="260"/>
      <c r="H816" s="246"/>
    </row>
    <row r="817" spans="5:8">
      <c r="E817" s="260"/>
      <c r="H817" s="246"/>
    </row>
    <row r="818" spans="5:8">
      <c r="E818" s="260"/>
      <c r="H818" s="246"/>
    </row>
    <row r="819" spans="5:8">
      <c r="E819" s="260"/>
      <c r="H819" s="246"/>
    </row>
    <row r="820" spans="5:8">
      <c r="E820" s="260"/>
      <c r="H820" s="246"/>
    </row>
    <row r="821" spans="5:8">
      <c r="E821" s="260"/>
      <c r="H821" s="246"/>
    </row>
    <row r="822" spans="5:8">
      <c r="E822" s="260"/>
      <c r="H822" s="246"/>
    </row>
    <row r="823" spans="5:8">
      <c r="E823" s="260"/>
      <c r="H823" s="246"/>
    </row>
    <row r="824" spans="5:8">
      <c r="E824" s="260"/>
      <c r="H824" s="246"/>
    </row>
  </sheetData>
  <autoFilter ref="A1:O814" xr:uid="{00000000-0009-0000-0000-000001000000}">
    <filterColumn colId="2">
      <filters>
        <filter val="Transport Interurbain"/>
        <filter val="Transport local"/>
        <filter val="Travel Subsistence"/>
        <filter val="Trust building"/>
      </filters>
    </filterColumn>
    <filterColumn colId="3">
      <filters>
        <filter val="Investigation"/>
      </filters>
    </filterColumn>
    <sortState xmlns:xlrd2="http://schemas.microsoft.com/office/spreadsheetml/2017/richdata2" ref="A2:O814">
      <sortCondition ref="A1:A814"/>
    </sortState>
  </autoFilter>
  <phoneticPr fontId="29" type="noConversion"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K1047"/>
  <sheetViews>
    <sheetView topLeftCell="A651" zoomScale="85" zoomScaleNormal="85" workbookViewId="0">
      <selection activeCell="B679" sqref="B679"/>
    </sheetView>
  </sheetViews>
  <sheetFormatPr baseColWidth="10" defaultColWidth="8.69921875" defaultRowHeight="13.8"/>
  <cols>
    <col min="1" max="1" width="16.09765625" customWidth="1"/>
    <col min="2" max="2" width="90.5" customWidth="1"/>
    <col min="3" max="3" width="19.5" customWidth="1"/>
    <col min="4" max="7" width="17.09765625" style="71" customWidth="1"/>
    <col min="8" max="9" width="17.09765625" customWidth="1"/>
    <col min="10" max="10" width="13.69921875" customWidth="1"/>
  </cols>
  <sheetData>
    <row r="1" spans="1:11" ht="15.6">
      <c r="A1" s="131"/>
      <c r="B1" s="132"/>
      <c r="C1" s="133" t="s">
        <v>139</v>
      </c>
      <c r="D1" s="132"/>
      <c r="E1" s="134"/>
      <c r="F1" s="134"/>
      <c r="G1" s="134"/>
      <c r="H1" s="135"/>
      <c r="I1" s="132"/>
      <c r="J1" s="132"/>
      <c r="K1" s="132"/>
    </row>
    <row r="2" spans="1:11" ht="15.6">
      <c r="A2" s="131"/>
      <c r="B2" s="132"/>
      <c r="C2" s="132"/>
      <c r="D2" s="132"/>
      <c r="E2" s="134"/>
      <c r="F2" s="134"/>
      <c r="G2" s="134"/>
      <c r="H2" s="135"/>
      <c r="I2" s="132"/>
      <c r="J2" s="132"/>
      <c r="K2" s="132"/>
    </row>
    <row r="3" spans="1:11" ht="15.6">
      <c r="A3" s="136" t="s">
        <v>0</v>
      </c>
      <c r="B3" s="137" t="s">
        <v>140</v>
      </c>
      <c r="C3" s="137" t="s">
        <v>141</v>
      </c>
      <c r="D3" s="137" t="s">
        <v>142</v>
      </c>
      <c r="E3" s="138" t="s">
        <v>143</v>
      </c>
      <c r="F3" s="138" t="s">
        <v>144</v>
      </c>
      <c r="G3" s="138"/>
      <c r="H3" s="206" t="s">
        <v>30</v>
      </c>
      <c r="I3" s="137" t="s">
        <v>145</v>
      </c>
      <c r="J3" s="137" t="s">
        <v>146</v>
      </c>
      <c r="K3" s="139"/>
    </row>
    <row r="4" spans="1:11" ht="15.6">
      <c r="A4" s="163">
        <v>46143</v>
      </c>
      <c r="B4" s="216" t="s">
        <v>1436</v>
      </c>
      <c r="C4" s="170"/>
      <c r="D4" s="170"/>
      <c r="E4" s="173"/>
      <c r="F4" s="173"/>
      <c r="G4" s="173"/>
      <c r="H4" s="174">
        <v>-15019</v>
      </c>
      <c r="I4" s="175" t="s">
        <v>110</v>
      </c>
      <c r="J4" s="170"/>
      <c r="K4" s="176"/>
    </row>
    <row r="5" spans="1:11" ht="15.6">
      <c r="A5" s="212">
        <v>46143</v>
      </c>
      <c r="B5" s="75" t="s">
        <v>185</v>
      </c>
      <c r="C5" s="75" t="s">
        <v>334</v>
      </c>
      <c r="D5" s="264" t="s">
        <v>98</v>
      </c>
      <c r="E5" s="75"/>
      <c r="F5" s="75">
        <v>1000</v>
      </c>
      <c r="G5" s="173"/>
      <c r="H5" s="234">
        <f>H4+E5-F5</f>
        <v>-16019</v>
      </c>
      <c r="I5" s="265" t="s">
        <v>110</v>
      </c>
      <c r="J5" s="416" t="s">
        <v>1468</v>
      </c>
      <c r="K5" s="176"/>
    </row>
    <row r="6" spans="1:11" ht="15.6">
      <c r="A6" s="212">
        <v>46143</v>
      </c>
      <c r="B6" s="75" t="s">
        <v>186</v>
      </c>
      <c r="C6" s="75" t="s">
        <v>334</v>
      </c>
      <c r="D6" s="264" t="s">
        <v>98</v>
      </c>
      <c r="E6" s="75"/>
      <c r="F6" s="75">
        <v>1000</v>
      </c>
      <c r="G6" s="173"/>
      <c r="H6" s="234">
        <f t="shared" ref="H6:H69" si="0">H5+E6-F6</f>
        <v>-17019</v>
      </c>
      <c r="I6" s="265" t="s">
        <v>110</v>
      </c>
      <c r="J6" s="416" t="s">
        <v>1468</v>
      </c>
      <c r="K6" s="176"/>
    </row>
    <row r="7" spans="1:11" ht="15.6">
      <c r="A7" s="212">
        <v>46143</v>
      </c>
      <c r="B7" s="75" t="s">
        <v>892</v>
      </c>
      <c r="C7" s="75" t="s">
        <v>101</v>
      </c>
      <c r="D7" s="264" t="s">
        <v>98</v>
      </c>
      <c r="E7" s="75">
        <v>30000</v>
      </c>
      <c r="F7" s="75"/>
      <c r="G7" s="173"/>
      <c r="H7" s="234">
        <f t="shared" si="0"/>
        <v>12981</v>
      </c>
      <c r="I7" s="265" t="s">
        <v>110</v>
      </c>
      <c r="J7" s="75" t="s">
        <v>1469</v>
      </c>
      <c r="K7" s="176"/>
    </row>
    <row r="8" spans="1:11" ht="15.6">
      <c r="A8" s="212">
        <v>46146</v>
      </c>
      <c r="B8" s="75" t="s">
        <v>185</v>
      </c>
      <c r="C8" s="75" t="s">
        <v>334</v>
      </c>
      <c r="D8" s="264" t="s">
        <v>98</v>
      </c>
      <c r="E8" s="75"/>
      <c r="F8" s="75">
        <v>1000</v>
      </c>
      <c r="G8" s="173"/>
      <c r="H8" s="234">
        <f t="shared" si="0"/>
        <v>11981</v>
      </c>
      <c r="I8" s="265" t="s">
        <v>110</v>
      </c>
      <c r="J8" s="416" t="s">
        <v>1468</v>
      </c>
      <c r="K8" s="176"/>
    </row>
    <row r="9" spans="1:11" ht="15.6">
      <c r="A9" s="212">
        <v>46146</v>
      </c>
      <c r="B9" s="75" t="s">
        <v>186</v>
      </c>
      <c r="C9" s="75" t="s">
        <v>334</v>
      </c>
      <c r="D9" s="264" t="s">
        <v>98</v>
      </c>
      <c r="E9" s="75"/>
      <c r="F9" s="75">
        <v>1000</v>
      </c>
      <c r="G9" s="173"/>
      <c r="H9" s="234">
        <f t="shared" si="0"/>
        <v>10981</v>
      </c>
      <c r="I9" s="265" t="s">
        <v>110</v>
      </c>
      <c r="J9" s="416" t="s">
        <v>1468</v>
      </c>
      <c r="K9" s="176"/>
    </row>
    <row r="10" spans="1:11" ht="15.6">
      <c r="A10" s="212">
        <v>46147</v>
      </c>
      <c r="B10" s="75" t="s">
        <v>185</v>
      </c>
      <c r="C10" s="75" t="s">
        <v>334</v>
      </c>
      <c r="D10" s="264" t="s">
        <v>98</v>
      </c>
      <c r="E10" s="75"/>
      <c r="F10" s="75">
        <v>1000</v>
      </c>
      <c r="G10" s="173"/>
      <c r="H10" s="234">
        <f t="shared" si="0"/>
        <v>9981</v>
      </c>
      <c r="I10" s="265" t="s">
        <v>110</v>
      </c>
      <c r="J10" s="416" t="s">
        <v>1468</v>
      </c>
      <c r="K10" s="176"/>
    </row>
    <row r="11" spans="1:11" ht="15.6">
      <c r="A11" s="212">
        <v>46147</v>
      </c>
      <c r="B11" s="75" t="s">
        <v>185</v>
      </c>
      <c r="C11" s="75" t="s">
        <v>334</v>
      </c>
      <c r="D11" s="264" t="s">
        <v>98</v>
      </c>
      <c r="E11" s="75"/>
      <c r="F11" s="75">
        <v>1000</v>
      </c>
      <c r="G11" s="173"/>
      <c r="H11" s="234">
        <f t="shared" si="0"/>
        <v>8981</v>
      </c>
      <c r="I11" s="265" t="s">
        <v>110</v>
      </c>
      <c r="J11" s="416" t="s">
        <v>1468</v>
      </c>
      <c r="K11" s="176"/>
    </row>
    <row r="12" spans="1:11" ht="15.6">
      <c r="A12" s="212">
        <v>46147</v>
      </c>
      <c r="B12" s="231" t="s">
        <v>1437</v>
      </c>
      <c r="C12" s="124" t="s">
        <v>109</v>
      </c>
      <c r="D12" s="233" t="s">
        <v>98</v>
      </c>
      <c r="E12" s="75">
        <v>10000</v>
      </c>
      <c r="F12" s="75"/>
      <c r="G12" s="173"/>
      <c r="H12" s="234">
        <f t="shared" si="0"/>
        <v>18981</v>
      </c>
      <c r="I12" s="265" t="s">
        <v>110</v>
      </c>
      <c r="J12" s="75" t="s">
        <v>1470</v>
      </c>
      <c r="K12" s="176"/>
    </row>
    <row r="13" spans="1:11" ht="15.6">
      <c r="A13" s="212">
        <v>46147</v>
      </c>
      <c r="B13" s="231" t="s">
        <v>1437</v>
      </c>
      <c r="C13" s="124" t="s">
        <v>109</v>
      </c>
      <c r="D13" s="233" t="s">
        <v>98</v>
      </c>
      <c r="E13" s="75"/>
      <c r="F13" s="75">
        <v>10000</v>
      </c>
      <c r="G13" s="173"/>
      <c r="H13" s="234">
        <f t="shared" si="0"/>
        <v>8981</v>
      </c>
      <c r="I13" s="265" t="s">
        <v>110</v>
      </c>
      <c r="J13" s="75" t="s">
        <v>1470</v>
      </c>
      <c r="K13" s="176"/>
    </row>
    <row r="14" spans="1:11" ht="15.6">
      <c r="A14" s="212">
        <v>46148</v>
      </c>
      <c r="B14" s="75" t="s">
        <v>185</v>
      </c>
      <c r="C14" s="75" t="s">
        <v>334</v>
      </c>
      <c r="D14" s="264" t="s">
        <v>98</v>
      </c>
      <c r="E14" s="75"/>
      <c r="F14" s="75">
        <v>1000</v>
      </c>
      <c r="G14" s="173"/>
      <c r="H14" s="234">
        <f t="shared" si="0"/>
        <v>7981</v>
      </c>
      <c r="I14" s="265" t="s">
        <v>110</v>
      </c>
      <c r="J14" s="416" t="s">
        <v>1468</v>
      </c>
      <c r="K14" s="176"/>
    </row>
    <row r="15" spans="1:11" ht="15.6">
      <c r="A15" s="212">
        <v>46148</v>
      </c>
      <c r="B15" s="75" t="s">
        <v>186</v>
      </c>
      <c r="C15" s="75" t="s">
        <v>334</v>
      </c>
      <c r="D15" s="264" t="s">
        <v>98</v>
      </c>
      <c r="E15" s="75"/>
      <c r="F15" s="75">
        <v>1000</v>
      </c>
      <c r="G15" s="173"/>
      <c r="H15" s="234">
        <f t="shared" si="0"/>
        <v>6981</v>
      </c>
      <c r="I15" s="265" t="s">
        <v>110</v>
      </c>
      <c r="J15" s="416" t="s">
        <v>1468</v>
      </c>
      <c r="K15" s="176"/>
    </row>
    <row r="16" spans="1:11" ht="15.6">
      <c r="A16" s="212">
        <v>46149</v>
      </c>
      <c r="B16" s="75" t="s">
        <v>185</v>
      </c>
      <c r="C16" s="75" t="s">
        <v>334</v>
      </c>
      <c r="D16" s="264" t="s">
        <v>98</v>
      </c>
      <c r="E16" s="75"/>
      <c r="F16" s="75">
        <v>1000</v>
      </c>
      <c r="G16" s="173"/>
      <c r="H16" s="234">
        <f t="shared" si="0"/>
        <v>5981</v>
      </c>
      <c r="I16" s="265" t="s">
        <v>110</v>
      </c>
      <c r="J16" s="416" t="s">
        <v>1468</v>
      </c>
      <c r="K16" s="176"/>
    </row>
    <row r="17" spans="1:11" ht="15.6">
      <c r="A17" s="212">
        <v>46149</v>
      </c>
      <c r="B17" s="75" t="s">
        <v>186</v>
      </c>
      <c r="C17" s="75" t="s">
        <v>334</v>
      </c>
      <c r="D17" s="264" t="s">
        <v>98</v>
      </c>
      <c r="E17" s="75"/>
      <c r="F17" s="75">
        <v>1000</v>
      </c>
      <c r="G17" s="173"/>
      <c r="H17" s="234">
        <f t="shared" si="0"/>
        <v>4981</v>
      </c>
      <c r="I17" s="265" t="s">
        <v>110</v>
      </c>
      <c r="J17" s="416" t="s">
        <v>1468</v>
      </c>
      <c r="K17" s="176"/>
    </row>
    <row r="18" spans="1:11" ht="15.6">
      <c r="A18" s="212">
        <v>46150</v>
      </c>
      <c r="B18" s="75" t="s">
        <v>185</v>
      </c>
      <c r="C18" s="75" t="s">
        <v>334</v>
      </c>
      <c r="D18" s="264" t="s">
        <v>98</v>
      </c>
      <c r="E18" s="75"/>
      <c r="F18" s="75">
        <v>1000</v>
      </c>
      <c r="G18" s="173"/>
      <c r="H18" s="234">
        <f t="shared" si="0"/>
        <v>3981</v>
      </c>
      <c r="I18" s="265" t="s">
        <v>110</v>
      </c>
      <c r="J18" s="416" t="s">
        <v>1468</v>
      </c>
      <c r="K18" s="176"/>
    </row>
    <row r="19" spans="1:11" ht="15.6">
      <c r="A19" s="212">
        <v>46150</v>
      </c>
      <c r="B19" s="75" t="s">
        <v>185</v>
      </c>
      <c r="C19" s="75" t="s">
        <v>334</v>
      </c>
      <c r="D19" s="264" t="s">
        <v>98</v>
      </c>
      <c r="E19" s="75"/>
      <c r="F19" s="75">
        <v>1000</v>
      </c>
      <c r="G19" s="173"/>
      <c r="H19" s="234">
        <f t="shared" si="0"/>
        <v>2981</v>
      </c>
      <c r="I19" s="265" t="s">
        <v>110</v>
      </c>
      <c r="J19" s="416" t="s">
        <v>1468</v>
      </c>
      <c r="K19" s="176"/>
    </row>
    <row r="20" spans="1:11" ht="15.6">
      <c r="A20" s="212">
        <v>46153</v>
      </c>
      <c r="B20" s="75" t="s">
        <v>187</v>
      </c>
      <c r="C20" s="75" t="s">
        <v>334</v>
      </c>
      <c r="D20" s="264" t="s">
        <v>98</v>
      </c>
      <c r="E20" s="75"/>
      <c r="F20" s="75">
        <v>1000</v>
      </c>
      <c r="G20" s="173"/>
      <c r="H20" s="234">
        <f t="shared" si="0"/>
        <v>1981</v>
      </c>
      <c r="I20" s="265" t="s">
        <v>110</v>
      </c>
      <c r="J20" s="416" t="s">
        <v>1468</v>
      </c>
      <c r="K20" s="176"/>
    </row>
    <row r="21" spans="1:11" ht="15.6">
      <c r="A21" s="212">
        <v>46153</v>
      </c>
      <c r="B21" s="75" t="s">
        <v>186</v>
      </c>
      <c r="C21" s="75" t="s">
        <v>334</v>
      </c>
      <c r="D21" s="264" t="s">
        <v>98</v>
      </c>
      <c r="E21" s="75"/>
      <c r="F21" s="75">
        <v>1000</v>
      </c>
      <c r="G21" s="173"/>
      <c r="H21" s="234">
        <f t="shared" si="0"/>
        <v>981</v>
      </c>
      <c r="I21" s="265" t="s">
        <v>110</v>
      </c>
      <c r="J21" s="416" t="s">
        <v>1468</v>
      </c>
      <c r="K21" s="176"/>
    </row>
    <row r="22" spans="1:11" ht="15.6">
      <c r="A22" s="212">
        <v>46154</v>
      </c>
      <c r="B22" s="75" t="s">
        <v>185</v>
      </c>
      <c r="C22" s="75" t="s">
        <v>334</v>
      </c>
      <c r="D22" s="264" t="s">
        <v>98</v>
      </c>
      <c r="E22" s="75"/>
      <c r="F22" s="75">
        <v>1000</v>
      </c>
      <c r="G22" s="173"/>
      <c r="H22" s="234">
        <f t="shared" si="0"/>
        <v>-19</v>
      </c>
      <c r="I22" s="265" t="s">
        <v>110</v>
      </c>
      <c r="J22" s="416" t="s">
        <v>1468</v>
      </c>
      <c r="K22" s="176"/>
    </row>
    <row r="23" spans="1:11" ht="15.6">
      <c r="A23" s="212">
        <v>46154</v>
      </c>
      <c r="B23" s="75" t="s">
        <v>203</v>
      </c>
      <c r="C23" s="75" t="s">
        <v>334</v>
      </c>
      <c r="D23" s="264" t="s">
        <v>98</v>
      </c>
      <c r="E23" s="75"/>
      <c r="F23" s="75">
        <v>1000</v>
      </c>
      <c r="G23" s="173"/>
      <c r="H23" s="234">
        <f t="shared" si="0"/>
        <v>-1019</v>
      </c>
      <c r="I23" s="265" t="s">
        <v>110</v>
      </c>
      <c r="J23" s="416" t="s">
        <v>1468</v>
      </c>
      <c r="K23" s="176"/>
    </row>
    <row r="24" spans="1:11" ht="15.6">
      <c r="A24" s="212">
        <v>46154</v>
      </c>
      <c r="B24" s="75" t="s">
        <v>1438</v>
      </c>
      <c r="C24" s="75" t="s">
        <v>334</v>
      </c>
      <c r="D24" s="264" t="s">
        <v>98</v>
      </c>
      <c r="E24" s="75"/>
      <c r="F24" s="75">
        <v>1000</v>
      </c>
      <c r="G24" s="173"/>
      <c r="H24" s="234">
        <f t="shared" si="0"/>
        <v>-2019</v>
      </c>
      <c r="I24" s="265" t="s">
        <v>110</v>
      </c>
      <c r="J24" s="416" t="s">
        <v>1468</v>
      </c>
      <c r="K24" s="176"/>
    </row>
    <row r="25" spans="1:11" ht="15.6">
      <c r="A25" s="212">
        <v>46154</v>
      </c>
      <c r="B25" s="75" t="s">
        <v>186</v>
      </c>
      <c r="C25" s="75" t="s">
        <v>334</v>
      </c>
      <c r="D25" s="264" t="s">
        <v>98</v>
      </c>
      <c r="E25" s="75"/>
      <c r="F25" s="75">
        <v>1000</v>
      </c>
      <c r="G25" s="173"/>
      <c r="H25" s="234">
        <f t="shared" si="0"/>
        <v>-3019</v>
      </c>
      <c r="I25" s="265" t="s">
        <v>110</v>
      </c>
      <c r="J25" s="416" t="s">
        <v>1468</v>
      </c>
      <c r="K25" s="176"/>
    </row>
    <row r="26" spans="1:11" ht="15.6">
      <c r="A26" s="212">
        <v>46154</v>
      </c>
      <c r="B26" s="75" t="s">
        <v>1439</v>
      </c>
      <c r="C26" s="75" t="s">
        <v>101</v>
      </c>
      <c r="D26" s="264" t="s">
        <v>98</v>
      </c>
      <c r="E26" s="75">
        <v>50000</v>
      </c>
      <c r="F26" s="75"/>
      <c r="G26" s="173"/>
      <c r="H26" s="234">
        <f t="shared" si="0"/>
        <v>46981</v>
      </c>
      <c r="I26" s="265" t="s">
        <v>110</v>
      </c>
      <c r="J26" s="75" t="s">
        <v>1471</v>
      </c>
      <c r="K26" s="176"/>
    </row>
    <row r="27" spans="1:11" ht="15.6">
      <c r="A27" s="212">
        <v>46154</v>
      </c>
      <c r="B27" s="75" t="s">
        <v>1440</v>
      </c>
      <c r="C27" s="75" t="s">
        <v>391</v>
      </c>
      <c r="D27" s="264" t="s">
        <v>98</v>
      </c>
      <c r="E27" s="75"/>
      <c r="F27" s="75">
        <v>12000</v>
      </c>
      <c r="G27" s="173"/>
      <c r="H27" s="234">
        <f t="shared" si="0"/>
        <v>34981</v>
      </c>
      <c r="I27" s="265" t="s">
        <v>110</v>
      </c>
      <c r="J27" s="416" t="s">
        <v>1472</v>
      </c>
      <c r="K27" s="176"/>
    </row>
    <row r="28" spans="1:11" ht="15.6">
      <c r="A28" s="212">
        <v>46154</v>
      </c>
      <c r="B28" s="231" t="s">
        <v>1441</v>
      </c>
      <c r="C28" s="124" t="s">
        <v>109</v>
      </c>
      <c r="D28" s="233" t="s">
        <v>98</v>
      </c>
      <c r="E28" s="75">
        <v>10000</v>
      </c>
      <c r="F28" s="75"/>
      <c r="G28" s="173"/>
      <c r="H28" s="234">
        <f t="shared" si="0"/>
        <v>44981</v>
      </c>
      <c r="I28" s="265" t="s">
        <v>110</v>
      </c>
      <c r="J28" s="416" t="s">
        <v>1473</v>
      </c>
      <c r="K28" s="176"/>
    </row>
    <row r="29" spans="1:11" ht="15.6">
      <c r="A29" s="212">
        <v>46154</v>
      </c>
      <c r="B29" s="231" t="s">
        <v>1441</v>
      </c>
      <c r="C29" s="124" t="s">
        <v>109</v>
      </c>
      <c r="D29" s="233" t="s">
        <v>98</v>
      </c>
      <c r="E29" s="75"/>
      <c r="F29" s="75">
        <v>10000</v>
      </c>
      <c r="G29" s="173"/>
      <c r="H29" s="234">
        <f t="shared" si="0"/>
        <v>34981</v>
      </c>
      <c r="I29" s="265" t="s">
        <v>110</v>
      </c>
      <c r="J29" s="416" t="s">
        <v>1473</v>
      </c>
      <c r="K29" s="176"/>
    </row>
    <row r="30" spans="1:11" ht="15.6">
      <c r="A30" s="212">
        <v>46155</v>
      </c>
      <c r="B30" s="75" t="s">
        <v>1442</v>
      </c>
      <c r="C30" s="75" t="s">
        <v>395</v>
      </c>
      <c r="D30" s="264" t="s">
        <v>98</v>
      </c>
      <c r="E30" s="75"/>
      <c r="F30" s="75">
        <v>70000</v>
      </c>
      <c r="G30" s="173"/>
      <c r="H30" s="234">
        <f t="shared" si="0"/>
        <v>-35019</v>
      </c>
      <c r="I30" s="265" t="s">
        <v>110</v>
      </c>
      <c r="J30" s="416" t="s">
        <v>1474</v>
      </c>
      <c r="K30" s="176"/>
    </row>
    <row r="31" spans="1:11" ht="15.6">
      <c r="A31" s="212">
        <v>46155</v>
      </c>
      <c r="B31" s="75" t="s">
        <v>1443</v>
      </c>
      <c r="C31" s="75" t="s">
        <v>334</v>
      </c>
      <c r="D31" s="264" t="s">
        <v>98</v>
      </c>
      <c r="E31" s="75"/>
      <c r="F31" s="75">
        <v>1000</v>
      </c>
      <c r="G31" s="173"/>
      <c r="H31" s="234">
        <f t="shared" si="0"/>
        <v>-36019</v>
      </c>
      <c r="I31" s="265" t="s">
        <v>110</v>
      </c>
      <c r="J31" s="416" t="s">
        <v>1468</v>
      </c>
      <c r="K31" s="176"/>
    </row>
    <row r="32" spans="1:11" ht="15.6">
      <c r="A32" s="212">
        <v>46155</v>
      </c>
      <c r="B32" s="75" t="s">
        <v>1444</v>
      </c>
      <c r="C32" s="75" t="s">
        <v>334</v>
      </c>
      <c r="D32" s="264" t="s">
        <v>98</v>
      </c>
      <c r="E32" s="75"/>
      <c r="F32" s="75">
        <v>250</v>
      </c>
      <c r="G32" s="173"/>
      <c r="H32" s="234">
        <f t="shared" si="0"/>
        <v>-36269</v>
      </c>
      <c r="I32" s="265" t="s">
        <v>110</v>
      </c>
      <c r="J32" s="416" t="s">
        <v>1468</v>
      </c>
      <c r="K32" s="176"/>
    </row>
    <row r="33" spans="1:11" ht="15.6">
      <c r="A33" s="212">
        <v>46157</v>
      </c>
      <c r="B33" s="75" t="s">
        <v>1445</v>
      </c>
      <c r="C33" s="75" t="s">
        <v>334</v>
      </c>
      <c r="D33" s="264" t="s">
        <v>98</v>
      </c>
      <c r="E33" s="75"/>
      <c r="F33" s="75">
        <v>250</v>
      </c>
      <c r="G33" s="173"/>
      <c r="H33" s="234">
        <f t="shared" si="0"/>
        <v>-36519</v>
      </c>
      <c r="I33" s="265" t="s">
        <v>110</v>
      </c>
      <c r="J33" s="416" t="s">
        <v>1468</v>
      </c>
      <c r="K33" s="176"/>
    </row>
    <row r="34" spans="1:11" ht="15.6">
      <c r="A34" s="212">
        <v>46157</v>
      </c>
      <c r="B34" s="75" t="s">
        <v>1446</v>
      </c>
      <c r="C34" s="75" t="s">
        <v>334</v>
      </c>
      <c r="D34" s="264" t="s">
        <v>98</v>
      </c>
      <c r="E34" s="75"/>
      <c r="F34" s="75">
        <v>250</v>
      </c>
      <c r="G34" s="173"/>
      <c r="H34" s="234">
        <f t="shared" si="0"/>
        <v>-36769</v>
      </c>
      <c r="I34" s="265" t="s">
        <v>110</v>
      </c>
      <c r="J34" s="416" t="s">
        <v>1468</v>
      </c>
      <c r="K34" s="176"/>
    </row>
    <row r="35" spans="1:11" ht="15.6">
      <c r="A35" s="212">
        <v>46157</v>
      </c>
      <c r="B35" s="75" t="s">
        <v>1447</v>
      </c>
      <c r="C35" s="75" t="s">
        <v>334</v>
      </c>
      <c r="D35" s="264" t="s">
        <v>98</v>
      </c>
      <c r="E35" s="75"/>
      <c r="F35" s="75">
        <v>250</v>
      </c>
      <c r="G35" s="173"/>
      <c r="H35" s="234">
        <f t="shared" si="0"/>
        <v>-37019</v>
      </c>
      <c r="I35" s="265" t="s">
        <v>110</v>
      </c>
      <c r="J35" s="416" t="s">
        <v>1468</v>
      </c>
      <c r="K35" s="176"/>
    </row>
    <row r="36" spans="1:11" ht="15.6">
      <c r="A36" s="212">
        <v>46157</v>
      </c>
      <c r="B36" s="75" t="s">
        <v>1448</v>
      </c>
      <c r="C36" s="75" t="s">
        <v>101</v>
      </c>
      <c r="D36" s="264" t="s">
        <v>98</v>
      </c>
      <c r="E36" s="75">
        <v>53000</v>
      </c>
      <c r="F36" s="75"/>
      <c r="G36" s="173"/>
      <c r="H36" s="234">
        <f t="shared" si="0"/>
        <v>15981</v>
      </c>
      <c r="I36" s="265" t="s">
        <v>110</v>
      </c>
      <c r="J36" s="75" t="s">
        <v>1475</v>
      </c>
      <c r="K36" s="176"/>
    </row>
    <row r="37" spans="1:11" ht="15.6">
      <c r="A37" s="212">
        <v>46158</v>
      </c>
      <c r="B37" s="75" t="s">
        <v>1448</v>
      </c>
      <c r="C37" s="75" t="s">
        <v>101</v>
      </c>
      <c r="D37" s="264" t="s">
        <v>98</v>
      </c>
      <c r="E37" s="75">
        <v>60000</v>
      </c>
      <c r="F37" s="75"/>
      <c r="G37" s="173"/>
      <c r="H37" s="234">
        <f t="shared" si="0"/>
        <v>75981</v>
      </c>
      <c r="I37" s="265" t="s">
        <v>110</v>
      </c>
      <c r="J37" s="75" t="s">
        <v>1476</v>
      </c>
      <c r="K37" s="176"/>
    </row>
    <row r="38" spans="1:11" ht="15.6">
      <c r="A38" s="212">
        <v>46160</v>
      </c>
      <c r="B38" s="75" t="s">
        <v>1449</v>
      </c>
      <c r="C38" s="75" t="s">
        <v>334</v>
      </c>
      <c r="D38" s="264" t="s">
        <v>98</v>
      </c>
      <c r="E38" s="75"/>
      <c r="F38" s="75">
        <v>250</v>
      </c>
      <c r="G38" s="173"/>
      <c r="H38" s="234">
        <f t="shared" si="0"/>
        <v>75731</v>
      </c>
      <c r="I38" s="265" t="s">
        <v>110</v>
      </c>
      <c r="J38" s="416" t="s">
        <v>1468</v>
      </c>
      <c r="K38" s="176"/>
    </row>
    <row r="39" spans="1:11" ht="15.6">
      <c r="A39" s="212">
        <v>46160</v>
      </c>
      <c r="B39" s="75" t="s">
        <v>1450</v>
      </c>
      <c r="C39" s="75" t="s">
        <v>334</v>
      </c>
      <c r="D39" s="264" t="s">
        <v>98</v>
      </c>
      <c r="E39" s="75"/>
      <c r="F39" s="75">
        <v>500</v>
      </c>
      <c r="G39" s="173"/>
      <c r="H39" s="234">
        <f t="shared" si="0"/>
        <v>75231</v>
      </c>
      <c r="I39" s="265" t="s">
        <v>110</v>
      </c>
      <c r="J39" s="416" t="s">
        <v>1468</v>
      </c>
      <c r="K39" s="176"/>
    </row>
    <row r="40" spans="1:11" ht="15.6">
      <c r="A40" s="212">
        <v>46161</v>
      </c>
      <c r="B40" s="75" t="s">
        <v>1451</v>
      </c>
      <c r="C40" s="75" t="s">
        <v>334</v>
      </c>
      <c r="D40" s="264" t="s">
        <v>98</v>
      </c>
      <c r="E40" s="75"/>
      <c r="F40" s="75">
        <v>250</v>
      </c>
      <c r="G40" s="173"/>
      <c r="H40" s="234">
        <f t="shared" si="0"/>
        <v>74981</v>
      </c>
      <c r="I40" s="265" t="s">
        <v>110</v>
      </c>
      <c r="J40" s="416" t="s">
        <v>1468</v>
      </c>
      <c r="K40" s="176"/>
    </row>
    <row r="41" spans="1:11" ht="15.6">
      <c r="A41" s="212">
        <v>46161</v>
      </c>
      <c r="B41" s="75" t="s">
        <v>1452</v>
      </c>
      <c r="C41" s="75" t="s">
        <v>391</v>
      </c>
      <c r="D41" s="264" t="s">
        <v>98</v>
      </c>
      <c r="E41" s="75"/>
      <c r="F41" s="75">
        <v>12000</v>
      </c>
      <c r="G41" s="173"/>
      <c r="H41" s="234">
        <f t="shared" si="0"/>
        <v>62981</v>
      </c>
      <c r="I41" s="265" t="s">
        <v>110</v>
      </c>
      <c r="J41" s="416" t="s">
        <v>1477</v>
      </c>
      <c r="K41" s="176"/>
    </row>
    <row r="42" spans="1:11" ht="15.6">
      <c r="A42" s="212">
        <v>46161</v>
      </c>
      <c r="B42" s="75" t="s">
        <v>1453</v>
      </c>
      <c r="C42" s="75" t="s">
        <v>334</v>
      </c>
      <c r="D42" s="264" t="s">
        <v>98</v>
      </c>
      <c r="E42" s="75"/>
      <c r="F42" s="75">
        <v>250</v>
      </c>
      <c r="G42" s="173"/>
      <c r="H42" s="234">
        <f t="shared" si="0"/>
        <v>62731</v>
      </c>
      <c r="I42" s="265" t="s">
        <v>110</v>
      </c>
      <c r="J42" s="416" t="s">
        <v>1468</v>
      </c>
      <c r="K42" s="176"/>
    </row>
    <row r="43" spans="1:11" ht="15.6">
      <c r="A43" s="212">
        <v>46161</v>
      </c>
      <c r="B43" s="75" t="s">
        <v>1449</v>
      </c>
      <c r="C43" s="75" t="s">
        <v>334</v>
      </c>
      <c r="D43" s="264" t="s">
        <v>98</v>
      </c>
      <c r="E43" s="75"/>
      <c r="F43" s="75">
        <v>250</v>
      </c>
      <c r="G43" s="173"/>
      <c r="H43" s="234">
        <f t="shared" si="0"/>
        <v>62481</v>
      </c>
      <c r="I43" s="265" t="s">
        <v>110</v>
      </c>
      <c r="J43" s="416" t="s">
        <v>1468</v>
      </c>
      <c r="K43" s="176"/>
    </row>
    <row r="44" spans="1:11" ht="15.6">
      <c r="A44" s="212">
        <v>46161</v>
      </c>
      <c r="B44" s="75" t="s">
        <v>1448</v>
      </c>
      <c r="C44" s="75" t="s">
        <v>101</v>
      </c>
      <c r="D44" s="264" t="s">
        <v>98</v>
      </c>
      <c r="E44" s="75">
        <v>20000</v>
      </c>
      <c r="F44" s="75"/>
      <c r="G44" s="173"/>
      <c r="H44" s="234">
        <f t="shared" si="0"/>
        <v>82481</v>
      </c>
      <c r="I44" s="265" t="s">
        <v>110</v>
      </c>
      <c r="J44" s="75" t="s">
        <v>1478</v>
      </c>
      <c r="K44" s="176"/>
    </row>
    <row r="45" spans="1:11" ht="15.6">
      <c r="A45" s="212">
        <v>46161</v>
      </c>
      <c r="B45" s="231" t="s">
        <v>1454</v>
      </c>
      <c r="C45" s="124" t="s">
        <v>109</v>
      </c>
      <c r="D45" s="233" t="s">
        <v>98</v>
      </c>
      <c r="E45" s="75">
        <v>10000</v>
      </c>
      <c r="F45" s="75"/>
      <c r="G45" s="173"/>
      <c r="H45" s="234">
        <f t="shared" si="0"/>
        <v>92481</v>
      </c>
      <c r="I45" s="265" t="s">
        <v>110</v>
      </c>
      <c r="J45" s="416" t="s">
        <v>1479</v>
      </c>
      <c r="K45" s="176"/>
    </row>
    <row r="46" spans="1:11" ht="15.6">
      <c r="A46" s="212">
        <v>46161</v>
      </c>
      <c r="B46" s="231" t="s">
        <v>1454</v>
      </c>
      <c r="C46" s="124" t="s">
        <v>109</v>
      </c>
      <c r="D46" s="233" t="s">
        <v>98</v>
      </c>
      <c r="E46" s="75"/>
      <c r="F46" s="75">
        <v>10000</v>
      </c>
      <c r="G46" s="173"/>
      <c r="H46" s="234">
        <f t="shared" si="0"/>
        <v>82481</v>
      </c>
      <c r="I46" s="265" t="s">
        <v>110</v>
      </c>
      <c r="J46" s="416" t="s">
        <v>1479</v>
      </c>
      <c r="K46" s="176"/>
    </row>
    <row r="47" spans="1:11" ht="15.6">
      <c r="A47" s="212">
        <v>46161</v>
      </c>
      <c r="B47" s="75" t="s">
        <v>1455</v>
      </c>
      <c r="C47" s="75" t="s">
        <v>334</v>
      </c>
      <c r="D47" s="264" t="s">
        <v>98</v>
      </c>
      <c r="E47" s="75"/>
      <c r="F47" s="75">
        <v>1500</v>
      </c>
      <c r="G47" s="173"/>
      <c r="H47" s="234">
        <f t="shared" si="0"/>
        <v>80981</v>
      </c>
      <c r="I47" s="265" t="s">
        <v>110</v>
      </c>
      <c r="J47" s="416" t="s">
        <v>1468</v>
      </c>
      <c r="K47" s="176"/>
    </row>
    <row r="48" spans="1:11" ht="15.6">
      <c r="A48" s="212">
        <v>46161</v>
      </c>
      <c r="B48" s="75" t="s">
        <v>1456</v>
      </c>
      <c r="C48" s="75" t="s">
        <v>395</v>
      </c>
      <c r="D48" s="264" t="s">
        <v>98</v>
      </c>
      <c r="E48" s="75"/>
      <c r="F48" s="75">
        <v>70000</v>
      </c>
      <c r="G48" s="173"/>
      <c r="H48" s="234">
        <f t="shared" si="0"/>
        <v>10981</v>
      </c>
      <c r="I48" s="265" t="s">
        <v>110</v>
      </c>
      <c r="J48" s="416" t="s">
        <v>1480</v>
      </c>
      <c r="K48" s="176"/>
    </row>
    <row r="49" spans="1:11" ht="15.6">
      <c r="A49" s="212">
        <v>46163</v>
      </c>
      <c r="B49" s="75" t="s">
        <v>187</v>
      </c>
      <c r="C49" s="75" t="s">
        <v>334</v>
      </c>
      <c r="D49" s="264" t="s">
        <v>98</v>
      </c>
      <c r="E49" s="75"/>
      <c r="F49" s="75">
        <v>1000</v>
      </c>
      <c r="G49" s="173"/>
      <c r="H49" s="234">
        <f t="shared" si="0"/>
        <v>9981</v>
      </c>
      <c r="I49" s="265" t="s">
        <v>110</v>
      </c>
      <c r="J49" s="416" t="s">
        <v>1468</v>
      </c>
      <c r="K49" s="176"/>
    </row>
    <row r="50" spans="1:11" ht="15.6">
      <c r="A50" s="212">
        <v>46163</v>
      </c>
      <c r="B50" s="75" t="s">
        <v>186</v>
      </c>
      <c r="C50" s="75" t="s">
        <v>334</v>
      </c>
      <c r="D50" s="264" t="s">
        <v>98</v>
      </c>
      <c r="E50" s="75"/>
      <c r="F50" s="75">
        <v>1000</v>
      </c>
      <c r="G50" s="173"/>
      <c r="H50" s="234">
        <f t="shared" si="0"/>
        <v>8981</v>
      </c>
      <c r="I50" s="265" t="s">
        <v>110</v>
      </c>
      <c r="J50" s="416" t="s">
        <v>1468</v>
      </c>
      <c r="K50" s="176"/>
    </row>
    <row r="51" spans="1:11" ht="15.6">
      <c r="A51" s="212">
        <v>46163</v>
      </c>
      <c r="B51" s="75" t="s">
        <v>1457</v>
      </c>
      <c r="C51" s="75" t="s">
        <v>101</v>
      </c>
      <c r="D51" s="264" t="s">
        <v>98</v>
      </c>
      <c r="E51" s="75">
        <v>250000</v>
      </c>
      <c r="F51" s="75"/>
      <c r="G51" s="173"/>
      <c r="H51" s="234">
        <f t="shared" si="0"/>
        <v>258981</v>
      </c>
      <c r="I51" s="265" t="s">
        <v>110</v>
      </c>
      <c r="J51" s="75" t="s">
        <v>1481</v>
      </c>
      <c r="K51" s="176"/>
    </row>
    <row r="52" spans="1:11" ht="15.6">
      <c r="A52" s="212">
        <v>46163</v>
      </c>
      <c r="B52" s="231" t="s">
        <v>1458</v>
      </c>
      <c r="C52" s="124" t="s">
        <v>103</v>
      </c>
      <c r="D52" s="264" t="s">
        <v>98</v>
      </c>
      <c r="E52" s="75"/>
      <c r="F52" s="75">
        <v>250000</v>
      </c>
      <c r="G52" s="173"/>
      <c r="H52" s="234">
        <f t="shared" si="0"/>
        <v>8981</v>
      </c>
      <c r="I52" s="265" t="s">
        <v>110</v>
      </c>
      <c r="J52" s="416" t="s">
        <v>1482</v>
      </c>
      <c r="K52" s="176"/>
    </row>
    <row r="53" spans="1:11" ht="15.6">
      <c r="A53" s="212">
        <v>46164</v>
      </c>
      <c r="B53" s="75" t="s">
        <v>185</v>
      </c>
      <c r="C53" s="75" t="s">
        <v>334</v>
      </c>
      <c r="D53" s="264" t="s">
        <v>98</v>
      </c>
      <c r="E53" s="75"/>
      <c r="F53" s="75">
        <v>1000</v>
      </c>
      <c r="G53" s="173"/>
      <c r="H53" s="234">
        <f t="shared" si="0"/>
        <v>7981</v>
      </c>
      <c r="I53" s="265" t="s">
        <v>110</v>
      </c>
      <c r="J53" s="416" t="s">
        <v>1468</v>
      </c>
      <c r="K53" s="176"/>
    </row>
    <row r="54" spans="1:11" ht="15.6">
      <c r="A54" s="212">
        <v>46164</v>
      </c>
      <c r="B54" s="75" t="s">
        <v>186</v>
      </c>
      <c r="C54" s="75" t="s">
        <v>334</v>
      </c>
      <c r="D54" s="264" t="s">
        <v>98</v>
      </c>
      <c r="E54" s="75"/>
      <c r="F54" s="75">
        <v>1000</v>
      </c>
      <c r="G54" s="173"/>
      <c r="H54" s="234">
        <f t="shared" si="0"/>
        <v>6981</v>
      </c>
      <c r="I54" s="265" t="s">
        <v>110</v>
      </c>
      <c r="J54" s="416" t="s">
        <v>1468</v>
      </c>
      <c r="K54" s="176"/>
    </row>
    <row r="55" spans="1:11" ht="15.6">
      <c r="A55" s="212">
        <v>46165</v>
      </c>
      <c r="B55" s="75" t="s">
        <v>185</v>
      </c>
      <c r="C55" s="75" t="s">
        <v>334</v>
      </c>
      <c r="D55" s="264" t="s">
        <v>98</v>
      </c>
      <c r="E55" s="75"/>
      <c r="F55" s="75">
        <v>1000</v>
      </c>
      <c r="G55" s="173"/>
      <c r="H55" s="234">
        <f t="shared" si="0"/>
        <v>5981</v>
      </c>
      <c r="I55" s="265" t="s">
        <v>110</v>
      </c>
      <c r="J55" s="416" t="s">
        <v>1468</v>
      </c>
      <c r="K55" s="176"/>
    </row>
    <row r="56" spans="1:11" ht="15.6">
      <c r="A56" s="212">
        <v>46165</v>
      </c>
      <c r="B56" s="75" t="s">
        <v>191</v>
      </c>
      <c r="C56" s="75" t="s">
        <v>334</v>
      </c>
      <c r="D56" s="264" t="s">
        <v>98</v>
      </c>
      <c r="E56" s="75"/>
      <c r="F56" s="75">
        <v>1000</v>
      </c>
      <c r="G56" s="173"/>
      <c r="H56" s="234">
        <f t="shared" si="0"/>
        <v>4981</v>
      </c>
      <c r="I56" s="265" t="s">
        <v>110</v>
      </c>
      <c r="J56" s="416" t="s">
        <v>1468</v>
      </c>
      <c r="K56" s="176"/>
    </row>
    <row r="57" spans="1:11" ht="15.6">
      <c r="A57" s="212">
        <v>46168</v>
      </c>
      <c r="B57" s="75" t="s">
        <v>185</v>
      </c>
      <c r="C57" s="75" t="s">
        <v>334</v>
      </c>
      <c r="D57" s="264" t="s">
        <v>98</v>
      </c>
      <c r="E57" s="75"/>
      <c r="F57" s="75">
        <v>1000</v>
      </c>
      <c r="G57" s="173"/>
      <c r="H57" s="234">
        <f t="shared" si="0"/>
        <v>3981</v>
      </c>
      <c r="I57" s="265" t="s">
        <v>110</v>
      </c>
      <c r="J57" s="416" t="s">
        <v>1468</v>
      </c>
      <c r="K57" s="176"/>
    </row>
    <row r="58" spans="1:11" ht="15.6">
      <c r="A58" s="212">
        <v>46168</v>
      </c>
      <c r="B58" s="75" t="s">
        <v>186</v>
      </c>
      <c r="C58" s="75" t="s">
        <v>334</v>
      </c>
      <c r="D58" s="264" t="s">
        <v>98</v>
      </c>
      <c r="E58" s="75"/>
      <c r="F58" s="75">
        <v>1000</v>
      </c>
      <c r="G58" s="173"/>
      <c r="H58" s="234">
        <f t="shared" si="0"/>
        <v>2981</v>
      </c>
      <c r="I58" s="265" t="s">
        <v>110</v>
      </c>
      <c r="J58" s="416" t="s">
        <v>1468</v>
      </c>
      <c r="K58" s="176"/>
    </row>
    <row r="59" spans="1:11" ht="15.6">
      <c r="A59" s="212">
        <v>46168</v>
      </c>
      <c r="B59" s="231" t="s">
        <v>1459</v>
      </c>
      <c r="C59" s="124" t="s">
        <v>109</v>
      </c>
      <c r="D59" s="233" t="s">
        <v>98</v>
      </c>
      <c r="E59" s="75">
        <v>10000</v>
      </c>
      <c r="F59" s="75"/>
      <c r="G59" s="173"/>
      <c r="H59" s="234">
        <f t="shared" si="0"/>
        <v>12981</v>
      </c>
      <c r="I59" s="265" t="s">
        <v>110</v>
      </c>
      <c r="J59" s="416" t="s">
        <v>1483</v>
      </c>
      <c r="K59" s="176"/>
    </row>
    <row r="60" spans="1:11" ht="15.6">
      <c r="A60" s="212">
        <v>46168</v>
      </c>
      <c r="B60" s="231" t="s">
        <v>1459</v>
      </c>
      <c r="C60" s="124" t="s">
        <v>109</v>
      </c>
      <c r="D60" s="233" t="s">
        <v>98</v>
      </c>
      <c r="E60" s="75"/>
      <c r="F60" s="75">
        <v>10000</v>
      </c>
      <c r="G60" s="173"/>
      <c r="H60" s="234">
        <f t="shared" si="0"/>
        <v>2981</v>
      </c>
      <c r="I60" s="265" t="s">
        <v>110</v>
      </c>
      <c r="J60" s="416" t="s">
        <v>1483</v>
      </c>
      <c r="K60" s="176"/>
    </row>
    <row r="61" spans="1:11" ht="15.6">
      <c r="A61" s="212">
        <v>46169</v>
      </c>
      <c r="B61" s="75" t="s">
        <v>187</v>
      </c>
      <c r="C61" s="75" t="s">
        <v>334</v>
      </c>
      <c r="D61" s="264" t="s">
        <v>98</v>
      </c>
      <c r="E61" s="75"/>
      <c r="F61" s="75">
        <v>1000</v>
      </c>
      <c r="G61" s="173"/>
      <c r="H61" s="234">
        <f t="shared" si="0"/>
        <v>1981</v>
      </c>
      <c r="I61" s="265" t="s">
        <v>110</v>
      </c>
      <c r="J61" s="416" t="s">
        <v>1468</v>
      </c>
      <c r="K61" s="176"/>
    </row>
    <row r="62" spans="1:11" ht="15.6">
      <c r="A62" s="212">
        <v>46169</v>
      </c>
      <c r="B62" s="75" t="s">
        <v>186</v>
      </c>
      <c r="C62" s="75" t="s">
        <v>334</v>
      </c>
      <c r="D62" s="264" t="s">
        <v>98</v>
      </c>
      <c r="E62" s="75"/>
      <c r="F62" s="75">
        <v>1000</v>
      </c>
      <c r="G62" s="173"/>
      <c r="H62" s="234">
        <f t="shared" si="0"/>
        <v>981</v>
      </c>
      <c r="I62" s="265" t="s">
        <v>110</v>
      </c>
      <c r="J62" s="416" t="s">
        <v>1468</v>
      </c>
      <c r="K62" s="176"/>
    </row>
    <row r="63" spans="1:11" ht="15.6">
      <c r="A63" s="212">
        <v>46169</v>
      </c>
      <c r="B63" s="75" t="s">
        <v>1460</v>
      </c>
      <c r="C63" s="75" t="s">
        <v>334</v>
      </c>
      <c r="D63" s="264" t="s">
        <v>98</v>
      </c>
      <c r="E63" s="75"/>
      <c r="F63" s="75">
        <v>1000</v>
      </c>
      <c r="G63" s="173"/>
      <c r="H63" s="234">
        <f t="shared" si="0"/>
        <v>-19</v>
      </c>
      <c r="I63" s="265" t="s">
        <v>110</v>
      </c>
      <c r="J63" s="416" t="s">
        <v>1468</v>
      </c>
      <c r="K63" s="176"/>
    </row>
    <row r="64" spans="1:11" ht="15.6">
      <c r="A64" s="212">
        <v>46169</v>
      </c>
      <c r="B64" s="75" t="s">
        <v>1461</v>
      </c>
      <c r="C64" s="75" t="s">
        <v>334</v>
      </c>
      <c r="D64" s="264" t="s">
        <v>98</v>
      </c>
      <c r="E64" s="75"/>
      <c r="F64" s="75">
        <v>1000</v>
      </c>
      <c r="G64" s="173"/>
      <c r="H64" s="234">
        <f t="shared" si="0"/>
        <v>-1019</v>
      </c>
      <c r="I64" s="265" t="s">
        <v>110</v>
      </c>
      <c r="J64" s="416" t="s">
        <v>1468</v>
      </c>
      <c r="K64" s="176"/>
    </row>
    <row r="65" spans="1:11" ht="15.6">
      <c r="A65" s="212">
        <v>46169</v>
      </c>
      <c r="B65" s="75" t="s">
        <v>1462</v>
      </c>
      <c r="C65" s="75" t="s">
        <v>334</v>
      </c>
      <c r="D65" s="264" t="s">
        <v>98</v>
      </c>
      <c r="E65" s="75"/>
      <c r="F65" s="75">
        <v>1000</v>
      </c>
      <c r="G65" s="173"/>
      <c r="H65" s="234">
        <f t="shared" si="0"/>
        <v>-2019</v>
      </c>
      <c r="I65" s="265" t="s">
        <v>110</v>
      </c>
      <c r="J65" s="416" t="s">
        <v>1468</v>
      </c>
      <c r="K65" s="176"/>
    </row>
    <row r="66" spans="1:11" ht="15.6">
      <c r="A66" s="212">
        <v>46169</v>
      </c>
      <c r="B66" s="75" t="s">
        <v>1463</v>
      </c>
      <c r="C66" s="75" t="s">
        <v>334</v>
      </c>
      <c r="D66" s="264" t="s">
        <v>98</v>
      </c>
      <c r="E66" s="75"/>
      <c r="F66" s="75">
        <v>1000</v>
      </c>
      <c r="G66" s="173"/>
      <c r="H66" s="234">
        <f t="shared" si="0"/>
        <v>-3019</v>
      </c>
      <c r="I66" s="265" t="s">
        <v>110</v>
      </c>
      <c r="J66" s="416" t="s">
        <v>1468</v>
      </c>
      <c r="K66" s="176"/>
    </row>
    <row r="67" spans="1:11" ht="15.6">
      <c r="A67" s="212">
        <v>46169</v>
      </c>
      <c r="B67" s="75" t="s">
        <v>186</v>
      </c>
      <c r="C67" s="75" t="s">
        <v>334</v>
      </c>
      <c r="D67" s="264" t="s">
        <v>98</v>
      </c>
      <c r="E67" s="75"/>
      <c r="F67" s="75">
        <v>1000</v>
      </c>
      <c r="G67" s="173"/>
      <c r="H67" s="234">
        <f t="shared" si="0"/>
        <v>-4019</v>
      </c>
      <c r="I67" s="265" t="s">
        <v>110</v>
      </c>
      <c r="J67" s="416" t="s">
        <v>1468</v>
      </c>
      <c r="K67" s="176"/>
    </row>
    <row r="68" spans="1:11" ht="15.6">
      <c r="A68" s="212">
        <v>46170</v>
      </c>
      <c r="B68" s="75" t="s">
        <v>185</v>
      </c>
      <c r="C68" s="75" t="s">
        <v>334</v>
      </c>
      <c r="D68" s="264" t="s">
        <v>98</v>
      </c>
      <c r="E68" s="75"/>
      <c r="F68" s="75">
        <v>1000</v>
      </c>
      <c r="G68" s="173"/>
      <c r="H68" s="234">
        <f t="shared" si="0"/>
        <v>-5019</v>
      </c>
      <c r="I68" s="265" t="s">
        <v>110</v>
      </c>
      <c r="J68" s="416" t="s">
        <v>1468</v>
      </c>
      <c r="K68" s="176"/>
    </row>
    <row r="69" spans="1:11" ht="15.6">
      <c r="A69" s="212">
        <v>46170</v>
      </c>
      <c r="B69" s="75" t="s">
        <v>1464</v>
      </c>
      <c r="C69" s="75" t="s">
        <v>334</v>
      </c>
      <c r="D69" s="264" t="s">
        <v>98</v>
      </c>
      <c r="E69" s="75"/>
      <c r="F69" s="75">
        <v>1000</v>
      </c>
      <c r="G69" s="173"/>
      <c r="H69" s="234">
        <f t="shared" si="0"/>
        <v>-6019</v>
      </c>
      <c r="I69" s="265" t="s">
        <v>110</v>
      </c>
      <c r="J69" s="416" t="s">
        <v>1468</v>
      </c>
      <c r="K69" s="176"/>
    </row>
    <row r="70" spans="1:11" ht="15.6">
      <c r="A70" s="212">
        <v>46170</v>
      </c>
      <c r="B70" s="75" t="s">
        <v>206</v>
      </c>
      <c r="C70" s="75" t="s">
        <v>334</v>
      </c>
      <c r="D70" s="264" t="s">
        <v>98</v>
      </c>
      <c r="E70" s="75"/>
      <c r="F70" s="75">
        <v>1000</v>
      </c>
      <c r="G70" s="173"/>
      <c r="H70" s="234">
        <f t="shared" ref="H70:H75" si="1">H69+E70-F70</f>
        <v>-7019</v>
      </c>
      <c r="I70" s="265" t="s">
        <v>110</v>
      </c>
      <c r="J70" s="416" t="s">
        <v>1468</v>
      </c>
      <c r="K70" s="176"/>
    </row>
    <row r="71" spans="1:11" ht="15.6">
      <c r="A71" s="212">
        <v>46171</v>
      </c>
      <c r="B71" s="75" t="s">
        <v>185</v>
      </c>
      <c r="C71" s="75" t="s">
        <v>334</v>
      </c>
      <c r="D71" s="264" t="s">
        <v>98</v>
      </c>
      <c r="E71" s="75"/>
      <c r="F71" s="75">
        <v>1000</v>
      </c>
      <c r="G71" s="173"/>
      <c r="H71" s="234">
        <f t="shared" si="1"/>
        <v>-8019</v>
      </c>
      <c r="I71" s="265" t="s">
        <v>110</v>
      </c>
      <c r="J71" s="416" t="s">
        <v>1468</v>
      </c>
      <c r="K71" s="176"/>
    </row>
    <row r="72" spans="1:11" ht="15.6">
      <c r="A72" s="212">
        <v>46171</v>
      </c>
      <c r="B72" s="75" t="s">
        <v>1465</v>
      </c>
      <c r="C72" s="75" t="s">
        <v>101</v>
      </c>
      <c r="D72" s="264" t="s">
        <v>98</v>
      </c>
      <c r="E72" s="75">
        <v>20000</v>
      </c>
      <c r="F72" s="75"/>
      <c r="G72" s="173"/>
      <c r="H72" s="234">
        <f t="shared" si="1"/>
        <v>11981</v>
      </c>
      <c r="I72" s="265" t="s">
        <v>110</v>
      </c>
      <c r="J72" s="75" t="s">
        <v>1484</v>
      </c>
      <c r="K72" s="176"/>
    </row>
    <row r="73" spans="1:11" ht="15.6">
      <c r="A73" s="212">
        <v>46171</v>
      </c>
      <c r="B73" s="75" t="s">
        <v>1466</v>
      </c>
      <c r="C73" s="75" t="s">
        <v>101</v>
      </c>
      <c r="D73" s="75" t="s">
        <v>98</v>
      </c>
      <c r="E73" s="75">
        <v>76000</v>
      </c>
      <c r="F73" s="75"/>
      <c r="G73" s="173"/>
      <c r="H73" s="234">
        <f t="shared" si="1"/>
        <v>87981</v>
      </c>
      <c r="I73" s="265" t="s">
        <v>110</v>
      </c>
      <c r="J73" s="75" t="s">
        <v>1485</v>
      </c>
      <c r="K73" s="176"/>
    </row>
    <row r="74" spans="1:11" ht="15.6">
      <c r="A74" s="212">
        <v>46171</v>
      </c>
      <c r="B74" s="75" t="s">
        <v>186</v>
      </c>
      <c r="C74" s="75" t="s">
        <v>334</v>
      </c>
      <c r="D74" s="75" t="s">
        <v>98</v>
      </c>
      <c r="E74" s="75"/>
      <c r="F74" s="75">
        <v>1000</v>
      </c>
      <c r="G74" s="173"/>
      <c r="H74" s="234">
        <f t="shared" si="1"/>
        <v>86981</v>
      </c>
      <c r="I74" s="265" t="s">
        <v>110</v>
      </c>
      <c r="J74" s="416" t="s">
        <v>1468</v>
      </c>
      <c r="K74" s="176"/>
    </row>
    <row r="75" spans="1:11" ht="15.6">
      <c r="A75" s="212">
        <v>46172</v>
      </c>
      <c r="B75" s="75" t="s">
        <v>1467</v>
      </c>
      <c r="C75" s="75" t="s">
        <v>334</v>
      </c>
      <c r="D75" s="75" t="s">
        <v>98</v>
      </c>
      <c r="E75" s="75"/>
      <c r="F75" s="75">
        <v>1000</v>
      </c>
      <c r="G75" s="173"/>
      <c r="H75" s="234">
        <f t="shared" si="1"/>
        <v>85981</v>
      </c>
      <c r="I75" s="265" t="s">
        <v>110</v>
      </c>
      <c r="J75" s="416" t="s">
        <v>1468</v>
      </c>
      <c r="K75" s="176"/>
    </row>
    <row r="76" spans="1:11" ht="15.6">
      <c r="A76" s="187"/>
      <c r="B76" s="176"/>
      <c r="C76" s="176"/>
      <c r="D76" s="176"/>
      <c r="E76" s="180">
        <f>SUM(E4:E75)</f>
        <v>599000</v>
      </c>
      <c r="F76" s="180">
        <f>SUM(F4:F75)</f>
        <v>498000</v>
      </c>
      <c r="G76" s="180"/>
      <c r="H76" s="235">
        <f>+H4+E76-F76</f>
        <v>85981</v>
      </c>
      <c r="I76" s="226"/>
      <c r="J76" s="176"/>
      <c r="K76" s="176"/>
    </row>
    <row r="77" spans="1:11" ht="15.6">
      <c r="A77" s="178"/>
      <c r="B77" s="176"/>
      <c r="C77" s="179" t="s">
        <v>147</v>
      </c>
      <c r="D77" s="176"/>
      <c r="E77" s="180"/>
      <c r="F77" s="180"/>
      <c r="G77" s="180"/>
      <c r="H77" s="181"/>
      <c r="I77" s="176"/>
      <c r="J77" s="176"/>
      <c r="K77" s="176"/>
    </row>
    <row r="78" spans="1:11" ht="15.6">
      <c r="A78" s="178"/>
      <c r="B78" s="176"/>
      <c r="C78" s="179"/>
      <c r="D78" s="176"/>
      <c r="E78" s="180"/>
      <c r="F78" s="180"/>
      <c r="G78" s="180"/>
      <c r="H78" s="181"/>
      <c r="I78" s="176"/>
      <c r="J78" s="176"/>
      <c r="K78" s="176"/>
    </row>
    <row r="79" spans="1:11" ht="15.6">
      <c r="A79" s="182" t="s">
        <v>0</v>
      </c>
      <c r="B79" s="183" t="s">
        <v>140</v>
      </c>
      <c r="C79" s="183" t="s">
        <v>141</v>
      </c>
      <c r="D79" s="183" t="s">
        <v>142</v>
      </c>
      <c r="E79" s="184" t="s">
        <v>143</v>
      </c>
      <c r="F79" s="184" t="s">
        <v>144</v>
      </c>
      <c r="G79" s="184"/>
      <c r="H79" s="185" t="s">
        <v>30</v>
      </c>
      <c r="I79" s="183" t="s">
        <v>145</v>
      </c>
      <c r="J79" s="183" t="s">
        <v>146</v>
      </c>
      <c r="K79" s="186"/>
    </row>
    <row r="80" spans="1:11" ht="15.6">
      <c r="A80" s="334">
        <v>46143</v>
      </c>
      <c r="B80" s="335" t="s">
        <v>1436</v>
      </c>
      <c r="C80" s="335"/>
      <c r="D80" s="335"/>
      <c r="E80" s="336"/>
      <c r="F80" s="336"/>
      <c r="G80" s="336"/>
      <c r="H80" s="337">
        <v>123520</v>
      </c>
      <c r="I80" s="338" t="s">
        <v>127</v>
      </c>
      <c r="J80" s="335"/>
      <c r="K80" s="176"/>
    </row>
    <row r="81" spans="1:11" ht="15.6">
      <c r="A81" s="339">
        <v>46143</v>
      </c>
      <c r="B81" s="343" t="s">
        <v>1486</v>
      </c>
      <c r="C81" s="343" t="s">
        <v>101</v>
      </c>
      <c r="D81" s="342" t="s">
        <v>96</v>
      </c>
      <c r="E81" s="343">
        <v>80000</v>
      </c>
      <c r="F81" s="343"/>
      <c r="G81" s="336"/>
      <c r="H81" s="337">
        <f>+H80+E81-F81</f>
        <v>203520</v>
      </c>
      <c r="I81" s="342" t="s">
        <v>127</v>
      </c>
      <c r="J81" s="343" t="s">
        <v>1544</v>
      </c>
      <c r="K81" s="176"/>
    </row>
    <row r="82" spans="1:11" ht="15.6">
      <c r="A82" s="339">
        <v>46146</v>
      </c>
      <c r="B82" s="343" t="s">
        <v>1486</v>
      </c>
      <c r="C82" s="343" t="s">
        <v>101</v>
      </c>
      <c r="D82" s="342" t="s">
        <v>96</v>
      </c>
      <c r="E82" s="343">
        <v>120000</v>
      </c>
      <c r="F82" s="343"/>
      <c r="G82" s="336"/>
      <c r="H82" s="337">
        <f t="shared" ref="H82:H145" si="2">+H81+E82-F82</f>
        <v>323520</v>
      </c>
      <c r="I82" s="342" t="s">
        <v>127</v>
      </c>
      <c r="J82" s="343" t="s">
        <v>1545</v>
      </c>
      <c r="K82" s="176"/>
    </row>
    <row r="83" spans="1:11" ht="15.6">
      <c r="A83" s="339">
        <v>46147</v>
      </c>
      <c r="B83" s="340" t="s">
        <v>1487</v>
      </c>
      <c r="C83" s="341" t="s">
        <v>109</v>
      </c>
      <c r="D83" s="342" t="s">
        <v>96</v>
      </c>
      <c r="E83" s="343">
        <v>7500</v>
      </c>
      <c r="F83" s="343"/>
      <c r="G83" s="336"/>
      <c r="H83" s="337">
        <f t="shared" si="2"/>
        <v>331020</v>
      </c>
      <c r="I83" s="342" t="s">
        <v>127</v>
      </c>
      <c r="J83" s="343" t="s">
        <v>1546</v>
      </c>
      <c r="K83" s="176"/>
    </row>
    <row r="84" spans="1:11" ht="15.6">
      <c r="A84" s="339">
        <v>46147</v>
      </c>
      <c r="B84" s="340" t="s">
        <v>1487</v>
      </c>
      <c r="C84" s="341" t="s">
        <v>109</v>
      </c>
      <c r="D84" s="342" t="s">
        <v>96</v>
      </c>
      <c r="E84" s="343"/>
      <c r="F84" s="343">
        <v>7500</v>
      </c>
      <c r="G84" s="336"/>
      <c r="H84" s="337">
        <f t="shared" si="2"/>
        <v>323520</v>
      </c>
      <c r="I84" s="342" t="s">
        <v>127</v>
      </c>
      <c r="J84" s="343" t="s">
        <v>1546</v>
      </c>
      <c r="K84" s="176"/>
    </row>
    <row r="85" spans="1:11" ht="15.6">
      <c r="A85" s="339">
        <v>46148</v>
      </c>
      <c r="B85" s="343" t="s">
        <v>1488</v>
      </c>
      <c r="C85" s="343" t="s">
        <v>395</v>
      </c>
      <c r="D85" s="342" t="s">
        <v>96</v>
      </c>
      <c r="E85" s="343"/>
      <c r="F85" s="343">
        <v>60000</v>
      </c>
      <c r="G85" s="336"/>
      <c r="H85" s="337">
        <f t="shared" si="2"/>
        <v>263520</v>
      </c>
      <c r="I85" s="342" t="s">
        <v>127</v>
      </c>
      <c r="J85" s="343" t="s">
        <v>1547</v>
      </c>
      <c r="K85" s="176"/>
    </row>
    <row r="86" spans="1:11" ht="15.6">
      <c r="A86" s="339">
        <v>46148</v>
      </c>
      <c r="B86" s="343" t="s">
        <v>1489</v>
      </c>
      <c r="C86" s="343" t="s">
        <v>395</v>
      </c>
      <c r="D86" s="342" t="s">
        <v>96</v>
      </c>
      <c r="E86" s="343"/>
      <c r="F86" s="343">
        <v>60000</v>
      </c>
      <c r="G86" s="336"/>
      <c r="H86" s="337">
        <f t="shared" si="2"/>
        <v>203520</v>
      </c>
      <c r="I86" s="342" t="s">
        <v>127</v>
      </c>
      <c r="J86" s="343" t="s">
        <v>1548</v>
      </c>
      <c r="K86" s="176"/>
    </row>
    <row r="87" spans="1:11" ht="15.6">
      <c r="A87" s="339">
        <v>46148</v>
      </c>
      <c r="B87" s="343" t="s">
        <v>1490</v>
      </c>
      <c r="C87" s="343" t="s">
        <v>395</v>
      </c>
      <c r="D87" s="342" t="s">
        <v>96</v>
      </c>
      <c r="E87" s="343"/>
      <c r="F87" s="343">
        <v>80000</v>
      </c>
      <c r="G87" s="336"/>
      <c r="H87" s="337">
        <f t="shared" si="2"/>
        <v>123520</v>
      </c>
      <c r="I87" s="342" t="s">
        <v>127</v>
      </c>
      <c r="J87" s="343" t="s">
        <v>1549</v>
      </c>
      <c r="K87" s="176"/>
    </row>
    <row r="88" spans="1:11" ht="15.6">
      <c r="A88" s="339">
        <v>46148</v>
      </c>
      <c r="B88" s="343" t="s">
        <v>1491</v>
      </c>
      <c r="C88" s="343" t="s">
        <v>395</v>
      </c>
      <c r="D88" s="342" t="s">
        <v>96</v>
      </c>
      <c r="E88" s="343"/>
      <c r="F88" s="343">
        <v>60000</v>
      </c>
      <c r="G88" s="336"/>
      <c r="H88" s="337">
        <f t="shared" si="2"/>
        <v>63520</v>
      </c>
      <c r="I88" s="342" t="s">
        <v>127</v>
      </c>
      <c r="J88" s="343" t="s">
        <v>1550</v>
      </c>
      <c r="K88" s="176"/>
    </row>
    <row r="89" spans="1:11" ht="15.6">
      <c r="A89" s="339">
        <v>46148</v>
      </c>
      <c r="B89" s="343" t="s">
        <v>1492</v>
      </c>
      <c r="C89" s="343" t="s">
        <v>391</v>
      </c>
      <c r="D89" s="342" t="s">
        <v>96</v>
      </c>
      <c r="E89" s="343"/>
      <c r="F89" s="343">
        <v>18500</v>
      </c>
      <c r="G89" s="336"/>
      <c r="H89" s="337">
        <f t="shared" si="2"/>
        <v>45020</v>
      </c>
      <c r="I89" s="342" t="s">
        <v>127</v>
      </c>
      <c r="J89" s="343" t="s">
        <v>1551</v>
      </c>
      <c r="K89" s="176"/>
    </row>
    <row r="90" spans="1:11" ht="15.6">
      <c r="A90" s="339">
        <v>46148</v>
      </c>
      <c r="B90" s="343" t="s">
        <v>1493</v>
      </c>
      <c r="C90" s="343" t="s">
        <v>391</v>
      </c>
      <c r="D90" s="342" t="s">
        <v>96</v>
      </c>
      <c r="E90" s="343"/>
      <c r="F90" s="343">
        <v>18500</v>
      </c>
      <c r="G90" s="336"/>
      <c r="H90" s="337">
        <f t="shared" si="2"/>
        <v>26520</v>
      </c>
      <c r="I90" s="342" t="s">
        <v>127</v>
      </c>
      <c r="J90" s="343" t="s">
        <v>1552</v>
      </c>
      <c r="K90" s="176"/>
    </row>
    <row r="91" spans="1:11" ht="15.6">
      <c r="A91" s="339">
        <v>46148</v>
      </c>
      <c r="B91" s="343" t="s">
        <v>1494</v>
      </c>
      <c r="C91" s="343" t="s">
        <v>520</v>
      </c>
      <c r="D91" s="342" t="s">
        <v>96</v>
      </c>
      <c r="E91" s="343"/>
      <c r="F91" s="343">
        <v>1000</v>
      </c>
      <c r="G91" s="336"/>
      <c r="H91" s="337">
        <f t="shared" si="2"/>
        <v>25520</v>
      </c>
      <c r="I91" s="342" t="s">
        <v>127</v>
      </c>
      <c r="J91" s="343" t="s">
        <v>1553</v>
      </c>
      <c r="K91" s="176"/>
    </row>
    <row r="92" spans="1:11" ht="15.6">
      <c r="A92" s="339">
        <v>46149</v>
      </c>
      <c r="B92" s="343" t="s">
        <v>1486</v>
      </c>
      <c r="C92" s="343" t="s">
        <v>101</v>
      </c>
      <c r="D92" s="342" t="s">
        <v>96</v>
      </c>
      <c r="E92" s="343">
        <v>20000</v>
      </c>
      <c r="F92" s="343"/>
      <c r="G92" s="336"/>
      <c r="H92" s="337">
        <f t="shared" si="2"/>
        <v>45520</v>
      </c>
      <c r="I92" s="342" t="s">
        <v>127</v>
      </c>
      <c r="J92" s="343" t="s">
        <v>1554</v>
      </c>
      <c r="K92" s="176"/>
    </row>
    <row r="93" spans="1:11" ht="15.6">
      <c r="A93" s="339">
        <v>46149</v>
      </c>
      <c r="B93" s="343" t="s">
        <v>1495</v>
      </c>
      <c r="C93" s="343" t="s">
        <v>391</v>
      </c>
      <c r="D93" s="342" t="s">
        <v>96</v>
      </c>
      <c r="E93" s="343"/>
      <c r="F93" s="343">
        <v>9000</v>
      </c>
      <c r="G93" s="336"/>
      <c r="H93" s="337">
        <f t="shared" si="2"/>
        <v>36520</v>
      </c>
      <c r="I93" s="342" t="s">
        <v>127</v>
      </c>
      <c r="J93" s="343" t="s">
        <v>1555</v>
      </c>
      <c r="K93" s="176"/>
    </row>
    <row r="94" spans="1:11" ht="15.6">
      <c r="A94" s="339">
        <v>46150</v>
      </c>
      <c r="B94" s="343" t="s">
        <v>1496</v>
      </c>
      <c r="C94" s="343" t="s">
        <v>395</v>
      </c>
      <c r="D94" s="342" t="s">
        <v>96</v>
      </c>
      <c r="E94" s="343"/>
      <c r="F94" s="343">
        <v>20000</v>
      </c>
      <c r="G94" s="336"/>
      <c r="H94" s="337">
        <f t="shared" si="2"/>
        <v>16520</v>
      </c>
      <c r="I94" s="342" t="s">
        <v>127</v>
      </c>
      <c r="J94" s="343" t="s">
        <v>1556</v>
      </c>
      <c r="K94" s="176"/>
    </row>
    <row r="95" spans="1:11" ht="15.6">
      <c r="A95" s="339">
        <v>46150</v>
      </c>
      <c r="B95" s="343" t="s">
        <v>969</v>
      </c>
      <c r="C95" s="343" t="s">
        <v>520</v>
      </c>
      <c r="D95" s="342" t="s">
        <v>96</v>
      </c>
      <c r="E95" s="343"/>
      <c r="F95" s="343">
        <v>1500</v>
      </c>
      <c r="G95" s="336"/>
      <c r="H95" s="337">
        <f t="shared" si="2"/>
        <v>15020</v>
      </c>
      <c r="I95" s="342" t="s">
        <v>127</v>
      </c>
      <c r="J95" s="343" t="s">
        <v>1553</v>
      </c>
      <c r="K95" s="176"/>
    </row>
    <row r="96" spans="1:11" ht="15.6">
      <c r="A96" s="339">
        <v>46154</v>
      </c>
      <c r="B96" s="343" t="s">
        <v>1486</v>
      </c>
      <c r="C96" s="343" t="s">
        <v>101</v>
      </c>
      <c r="D96" s="342" t="s">
        <v>96</v>
      </c>
      <c r="E96" s="343">
        <v>60000</v>
      </c>
      <c r="F96" s="343"/>
      <c r="G96" s="336"/>
      <c r="H96" s="337">
        <f t="shared" si="2"/>
        <v>75020</v>
      </c>
      <c r="I96" s="342" t="s">
        <v>127</v>
      </c>
      <c r="J96" s="343" t="s">
        <v>1557</v>
      </c>
      <c r="K96" s="176"/>
    </row>
    <row r="97" spans="1:11" ht="15.6">
      <c r="A97" s="339">
        <v>46154</v>
      </c>
      <c r="B97" s="343" t="s">
        <v>1497</v>
      </c>
      <c r="C97" s="343" t="s">
        <v>391</v>
      </c>
      <c r="D97" s="342" t="s">
        <v>96</v>
      </c>
      <c r="E97" s="343"/>
      <c r="F97" s="343">
        <v>12000</v>
      </c>
      <c r="G97" s="336"/>
      <c r="H97" s="337">
        <f t="shared" si="2"/>
        <v>63020</v>
      </c>
      <c r="I97" s="342" t="s">
        <v>127</v>
      </c>
      <c r="J97" s="343" t="s">
        <v>1558</v>
      </c>
      <c r="K97" s="176"/>
    </row>
    <row r="98" spans="1:11" ht="15.6">
      <c r="A98" s="339">
        <v>46154</v>
      </c>
      <c r="B98" s="340" t="s">
        <v>1498</v>
      </c>
      <c r="C98" s="341" t="s">
        <v>109</v>
      </c>
      <c r="D98" s="342" t="s">
        <v>96</v>
      </c>
      <c r="E98" s="343">
        <v>7500</v>
      </c>
      <c r="F98" s="343"/>
      <c r="G98" s="336"/>
      <c r="H98" s="337">
        <f t="shared" si="2"/>
        <v>70520</v>
      </c>
      <c r="I98" s="342" t="s">
        <v>127</v>
      </c>
      <c r="J98" s="343" t="s">
        <v>1559</v>
      </c>
      <c r="K98" s="176"/>
    </row>
    <row r="99" spans="1:11" ht="15.6">
      <c r="A99" s="339">
        <v>46154</v>
      </c>
      <c r="B99" s="340" t="s">
        <v>1498</v>
      </c>
      <c r="C99" s="341" t="s">
        <v>109</v>
      </c>
      <c r="D99" s="342" t="s">
        <v>96</v>
      </c>
      <c r="E99" s="343"/>
      <c r="F99" s="343">
        <v>7500</v>
      </c>
      <c r="G99" s="336"/>
      <c r="H99" s="337">
        <f t="shared" si="2"/>
        <v>63020</v>
      </c>
      <c r="I99" s="342" t="s">
        <v>127</v>
      </c>
      <c r="J99" s="343" t="s">
        <v>1559</v>
      </c>
      <c r="K99" s="176"/>
    </row>
    <row r="100" spans="1:11" ht="15.6">
      <c r="A100" s="339">
        <v>46155</v>
      </c>
      <c r="B100" s="343" t="s">
        <v>1499</v>
      </c>
      <c r="C100" s="343" t="s">
        <v>395</v>
      </c>
      <c r="D100" s="342" t="s">
        <v>96</v>
      </c>
      <c r="E100" s="343"/>
      <c r="F100" s="343">
        <v>200000</v>
      </c>
      <c r="G100" s="336"/>
      <c r="H100" s="337">
        <f t="shared" si="2"/>
        <v>-136980</v>
      </c>
      <c r="I100" s="342" t="s">
        <v>127</v>
      </c>
      <c r="J100" s="343" t="s">
        <v>1560</v>
      </c>
      <c r="K100" s="176"/>
    </row>
    <row r="101" spans="1:11" ht="15.6">
      <c r="A101" s="339">
        <v>46155</v>
      </c>
      <c r="B101" s="343" t="s">
        <v>974</v>
      </c>
      <c r="C101" s="343" t="s">
        <v>520</v>
      </c>
      <c r="D101" s="342" t="s">
        <v>96</v>
      </c>
      <c r="E101" s="343"/>
      <c r="F101" s="343">
        <v>1500</v>
      </c>
      <c r="G101" s="336"/>
      <c r="H101" s="337">
        <f t="shared" si="2"/>
        <v>-138480</v>
      </c>
      <c r="I101" s="342" t="s">
        <v>127</v>
      </c>
      <c r="J101" s="343" t="s">
        <v>1553</v>
      </c>
      <c r="K101" s="176"/>
    </row>
    <row r="102" spans="1:11" ht="15.6">
      <c r="A102" s="339">
        <v>46155</v>
      </c>
      <c r="B102" s="343" t="s">
        <v>1500</v>
      </c>
      <c r="C102" s="343" t="s">
        <v>520</v>
      </c>
      <c r="D102" s="342" t="s">
        <v>96</v>
      </c>
      <c r="E102" s="343"/>
      <c r="F102" s="343">
        <v>250</v>
      </c>
      <c r="G102" s="336"/>
      <c r="H102" s="337">
        <f t="shared" si="2"/>
        <v>-138730</v>
      </c>
      <c r="I102" s="342" t="s">
        <v>127</v>
      </c>
      <c r="J102" s="343" t="s">
        <v>1553</v>
      </c>
      <c r="K102" s="176"/>
    </row>
    <row r="103" spans="1:11" ht="15.6">
      <c r="A103" s="339">
        <v>46156</v>
      </c>
      <c r="B103" s="343" t="s">
        <v>1501</v>
      </c>
      <c r="C103" s="343" t="s">
        <v>395</v>
      </c>
      <c r="D103" s="342" t="s">
        <v>1502</v>
      </c>
      <c r="E103" s="343"/>
      <c r="F103" s="343">
        <v>10000</v>
      </c>
      <c r="G103" s="336"/>
      <c r="H103" s="337">
        <f t="shared" si="2"/>
        <v>-148730</v>
      </c>
      <c r="I103" s="342" t="s">
        <v>127</v>
      </c>
      <c r="J103" s="343" t="s">
        <v>1561</v>
      </c>
      <c r="K103" s="176"/>
    </row>
    <row r="104" spans="1:11" ht="15.6">
      <c r="A104" s="339">
        <v>46156</v>
      </c>
      <c r="B104" s="343" t="s">
        <v>1503</v>
      </c>
      <c r="C104" s="343" t="s">
        <v>520</v>
      </c>
      <c r="D104" s="342" t="s">
        <v>96</v>
      </c>
      <c r="E104" s="343"/>
      <c r="F104" s="343">
        <v>500</v>
      </c>
      <c r="G104" s="336"/>
      <c r="H104" s="337">
        <f t="shared" si="2"/>
        <v>-149230</v>
      </c>
      <c r="I104" s="342" t="s">
        <v>127</v>
      </c>
      <c r="J104" s="343" t="s">
        <v>1553</v>
      </c>
      <c r="K104" s="176"/>
    </row>
    <row r="105" spans="1:11" ht="15.6">
      <c r="A105" s="339">
        <v>46156</v>
      </c>
      <c r="B105" s="343" t="s">
        <v>1504</v>
      </c>
      <c r="C105" s="343" t="s">
        <v>520</v>
      </c>
      <c r="D105" s="342" t="s">
        <v>96</v>
      </c>
      <c r="E105" s="343"/>
      <c r="F105" s="343">
        <v>500</v>
      </c>
      <c r="G105" s="336"/>
      <c r="H105" s="337">
        <f t="shared" si="2"/>
        <v>-149730</v>
      </c>
      <c r="I105" s="342" t="s">
        <v>127</v>
      </c>
      <c r="J105" s="343" t="s">
        <v>1553</v>
      </c>
      <c r="K105" s="176"/>
    </row>
    <row r="106" spans="1:11" ht="15.6">
      <c r="A106" s="339">
        <v>46156</v>
      </c>
      <c r="B106" s="343" t="s">
        <v>1505</v>
      </c>
      <c r="C106" s="343" t="s">
        <v>520</v>
      </c>
      <c r="D106" s="342" t="s">
        <v>96</v>
      </c>
      <c r="E106" s="343"/>
      <c r="F106" s="343">
        <v>500</v>
      </c>
      <c r="G106" s="336"/>
      <c r="H106" s="337">
        <f t="shared" si="2"/>
        <v>-150230</v>
      </c>
      <c r="I106" s="342" t="s">
        <v>127</v>
      </c>
      <c r="J106" s="343" t="s">
        <v>1553</v>
      </c>
      <c r="K106" s="176"/>
    </row>
    <row r="107" spans="1:11" ht="15.6">
      <c r="A107" s="339">
        <v>46157</v>
      </c>
      <c r="B107" s="343" t="s">
        <v>1504</v>
      </c>
      <c r="C107" s="343" t="s">
        <v>520</v>
      </c>
      <c r="D107" s="342" t="s">
        <v>96</v>
      </c>
      <c r="E107" s="343"/>
      <c r="F107" s="343">
        <v>500</v>
      </c>
      <c r="G107" s="336"/>
      <c r="H107" s="337">
        <f t="shared" si="2"/>
        <v>-150730</v>
      </c>
      <c r="I107" s="342" t="s">
        <v>127</v>
      </c>
      <c r="J107" s="343" t="s">
        <v>1553</v>
      </c>
      <c r="K107" s="176"/>
    </row>
    <row r="108" spans="1:11" ht="15.6">
      <c r="A108" s="339">
        <v>46157</v>
      </c>
      <c r="B108" s="343" t="s">
        <v>1506</v>
      </c>
      <c r="C108" s="343" t="s">
        <v>520</v>
      </c>
      <c r="D108" s="342" t="s">
        <v>96</v>
      </c>
      <c r="E108" s="343"/>
      <c r="F108" s="343">
        <v>500</v>
      </c>
      <c r="G108" s="336"/>
      <c r="H108" s="337">
        <f t="shared" si="2"/>
        <v>-151230</v>
      </c>
      <c r="I108" s="342" t="s">
        <v>127</v>
      </c>
      <c r="J108" s="343" t="s">
        <v>1553</v>
      </c>
      <c r="K108" s="176"/>
    </row>
    <row r="109" spans="1:11" ht="15.6">
      <c r="A109" s="339">
        <v>46157</v>
      </c>
      <c r="B109" s="343" t="s">
        <v>1507</v>
      </c>
      <c r="C109" s="343" t="s">
        <v>520</v>
      </c>
      <c r="D109" s="342" t="s">
        <v>96</v>
      </c>
      <c r="E109" s="343"/>
      <c r="F109" s="343">
        <v>500</v>
      </c>
      <c r="G109" s="336"/>
      <c r="H109" s="337">
        <f t="shared" si="2"/>
        <v>-151730</v>
      </c>
      <c r="I109" s="342" t="s">
        <v>127</v>
      </c>
      <c r="J109" s="343" t="s">
        <v>1553</v>
      </c>
      <c r="K109" s="176"/>
    </row>
    <row r="110" spans="1:11" ht="15.6">
      <c r="A110" s="339">
        <v>46157</v>
      </c>
      <c r="B110" s="343" t="s">
        <v>1508</v>
      </c>
      <c r="C110" s="343" t="s">
        <v>520</v>
      </c>
      <c r="D110" s="342" t="s">
        <v>96</v>
      </c>
      <c r="E110" s="343"/>
      <c r="F110" s="343">
        <v>500</v>
      </c>
      <c r="G110" s="336"/>
      <c r="H110" s="337">
        <f t="shared" si="2"/>
        <v>-152230</v>
      </c>
      <c r="I110" s="342" t="s">
        <v>127</v>
      </c>
      <c r="J110" s="343" t="s">
        <v>1553</v>
      </c>
      <c r="K110" s="176"/>
    </row>
    <row r="111" spans="1:11" ht="15.6">
      <c r="A111" s="339">
        <v>46157</v>
      </c>
      <c r="B111" s="343" t="s">
        <v>1509</v>
      </c>
      <c r="C111" s="343" t="s">
        <v>101</v>
      </c>
      <c r="D111" s="342" t="s">
        <v>96</v>
      </c>
      <c r="E111" s="343">
        <v>343000</v>
      </c>
      <c r="F111" s="343"/>
      <c r="G111" s="336"/>
      <c r="H111" s="337">
        <f t="shared" si="2"/>
        <v>190770</v>
      </c>
      <c r="I111" s="342" t="s">
        <v>127</v>
      </c>
      <c r="J111" s="343" t="s">
        <v>1562</v>
      </c>
      <c r="K111" s="176"/>
    </row>
    <row r="112" spans="1:11" ht="15.6">
      <c r="A112" s="339">
        <v>46158</v>
      </c>
      <c r="B112" s="343" t="s">
        <v>1509</v>
      </c>
      <c r="C112" s="343" t="s">
        <v>101</v>
      </c>
      <c r="D112" s="342" t="s">
        <v>96</v>
      </c>
      <c r="E112" s="343">
        <v>30000</v>
      </c>
      <c r="F112" s="343"/>
      <c r="G112" s="336"/>
      <c r="H112" s="337">
        <f t="shared" si="2"/>
        <v>220770</v>
      </c>
      <c r="I112" s="342" t="s">
        <v>127</v>
      </c>
      <c r="J112" s="343" t="s">
        <v>1563</v>
      </c>
      <c r="K112" s="176"/>
    </row>
    <row r="113" spans="1:11" ht="15.6">
      <c r="A113" s="339">
        <v>46159</v>
      </c>
      <c r="B113" s="343" t="s">
        <v>1510</v>
      </c>
      <c r="C113" s="343" t="s">
        <v>520</v>
      </c>
      <c r="D113" s="342" t="s">
        <v>96</v>
      </c>
      <c r="E113" s="343"/>
      <c r="F113" s="343">
        <v>500</v>
      </c>
      <c r="G113" s="336"/>
      <c r="H113" s="337">
        <f t="shared" si="2"/>
        <v>220270</v>
      </c>
      <c r="I113" s="342" t="s">
        <v>127</v>
      </c>
      <c r="J113" s="343" t="s">
        <v>1553</v>
      </c>
      <c r="K113" s="176"/>
    </row>
    <row r="114" spans="1:11" ht="15.6">
      <c r="A114" s="339">
        <v>46159</v>
      </c>
      <c r="B114" s="343" t="s">
        <v>1505</v>
      </c>
      <c r="C114" s="343" t="s">
        <v>520</v>
      </c>
      <c r="D114" s="342" t="s">
        <v>96</v>
      </c>
      <c r="E114" s="343"/>
      <c r="F114" s="343">
        <v>500</v>
      </c>
      <c r="G114" s="336"/>
      <c r="H114" s="337">
        <f t="shared" si="2"/>
        <v>219770</v>
      </c>
      <c r="I114" s="342" t="s">
        <v>127</v>
      </c>
      <c r="J114" s="343" t="s">
        <v>1553</v>
      </c>
      <c r="K114" s="176"/>
    </row>
    <row r="115" spans="1:11" ht="15.6">
      <c r="A115" s="339">
        <v>46159</v>
      </c>
      <c r="B115" s="343" t="s">
        <v>1511</v>
      </c>
      <c r="C115" s="343" t="s">
        <v>520</v>
      </c>
      <c r="D115" s="342" t="s">
        <v>96</v>
      </c>
      <c r="E115" s="343"/>
      <c r="F115" s="343">
        <v>500</v>
      </c>
      <c r="G115" s="336"/>
      <c r="H115" s="337">
        <f t="shared" si="2"/>
        <v>219270</v>
      </c>
      <c r="I115" s="342" t="s">
        <v>127</v>
      </c>
      <c r="J115" s="343" t="s">
        <v>1553</v>
      </c>
      <c r="K115" s="176"/>
    </row>
    <row r="116" spans="1:11" ht="15.6">
      <c r="A116" s="339">
        <v>46159</v>
      </c>
      <c r="B116" s="343" t="s">
        <v>1505</v>
      </c>
      <c r="C116" s="343" t="s">
        <v>520</v>
      </c>
      <c r="D116" s="342" t="s">
        <v>96</v>
      </c>
      <c r="E116" s="343"/>
      <c r="F116" s="343">
        <v>500</v>
      </c>
      <c r="G116" s="336"/>
      <c r="H116" s="337">
        <f t="shared" si="2"/>
        <v>218770</v>
      </c>
      <c r="I116" s="342" t="s">
        <v>127</v>
      </c>
      <c r="J116" s="343" t="s">
        <v>1553</v>
      </c>
      <c r="K116" s="176"/>
    </row>
    <row r="117" spans="1:11" ht="15.6">
      <c r="A117" s="339">
        <v>46159</v>
      </c>
      <c r="B117" s="343" t="s">
        <v>1512</v>
      </c>
      <c r="C117" s="343" t="s">
        <v>520</v>
      </c>
      <c r="D117" s="342" t="s">
        <v>96</v>
      </c>
      <c r="E117" s="343"/>
      <c r="F117" s="343">
        <v>500</v>
      </c>
      <c r="G117" s="336"/>
      <c r="H117" s="337">
        <f t="shared" si="2"/>
        <v>218270</v>
      </c>
      <c r="I117" s="342" t="s">
        <v>127</v>
      </c>
      <c r="J117" s="343" t="s">
        <v>1553</v>
      </c>
      <c r="K117" s="176"/>
    </row>
    <row r="118" spans="1:11" ht="15.6">
      <c r="A118" s="339">
        <v>46159</v>
      </c>
      <c r="B118" s="343" t="s">
        <v>1505</v>
      </c>
      <c r="C118" s="343" t="s">
        <v>520</v>
      </c>
      <c r="D118" s="342" t="s">
        <v>96</v>
      </c>
      <c r="E118" s="343"/>
      <c r="F118" s="343">
        <v>500</v>
      </c>
      <c r="G118" s="336"/>
      <c r="H118" s="337">
        <f t="shared" si="2"/>
        <v>217770</v>
      </c>
      <c r="I118" s="342" t="s">
        <v>127</v>
      </c>
      <c r="J118" s="343" t="s">
        <v>1553</v>
      </c>
      <c r="K118" s="176"/>
    </row>
    <row r="119" spans="1:11" ht="15.6">
      <c r="A119" s="339">
        <v>46160</v>
      </c>
      <c r="B119" s="343" t="s">
        <v>1513</v>
      </c>
      <c r="C119" s="343" t="s">
        <v>520</v>
      </c>
      <c r="D119" s="342" t="s">
        <v>96</v>
      </c>
      <c r="E119" s="343"/>
      <c r="F119" s="343">
        <v>500</v>
      </c>
      <c r="G119" s="336"/>
      <c r="H119" s="337">
        <f t="shared" si="2"/>
        <v>217270</v>
      </c>
      <c r="I119" s="342" t="s">
        <v>127</v>
      </c>
      <c r="J119" s="343" t="s">
        <v>1553</v>
      </c>
      <c r="K119" s="176"/>
    </row>
    <row r="120" spans="1:11" ht="15.6">
      <c r="A120" s="339">
        <v>46160</v>
      </c>
      <c r="B120" s="343" t="s">
        <v>1514</v>
      </c>
      <c r="C120" s="343" t="s">
        <v>520</v>
      </c>
      <c r="D120" s="342" t="s">
        <v>96</v>
      </c>
      <c r="E120" s="343"/>
      <c r="F120" s="343">
        <v>2500</v>
      </c>
      <c r="G120" s="336"/>
      <c r="H120" s="337">
        <f t="shared" si="2"/>
        <v>214770</v>
      </c>
      <c r="I120" s="342" t="s">
        <v>127</v>
      </c>
      <c r="J120" s="343" t="s">
        <v>1553</v>
      </c>
      <c r="K120" s="176"/>
    </row>
    <row r="121" spans="1:11" ht="15.6">
      <c r="A121" s="339">
        <v>46160</v>
      </c>
      <c r="B121" s="343" t="s">
        <v>1515</v>
      </c>
      <c r="C121" s="343" t="s">
        <v>395</v>
      </c>
      <c r="D121" s="342" t="s">
        <v>1502</v>
      </c>
      <c r="E121" s="343"/>
      <c r="F121" s="343">
        <v>10600</v>
      </c>
      <c r="G121" s="336"/>
      <c r="H121" s="337">
        <f t="shared" si="2"/>
        <v>204170</v>
      </c>
      <c r="I121" s="342" t="s">
        <v>127</v>
      </c>
      <c r="J121" s="343" t="s">
        <v>1564</v>
      </c>
      <c r="K121" s="176"/>
    </row>
    <row r="122" spans="1:11" ht="15.6">
      <c r="A122" s="339">
        <v>46161</v>
      </c>
      <c r="B122" s="343" t="s">
        <v>1516</v>
      </c>
      <c r="C122" s="343" t="s">
        <v>101</v>
      </c>
      <c r="D122" s="342" t="s">
        <v>96</v>
      </c>
      <c r="E122" s="343">
        <v>50000</v>
      </c>
      <c r="F122" s="343"/>
      <c r="G122" s="336"/>
      <c r="H122" s="337">
        <f t="shared" si="2"/>
        <v>254170</v>
      </c>
      <c r="I122" s="342" t="s">
        <v>127</v>
      </c>
      <c r="J122" s="343" t="s">
        <v>1565</v>
      </c>
      <c r="K122" s="176"/>
    </row>
    <row r="123" spans="1:11" ht="15.6">
      <c r="A123" s="339">
        <v>46161</v>
      </c>
      <c r="B123" s="340" t="s">
        <v>1517</v>
      </c>
      <c r="C123" s="341" t="s">
        <v>109</v>
      </c>
      <c r="D123" s="342" t="s">
        <v>96</v>
      </c>
      <c r="E123" s="343">
        <v>7500</v>
      </c>
      <c r="F123" s="343"/>
      <c r="G123" s="336"/>
      <c r="H123" s="337">
        <f t="shared" si="2"/>
        <v>261670</v>
      </c>
      <c r="I123" s="342" t="s">
        <v>127</v>
      </c>
      <c r="J123" s="343" t="s">
        <v>1566</v>
      </c>
      <c r="K123" s="176"/>
    </row>
    <row r="124" spans="1:11" ht="15.6">
      <c r="A124" s="339">
        <v>46161</v>
      </c>
      <c r="B124" s="340" t="s">
        <v>1517</v>
      </c>
      <c r="C124" s="341" t="s">
        <v>109</v>
      </c>
      <c r="D124" s="342" t="s">
        <v>96</v>
      </c>
      <c r="E124" s="343"/>
      <c r="F124" s="343">
        <v>7500</v>
      </c>
      <c r="G124" s="336"/>
      <c r="H124" s="337">
        <f t="shared" si="2"/>
        <v>254170</v>
      </c>
      <c r="I124" s="342" t="s">
        <v>127</v>
      </c>
      <c r="J124" s="343" t="s">
        <v>1566</v>
      </c>
      <c r="K124" s="176"/>
    </row>
    <row r="125" spans="1:11" ht="15.6">
      <c r="A125" s="339">
        <v>46161</v>
      </c>
      <c r="B125" s="343" t="s">
        <v>1518</v>
      </c>
      <c r="C125" s="343" t="s">
        <v>1519</v>
      </c>
      <c r="D125" s="342" t="s">
        <v>1502</v>
      </c>
      <c r="E125" s="343"/>
      <c r="F125" s="343">
        <v>160000</v>
      </c>
      <c r="G125" s="336"/>
      <c r="H125" s="337">
        <f t="shared" si="2"/>
        <v>94170</v>
      </c>
      <c r="I125" s="342" t="s">
        <v>127</v>
      </c>
      <c r="J125" s="343" t="s">
        <v>1567</v>
      </c>
      <c r="K125" s="176"/>
    </row>
    <row r="126" spans="1:11" ht="15.6">
      <c r="A126" s="339">
        <v>46161</v>
      </c>
      <c r="B126" s="343" t="s">
        <v>1520</v>
      </c>
      <c r="C126" s="343" t="s">
        <v>1519</v>
      </c>
      <c r="D126" s="342" t="s">
        <v>1502</v>
      </c>
      <c r="E126" s="343"/>
      <c r="F126" s="343">
        <v>20000</v>
      </c>
      <c r="G126" s="336"/>
      <c r="H126" s="337">
        <f t="shared" si="2"/>
        <v>74170</v>
      </c>
      <c r="I126" s="342" t="s">
        <v>127</v>
      </c>
      <c r="J126" s="343" t="s">
        <v>1568</v>
      </c>
      <c r="K126" s="176"/>
    </row>
    <row r="127" spans="1:11" ht="15.6">
      <c r="A127" s="339">
        <v>46162</v>
      </c>
      <c r="B127" s="343" t="s">
        <v>1521</v>
      </c>
      <c r="C127" s="343" t="s">
        <v>391</v>
      </c>
      <c r="D127" s="342" t="s">
        <v>1502</v>
      </c>
      <c r="E127" s="343"/>
      <c r="F127" s="343">
        <v>93750</v>
      </c>
      <c r="G127" s="336"/>
      <c r="H127" s="337">
        <f t="shared" si="2"/>
        <v>-19580</v>
      </c>
      <c r="I127" s="342" t="s">
        <v>127</v>
      </c>
      <c r="J127" s="343" t="s">
        <v>1569</v>
      </c>
      <c r="K127" s="176"/>
    </row>
    <row r="128" spans="1:11" ht="15.6">
      <c r="A128" s="339">
        <v>46163</v>
      </c>
      <c r="B128" s="343" t="s">
        <v>1516</v>
      </c>
      <c r="C128" s="343" t="s">
        <v>101</v>
      </c>
      <c r="D128" s="342" t="s">
        <v>96</v>
      </c>
      <c r="E128" s="343">
        <v>300000</v>
      </c>
      <c r="F128" s="343"/>
      <c r="G128" s="336"/>
      <c r="H128" s="337">
        <f t="shared" si="2"/>
        <v>280420</v>
      </c>
      <c r="I128" s="342" t="s">
        <v>127</v>
      </c>
      <c r="J128" s="343" t="s">
        <v>1570</v>
      </c>
      <c r="K128" s="176"/>
    </row>
    <row r="129" spans="1:11" ht="15.6">
      <c r="A129" s="339">
        <v>46163</v>
      </c>
      <c r="B129" s="343" t="s">
        <v>1522</v>
      </c>
      <c r="C129" s="343" t="s">
        <v>395</v>
      </c>
      <c r="D129" s="342" t="s">
        <v>1502</v>
      </c>
      <c r="E129" s="343"/>
      <c r="F129" s="343">
        <v>75000</v>
      </c>
      <c r="G129" s="336"/>
      <c r="H129" s="337">
        <f t="shared" si="2"/>
        <v>205420</v>
      </c>
      <c r="I129" s="342" t="s">
        <v>127</v>
      </c>
      <c r="J129" s="343" t="s">
        <v>1571</v>
      </c>
      <c r="K129" s="176"/>
    </row>
    <row r="130" spans="1:11" ht="15.6">
      <c r="A130" s="339">
        <v>46163</v>
      </c>
      <c r="B130" s="343" t="s">
        <v>1523</v>
      </c>
      <c r="C130" s="343" t="s">
        <v>395</v>
      </c>
      <c r="D130" s="342" t="s">
        <v>1502</v>
      </c>
      <c r="E130" s="343"/>
      <c r="F130" s="343">
        <v>5000</v>
      </c>
      <c r="G130" s="336"/>
      <c r="H130" s="337">
        <f t="shared" si="2"/>
        <v>200420</v>
      </c>
      <c r="I130" s="342" t="s">
        <v>127</v>
      </c>
      <c r="J130" s="343" t="s">
        <v>1572</v>
      </c>
      <c r="K130" s="176"/>
    </row>
    <row r="131" spans="1:11" ht="16.8" customHeight="1">
      <c r="A131" s="339">
        <v>46163</v>
      </c>
      <c r="B131" s="506" t="s">
        <v>1524</v>
      </c>
      <c r="C131" s="343" t="s">
        <v>1519</v>
      </c>
      <c r="D131" s="342" t="s">
        <v>1502</v>
      </c>
      <c r="E131" s="343"/>
      <c r="F131" s="343">
        <v>90000</v>
      </c>
      <c r="G131" s="336"/>
      <c r="H131" s="337">
        <f t="shared" si="2"/>
        <v>110420</v>
      </c>
      <c r="I131" s="342" t="s">
        <v>127</v>
      </c>
      <c r="J131" s="343" t="s">
        <v>1573</v>
      </c>
      <c r="K131" s="176"/>
    </row>
    <row r="132" spans="1:11" ht="15.6">
      <c r="A132" s="339">
        <v>46164</v>
      </c>
      <c r="B132" s="343" t="s">
        <v>1525</v>
      </c>
      <c r="C132" s="343" t="s">
        <v>101</v>
      </c>
      <c r="D132" s="342" t="s">
        <v>96</v>
      </c>
      <c r="E132" s="343">
        <v>60000</v>
      </c>
      <c r="F132" s="343"/>
      <c r="G132" s="336"/>
      <c r="H132" s="337">
        <f t="shared" si="2"/>
        <v>170420</v>
      </c>
      <c r="I132" s="342" t="s">
        <v>127</v>
      </c>
      <c r="J132" s="343" t="s">
        <v>1574</v>
      </c>
      <c r="K132" s="176"/>
    </row>
    <row r="133" spans="1:11" ht="15.6">
      <c r="A133" s="339">
        <v>46164</v>
      </c>
      <c r="B133" s="343" t="s">
        <v>1526</v>
      </c>
      <c r="C133" s="343" t="s">
        <v>1519</v>
      </c>
      <c r="D133" s="342" t="s">
        <v>1502</v>
      </c>
      <c r="E133" s="343"/>
      <c r="F133" s="343">
        <v>150000</v>
      </c>
      <c r="G133" s="336"/>
      <c r="H133" s="337">
        <f t="shared" si="2"/>
        <v>20420</v>
      </c>
      <c r="I133" s="342" t="s">
        <v>127</v>
      </c>
      <c r="J133" s="343" t="s">
        <v>1575</v>
      </c>
      <c r="K133" s="176"/>
    </row>
    <row r="134" spans="1:11" ht="15.6">
      <c r="A134" s="339">
        <v>46164</v>
      </c>
      <c r="B134" s="343" t="s">
        <v>1527</v>
      </c>
      <c r="C134" s="343" t="s">
        <v>1519</v>
      </c>
      <c r="D134" s="342" t="s">
        <v>1502</v>
      </c>
      <c r="E134" s="343"/>
      <c r="F134" s="343">
        <v>10000</v>
      </c>
      <c r="G134" s="336"/>
      <c r="H134" s="337">
        <f t="shared" si="2"/>
        <v>10420</v>
      </c>
      <c r="I134" s="342" t="s">
        <v>127</v>
      </c>
      <c r="J134" s="343" t="s">
        <v>1576</v>
      </c>
      <c r="K134" s="176"/>
    </row>
    <row r="135" spans="1:11" ht="15.6">
      <c r="A135" s="339">
        <v>46167</v>
      </c>
      <c r="B135" s="343" t="s">
        <v>1528</v>
      </c>
      <c r="C135" s="343" t="s">
        <v>101</v>
      </c>
      <c r="D135" s="342" t="s">
        <v>96</v>
      </c>
      <c r="E135" s="343">
        <v>60000</v>
      </c>
      <c r="F135" s="343"/>
      <c r="G135" s="336"/>
      <c r="H135" s="337">
        <f t="shared" si="2"/>
        <v>70420</v>
      </c>
      <c r="I135" s="342" t="s">
        <v>127</v>
      </c>
      <c r="J135" s="343" t="s">
        <v>1577</v>
      </c>
      <c r="K135" s="176"/>
    </row>
    <row r="136" spans="1:11" ht="15.6">
      <c r="A136" s="339">
        <v>46168</v>
      </c>
      <c r="B136" s="340" t="s">
        <v>1529</v>
      </c>
      <c r="C136" s="341" t="s">
        <v>109</v>
      </c>
      <c r="D136" s="342" t="s">
        <v>96</v>
      </c>
      <c r="E136" s="343">
        <v>7500</v>
      </c>
      <c r="F136" s="343"/>
      <c r="G136" s="336"/>
      <c r="H136" s="337">
        <f t="shared" si="2"/>
        <v>77920</v>
      </c>
      <c r="I136" s="342" t="s">
        <v>127</v>
      </c>
      <c r="J136" s="343" t="s">
        <v>1578</v>
      </c>
      <c r="K136" s="176"/>
    </row>
    <row r="137" spans="1:11" ht="15.6">
      <c r="A137" s="339">
        <v>46168</v>
      </c>
      <c r="B137" s="340" t="s">
        <v>1529</v>
      </c>
      <c r="C137" s="341" t="s">
        <v>109</v>
      </c>
      <c r="D137" s="342" t="s">
        <v>96</v>
      </c>
      <c r="E137" s="343"/>
      <c r="F137" s="343">
        <v>7500</v>
      </c>
      <c r="G137" s="336"/>
      <c r="H137" s="337">
        <f t="shared" si="2"/>
        <v>70420</v>
      </c>
      <c r="I137" s="342" t="s">
        <v>127</v>
      </c>
      <c r="J137" s="343" t="s">
        <v>1578</v>
      </c>
      <c r="K137" s="176"/>
    </row>
    <row r="138" spans="1:11" ht="15.6">
      <c r="A138" s="339">
        <v>46170</v>
      </c>
      <c r="B138" s="343" t="s">
        <v>1530</v>
      </c>
      <c r="C138" s="343" t="s">
        <v>520</v>
      </c>
      <c r="D138" s="342" t="s">
        <v>96</v>
      </c>
      <c r="E138" s="343"/>
      <c r="F138" s="343">
        <v>250</v>
      </c>
      <c r="G138" s="336"/>
      <c r="H138" s="337">
        <f t="shared" si="2"/>
        <v>70170</v>
      </c>
      <c r="I138" s="342" t="s">
        <v>127</v>
      </c>
      <c r="J138" s="343" t="s">
        <v>1553</v>
      </c>
      <c r="K138" s="176"/>
    </row>
    <row r="139" spans="1:11" ht="15.6">
      <c r="A139" s="339">
        <v>46170</v>
      </c>
      <c r="B139" s="343" t="s">
        <v>1531</v>
      </c>
      <c r="C139" s="343" t="s">
        <v>520</v>
      </c>
      <c r="D139" s="342" t="s">
        <v>96</v>
      </c>
      <c r="E139" s="343"/>
      <c r="F139" s="343">
        <v>250</v>
      </c>
      <c r="G139" s="336"/>
      <c r="H139" s="337">
        <f t="shared" si="2"/>
        <v>69920</v>
      </c>
      <c r="I139" s="342" t="s">
        <v>127</v>
      </c>
      <c r="J139" s="343" t="s">
        <v>1553</v>
      </c>
      <c r="K139" s="176"/>
    </row>
    <row r="140" spans="1:11" ht="15.6">
      <c r="A140" s="339">
        <v>46170</v>
      </c>
      <c r="B140" s="343" t="s">
        <v>1532</v>
      </c>
      <c r="C140" s="343" t="s">
        <v>520</v>
      </c>
      <c r="D140" s="342" t="s">
        <v>96</v>
      </c>
      <c r="E140" s="343"/>
      <c r="F140" s="343">
        <v>250</v>
      </c>
      <c r="G140" s="336"/>
      <c r="H140" s="337">
        <f t="shared" si="2"/>
        <v>69670</v>
      </c>
      <c r="I140" s="342" t="s">
        <v>127</v>
      </c>
      <c r="J140" s="343" t="s">
        <v>1553</v>
      </c>
      <c r="K140" s="176"/>
    </row>
    <row r="141" spans="1:11" ht="15.6">
      <c r="A141" s="339">
        <v>46170</v>
      </c>
      <c r="B141" s="343" t="s">
        <v>1528</v>
      </c>
      <c r="C141" s="343" t="s">
        <v>101</v>
      </c>
      <c r="D141" s="342" t="s">
        <v>96</v>
      </c>
      <c r="E141" s="343">
        <v>142000</v>
      </c>
      <c r="F141" s="343"/>
      <c r="G141" s="336"/>
      <c r="H141" s="337">
        <f t="shared" si="2"/>
        <v>211670</v>
      </c>
      <c r="I141" s="342" t="s">
        <v>127</v>
      </c>
      <c r="J141" s="343" t="s">
        <v>1579</v>
      </c>
      <c r="K141" s="176"/>
    </row>
    <row r="142" spans="1:11" ht="15.6">
      <c r="A142" s="339">
        <v>46170</v>
      </c>
      <c r="B142" s="343" t="s">
        <v>1533</v>
      </c>
      <c r="C142" s="343" t="s">
        <v>520</v>
      </c>
      <c r="D142" s="342" t="s">
        <v>96</v>
      </c>
      <c r="E142" s="343"/>
      <c r="F142" s="343">
        <v>250</v>
      </c>
      <c r="G142" s="336"/>
      <c r="H142" s="337">
        <f t="shared" si="2"/>
        <v>211420</v>
      </c>
      <c r="I142" s="342" t="s">
        <v>127</v>
      </c>
      <c r="J142" s="343" t="s">
        <v>1553</v>
      </c>
      <c r="K142" s="176"/>
    </row>
    <row r="143" spans="1:11" ht="15.6">
      <c r="A143" s="339">
        <v>46170</v>
      </c>
      <c r="B143" s="343" t="s">
        <v>1534</v>
      </c>
      <c r="C143" s="343" t="s">
        <v>520</v>
      </c>
      <c r="D143" s="342" t="s">
        <v>96</v>
      </c>
      <c r="E143" s="343"/>
      <c r="F143" s="343">
        <v>250</v>
      </c>
      <c r="G143" s="336"/>
      <c r="H143" s="337">
        <f t="shared" si="2"/>
        <v>211170</v>
      </c>
      <c r="I143" s="342" t="s">
        <v>127</v>
      </c>
      <c r="J143" s="343" t="s">
        <v>1553</v>
      </c>
      <c r="K143" s="176"/>
    </row>
    <row r="144" spans="1:11" ht="15.6">
      <c r="A144" s="339">
        <v>46170</v>
      </c>
      <c r="B144" s="354" t="s">
        <v>1535</v>
      </c>
      <c r="C144" s="343" t="s">
        <v>953</v>
      </c>
      <c r="D144" s="342" t="s">
        <v>96</v>
      </c>
      <c r="E144" s="343"/>
      <c r="F144" s="343">
        <v>10500</v>
      </c>
      <c r="G144" s="336"/>
      <c r="H144" s="337">
        <f t="shared" si="2"/>
        <v>200670</v>
      </c>
      <c r="I144" s="342" t="s">
        <v>127</v>
      </c>
      <c r="J144" s="343" t="s">
        <v>1549</v>
      </c>
      <c r="K144" s="176"/>
    </row>
    <row r="145" spans="1:11" ht="15.6">
      <c r="A145" s="339">
        <v>46170</v>
      </c>
      <c r="B145" s="343" t="s">
        <v>1536</v>
      </c>
      <c r="C145" s="343" t="s">
        <v>520</v>
      </c>
      <c r="D145" s="342" t="s">
        <v>96</v>
      </c>
      <c r="E145" s="343"/>
      <c r="F145" s="343">
        <v>250</v>
      </c>
      <c r="G145" s="336"/>
      <c r="H145" s="337">
        <f t="shared" si="2"/>
        <v>200420</v>
      </c>
      <c r="I145" s="342" t="s">
        <v>127</v>
      </c>
      <c r="J145" s="343" t="s">
        <v>1553</v>
      </c>
      <c r="K145" s="176"/>
    </row>
    <row r="146" spans="1:11" ht="15.6">
      <c r="A146" s="339">
        <v>46171</v>
      </c>
      <c r="B146" s="343" t="s">
        <v>1537</v>
      </c>
      <c r="C146" s="343" t="s">
        <v>520</v>
      </c>
      <c r="D146" s="342" t="s">
        <v>96</v>
      </c>
      <c r="E146" s="343"/>
      <c r="F146" s="343">
        <v>250</v>
      </c>
      <c r="G146" s="336"/>
      <c r="H146" s="337">
        <f t="shared" ref="H146:H157" si="3">+H145+E146-F146</f>
        <v>200170</v>
      </c>
      <c r="I146" s="342" t="s">
        <v>127</v>
      </c>
      <c r="J146" s="343" t="s">
        <v>1553</v>
      </c>
      <c r="K146" s="176"/>
    </row>
    <row r="147" spans="1:11" ht="15.6">
      <c r="A147" s="339">
        <v>46171</v>
      </c>
      <c r="B147" s="343" t="s">
        <v>1538</v>
      </c>
      <c r="C147" s="343" t="s">
        <v>1539</v>
      </c>
      <c r="D147" s="342" t="s">
        <v>96</v>
      </c>
      <c r="E147" s="343"/>
      <c r="F147" s="343">
        <v>5250</v>
      </c>
      <c r="G147" s="336"/>
      <c r="H147" s="337">
        <f t="shared" si="3"/>
        <v>194920</v>
      </c>
      <c r="I147" s="342" t="s">
        <v>127</v>
      </c>
      <c r="J147" s="343" t="s">
        <v>1580</v>
      </c>
      <c r="K147" s="176"/>
    </row>
    <row r="148" spans="1:11" ht="15.6">
      <c r="A148" s="339">
        <v>46171</v>
      </c>
      <c r="B148" s="343" t="s">
        <v>1540</v>
      </c>
      <c r="C148" s="343" t="s">
        <v>520</v>
      </c>
      <c r="D148" s="342" t="s">
        <v>96</v>
      </c>
      <c r="E148" s="343"/>
      <c r="F148" s="343">
        <v>250</v>
      </c>
      <c r="G148" s="336"/>
      <c r="H148" s="337">
        <f t="shared" si="3"/>
        <v>194670</v>
      </c>
      <c r="I148" s="342" t="s">
        <v>127</v>
      </c>
      <c r="J148" s="343" t="s">
        <v>1553</v>
      </c>
      <c r="K148" s="176"/>
    </row>
    <row r="149" spans="1:11" ht="15.6">
      <c r="A149" s="339">
        <v>46171</v>
      </c>
      <c r="B149" s="343" t="s">
        <v>1534</v>
      </c>
      <c r="C149" s="343" t="s">
        <v>520</v>
      </c>
      <c r="D149" s="342" t="s">
        <v>96</v>
      </c>
      <c r="E149" s="343"/>
      <c r="F149" s="343">
        <v>250</v>
      </c>
      <c r="G149" s="336"/>
      <c r="H149" s="337">
        <f t="shared" si="3"/>
        <v>194420</v>
      </c>
      <c r="I149" s="342" t="s">
        <v>127</v>
      </c>
      <c r="J149" s="343" t="s">
        <v>1553</v>
      </c>
      <c r="K149" s="176"/>
    </row>
    <row r="150" spans="1:11" ht="15.6">
      <c r="A150" s="339">
        <v>46171</v>
      </c>
      <c r="B150" s="354" t="s">
        <v>1541</v>
      </c>
      <c r="C150" s="343" t="s">
        <v>953</v>
      </c>
      <c r="D150" s="342" t="s">
        <v>96</v>
      </c>
      <c r="E150" s="343"/>
      <c r="F150" s="343">
        <v>10500</v>
      </c>
      <c r="G150" s="336"/>
      <c r="H150" s="337">
        <f t="shared" si="3"/>
        <v>183920</v>
      </c>
      <c r="I150" s="342" t="s">
        <v>127</v>
      </c>
      <c r="J150" s="343" t="s">
        <v>1549</v>
      </c>
      <c r="K150" s="176"/>
    </row>
    <row r="151" spans="1:11" ht="15.6">
      <c r="A151" s="339">
        <v>46171</v>
      </c>
      <c r="B151" s="343" t="s">
        <v>1536</v>
      </c>
      <c r="C151" s="343" t="s">
        <v>520</v>
      </c>
      <c r="D151" s="342" t="s">
        <v>96</v>
      </c>
      <c r="E151" s="343"/>
      <c r="F151" s="343">
        <v>250</v>
      </c>
      <c r="G151" s="336"/>
      <c r="H151" s="337">
        <f t="shared" si="3"/>
        <v>183670</v>
      </c>
      <c r="I151" s="342" t="s">
        <v>127</v>
      </c>
      <c r="J151" s="343" t="s">
        <v>1553</v>
      </c>
      <c r="K151" s="176"/>
    </row>
    <row r="152" spans="1:11" ht="15.6">
      <c r="A152" s="339">
        <v>46172</v>
      </c>
      <c r="B152" s="343" t="s">
        <v>1534</v>
      </c>
      <c r="C152" s="343" t="s">
        <v>520</v>
      </c>
      <c r="D152" s="342" t="s">
        <v>96</v>
      </c>
      <c r="E152" s="343"/>
      <c r="F152" s="343">
        <v>250</v>
      </c>
      <c r="G152" s="336"/>
      <c r="H152" s="337">
        <f t="shared" si="3"/>
        <v>183420</v>
      </c>
      <c r="I152" s="342" t="s">
        <v>127</v>
      </c>
      <c r="J152" s="343" t="s">
        <v>1553</v>
      </c>
      <c r="K152" s="176"/>
    </row>
    <row r="153" spans="1:11" ht="15.6">
      <c r="A153" s="339">
        <v>46172</v>
      </c>
      <c r="B153" s="354" t="s">
        <v>1542</v>
      </c>
      <c r="C153" s="343" t="s">
        <v>953</v>
      </c>
      <c r="D153" s="342" t="s">
        <v>96</v>
      </c>
      <c r="E153" s="343"/>
      <c r="F153" s="343">
        <v>10500</v>
      </c>
      <c r="G153" s="336"/>
      <c r="H153" s="337">
        <f t="shared" si="3"/>
        <v>172920</v>
      </c>
      <c r="I153" s="342" t="s">
        <v>127</v>
      </c>
      <c r="J153" s="343" t="s">
        <v>1549</v>
      </c>
      <c r="K153" s="176"/>
    </row>
    <row r="154" spans="1:11" ht="15.6">
      <c r="A154" s="339">
        <v>46172</v>
      </c>
      <c r="B154" s="343" t="s">
        <v>1536</v>
      </c>
      <c r="C154" s="343" t="s">
        <v>520</v>
      </c>
      <c r="D154" s="342" t="s">
        <v>96</v>
      </c>
      <c r="E154" s="343"/>
      <c r="F154" s="343">
        <v>250</v>
      </c>
      <c r="G154" s="336"/>
      <c r="H154" s="337">
        <f t="shared" si="3"/>
        <v>172670</v>
      </c>
      <c r="I154" s="342" t="s">
        <v>127</v>
      </c>
      <c r="J154" s="343" t="s">
        <v>1553</v>
      </c>
      <c r="K154" s="176"/>
    </row>
    <row r="155" spans="1:11" ht="15.6">
      <c r="A155" s="339">
        <v>46173</v>
      </c>
      <c r="B155" s="343" t="s">
        <v>1534</v>
      </c>
      <c r="C155" s="343" t="s">
        <v>520</v>
      </c>
      <c r="D155" s="342" t="s">
        <v>96</v>
      </c>
      <c r="E155" s="343"/>
      <c r="F155" s="343">
        <v>250</v>
      </c>
      <c r="G155" s="336"/>
      <c r="H155" s="337">
        <f t="shared" si="3"/>
        <v>172420</v>
      </c>
      <c r="I155" s="342" t="s">
        <v>127</v>
      </c>
      <c r="J155" s="343" t="s">
        <v>1553</v>
      </c>
      <c r="K155" s="176"/>
    </row>
    <row r="156" spans="1:11" ht="15.6">
      <c r="A156" s="339">
        <v>46173</v>
      </c>
      <c r="B156" s="354" t="s">
        <v>1543</v>
      </c>
      <c r="C156" s="343" t="s">
        <v>953</v>
      </c>
      <c r="D156" s="342" t="s">
        <v>96</v>
      </c>
      <c r="E156" s="343"/>
      <c r="F156" s="343">
        <v>10500</v>
      </c>
      <c r="G156" s="336"/>
      <c r="H156" s="337">
        <f t="shared" si="3"/>
        <v>161920</v>
      </c>
      <c r="I156" s="342" t="s">
        <v>127</v>
      </c>
      <c r="J156" s="343" t="s">
        <v>1549</v>
      </c>
      <c r="K156" s="176"/>
    </row>
    <row r="157" spans="1:11" ht="15.6">
      <c r="A157" s="339">
        <v>46173</v>
      </c>
      <c r="B157" s="343" t="s">
        <v>1536</v>
      </c>
      <c r="C157" s="343" t="s">
        <v>520</v>
      </c>
      <c r="D157" s="342" t="s">
        <v>96</v>
      </c>
      <c r="E157" s="343"/>
      <c r="F157" s="343">
        <v>250</v>
      </c>
      <c r="G157" s="173"/>
      <c r="H157" s="174">
        <f t="shared" si="3"/>
        <v>161670</v>
      </c>
      <c r="I157" s="342" t="s">
        <v>127</v>
      </c>
      <c r="J157" s="343" t="s">
        <v>1553</v>
      </c>
      <c r="K157" s="176"/>
    </row>
    <row r="158" spans="1:11" ht="15.6">
      <c r="A158" s="187"/>
      <c r="B158" s="176"/>
      <c r="C158" s="176"/>
      <c r="D158" s="176"/>
      <c r="E158" s="188">
        <f>SUM(E81:E157)</f>
        <v>1295000</v>
      </c>
      <c r="F158" s="188">
        <f>SUM(F81:F157)</f>
        <v>1256850</v>
      </c>
      <c r="G158" s="188"/>
      <c r="H158" s="181">
        <f>+E158-F158+H80</f>
        <v>161670</v>
      </c>
      <c r="I158" s="176"/>
      <c r="J158" s="176"/>
      <c r="K158" s="176"/>
    </row>
    <row r="159" spans="1:11" ht="15.6">
      <c r="A159" s="187"/>
      <c r="B159" s="176"/>
      <c r="C159" s="176"/>
      <c r="D159" s="176"/>
      <c r="E159" s="180"/>
      <c r="F159" s="180"/>
      <c r="G159" s="180"/>
      <c r="H159" s="181"/>
      <c r="I159" s="176"/>
      <c r="J159" s="176"/>
      <c r="K159" s="176"/>
    </row>
    <row r="160" spans="1:11" ht="15.6">
      <c r="A160" s="187"/>
      <c r="B160" s="176"/>
      <c r="C160" s="179" t="s">
        <v>148</v>
      </c>
      <c r="D160" s="176"/>
      <c r="E160" s="180"/>
      <c r="F160" s="180"/>
      <c r="G160" s="180"/>
      <c r="H160" s="181"/>
      <c r="I160" s="176"/>
      <c r="J160" s="176"/>
      <c r="K160" s="176"/>
    </row>
    <row r="161" spans="1:11" ht="15.6">
      <c r="A161" s="187"/>
      <c r="B161" s="176"/>
      <c r="C161" s="176"/>
      <c r="D161" s="176"/>
      <c r="E161" s="180"/>
      <c r="F161" s="180"/>
      <c r="G161" s="180"/>
      <c r="H161" s="181"/>
      <c r="I161" s="176"/>
      <c r="J161" s="176"/>
      <c r="K161" s="176"/>
    </row>
    <row r="162" spans="1:11" ht="15.6">
      <c r="A162" s="189" t="s">
        <v>0</v>
      </c>
      <c r="B162" s="183" t="s">
        <v>140</v>
      </c>
      <c r="C162" s="183" t="s">
        <v>169</v>
      </c>
      <c r="D162" s="183" t="s">
        <v>141</v>
      </c>
      <c r="E162" s="184" t="s">
        <v>143</v>
      </c>
      <c r="F162" s="184" t="s">
        <v>144</v>
      </c>
      <c r="G162" s="184"/>
      <c r="H162" s="190" t="s">
        <v>30</v>
      </c>
      <c r="I162" s="183" t="s">
        <v>145</v>
      </c>
      <c r="J162" s="183" t="s">
        <v>146</v>
      </c>
      <c r="K162" s="186"/>
    </row>
    <row r="163" spans="1:11" ht="15.6">
      <c r="A163" s="164">
        <v>46143</v>
      </c>
      <c r="B163" s="124" t="s">
        <v>1436</v>
      </c>
      <c r="C163" s="177"/>
      <c r="D163" s="177"/>
      <c r="E163" s="177"/>
      <c r="F163" s="177"/>
      <c r="G163" s="177"/>
      <c r="H163" s="191">
        <v>0</v>
      </c>
      <c r="I163" s="177" t="s">
        <v>113</v>
      </c>
      <c r="J163" s="177"/>
      <c r="K163" s="176"/>
    </row>
    <row r="164" spans="1:11" ht="15.6">
      <c r="A164" s="554"/>
      <c r="B164" s="555"/>
      <c r="C164" s="555"/>
      <c r="D164" s="556"/>
      <c r="E164" s="166">
        <f>SUM(E163:E163)</f>
        <v>0</v>
      </c>
      <c r="F164" s="166">
        <f>SUM(F163:F163)</f>
        <v>0</v>
      </c>
      <c r="G164" s="166"/>
      <c r="H164" s="194">
        <f>E164-F164+H163</f>
        <v>0</v>
      </c>
      <c r="I164" s="165"/>
      <c r="J164" s="165"/>
      <c r="K164" s="167"/>
    </row>
    <row r="165" spans="1:11" ht="15.6">
      <c r="A165" s="187"/>
      <c r="B165" s="176"/>
      <c r="C165" s="176"/>
      <c r="D165" s="176"/>
      <c r="E165" s="180"/>
      <c r="F165" s="180"/>
      <c r="G165" s="180"/>
      <c r="H165" s="181"/>
      <c r="I165" s="176"/>
      <c r="J165" s="176"/>
      <c r="K165" s="167"/>
    </row>
    <row r="166" spans="1:11" ht="15.6">
      <c r="A166" s="187"/>
      <c r="B166" s="176"/>
      <c r="C166" s="179" t="s">
        <v>168</v>
      </c>
      <c r="D166" s="176"/>
      <c r="E166" s="180"/>
      <c r="F166" s="180"/>
      <c r="G166" s="180"/>
      <c r="H166" s="181"/>
      <c r="I166" s="176"/>
      <c r="J166" s="176"/>
      <c r="K166" s="167"/>
    </row>
    <row r="167" spans="1:11" ht="15.6">
      <c r="A167" s="187"/>
      <c r="B167" s="176"/>
      <c r="C167" s="176"/>
      <c r="D167" s="176"/>
      <c r="E167" s="180"/>
      <c r="F167" s="180"/>
      <c r="G167" s="180"/>
      <c r="H167" s="181"/>
      <c r="I167" s="176"/>
      <c r="J167" s="176"/>
      <c r="K167" s="167"/>
    </row>
    <row r="168" spans="1:11" ht="15.6">
      <c r="A168" s="189" t="s">
        <v>0</v>
      </c>
      <c r="B168" s="183" t="s">
        <v>140</v>
      </c>
      <c r="C168" s="183" t="s">
        <v>141</v>
      </c>
      <c r="D168" s="183" t="s">
        <v>169</v>
      </c>
      <c r="E168" s="184" t="s">
        <v>143</v>
      </c>
      <c r="F168" s="184" t="s">
        <v>144</v>
      </c>
      <c r="G168" s="184"/>
      <c r="H168" s="190" t="s">
        <v>30</v>
      </c>
      <c r="I168" s="183" t="s">
        <v>145</v>
      </c>
      <c r="J168" s="183" t="s">
        <v>146</v>
      </c>
      <c r="K168" s="167"/>
    </row>
    <row r="169" spans="1:11" ht="15.6">
      <c r="A169" s="164">
        <v>46143</v>
      </c>
      <c r="B169" s="124" t="s">
        <v>1436</v>
      </c>
      <c r="C169" s="177"/>
      <c r="D169" s="177"/>
      <c r="E169" s="177"/>
      <c r="F169" s="177"/>
      <c r="G169" s="177"/>
      <c r="H169" s="174">
        <v>500</v>
      </c>
      <c r="I169" s="177" t="s">
        <v>167</v>
      </c>
      <c r="J169" s="177"/>
      <c r="K169" s="167"/>
    </row>
    <row r="170" spans="1:11" ht="15.6">
      <c r="A170" s="507">
        <v>46144</v>
      </c>
      <c r="B170" s="355" t="s">
        <v>1581</v>
      </c>
      <c r="C170" s="511" t="s">
        <v>334</v>
      </c>
      <c r="D170" s="355" t="s">
        <v>97</v>
      </c>
      <c r="E170" s="210"/>
      <c r="F170" s="210">
        <v>1000</v>
      </c>
      <c r="G170" s="210"/>
      <c r="H170" s="209">
        <f t="shared" ref="H170:H233" si="4">+H169+E170-F170</f>
        <v>-500</v>
      </c>
      <c r="I170" s="75" t="s">
        <v>167</v>
      </c>
      <c r="J170" s="75" t="s">
        <v>1629</v>
      </c>
      <c r="K170" s="167"/>
    </row>
    <row r="171" spans="1:11" ht="15.6">
      <c r="A171" s="507">
        <v>46144</v>
      </c>
      <c r="B171" s="355" t="s">
        <v>1018</v>
      </c>
      <c r="C171" s="511" t="s">
        <v>334</v>
      </c>
      <c r="D171" s="355" t="s">
        <v>97</v>
      </c>
      <c r="E171" s="210"/>
      <c r="F171" s="210">
        <v>1000</v>
      </c>
      <c r="G171" s="207"/>
      <c r="H171" s="209">
        <f t="shared" si="4"/>
        <v>-1500</v>
      </c>
      <c r="I171" s="75" t="s">
        <v>167</v>
      </c>
      <c r="J171" s="75" t="s">
        <v>1629</v>
      </c>
      <c r="K171" s="167"/>
    </row>
    <row r="172" spans="1:11" ht="15.6">
      <c r="A172" s="508">
        <v>46144</v>
      </c>
      <c r="B172" s="509" t="s">
        <v>1582</v>
      </c>
      <c r="C172" s="509" t="s">
        <v>448</v>
      </c>
      <c r="D172" s="355" t="s">
        <v>97</v>
      </c>
      <c r="E172" s="510">
        <v>6948</v>
      </c>
      <c r="F172" s="417"/>
      <c r="G172" s="210"/>
      <c r="H172" s="209">
        <f t="shared" si="4"/>
        <v>5448</v>
      </c>
      <c r="I172" s="513" t="s">
        <v>167</v>
      </c>
      <c r="J172" s="514" t="s">
        <v>1630</v>
      </c>
      <c r="K172" s="167"/>
    </row>
    <row r="173" spans="1:11" ht="15.6">
      <c r="A173" s="508">
        <v>46144</v>
      </c>
      <c r="B173" s="509" t="s">
        <v>1582</v>
      </c>
      <c r="C173" s="509" t="s">
        <v>448</v>
      </c>
      <c r="D173" s="355" t="s">
        <v>97</v>
      </c>
      <c r="E173" s="417"/>
      <c r="F173" s="510">
        <v>6948</v>
      </c>
      <c r="G173" s="207"/>
      <c r="H173" s="209">
        <f t="shared" si="4"/>
        <v>-1500</v>
      </c>
      <c r="I173" s="513" t="s">
        <v>167</v>
      </c>
      <c r="J173" s="514" t="s">
        <v>1630</v>
      </c>
      <c r="K173" s="167"/>
    </row>
    <row r="174" spans="1:11" ht="15.6">
      <c r="A174" s="507">
        <v>46146</v>
      </c>
      <c r="B174" s="354" t="s">
        <v>1583</v>
      </c>
      <c r="C174" s="511" t="s">
        <v>334</v>
      </c>
      <c r="D174" s="355" t="s">
        <v>97</v>
      </c>
      <c r="E174" s="210"/>
      <c r="F174" s="210">
        <v>1000</v>
      </c>
      <c r="G174" s="207"/>
      <c r="H174" s="209">
        <f t="shared" si="4"/>
        <v>-2500</v>
      </c>
      <c r="I174" s="75" t="s">
        <v>167</v>
      </c>
      <c r="J174" s="75" t="s">
        <v>1629</v>
      </c>
      <c r="K174" s="167"/>
    </row>
    <row r="175" spans="1:11" ht="15.6">
      <c r="A175" s="507">
        <v>46146</v>
      </c>
      <c r="B175" s="354" t="s">
        <v>196</v>
      </c>
      <c r="C175" s="511" t="s">
        <v>334</v>
      </c>
      <c r="D175" s="355" t="s">
        <v>97</v>
      </c>
      <c r="E175" s="210"/>
      <c r="F175" s="210">
        <v>1000</v>
      </c>
      <c r="G175" s="207"/>
      <c r="H175" s="209">
        <f t="shared" si="4"/>
        <v>-3500</v>
      </c>
      <c r="I175" s="75" t="s">
        <v>167</v>
      </c>
      <c r="J175" s="75" t="s">
        <v>1629</v>
      </c>
      <c r="K175" s="167"/>
    </row>
    <row r="176" spans="1:11" ht="15.6">
      <c r="A176" s="507">
        <v>46146</v>
      </c>
      <c r="B176" s="355" t="s">
        <v>1581</v>
      </c>
      <c r="C176" s="511" t="s">
        <v>334</v>
      </c>
      <c r="D176" s="355" t="s">
        <v>97</v>
      </c>
      <c r="E176" s="210"/>
      <c r="F176" s="210">
        <v>1000</v>
      </c>
      <c r="G176" s="207"/>
      <c r="H176" s="209">
        <f t="shared" si="4"/>
        <v>-4500</v>
      </c>
      <c r="I176" s="75" t="s">
        <v>167</v>
      </c>
      <c r="J176" s="75" t="s">
        <v>1629</v>
      </c>
      <c r="K176" s="167"/>
    </row>
    <row r="177" spans="1:11" ht="15.6">
      <c r="A177" s="507">
        <v>46146</v>
      </c>
      <c r="B177" s="355" t="s">
        <v>1018</v>
      </c>
      <c r="C177" s="511" t="s">
        <v>334</v>
      </c>
      <c r="D177" s="355" t="s">
        <v>97</v>
      </c>
      <c r="E177" s="210"/>
      <c r="F177" s="210">
        <v>1000</v>
      </c>
      <c r="G177" s="207"/>
      <c r="H177" s="209">
        <f t="shared" si="4"/>
        <v>-5500</v>
      </c>
      <c r="I177" s="75" t="s">
        <v>167</v>
      </c>
      <c r="J177" s="75" t="s">
        <v>1629</v>
      </c>
      <c r="K177" s="167"/>
    </row>
    <row r="178" spans="1:11" ht="15.6">
      <c r="A178" s="508">
        <v>46146</v>
      </c>
      <c r="B178" s="509" t="s">
        <v>1582</v>
      </c>
      <c r="C178" s="509" t="s">
        <v>448</v>
      </c>
      <c r="D178" s="355" t="s">
        <v>97</v>
      </c>
      <c r="E178" s="510">
        <v>11340</v>
      </c>
      <c r="F178" s="417"/>
      <c r="G178" s="207"/>
      <c r="H178" s="209">
        <f t="shared" si="4"/>
        <v>5840</v>
      </c>
      <c r="I178" s="360" t="s">
        <v>167</v>
      </c>
      <c r="J178" s="514" t="s">
        <v>1631</v>
      </c>
      <c r="K178" s="167"/>
    </row>
    <row r="179" spans="1:11" ht="15.6">
      <c r="A179" s="508">
        <v>46146</v>
      </c>
      <c r="B179" s="509" t="s">
        <v>1582</v>
      </c>
      <c r="C179" s="509" t="s">
        <v>448</v>
      </c>
      <c r="D179" s="355" t="s">
        <v>97</v>
      </c>
      <c r="E179" s="417"/>
      <c r="F179" s="510">
        <v>11340</v>
      </c>
      <c r="G179" s="207"/>
      <c r="H179" s="209">
        <f t="shared" si="4"/>
        <v>-5500</v>
      </c>
      <c r="I179" s="360" t="s">
        <v>167</v>
      </c>
      <c r="J179" s="514" t="s">
        <v>1631</v>
      </c>
      <c r="K179" s="167"/>
    </row>
    <row r="180" spans="1:11" ht="15.6">
      <c r="A180" s="507">
        <v>46147</v>
      </c>
      <c r="B180" s="354" t="s">
        <v>1584</v>
      </c>
      <c r="C180" s="511" t="s">
        <v>334</v>
      </c>
      <c r="D180" s="355" t="s">
        <v>97</v>
      </c>
      <c r="E180" s="210"/>
      <c r="F180" s="210">
        <v>1000</v>
      </c>
      <c r="G180" s="207"/>
      <c r="H180" s="209">
        <f t="shared" si="4"/>
        <v>-6500</v>
      </c>
      <c r="I180" s="75" t="s">
        <v>167</v>
      </c>
      <c r="J180" s="75" t="s">
        <v>1629</v>
      </c>
      <c r="K180" s="167"/>
    </row>
    <row r="181" spans="1:11" ht="15.6">
      <c r="A181" s="507">
        <v>46147</v>
      </c>
      <c r="B181" s="354" t="s">
        <v>1585</v>
      </c>
      <c r="C181" s="511" t="s">
        <v>334</v>
      </c>
      <c r="D181" s="355" t="s">
        <v>97</v>
      </c>
      <c r="E181" s="210"/>
      <c r="F181" s="210">
        <v>1000</v>
      </c>
      <c r="G181" s="207"/>
      <c r="H181" s="209">
        <f t="shared" si="4"/>
        <v>-7500</v>
      </c>
      <c r="I181" s="75" t="s">
        <v>167</v>
      </c>
      <c r="J181" s="75" t="s">
        <v>1629</v>
      </c>
      <c r="K181" s="167"/>
    </row>
    <row r="182" spans="1:11" ht="15.6">
      <c r="A182" s="507">
        <v>46147</v>
      </c>
      <c r="B182" s="355" t="s">
        <v>1586</v>
      </c>
      <c r="C182" s="511" t="s">
        <v>334</v>
      </c>
      <c r="D182" s="355" t="s">
        <v>97</v>
      </c>
      <c r="E182" s="210"/>
      <c r="F182" s="210">
        <v>1000</v>
      </c>
      <c r="G182" s="207"/>
      <c r="H182" s="209">
        <f t="shared" si="4"/>
        <v>-8500</v>
      </c>
      <c r="I182" s="75" t="s">
        <v>167</v>
      </c>
      <c r="J182" s="75" t="s">
        <v>1629</v>
      </c>
      <c r="K182" s="167"/>
    </row>
    <row r="183" spans="1:11" ht="15.6">
      <c r="A183" s="507">
        <v>46147</v>
      </c>
      <c r="B183" s="354" t="s">
        <v>1587</v>
      </c>
      <c r="C183" s="355" t="s">
        <v>109</v>
      </c>
      <c r="D183" s="354" t="s">
        <v>98</v>
      </c>
      <c r="E183" s="210">
        <v>5000</v>
      </c>
      <c r="F183" s="210"/>
      <c r="G183" s="207"/>
      <c r="H183" s="209">
        <f t="shared" si="4"/>
        <v>-3500</v>
      </c>
      <c r="I183" s="75" t="s">
        <v>167</v>
      </c>
      <c r="J183" s="75" t="s">
        <v>1632</v>
      </c>
      <c r="K183" s="167"/>
    </row>
    <row r="184" spans="1:11" ht="15.6">
      <c r="A184" s="507">
        <v>46147</v>
      </c>
      <c r="B184" s="354" t="s">
        <v>1587</v>
      </c>
      <c r="C184" s="355" t="s">
        <v>109</v>
      </c>
      <c r="D184" s="354" t="s">
        <v>98</v>
      </c>
      <c r="E184" s="210"/>
      <c r="F184" s="210">
        <v>5000</v>
      </c>
      <c r="G184" s="207"/>
      <c r="H184" s="209">
        <f t="shared" si="4"/>
        <v>-8500</v>
      </c>
      <c r="I184" s="75" t="s">
        <v>167</v>
      </c>
      <c r="J184" s="75" t="s">
        <v>1632</v>
      </c>
      <c r="K184" s="167"/>
    </row>
    <row r="185" spans="1:11" ht="15.6">
      <c r="A185" s="507">
        <v>46153</v>
      </c>
      <c r="B185" s="355" t="s">
        <v>1588</v>
      </c>
      <c r="C185" s="511" t="s">
        <v>334</v>
      </c>
      <c r="D185" s="355" t="s">
        <v>97</v>
      </c>
      <c r="E185" s="210"/>
      <c r="F185" s="210">
        <v>1000</v>
      </c>
      <c r="G185" s="207"/>
      <c r="H185" s="209">
        <f t="shared" si="4"/>
        <v>-9500</v>
      </c>
      <c r="I185" s="75" t="s">
        <v>167</v>
      </c>
      <c r="J185" s="75" t="s">
        <v>1629</v>
      </c>
      <c r="K185" s="167"/>
    </row>
    <row r="186" spans="1:11" ht="15.6">
      <c r="A186" s="507">
        <v>46153</v>
      </c>
      <c r="B186" s="355" t="s">
        <v>1018</v>
      </c>
      <c r="C186" s="511" t="s">
        <v>334</v>
      </c>
      <c r="D186" s="355" t="s">
        <v>97</v>
      </c>
      <c r="E186" s="210"/>
      <c r="F186" s="210">
        <v>1000</v>
      </c>
      <c r="G186" s="207"/>
      <c r="H186" s="209">
        <f t="shared" si="4"/>
        <v>-10500</v>
      </c>
      <c r="I186" s="75" t="s">
        <v>167</v>
      </c>
      <c r="J186" s="75" t="s">
        <v>1629</v>
      </c>
      <c r="K186" s="167"/>
    </row>
    <row r="187" spans="1:11" ht="15.6">
      <c r="A187" s="508">
        <v>46153</v>
      </c>
      <c r="B187" s="509" t="s">
        <v>1589</v>
      </c>
      <c r="C187" s="509" t="s">
        <v>448</v>
      </c>
      <c r="D187" s="355" t="s">
        <v>97</v>
      </c>
      <c r="E187" s="510">
        <v>525</v>
      </c>
      <c r="F187" s="417"/>
      <c r="G187" s="207"/>
      <c r="H187" s="209">
        <f t="shared" si="4"/>
        <v>-9975</v>
      </c>
      <c r="I187" s="124" t="s">
        <v>167</v>
      </c>
      <c r="J187" s="514" t="s">
        <v>1633</v>
      </c>
      <c r="K187" s="167"/>
    </row>
    <row r="188" spans="1:11" ht="15.6">
      <c r="A188" s="508">
        <v>46153</v>
      </c>
      <c r="B188" s="509" t="s">
        <v>1589</v>
      </c>
      <c r="C188" s="509" t="s">
        <v>448</v>
      </c>
      <c r="D188" s="355" t="s">
        <v>97</v>
      </c>
      <c r="E188" s="417"/>
      <c r="F188" s="510">
        <v>525</v>
      </c>
      <c r="G188" s="207"/>
      <c r="H188" s="209">
        <f t="shared" si="4"/>
        <v>-10500</v>
      </c>
      <c r="I188" s="124" t="s">
        <v>167</v>
      </c>
      <c r="J188" s="514" t="s">
        <v>1633</v>
      </c>
      <c r="K188" s="167"/>
    </row>
    <row r="189" spans="1:11" ht="15.6">
      <c r="A189" s="507">
        <v>46154</v>
      </c>
      <c r="B189" s="355" t="s">
        <v>1014</v>
      </c>
      <c r="C189" s="511" t="s">
        <v>334</v>
      </c>
      <c r="D189" s="355" t="s">
        <v>97</v>
      </c>
      <c r="E189" s="210"/>
      <c r="F189" s="210">
        <v>1000</v>
      </c>
      <c r="G189" s="207"/>
      <c r="H189" s="209">
        <f t="shared" si="4"/>
        <v>-11500</v>
      </c>
      <c r="I189" s="75" t="s">
        <v>167</v>
      </c>
      <c r="J189" s="75" t="s">
        <v>1629</v>
      </c>
      <c r="K189" s="167"/>
    </row>
    <row r="190" spans="1:11" ht="15.6">
      <c r="A190" s="507">
        <v>46154</v>
      </c>
      <c r="B190" s="355" t="s">
        <v>1015</v>
      </c>
      <c r="C190" s="511" t="s">
        <v>334</v>
      </c>
      <c r="D190" s="355" t="s">
        <v>97</v>
      </c>
      <c r="E190" s="210"/>
      <c r="F190" s="210">
        <v>1000</v>
      </c>
      <c r="G190" s="207"/>
      <c r="H190" s="209">
        <f t="shared" si="4"/>
        <v>-12500</v>
      </c>
      <c r="I190" s="75" t="s">
        <v>167</v>
      </c>
      <c r="J190" s="75" t="s">
        <v>1629</v>
      </c>
      <c r="K190" s="167"/>
    </row>
    <row r="191" spans="1:11" ht="15.6">
      <c r="A191" s="507">
        <v>46154</v>
      </c>
      <c r="B191" s="354" t="s">
        <v>1583</v>
      </c>
      <c r="C191" s="511" t="s">
        <v>334</v>
      </c>
      <c r="D191" s="355" t="s">
        <v>97</v>
      </c>
      <c r="E191" s="207"/>
      <c r="F191" s="207">
        <v>1000</v>
      </c>
      <c r="G191" s="207"/>
      <c r="H191" s="209">
        <f t="shared" si="4"/>
        <v>-13500</v>
      </c>
      <c r="I191" s="75" t="s">
        <v>167</v>
      </c>
      <c r="J191" s="75" t="s">
        <v>1629</v>
      </c>
      <c r="K191" s="167"/>
    </row>
    <row r="192" spans="1:11" ht="15.6">
      <c r="A192" s="507">
        <v>46154</v>
      </c>
      <c r="B192" s="354" t="s">
        <v>196</v>
      </c>
      <c r="C192" s="511" t="s">
        <v>334</v>
      </c>
      <c r="D192" s="355" t="s">
        <v>97</v>
      </c>
      <c r="E192" s="210"/>
      <c r="F192" s="210">
        <v>1000</v>
      </c>
      <c r="G192" s="207"/>
      <c r="H192" s="209">
        <f t="shared" si="4"/>
        <v>-14500</v>
      </c>
      <c r="I192" s="75" t="s">
        <v>167</v>
      </c>
      <c r="J192" s="75" t="s">
        <v>1629</v>
      </c>
      <c r="K192" s="167"/>
    </row>
    <row r="193" spans="1:11" ht="15.6">
      <c r="A193" s="507">
        <v>46154</v>
      </c>
      <c r="B193" s="354" t="s">
        <v>1590</v>
      </c>
      <c r="C193" s="355" t="s">
        <v>109</v>
      </c>
      <c r="D193" s="354" t="s">
        <v>98</v>
      </c>
      <c r="E193" s="210">
        <v>5000</v>
      </c>
      <c r="F193" s="210"/>
      <c r="G193" s="207"/>
      <c r="H193" s="209">
        <f t="shared" si="4"/>
        <v>-9500</v>
      </c>
      <c r="I193" s="75" t="s">
        <v>167</v>
      </c>
      <c r="J193" s="75" t="s">
        <v>1634</v>
      </c>
      <c r="K193" s="167"/>
    </row>
    <row r="194" spans="1:11" ht="15.6">
      <c r="A194" s="507">
        <v>46154</v>
      </c>
      <c r="B194" s="354" t="s">
        <v>1590</v>
      </c>
      <c r="C194" s="355" t="s">
        <v>109</v>
      </c>
      <c r="D194" s="354" t="s">
        <v>98</v>
      </c>
      <c r="E194" s="210"/>
      <c r="F194" s="210">
        <v>5000</v>
      </c>
      <c r="G194" s="207"/>
      <c r="H194" s="209">
        <f t="shared" si="4"/>
        <v>-14500</v>
      </c>
      <c r="I194" s="75" t="s">
        <v>167</v>
      </c>
      <c r="J194" s="75" t="s">
        <v>1634</v>
      </c>
      <c r="K194" s="167"/>
    </row>
    <row r="195" spans="1:11" ht="15.6">
      <c r="A195" s="507">
        <v>46155</v>
      </c>
      <c r="B195" s="354" t="s">
        <v>1591</v>
      </c>
      <c r="C195" s="511" t="s">
        <v>334</v>
      </c>
      <c r="D195" s="355" t="s">
        <v>97</v>
      </c>
      <c r="E195" s="210"/>
      <c r="F195" s="210">
        <v>1000</v>
      </c>
      <c r="G195" s="207"/>
      <c r="H195" s="209">
        <f t="shared" si="4"/>
        <v>-15500</v>
      </c>
      <c r="I195" s="75" t="s">
        <v>167</v>
      </c>
      <c r="J195" s="75" t="s">
        <v>1629</v>
      </c>
      <c r="K195" s="167"/>
    </row>
    <row r="196" spans="1:11" ht="15.6">
      <c r="A196" s="507">
        <v>46155</v>
      </c>
      <c r="B196" s="354" t="s">
        <v>196</v>
      </c>
      <c r="C196" s="511" t="s">
        <v>334</v>
      </c>
      <c r="D196" s="355" t="s">
        <v>97</v>
      </c>
      <c r="E196" s="210"/>
      <c r="F196" s="210">
        <v>1000</v>
      </c>
      <c r="G196" s="207"/>
      <c r="H196" s="209">
        <f t="shared" si="4"/>
        <v>-16500</v>
      </c>
      <c r="I196" s="75" t="s">
        <v>167</v>
      </c>
      <c r="J196" s="75" t="s">
        <v>1629</v>
      </c>
      <c r="K196" s="167"/>
    </row>
    <row r="197" spans="1:11" ht="15.6">
      <c r="A197" s="507">
        <v>46155</v>
      </c>
      <c r="B197" s="354" t="s">
        <v>1592</v>
      </c>
      <c r="C197" s="511" t="s">
        <v>334</v>
      </c>
      <c r="D197" s="355" t="s">
        <v>97</v>
      </c>
      <c r="E197" s="210"/>
      <c r="F197" s="210">
        <v>1000</v>
      </c>
      <c r="G197" s="207"/>
      <c r="H197" s="209">
        <f t="shared" si="4"/>
        <v>-17500</v>
      </c>
      <c r="I197" s="75" t="s">
        <v>167</v>
      </c>
      <c r="J197" s="75" t="s">
        <v>1629</v>
      </c>
      <c r="K197" s="167"/>
    </row>
    <row r="198" spans="1:11" ht="15.6">
      <c r="A198" s="507">
        <v>46155</v>
      </c>
      <c r="B198" s="354" t="s">
        <v>1593</v>
      </c>
      <c r="C198" s="511" t="s">
        <v>334</v>
      </c>
      <c r="D198" s="355" t="s">
        <v>97</v>
      </c>
      <c r="E198" s="210"/>
      <c r="F198" s="210">
        <v>1000</v>
      </c>
      <c r="G198" s="207"/>
      <c r="H198" s="209">
        <f t="shared" si="4"/>
        <v>-18500</v>
      </c>
      <c r="I198" s="75" t="s">
        <v>167</v>
      </c>
      <c r="J198" s="75" t="s">
        <v>1629</v>
      </c>
      <c r="K198" s="167"/>
    </row>
    <row r="199" spans="1:11" ht="15.6">
      <c r="A199" s="507">
        <v>46157</v>
      </c>
      <c r="B199" s="354" t="s">
        <v>1594</v>
      </c>
      <c r="C199" s="511" t="s">
        <v>334</v>
      </c>
      <c r="D199" s="355" t="s">
        <v>97</v>
      </c>
      <c r="E199" s="210"/>
      <c r="F199" s="210">
        <v>500</v>
      </c>
      <c r="G199" s="207"/>
      <c r="H199" s="209">
        <f t="shared" si="4"/>
        <v>-19000</v>
      </c>
      <c r="I199" s="75" t="s">
        <v>167</v>
      </c>
      <c r="J199" s="75" t="s">
        <v>1629</v>
      </c>
      <c r="K199" s="167"/>
    </row>
    <row r="200" spans="1:11" ht="15.6">
      <c r="A200" s="507">
        <v>46157</v>
      </c>
      <c r="B200" s="354" t="s">
        <v>451</v>
      </c>
      <c r="C200" s="511" t="s">
        <v>334</v>
      </c>
      <c r="D200" s="355" t="s">
        <v>97</v>
      </c>
      <c r="E200" s="210"/>
      <c r="F200" s="210">
        <v>500</v>
      </c>
      <c r="G200" s="207"/>
      <c r="H200" s="209">
        <f t="shared" si="4"/>
        <v>-19500</v>
      </c>
      <c r="I200" s="75" t="s">
        <v>167</v>
      </c>
      <c r="J200" s="75" t="s">
        <v>1629</v>
      </c>
      <c r="K200" s="167"/>
    </row>
    <row r="201" spans="1:11" ht="15.6">
      <c r="A201" s="508">
        <v>46157</v>
      </c>
      <c r="B201" s="509" t="s">
        <v>1595</v>
      </c>
      <c r="C201" s="509" t="s">
        <v>448</v>
      </c>
      <c r="D201" s="355" t="s">
        <v>97</v>
      </c>
      <c r="E201" s="510">
        <v>19490</v>
      </c>
      <c r="F201" s="417"/>
      <c r="G201" s="207"/>
      <c r="H201" s="209">
        <f t="shared" si="4"/>
        <v>-10</v>
      </c>
      <c r="I201" s="124" t="s">
        <v>167</v>
      </c>
      <c r="J201" s="514" t="s">
        <v>1635</v>
      </c>
      <c r="K201" s="167"/>
    </row>
    <row r="202" spans="1:11" ht="15.6">
      <c r="A202" s="508">
        <v>46157</v>
      </c>
      <c r="B202" s="509" t="s">
        <v>1595</v>
      </c>
      <c r="C202" s="509" t="s">
        <v>448</v>
      </c>
      <c r="D202" s="355" t="s">
        <v>97</v>
      </c>
      <c r="E202" s="417"/>
      <c r="F202" s="510">
        <v>19490</v>
      </c>
      <c r="G202" s="207"/>
      <c r="H202" s="209">
        <f t="shared" si="4"/>
        <v>-19500</v>
      </c>
      <c r="I202" s="124" t="s">
        <v>167</v>
      </c>
      <c r="J202" s="514" t="s">
        <v>1635</v>
      </c>
      <c r="K202" s="167"/>
    </row>
    <row r="203" spans="1:11" ht="15.6">
      <c r="A203" s="507">
        <v>46158</v>
      </c>
      <c r="B203" s="354" t="s">
        <v>1596</v>
      </c>
      <c r="C203" s="511" t="s">
        <v>334</v>
      </c>
      <c r="D203" s="355" t="s">
        <v>97</v>
      </c>
      <c r="E203" s="210"/>
      <c r="F203" s="210">
        <v>1000</v>
      </c>
      <c r="G203" s="207"/>
      <c r="H203" s="209">
        <f t="shared" si="4"/>
        <v>-20500</v>
      </c>
      <c r="I203" s="75" t="s">
        <v>167</v>
      </c>
      <c r="J203" s="75" t="s">
        <v>1629</v>
      </c>
      <c r="K203" s="167"/>
    </row>
    <row r="204" spans="1:11" ht="15.6">
      <c r="A204" s="507">
        <v>46158</v>
      </c>
      <c r="B204" s="355" t="s">
        <v>1597</v>
      </c>
      <c r="C204" s="511" t="s">
        <v>334</v>
      </c>
      <c r="D204" s="355" t="s">
        <v>97</v>
      </c>
      <c r="E204" s="210"/>
      <c r="F204" s="210">
        <v>1000</v>
      </c>
      <c r="G204" s="207"/>
      <c r="H204" s="209">
        <f t="shared" si="4"/>
        <v>-21500</v>
      </c>
      <c r="I204" s="75" t="s">
        <v>167</v>
      </c>
      <c r="J204" s="75" t="s">
        <v>1629</v>
      </c>
      <c r="K204" s="167"/>
    </row>
    <row r="205" spans="1:11" ht="15.6">
      <c r="A205" s="507">
        <v>46158</v>
      </c>
      <c r="B205" s="355" t="s">
        <v>1598</v>
      </c>
      <c r="C205" s="511" t="s">
        <v>334</v>
      </c>
      <c r="D205" s="355" t="s">
        <v>97</v>
      </c>
      <c r="E205" s="210"/>
      <c r="F205" s="210">
        <v>1000</v>
      </c>
      <c r="G205" s="207"/>
      <c r="H205" s="209">
        <f t="shared" si="4"/>
        <v>-22500</v>
      </c>
      <c r="I205" s="75" t="s">
        <v>167</v>
      </c>
      <c r="J205" s="75" t="s">
        <v>1629</v>
      </c>
      <c r="K205" s="167"/>
    </row>
    <row r="206" spans="1:11" ht="15.6">
      <c r="A206" s="508">
        <v>46158</v>
      </c>
      <c r="B206" s="509" t="s">
        <v>1599</v>
      </c>
      <c r="C206" s="509" t="s">
        <v>448</v>
      </c>
      <c r="D206" s="355" t="s">
        <v>97</v>
      </c>
      <c r="E206" s="510">
        <v>10850</v>
      </c>
      <c r="F206" s="417"/>
      <c r="G206" s="207"/>
      <c r="H206" s="209">
        <f t="shared" si="4"/>
        <v>-11650</v>
      </c>
      <c r="I206" s="124" t="s">
        <v>167</v>
      </c>
      <c r="J206" s="514" t="s">
        <v>1636</v>
      </c>
      <c r="K206" s="167"/>
    </row>
    <row r="207" spans="1:11" ht="15.6">
      <c r="A207" s="508">
        <v>46158</v>
      </c>
      <c r="B207" s="509" t="s">
        <v>1599</v>
      </c>
      <c r="C207" s="509" t="s">
        <v>448</v>
      </c>
      <c r="D207" s="355" t="s">
        <v>97</v>
      </c>
      <c r="E207" s="417"/>
      <c r="F207" s="510">
        <v>10850</v>
      </c>
      <c r="G207" s="207"/>
      <c r="H207" s="209">
        <f t="shared" si="4"/>
        <v>-22500</v>
      </c>
      <c r="I207" s="124" t="s">
        <v>167</v>
      </c>
      <c r="J207" s="514" t="s">
        <v>1636</v>
      </c>
      <c r="K207" s="167"/>
    </row>
    <row r="208" spans="1:11" ht="15.6">
      <c r="A208" s="507">
        <v>46160</v>
      </c>
      <c r="B208" s="355" t="s">
        <v>1600</v>
      </c>
      <c r="C208" s="511" t="s">
        <v>334</v>
      </c>
      <c r="D208" s="355" t="s">
        <v>97</v>
      </c>
      <c r="E208" s="210"/>
      <c r="F208" s="210">
        <v>1000</v>
      </c>
      <c r="G208" s="207"/>
      <c r="H208" s="209">
        <f t="shared" si="4"/>
        <v>-23500</v>
      </c>
      <c r="I208" s="75" t="s">
        <v>167</v>
      </c>
      <c r="J208" s="75" t="s">
        <v>1629</v>
      </c>
      <c r="K208" s="167"/>
    </row>
    <row r="209" spans="1:11" ht="15.6">
      <c r="A209" s="507">
        <v>46160</v>
      </c>
      <c r="B209" s="355" t="s">
        <v>1601</v>
      </c>
      <c r="C209" s="511" t="s">
        <v>334</v>
      </c>
      <c r="D209" s="355" t="s">
        <v>97</v>
      </c>
      <c r="E209" s="210"/>
      <c r="F209" s="210">
        <v>1000</v>
      </c>
      <c r="G209" s="207"/>
      <c r="H209" s="209">
        <f t="shared" si="4"/>
        <v>-24500</v>
      </c>
      <c r="I209" s="75" t="s">
        <v>167</v>
      </c>
      <c r="J209" s="75" t="s">
        <v>1629</v>
      </c>
      <c r="K209" s="167"/>
    </row>
    <row r="210" spans="1:11" ht="15.6">
      <c r="A210" s="507">
        <v>46160</v>
      </c>
      <c r="B210" s="354" t="s">
        <v>1592</v>
      </c>
      <c r="C210" s="511" t="s">
        <v>334</v>
      </c>
      <c r="D210" s="355" t="s">
        <v>97</v>
      </c>
      <c r="E210" s="210"/>
      <c r="F210" s="210">
        <v>1000</v>
      </c>
      <c r="G210" s="207"/>
      <c r="H210" s="209">
        <f t="shared" si="4"/>
        <v>-25500</v>
      </c>
      <c r="I210" s="75" t="s">
        <v>167</v>
      </c>
      <c r="J210" s="75" t="s">
        <v>1629</v>
      </c>
      <c r="K210" s="167"/>
    </row>
    <row r="211" spans="1:11" ht="15.6">
      <c r="A211" s="507">
        <v>46160</v>
      </c>
      <c r="B211" s="354" t="s">
        <v>1602</v>
      </c>
      <c r="C211" s="511" t="s">
        <v>334</v>
      </c>
      <c r="D211" s="355" t="s">
        <v>97</v>
      </c>
      <c r="E211" s="210"/>
      <c r="F211" s="210">
        <v>1000</v>
      </c>
      <c r="G211" s="207"/>
      <c r="H211" s="209">
        <f t="shared" si="4"/>
        <v>-26500</v>
      </c>
      <c r="I211" s="75" t="s">
        <v>167</v>
      </c>
      <c r="J211" s="75" t="s">
        <v>1629</v>
      </c>
      <c r="K211" s="167"/>
    </row>
    <row r="212" spans="1:11" ht="15.6">
      <c r="A212" s="507">
        <v>46160</v>
      </c>
      <c r="B212" s="355" t="s">
        <v>1603</v>
      </c>
      <c r="C212" s="511" t="s">
        <v>334</v>
      </c>
      <c r="D212" s="355" t="s">
        <v>97</v>
      </c>
      <c r="E212" s="210"/>
      <c r="F212" s="210">
        <v>1000</v>
      </c>
      <c r="G212" s="207"/>
      <c r="H212" s="209">
        <f t="shared" si="4"/>
        <v>-27500</v>
      </c>
      <c r="I212" s="75" t="s">
        <v>167</v>
      </c>
      <c r="J212" s="75" t="s">
        <v>1629</v>
      </c>
      <c r="K212" s="167"/>
    </row>
    <row r="213" spans="1:11" ht="15.6">
      <c r="A213" s="507">
        <v>46160</v>
      </c>
      <c r="B213" s="355" t="s">
        <v>1018</v>
      </c>
      <c r="C213" s="511" t="s">
        <v>334</v>
      </c>
      <c r="D213" s="355" t="s">
        <v>97</v>
      </c>
      <c r="E213" s="210"/>
      <c r="F213" s="210">
        <v>1000</v>
      </c>
      <c r="G213" s="207"/>
      <c r="H213" s="209">
        <f t="shared" si="4"/>
        <v>-28500</v>
      </c>
      <c r="I213" s="75" t="s">
        <v>167</v>
      </c>
      <c r="J213" s="75" t="s">
        <v>1629</v>
      </c>
      <c r="K213" s="167"/>
    </row>
    <row r="214" spans="1:11" ht="15.6">
      <c r="A214" s="507">
        <v>46160</v>
      </c>
      <c r="B214" s="355" t="s">
        <v>1604</v>
      </c>
      <c r="C214" s="511" t="s">
        <v>101</v>
      </c>
      <c r="D214" s="355" t="s">
        <v>97</v>
      </c>
      <c r="E214" s="210">
        <v>35000</v>
      </c>
      <c r="F214" s="210"/>
      <c r="G214" s="207"/>
      <c r="H214" s="209">
        <f t="shared" si="4"/>
        <v>6500</v>
      </c>
      <c r="I214" s="75" t="s">
        <v>167</v>
      </c>
      <c r="J214" s="75" t="s">
        <v>1637</v>
      </c>
      <c r="K214" s="167"/>
    </row>
    <row r="215" spans="1:11" ht="15.6">
      <c r="A215" s="508">
        <v>46160</v>
      </c>
      <c r="B215" s="509" t="s">
        <v>1605</v>
      </c>
      <c r="C215" s="509" t="s">
        <v>239</v>
      </c>
      <c r="D215" s="355" t="s">
        <v>97</v>
      </c>
      <c r="E215" s="510">
        <v>45000</v>
      </c>
      <c r="F215" s="417"/>
      <c r="G215" s="207"/>
      <c r="H215" s="209">
        <f t="shared" si="4"/>
        <v>51500</v>
      </c>
      <c r="I215" s="124" t="s">
        <v>167</v>
      </c>
      <c r="J215" s="514" t="s">
        <v>1638</v>
      </c>
      <c r="K215" s="167"/>
    </row>
    <row r="216" spans="1:11" ht="15.6">
      <c r="A216" s="508">
        <v>46160</v>
      </c>
      <c r="B216" s="509" t="s">
        <v>1606</v>
      </c>
      <c r="C216" s="509" t="s">
        <v>448</v>
      </c>
      <c r="D216" s="355" t="s">
        <v>97</v>
      </c>
      <c r="E216" s="510">
        <v>4550</v>
      </c>
      <c r="F216" s="417"/>
      <c r="G216" s="207"/>
      <c r="H216" s="209">
        <f t="shared" si="4"/>
        <v>56050</v>
      </c>
      <c r="I216" s="124" t="s">
        <v>167</v>
      </c>
      <c r="J216" s="514" t="s">
        <v>1639</v>
      </c>
      <c r="K216" s="167"/>
    </row>
    <row r="217" spans="1:11" ht="15.6">
      <c r="A217" s="508">
        <v>46160</v>
      </c>
      <c r="B217" s="509" t="s">
        <v>1605</v>
      </c>
      <c r="C217" s="509" t="s">
        <v>239</v>
      </c>
      <c r="D217" s="355" t="s">
        <v>97</v>
      </c>
      <c r="E217" s="417"/>
      <c r="F217" s="510">
        <v>45000</v>
      </c>
      <c r="G217" s="207"/>
      <c r="H217" s="209">
        <f t="shared" si="4"/>
        <v>11050</v>
      </c>
      <c r="I217" s="124" t="s">
        <v>167</v>
      </c>
      <c r="J217" s="514" t="s">
        <v>1638</v>
      </c>
      <c r="K217" s="167"/>
    </row>
    <row r="218" spans="1:11" ht="15.6">
      <c r="A218" s="508">
        <v>46160</v>
      </c>
      <c r="B218" s="509" t="s">
        <v>1606</v>
      </c>
      <c r="C218" s="509" t="s">
        <v>448</v>
      </c>
      <c r="D218" s="355" t="s">
        <v>97</v>
      </c>
      <c r="E218" s="417"/>
      <c r="F218" s="510">
        <v>4550</v>
      </c>
      <c r="G218" s="207"/>
      <c r="H218" s="209">
        <f t="shared" si="4"/>
        <v>6500</v>
      </c>
      <c r="I218" s="124" t="s">
        <v>167</v>
      </c>
      <c r="J218" s="514" t="s">
        <v>1639</v>
      </c>
      <c r="K218" s="167"/>
    </row>
    <row r="219" spans="1:11" ht="15.6">
      <c r="A219" s="507">
        <v>46161</v>
      </c>
      <c r="B219" s="354" t="s">
        <v>1594</v>
      </c>
      <c r="C219" s="511" t="s">
        <v>334</v>
      </c>
      <c r="D219" s="355" t="s">
        <v>97</v>
      </c>
      <c r="E219" s="210"/>
      <c r="F219" s="210">
        <v>500</v>
      </c>
      <c r="G219" s="207"/>
      <c r="H219" s="209">
        <f t="shared" si="4"/>
        <v>6000</v>
      </c>
      <c r="I219" s="75" t="s">
        <v>167</v>
      </c>
      <c r="J219" s="75" t="s">
        <v>1629</v>
      </c>
      <c r="K219" s="167"/>
    </row>
    <row r="220" spans="1:11" ht="15.6">
      <c r="A220" s="507">
        <v>46161</v>
      </c>
      <c r="B220" s="354" t="s">
        <v>451</v>
      </c>
      <c r="C220" s="511" t="s">
        <v>334</v>
      </c>
      <c r="D220" s="355" t="s">
        <v>97</v>
      </c>
      <c r="E220" s="210"/>
      <c r="F220" s="210">
        <v>500</v>
      </c>
      <c r="G220" s="207"/>
      <c r="H220" s="209">
        <f t="shared" si="4"/>
        <v>5500</v>
      </c>
      <c r="I220" s="75" t="s">
        <v>167</v>
      </c>
      <c r="J220" s="75" t="s">
        <v>1629</v>
      </c>
      <c r="K220" s="167"/>
    </row>
    <row r="221" spans="1:11" ht="15.6">
      <c r="A221" s="507">
        <v>46161</v>
      </c>
      <c r="B221" s="355" t="s">
        <v>1014</v>
      </c>
      <c r="C221" s="511" t="s">
        <v>334</v>
      </c>
      <c r="D221" s="355" t="s">
        <v>97</v>
      </c>
      <c r="E221" s="210"/>
      <c r="F221" s="210">
        <v>1000</v>
      </c>
      <c r="G221" s="207"/>
      <c r="H221" s="209">
        <f t="shared" si="4"/>
        <v>4500</v>
      </c>
      <c r="I221" s="75" t="s">
        <v>167</v>
      </c>
      <c r="J221" s="75" t="s">
        <v>1629</v>
      </c>
      <c r="K221" s="167"/>
    </row>
    <row r="222" spans="1:11" ht="15.6">
      <c r="A222" s="507">
        <v>46161</v>
      </c>
      <c r="B222" s="355" t="s">
        <v>1015</v>
      </c>
      <c r="C222" s="511" t="s">
        <v>334</v>
      </c>
      <c r="D222" s="355" t="s">
        <v>97</v>
      </c>
      <c r="E222" s="210"/>
      <c r="F222" s="210">
        <v>1000</v>
      </c>
      <c r="G222" s="207"/>
      <c r="H222" s="209">
        <f t="shared" si="4"/>
        <v>3500</v>
      </c>
      <c r="I222" s="75" t="s">
        <v>167</v>
      </c>
      <c r="J222" s="75" t="s">
        <v>1629</v>
      </c>
      <c r="K222" s="167"/>
    </row>
    <row r="223" spans="1:11" ht="15.6">
      <c r="A223" s="507">
        <v>46161</v>
      </c>
      <c r="B223" s="354" t="s">
        <v>1607</v>
      </c>
      <c r="C223" s="355" t="s">
        <v>109</v>
      </c>
      <c r="D223" s="354" t="s">
        <v>98</v>
      </c>
      <c r="E223" s="210">
        <v>5000</v>
      </c>
      <c r="F223" s="210"/>
      <c r="G223" s="207"/>
      <c r="H223" s="209">
        <f t="shared" si="4"/>
        <v>8500</v>
      </c>
      <c r="I223" s="75" t="s">
        <v>167</v>
      </c>
      <c r="J223" s="75" t="s">
        <v>1640</v>
      </c>
      <c r="K223" s="167"/>
    </row>
    <row r="224" spans="1:11" ht="15.6">
      <c r="A224" s="507">
        <v>46161</v>
      </c>
      <c r="B224" s="354" t="s">
        <v>1607</v>
      </c>
      <c r="C224" s="355" t="s">
        <v>109</v>
      </c>
      <c r="D224" s="354" t="s">
        <v>98</v>
      </c>
      <c r="E224" s="210"/>
      <c r="F224" s="210">
        <v>5000</v>
      </c>
      <c r="G224" s="207"/>
      <c r="H224" s="209">
        <f t="shared" si="4"/>
        <v>3500</v>
      </c>
      <c r="I224" s="75" t="s">
        <v>167</v>
      </c>
      <c r="J224" s="75" t="s">
        <v>1640</v>
      </c>
      <c r="K224" s="167"/>
    </row>
    <row r="225" spans="1:11" ht="15.6">
      <c r="A225" s="508">
        <v>46161</v>
      </c>
      <c r="B225" s="509" t="s">
        <v>1595</v>
      </c>
      <c r="C225" s="509" t="s">
        <v>448</v>
      </c>
      <c r="D225" s="355" t="s">
        <v>97</v>
      </c>
      <c r="E225" s="512">
        <v>6980</v>
      </c>
      <c r="F225" s="417"/>
      <c r="G225" s="207"/>
      <c r="H225" s="209">
        <f t="shared" si="4"/>
        <v>10480</v>
      </c>
      <c r="I225" s="75" t="s">
        <v>167</v>
      </c>
      <c r="J225" s="514" t="s">
        <v>1641</v>
      </c>
      <c r="K225" s="167"/>
    </row>
    <row r="226" spans="1:11" ht="15.6">
      <c r="A226" s="508">
        <v>46161</v>
      </c>
      <c r="B226" s="509" t="s">
        <v>1595</v>
      </c>
      <c r="C226" s="509" t="s">
        <v>448</v>
      </c>
      <c r="D226" s="355" t="s">
        <v>97</v>
      </c>
      <c r="E226" s="417"/>
      <c r="F226" s="512">
        <v>6980</v>
      </c>
      <c r="G226" s="207"/>
      <c r="H226" s="209">
        <f t="shared" si="4"/>
        <v>3500</v>
      </c>
      <c r="I226" s="75" t="s">
        <v>167</v>
      </c>
      <c r="J226" s="514" t="s">
        <v>1641</v>
      </c>
      <c r="K226" s="167"/>
    </row>
    <row r="227" spans="1:11" ht="15.6">
      <c r="A227" s="507">
        <v>46163</v>
      </c>
      <c r="B227" s="354" t="s">
        <v>1608</v>
      </c>
      <c r="C227" s="511" t="s">
        <v>334</v>
      </c>
      <c r="D227" s="355" t="s">
        <v>97</v>
      </c>
      <c r="E227" s="210"/>
      <c r="F227" s="210">
        <v>1000</v>
      </c>
      <c r="G227" s="207"/>
      <c r="H227" s="209">
        <f t="shared" si="4"/>
        <v>2500</v>
      </c>
      <c r="I227" s="75" t="s">
        <v>167</v>
      </c>
      <c r="J227" s="75" t="s">
        <v>1629</v>
      </c>
      <c r="K227" s="167"/>
    </row>
    <row r="228" spans="1:11" ht="15.6">
      <c r="A228" s="507">
        <v>46163</v>
      </c>
      <c r="B228" s="354" t="s">
        <v>1609</v>
      </c>
      <c r="C228" s="511" t="s">
        <v>334</v>
      </c>
      <c r="D228" s="355" t="s">
        <v>97</v>
      </c>
      <c r="E228" s="210"/>
      <c r="F228" s="210">
        <v>1000</v>
      </c>
      <c r="G228" s="207"/>
      <c r="H228" s="209">
        <f t="shared" si="4"/>
        <v>1500</v>
      </c>
      <c r="I228" s="75" t="s">
        <v>167</v>
      </c>
      <c r="J228" s="75" t="s">
        <v>1629</v>
      </c>
      <c r="K228" s="167"/>
    </row>
    <row r="229" spans="1:11" ht="15.6">
      <c r="A229" s="507">
        <v>46163</v>
      </c>
      <c r="B229" s="354" t="s">
        <v>1593</v>
      </c>
      <c r="C229" s="511" t="s">
        <v>334</v>
      </c>
      <c r="D229" s="355" t="s">
        <v>97</v>
      </c>
      <c r="E229" s="210"/>
      <c r="F229" s="210">
        <v>1000</v>
      </c>
      <c r="G229" s="207"/>
      <c r="H229" s="209">
        <f t="shared" si="4"/>
        <v>500</v>
      </c>
      <c r="I229" s="75" t="s">
        <v>167</v>
      </c>
      <c r="J229" s="75" t="s">
        <v>1629</v>
      </c>
      <c r="K229" s="167"/>
    </row>
    <row r="230" spans="1:11" ht="15.6">
      <c r="A230" s="507">
        <v>46163</v>
      </c>
      <c r="B230" s="355" t="s">
        <v>1603</v>
      </c>
      <c r="C230" s="511" t="s">
        <v>334</v>
      </c>
      <c r="D230" s="355" t="s">
        <v>97</v>
      </c>
      <c r="E230" s="210"/>
      <c r="F230" s="210">
        <v>1000</v>
      </c>
      <c r="G230" s="207"/>
      <c r="H230" s="209">
        <f t="shared" si="4"/>
        <v>-500</v>
      </c>
      <c r="I230" s="75" t="s">
        <v>167</v>
      </c>
      <c r="J230" s="75" t="s">
        <v>1629</v>
      </c>
      <c r="K230" s="167"/>
    </row>
    <row r="231" spans="1:11" ht="15.6">
      <c r="A231" s="507">
        <v>46163</v>
      </c>
      <c r="B231" s="355" t="s">
        <v>1018</v>
      </c>
      <c r="C231" s="511" t="s">
        <v>334</v>
      </c>
      <c r="D231" s="355" t="s">
        <v>97</v>
      </c>
      <c r="E231" s="210"/>
      <c r="F231" s="210">
        <v>1000</v>
      </c>
      <c r="G231" s="207"/>
      <c r="H231" s="209">
        <f t="shared" si="4"/>
        <v>-1500</v>
      </c>
      <c r="I231" s="75" t="s">
        <v>167</v>
      </c>
      <c r="J231" s="75" t="s">
        <v>1629</v>
      </c>
      <c r="K231" s="167"/>
    </row>
    <row r="232" spans="1:11" ht="15.6">
      <c r="A232" s="508">
        <v>46163</v>
      </c>
      <c r="B232" s="509" t="s">
        <v>1610</v>
      </c>
      <c r="C232" s="509" t="s">
        <v>448</v>
      </c>
      <c r="D232" s="355" t="s">
        <v>97</v>
      </c>
      <c r="E232" s="512">
        <v>10500</v>
      </c>
      <c r="F232" s="417"/>
      <c r="G232" s="207"/>
      <c r="H232" s="209">
        <f t="shared" si="4"/>
        <v>9000</v>
      </c>
      <c r="I232" s="75" t="s">
        <v>167</v>
      </c>
      <c r="J232" s="514" t="s">
        <v>1642</v>
      </c>
      <c r="K232" s="167"/>
    </row>
    <row r="233" spans="1:11" ht="15.6">
      <c r="A233" s="508">
        <v>46163</v>
      </c>
      <c r="B233" s="509" t="s">
        <v>1610</v>
      </c>
      <c r="C233" s="509" t="s">
        <v>448</v>
      </c>
      <c r="D233" s="355" t="s">
        <v>97</v>
      </c>
      <c r="E233" s="417"/>
      <c r="F233" s="512">
        <v>10500</v>
      </c>
      <c r="G233" s="207"/>
      <c r="H233" s="209">
        <f t="shared" si="4"/>
        <v>-1500</v>
      </c>
      <c r="I233" s="75" t="s">
        <v>167</v>
      </c>
      <c r="J233" s="514" t="s">
        <v>1642</v>
      </c>
      <c r="K233" s="167"/>
    </row>
    <row r="234" spans="1:11" ht="15.6">
      <c r="A234" s="507">
        <v>46164</v>
      </c>
      <c r="B234" s="354" t="s">
        <v>1611</v>
      </c>
      <c r="C234" s="511" t="s">
        <v>334</v>
      </c>
      <c r="D234" s="355" t="s">
        <v>97</v>
      </c>
      <c r="E234" s="210"/>
      <c r="F234" s="210">
        <v>1000</v>
      </c>
      <c r="G234" s="207"/>
      <c r="H234" s="209">
        <f t="shared" ref="H234:H276" si="5">+H233+E234-F234</f>
        <v>-2500</v>
      </c>
      <c r="I234" s="75" t="s">
        <v>167</v>
      </c>
      <c r="J234" s="75" t="s">
        <v>1629</v>
      </c>
      <c r="K234" s="167"/>
    </row>
    <row r="235" spans="1:11" ht="15.6">
      <c r="A235" s="507">
        <v>46164</v>
      </c>
      <c r="B235" s="354" t="s">
        <v>324</v>
      </c>
      <c r="C235" s="511" t="s">
        <v>334</v>
      </c>
      <c r="D235" s="355" t="s">
        <v>97</v>
      </c>
      <c r="E235" s="210"/>
      <c r="F235" s="210">
        <v>1000</v>
      </c>
      <c r="G235" s="207"/>
      <c r="H235" s="209">
        <f t="shared" si="5"/>
        <v>-3500</v>
      </c>
      <c r="I235" s="75" t="s">
        <v>167</v>
      </c>
      <c r="J235" s="75" t="s">
        <v>1629</v>
      </c>
      <c r="K235" s="167"/>
    </row>
    <row r="236" spans="1:11" ht="15.6">
      <c r="A236" s="507">
        <v>46164</v>
      </c>
      <c r="B236" s="354" t="s">
        <v>1612</v>
      </c>
      <c r="C236" s="511" t="s">
        <v>334</v>
      </c>
      <c r="D236" s="355" t="s">
        <v>97</v>
      </c>
      <c r="E236" s="210"/>
      <c r="F236" s="210">
        <v>500</v>
      </c>
      <c r="G236" s="207"/>
      <c r="H236" s="209">
        <f t="shared" si="5"/>
        <v>-4000</v>
      </c>
      <c r="I236" s="75" t="s">
        <v>167</v>
      </c>
      <c r="J236" s="75" t="s">
        <v>1629</v>
      </c>
      <c r="K236" s="167"/>
    </row>
    <row r="237" spans="1:11" ht="15.6">
      <c r="A237" s="507">
        <v>46164</v>
      </c>
      <c r="B237" s="354" t="s">
        <v>1613</v>
      </c>
      <c r="C237" s="511" t="s">
        <v>334</v>
      </c>
      <c r="D237" s="355" t="s">
        <v>97</v>
      </c>
      <c r="E237" s="210"/>
      <c r="F237" s="210">
        <v>500</v>
      </c>
      <c r="G237" s="207"/>
      <c r="H237" s="209">
        <f t="shared" si="5"/>
        <v>-4500</v>
      </c>
      <c r="I237" s="75" t="s">
        <v>167</v>
      </c>
      <c r="J237" s="75" t="s">
        <v>1629</v>
      </c>
      <c r="K237" s="167"/>
    </row>
    <row r="238" spans="1:11" ht="15.6">
      <c r="A238" s="507">
        <v>46164</v>
      </c>
      <c r="B238" s="354" t="s">
        <v>1594</v>
      </c>
      <c r="C238" s="511" t="s">
        <v>334</v>
      </c>
      <c r="D238" s="355" t="s">
        <v>97</v>
      </c>
      <c r="E238" s="210"/>
      <c r="F238" s="210">
        <v>500</v>
      </c>
      <c r="G238" s="207"/>
      <c r="H238" s="209">
        <f t="shared" si="5"/>
        <v>-5000</v>
      </c>
      <c r="I238" s="75" t="s">
        <v>167</v>
      </c>
      <c r="J238" s="75" t="s">
        <v>1629</v>
      </c>
      <c r="K238" s="167"/>
    </row>
    <row r="239" spans="1:11" ht="15.6">
      <c r="A239" s="507">
        <v>46164</v>
      </c>
      <c r="B239" s="354" t="s">
        <v>451</v>
      </c>
      <c r="C239" s="511" t="s">
        <v>334</v>
      </c>
      <c r="D239" s="355" t="s">
        <v>97</v>
      </c>
      <c r="E239" s="210"/>
      <c r="F239" s="210">
        <v>500</v>
      </c>
      <c r="G239" s="207"/>
      <c r="H239" s="209">
        <f t="shared" si="5"/>
        <v>-5500</v>
      </c>
      <c r="I239" s="75" t="s">
        <v>167</v>
      </c>
      <c r="J239" s="75" t="s">
        <v>1629</v>
      </c>
      <c r="K239" s="167"/>
    </row>
    <row r="240" spans="1:11" ht="15.6">
      <c r="A240" s="507">
        <v>46164</v>
      </c>
      <c r="B240" s="355" t="s">
        <v>1614</v>
      </c>
      <c r="C240" s="511" t="s">
        <v>334</v>
      </c>
      <c r="D240" s="355" t="s">
        <v>97</v>
      </c>
      <c r="E240" s="210"/>
      <c r="F240" s="210">
        <v>1000</v>
      </c>
      <c r="G240" s="207"/>
      <c r="H240" s="209">
        <f t="shared" si="5"/>
        <v>-6500</v>
      </c>
      <c r="I240" s="75" t="s">
        <v>167</v>
      </c>
      <c r="J240" s="75" t="s">
        <v>1629</v>
      </c>
      <c r="K240" s="167"/>
    </row>
    <row r="241" spans="1:11" ht="15.6">
      <c r="A241" s="507">
        <v>46164</v>
      </c>
      <c r="B241" s="355" t="s">
        <v>1615</v>
      </c>
      <c r="C241" s="511" t="s">
        <v>334</v>
      </c>
      <c r="D241" s="355" t="s">
        <v>97</v>
      </c>
      <c r="E241" s="210"/>
      <c r="F241" s="210">
        <v>1500</v>
      </c>
      <c r="G241" s="207"/>
      <c r="H241" s="209">
        <f t="shared" si="5"/>
        <v>-8000</v>
      </c>
      <c r="I241" s="75" t="s">
        <v>167</v>
      </c>
      <c r="J241" s="75" t="s">
        <v>1629</v>
      </c>
      <c r="K241" s="167"/>
    </row>
    <row r="242" spans="1:11" ht="15.6">
      <c r="A242" s="508">
        <v>46164</v>
      </c>
      <c r="B242" s="355" t="s">
        <v>1616</v>
      </c>
      <c r="C242" s="355" t="s">
        <v>102</v>
      </c>
      <c r="D242" s="355" t="s">
        <v>97</v>
      </c>
      <c r="E242" s="510">
        <v>6000</v>
      </c>
      <c r="F242" s="417"/>
      <c r="G242" s="207"/>
      <c r="H242" s="209">
        <f t="shared" si="5"/>
        <v>-2000</v>
      </c>
      <c r="I242" s="124" t="s">
        <v>167</v>
      </c>
      <c r="J242" s="514" t="s">
        <v>1643</v>
      </c>
      <c r="K242" s="167"/>
    </row>
    <row r="243" spans="1:11" ht="15.6">
      <c r="A243" s="508">
        <v>46164</v>
      </c>
      <c r="B243" s="509" t="s">
        <v>1617</v>
      </c>
      <c r="C243" s="509" t="s">
        <v>448</v>
      </c>
      <c r="D243" s="355" t="s">
        <v>97</v>
      </c>
      <c r="E243" s="512">
        <v>12510</v>
      </c>
      <c r="F243" s="417"/>
      <c r="G243" s="207"/>
      <c r="H243" s="209">
        <f t="shared" si="5"/>
        <v>10510</v>
      </c>
      <c r="I243" s="75" t="s">
        <v>167</v>
      </c>
      <c r="J243" s="514" t="s">
        <v>1644</v>
      </c>
      <c r="K243" s="167"/>
    </row>
    <row r="244" spans="1:11" ht="15.6">
      <c r="A244" s="508">
        <v>46164</v>
      </c>
      <c r="B244" s="355" t="s">
        <v>1616</v>
      </c>
      <c r="C244" s="355" t="s">
        <v>102</v>
      </c>
      <c r="D244" s="355" t="s">
        <v>97</v>
      </c>
      <c r="E244" s="417"/>
      <c r="F244" s="510">
        <v>6000</v>
      </c>
      <c r="G244" s="207"/>
      <c r="H244" s="209">
        <f t="shared" si="5"/>
        <v>4510</v>
      </c>
      <c r="I244" s="124" t="s">
        <v>167</v>
      </c>
      <c r="J244" s="514" t="s">
        <v>1643</v>
      </c>
      <c r="K244" s="167"/>
    </row>
    <row r="245" spans="1:11" ht="15.6">
      <c r="A245" s="508">
        <v>46164</v>
      </c>
      <c r="B245" s="509" t="s">
        <v>1617</v>
      </c>
      <c r="C245" s="509" t="s">
        <v>448</v>
      </c>
      <c r="D245" s="355" t="s">
        <v>97</v>
      </c>
      <c r="E245" s="417"/>
      <c r="F245" s="512">
        <v>12510</v>
      </c>
      <c r="G245" s="207"/>
      <c r="H245" s="209">
        <f t="shared" si="5"/>
        <v>-8000</v>
      </c>
      <c r="I245" s="75" t="s">
        <v>167</v>
      </c>
      <c r="J245" s="514" t="s">
        <v>1644</v>
      </c>
      <c r="K245" s="167"/>
    </row>
    <row r="246" spans="1:11" ht="15.6">
      <c r="A246" s="507">
        <v>46167</v>
      </c>
      <c r="B246" s="354" t="s">
        <v>1596</v>
      </c>
      <c r="C246" s="511" t="s">
        <v>334</v>
      </c>
      <c r="D246" s="355" t="s">
        <v>97</v>
      </c>
      <c r="E246" s="210"/>
      <c r="F246" s="210">
        <v>1000</v>
      </c>
      <c r="G246" s="207"/>
      <c r="H246" s="209">
        <f t="shared" si="5"/>
        <v>-9000</v>
      </c>
      <c r="I246" s="75" t="s">
        <v>167</v>
      </c>
      <c r="J246" s="75" t="s">
        <v>1629</v>
      </c>
      <c r="K246" s="167"/>
    </row>
    <row r="247" spans="1:11" ht="15.6">
      <c r="A247" s="507">
        <v>46167</v>
      </c>
      <c r="B247" s="355" t="s">
        <v>1597</v>
      </c>
      <c r="C247" s="511" t="s">
        <v>334</v>
      </c>
      <c r="D247" s="355" t="s">
        <v>97</v>
      </c>
      <c r="E247" s="210"/>
      <c r="F247" s="210">
        <v>1000</v>
      </c>
      <c r="G247" s="207"/>
      <c r="H247" s="209">
        <f t="shared" si="5"/>
        <v>-10000</v>
      </c>
      <c r="I247" s="75" t="s">
        <v>167</v>
      </c>
      <c r="J247" s="75" t="s">
        <v>1629</v>
      </c>
      <c r="K247" s="167"/>
    </row>
    <row r="248" spans="1:11" ht="15.6">
      <c r="A248" s="507">
        <v>46167</v>
      </c>
      <c r="B248" s="355" t="s">
        <v>1598</v>
      </c>
      <c r="C248" s="511" t="s">
        <v>334</v>
      </c>
      <c r="D248" s="355" t="s">
        <v>97</v>
      </c>
      <c r="E248" s="210"/>
      <c r="F248" s="210">
        <v>1000</v>
      </c>
      <c r="G248" s="207"/>
      <c r="H248" s="209">
        <f t="shared" si="5"/>
        <v>-11000</v>
      </c>
      <c r="I248" s="75" t="s">
        <v>167</v>
      </c>
      <c r="J248" s="75" t="s">
        <v>1629</v>
      </c>
      <c r="K248" s="167"/>
    </row>
    <row r="249" spans="1:11" ht="15.6">
      <c r="A249" s="507">
        <v>46167</v>
      </c>
      <c r="B249" s="355" t="s">
        <v>1604</v>
      </c>
      <c r="C249" s="355" t="s">
        <v>101</v>
      </c>
      <c r="D249" s="355" t="s">
        <v>97</v>
      </c>
      <c r="E249" s="210">
        <v>20000</v>
      </c>
      <c r="F249" s="210"/>
      <c r="G249" s="207"/>
      <c r="H249" s="209">
        <f t="shared" si="5"/>
        <v>9000</v>
      </c>
      <c r="I249" s="75" t="s">
        <v>167</v>
      </c>
      <c r="J249" s="75" t="s">
        <v>1645</v>
      </c>
      <c r="K249" s="167"/>
    </row>
    <row r="250" spans="1:11" ht="15.6">
      <c r="A250" s="508">
        <v>46167</v>
      </c>
      <c r="B250" s="509" t="s">
        <v>1618</v>
      </c>
      <c r="C250" s="509" t="s">
        <v>448</v>
      </c>
      <c r="D250" s="355" t="s">
        <v>97</v>
      </c>
      <c r="E250" s="512">
        <v>8977</v>
      </c>
      <c r="F250" s="417"/>
      <c r="G250" s="207"/>
      <c r="H250" s="209">
        <f t="shared" si="5"/>
        <v>17977</v>
      </c>
      <c r="I250" s="75" t="s">
        <v>167</v>
      </c>
      <c r="J250" s="514" t="s">
        <v>1646</v>
      </c>
      <c r="K250" s="167"/>
    </row>
    <row r="251" spans="1:11" ht="15.6">
      <c r="A251" s="508">
        <v>46167</v>
      </c>
      <c r="B251" s="509" t="s">
        <v>1618</v>
      </c>
      <c r="C251" s="509" t="s">
        <v>448</v>
      </c>
      <c r="D251" s="355" t="s">
        <v>97</v>
      </c>
      <c r="E251" s="417"/>
      <c r="F251" s="512">
        <v>8977</v>
      </c>
      <c r="G251" s="207"/>
      <c r="H251" s="209">
        <f t="shared" si="5"/>
        <v>9000</v>
      </c>
      <c r="I251" s="75" t="s">
        <v>167</v>
      </c>
      <c r="J251" s="514" t="s">
        <v>1646</v>
      </c>
      <c r="K251" s="167"/>
    </row>
    <row r="252" spans="1:11" ht="15.6">
      <c r="A252" s="507">
        <v>46168</v>
      </c>
      <c r="B252" s="355" t="s">
        <v>1014</v>
      </c>
      <c r="C252" s="511" t="s">
        <v>334</v>
      </c>
      <c r="D252" s="355" t="s">
        <v>97</v>
      </c>
      <c r="E252" s="210"/>
      <c r="F252" s="210">
        <v>1000</v>
      </c>
      <c r="G252" s="207"/>
      <c r="H252" s="209">
        <f t="shared" si="5"/>
        <v>8000</v>
      </c>
      <c r="I252" s="75" t="s">
        <v>167</v>
      </c>
      <c r="J252" s="75" t="s">
        <v>1629</v>
      </c>
      <c r="K252" s="167"/>
    </row>
    <row r="253" spans="1:11" ht="15.6">
      <c r="A253" s="507">
        <v>46168</v>
      </c>
      <c r="B253" s="355" t="s">
        <v>1015</v>
      </c>
      <c r="C253" s="511" t="s">
        <v>334</v>
      </c>
      <c r="D253" s="355" t="s">
        <v>97</v>
      </c>
      <c r="E253" s="210"/>
      <c r="F253" s="210">
        <v>1000</v>
      </c>
      <c r="G253" s="207"/>
      <c r="H253" s="209">
        <f t="shared" si="5"/>
        <v>7000</v>
      </c>
      <c r="I253" s="75" t="s">
        <v>167</v>
      </c>
      <c r="J253" s="75" t="s">
        <v>1629</v>
      </c>
      <c r="K253" s="167"/>
    </row>
    <row r="254" spans="1:11" ht="15.6">
      <c r="A254" s="507">
        <v>46168</v>
      </c>
      <c r="B254" s="354" t="s">
        <v>1619</v>
      </c>
      <c r="C254" s="355" t="s">
        <v>109</v>
      </c>
      <c r="D254" s="354" t="s">
        <v>98</v>
      </c>
      <c r="E254" s="210">
        <v>5000</v>
      </c>
      <c r="F254" s="210"/>
      <c r="G254" s="207"/>
      <c r="H254" s="209">
        <f t="shared" si="5"/>
        <v>12000</v>
      </c>
      <c r="I254" s="75" t="s">
        <v>167</v>
      </c>
      <c r="J254" s="75" t="s">
        <v>1647</v>
      </c>
      <c r="K254" s="167"/>
    </row>
    <row r="255" spans="1:11" ht="15.6">
      <c r="A255" s="507">
        <v>46168</v>
      </c>
      <c r="B255" s="354" t="s">
        <v>1619</v>
      </c>
      <c r="C255" s="355" t="s">
        <v>109</v>
      </c>
      <c r="D255" s="354" t="s">
        <v>98</v>
      </c>
      <c r="E255" s="210"/>
      <c r="F255" s="210">
        <v>5000</v>
      </c>
      <c r="G255" s="207"/>
      <c r="H255" s="209">
        <f t="shared" si="5"/>
        <v>7000</v>
      </c>
      <c r="I255" s="75" t="s">
        <v>167</v>
      </c>
      <c r="J255" s="75" t="s">
        <v>1647</v>
      </c>
      <c r="K255" s="167"/>
    </row>
    <row r="256" spans="1:11" ht="15.6">
      <c r="A256" s="508">
        <v>46168</v>
      </c>
      <c r="B256" s="509" t="s">
        <v>1620</v>
      </c>
      <c r="C256" s="509" t="s">
        <v>448</v>
      </c>
      <c r="D256" s="355" t="s">
        <v>97</v>
      </c>
      <c r="E256" s="512">
        <v>350</v>
      </c>
      <c r="F256" s="417"/>
      <c r="G256" s="207"/>
      <c r="H256" s="209">
        <f t="shared" si="5"/>
        <v>7350</v>
      </c>
      <c r="I256" s="75" t="s">
        <v>167</v>
      </c>
      <c r="J256" s="514" t="s">
        <v>1648</v>
      </c>
      <c r="K256" s="167"/>
    </row>
    <row r="257" spans="1:11" ht="15.6">
      <c r="A257" s="508">
        <v>46168</v>
      </c>
      <c r="B257" s="509" t="s">
        <v>1620</v>
      </c>
      <c r="C257" s="509" t="s">
        <v>448</v>
      </c>
      <c r="D257" s="355" t="s">
        <v>97</v>
      </c>
      <c r="E257" s="417"/>
      <c r="F257" s="512">
        <v>350</v>
      </c>
      <c r="G257" s="207"/>
      <c r="H257" s="209">
        <f t="shared" si="5"/>
        <v>7000</v>
      </c>
      <c r="I257" s="75" t="s">
        <v>167</v>
      </c>
      <c r="J257" s="514" t="s">
        <v>1648</v>
      </c>
      <c r="K257" s="167"/>
    </row>
    <row r="258" spans="1:11" ht="15.6">
      <c r="A258" s="508">
        <v>46169</v>
      </c>
      <c r="B258" s="355" t="s">
        <v>1621</v>
      </c>
      <c r="C258" s="355" t="s">
        <v>129</v>
      </c>
      <c r="D258" s="355" t="s">
        <v>97</v>
      </c>
      <c r="E258" s="512">
        <v>80000</v>
      </c>
      <c r="F258" s="417"/>
      <c r="G258" s="207"/>
      <c r="H258" s="209">
        <f t="shared" si="5"/>
        <v>87000</v>
      </c>
      <c r="I258" s="75" t="s">
        <v>167</v>
      </c>
      <c r="J258" s="514" t="s">
        <v>1649</v>
      </c>
      <c r="K258" s="167"/>
    </row>
    <row r="259" spans="1:11" ht="15.6">
      <c r="A259" s="508">
        <v>46169</v>
      </c>
      <c r="B259" s="355" t="s">
        <v>1622</v>
      </c>
      <c r="C259" s="355" t="s">
        <v>129</v>
      </c>
      <c r="D259" s="355" t="s">
        <v>97</v>
      </c>
      <c r="E259" s="512">
        <v>40000</v>
      </c>
      <c r="F259" s="417"/>
      <c r="G259" s="207"/>
      <c r="H259" s="209">
        <f t="shared" si="5"/>
        <v>127000</v>
      </c>
      <c r="I259" s="75" t="s">
        <v>167</v>
      </c>
      <c r="J259" s="514" t="s">
        <v>1650</v>
      </c>
      <c r="K259" s="167"/>
    </row>
    <row r="260" spans="1:11" ht="15.6">
      <c r="A260" s="508">
        <v>46169</v>
      </c>
      <c r="B260" s="355" t="s">
        <v>1621</v>
      </c>
      <c r="C260" s="355" t="s">
        <v>129</v>
      </c>
      <c r="D260" s="355" t="s">
        <v>97</v>
      </c>
      <c r="E260" s="417"/>
      <c r="F260" s="512">
        <v>80000</v>
      </c>
      <c r="G260" s="207"/>
      <c r="H260" s="209">
        <f t="shared" si="5"/>
        <v>47000</v>
      </c>
      <c r="I260" s="75" t="s">
        <v>167</v>
      </c>
      <c r="J260" s="514" t="s">
        <v>1649</v>
      </c>
      <c r="K260" s="167"/>
    </row>
    <row r="261" spans="1:11" ht="15.6">
      <c r="A261" s="508">
        <v>46169</v>
      </c>
      <c r="B261" s="355" t="s">
        <v>1622</v>
      </c>
      <c r="C261" s="355" t="s">
        <v>129</v>
      </c>
      <c r="D261" s="355" t="s">
        <v>97</v>
      </c>
      <c r="E261" s="417"/>
      <c r="F261" s="512">
        <v>40000</v>
      </c>
      <c r="G261" s="207"/>
      <c r="H261" s="209">
        <f t="shared" si="5"/>
        <v>7000</v>
      </c>
      <c r="I261" s="75" t="s">
        <v>167</v>
      </c>
      <c r="J261" s="514" t="s">
        <v>1650</v>
      </c>
      <c r="K261" s="167"/>
    </row>
    <row r="262" spans="1:11" ht="15.6">
      <c r="A262" s="507">
        <v>46170</v>
      </c>
      <c r="B262" s="354" t="s">
        <v>1594</v>
      </c>
      <c r="C262" s="511" t="s">
        <v>334</v>
      </c>
      <c r="D262" s="355" t="s">
        <v>97</v>
      </c>
      <c r="E262" s="210"/>
      <c r="F262" s="210">
        <v>500</v>
      </c>
      <c r="G262" s="207"/>
      <c r="H262" s="209">
        <f t="shared" si="5"/>
        <v>6500</v>
      </c>
      <c r="I262" s="75" t="s">
        <v>167</v>
      </c>
      <c r="J262" s="75" t="s">
        <v>1629</v>
      </c>
      <c r="K262" s="167"/>
    </row>
    <row r="263" spans="1:11" ht="15.6">
      <c r="A263" s="507">
        <v>46170</v>
      </c>
      <c r="B263" s="354" t="s">
        <v>451</v>
      </c>
      <c r="C263" s="511" t="s">
        <v>334</v>
      </c>
      <c r="D263" s="355" t="s">
        <v>97</v>
      </c>
      <c r="E263" s="210"/>
      <c r="F263" s="210">
        <v>500</v>
      </c>
      <c r="G263" s="207"/>
      <c r="H263" s="209">
        <f t="shared" si="5"/>
        <v>6000</v>
      </c>
      <c r="I263" s="75" t="s">
        <v>167</v>
      </c>
      <c r="J263" s="75" t="s">
        <v>1629</v>
      </c>
      <c r="K263" s="167"/>
    </row>
    <row r="264" spans="1:11" ht="15.6">
      <c r="A264" s="507">
        <v>46170</v>
      </c>
      <c r="B264" s="355" t="s">
        <v>1623</v>
      </c>
      <c r="C264" s="511" t="s">
        <v>334</v>
      </c>
      <c r="D264" s="355" t="s">
        <v>97</v>
      </c>
      <c r="E264" s="210"/>
      <c r="F264" s="210">
        <v>1000</v>
      </c>
      <c r="G264" s="207"/>
      <c r="H264" s="209">
        <f t="shared" si="5"/>
        <v>5000</v>
      </c>
      <c r="I264" s="75" t="s">
        <v>167</v>
      </c>
      <c r="J264" s="75" t="s">
        <v>1629</v>
      </c>
      <c r="K264" s="167"/>
    </row>
    <row r="265" spans="1:11" ht="15.6">
      <c r="A265" s="507">
        <v>46170</v>
      </c>
      <c r="B265" s="355" t="s">
        <v>1598</v>
      </c>
      <c r="C265" s="511" t="s">
        <v>334</v>
      </c>
      <c r="D265" s="355" t="s">
        <v>97</v>
      </c>
      <c r="E265" s="210"/>
      <c r="F265" s="210">
        <v>1000</v>
      </c>
      <c r="G265" s="207"/>
      <c r="H265" s="209">
        <f t="shared" si="5"/>
        <v>4000</v>
      </c>
      <c r="I265" s="75" t="s">
        <v>167</v>
      </c>
      <c r="J265" s="75" t="s">
        <v>1629</v>
      </c>
      <c r="K265" s="167"/>
    </row>
    <row r="266" spans="1:11" ht="15.6">
      <c r="A266" s="508">
        <v>46170</v>
      </c>
      <c r="B266" s="509" t="s">
        <v>1624</v>
      </c>
      <c r="C266" s="509" t="s">
        <v>448</v>
      </c>
      <c r="D266" s="355" t="s">
        <v>97</v>
      </c>
      <c r="E266" s="512">
        <v>8500</v>
      </c>
      <c r="F266" s="417"/>
      <c r="G266" s="207"/>
      <c r="H266" s="209">
        <f t="shared" si="5"/>
        <v>12500</v>
      </c>
      <c r="I266" s="75" t="s">
        <v>167</v>
      </c>
      <c r="J266" s="514" t="s">
        <v>1651</v>
      </c>
      <c r="K266" s="167"/>
    </row>
    <row r="267" spans="1:11" ht="15.6">
      <c r="A267" s="508">
        <v>46170</v>
      </c>
      <c r="B267" s="509" t="s">
        <v>1620</v>
      </c>
      <c r="C267" s="509" t="s">
        <v>448</v>
      </c>
      <c r="D267" s="355" t="s">
        <v>97</v>
      </c>
      <c r="E267" s="512">
        <v>2800</v>
      </c>
      <c r="F267" s="417"/>
      <c r="G267" s="207"/>
      <c r="H267" s="209">
        <f t="shared" si="5"/>
        <v>15300</v>
      </c>
      <c r="I267" s="75" t="s">
        <v>167</v>
      </c>
      <c r="J267" s="514" t="s">
        <v>1652</v>
      </c>
      <c r="K267" s="167"/>
    </row>
    <row r="268" spans="1:11" ht="15.6">
      <c r="A268" s="508">
        <v>46170</v>
      </c>
      <c r="B268" s="509" t="s">
        <v>1624</v>
      </c>
      <c r="C268" s="509" t="s">
        <v>448</v>
      </c>
      <c r="D268" s="355" t="s">
        <v>97</v>
      </c>
      <c r="E268" s="417"/>
      <c r="F268" s="512">
        <v>8500</v>
      </c>
      <c r="G268" s="207"/>
      <c r="H268" s="209">
        <f t="shared" si="5"/>
        <v>6800</v>
      </c>
      <c r="I268" s="75" t="s">
        <v>167</v>
      </c>
      <c r="J268" s="514" t="s">
        <v>1651</v>
      </c>
      <c r="K268" s="167"/>
    </row>
    <row r="269" spans="1:11" ht="15.6">
      <c r="A269" s="508">
        <v>46170</v>
      </c>
      <c r="B269" s="509" t="s">
        <v>1620</v>
      </c>
      <c r="C269" s="509" t="s">
        <v>448</v>
      </c>
      <c r="D269" s="355" t="s">
        <v>97</v>
      </c>
      <c r="E269" s="417"/>
      <c r="F269" s="512">
        <v>2800</v>
      </c>
      <c r="G269" s="207"/>
      <c r="H269" s="209">
        <f t="shared" si="5"/>
        <v>4000</v>
      </c>
      <c r="I269" s="75" t="s">
        <v>167</v>
      </c>
      <c r="J269" s="514" t="s">
        <v>1652</v>
      </c>
      <c r="K269" s="167"/>
    </row>
    <row r="270" spans="1:11" ht="15.6">
      <c r="A270" s="507">
        <v>46171</v>
      </c>
      <c r="B270" s="354" t="s">
        <v>1625</v>
      </c>
      <c r="C270" s="511" t="s">
        <v>334</v>
      </c>
      <c r="D270" s="355" t="s">
        <v>97</v>
      </c>
      <c r="E270" s="210"/>
      <c r="F270" s="210">
        <v>500</v>
      </c>
      <c r="G270" s="207"/>
      <c r="H270" s="209">
        <f t="shared" si="5"/>
        <v>3500</v>
      </c>
      <c r="I270" s="75" t="s">
        <v>167</v>
      </c>
      <c r="J270" s="75" t="s">
        <v>1629</v>
      </c>
      <c r="K270" s="167"/>
    </row>
    <row r="271" spans="1:11" ht="15.6">
      <c r="A271" s="507">
        <v>46171</v>
      </c>
      <c r="B271" s="354" t="s">
        <v>1626</v>
      </c>
      <c r="C271" s="511" t="s">
        <v>334</v>
      </c>
      <c r="D271" s="355" t="s">
        <v>97</v>
      </c>
      <c r="E271" s="210"/>
      <c r="F271" s="210">
        <v>1000</v>
      </c>
      <c r="G271" s="207"/>
      <c r="H271" s="209">
        <f t="shared" si="5"/>
        <v>2500</v>
      </c>
      <c r="I271" s="75" t="s">
        <v>167</v>
      </c>
      <c r="J271" s="75" t="s">
        <v>1629</v>
      </c>
      <c r="K271" s="167"/>
    </row>
    <row r="272" spans="1:11" ht="15.6">
      <c r="A272" s="507">
        <v>46171</v>
      </c>
      <c r="B272" s="354" t="s">
        <v>1627</v>
      </c>
      <c r="C272" s="511" t="s">
        <v>334</v>
      </c>
      <c r="D272" s="355" t="s">
        <v>97</v>
      </c>
      <c r="E272" s="210"/>
      <c r="F272" s="210">
        <v>1000</v>
      </c>
      <c r="G272" s="207"/>
      <c r="H272" s="209">
        <f t="shared" si="5"/>
        <v>1500</v>
      </c>
      <c r="I272" s="75" t="s">
        <v>167</v>
      </c>
      <c r="J272" s="75" t="s">
        <v>1629</v>
      </c>
      <c r="K272" s="167"/>
    </row>
    <row r="273" spans="1:11" ht="15.6">
      <c r="A273" s="508">
        <v>46171</v>
      </c>
      <c r="B273" s="509" t="s">
        <v>1628</v>
      </c>
      <c r="C273" s="509" t="s">
        <v>448</v>
      </c>
      <c r="D273" s="355" t="s">
        <v>97</v>
      </c>
      <c r="E273" s="512">
        <v>8580</v>
      </c>
      <c r="F273" s="417"/>
      <c r="G273" s="207"/>
      <c r="H273" s="209">
        <f t="shared" si="5"/>
        <v>10080</v>
      </c>
      <c r="I273" s="75" t="s">
        <v>167</v>
      </c>
      <c r="J273" s="514" t="s">
        <v>1653</v>
      </c>
      <c r="K273" s="167"/>
    </row>
    <row r="274" spans="1:11" ht="15.6">
      <c r="A274" s="508">
        <v>46171</v>
      </c>
      <c r="B274" s="355" t="s">
        <v>1022</v>
      </c>
      <c r="C274" s="355" t="s">
        <v>119</v>
      </c>
      <c r="D274" s="355" t="s">
        <v>97</v>
      </c>
      <c r="E274" s="512">
        <v>62500</v>
      </c>
      <c r="F274" s="417"/>
      <c r="G274" s="207"/>
      <c r="H274" s="209">
        <f t="shared" si="5"/>
        <v>72580</v>
      </c>
      <c r="I274" s="75" t="s">
        <v>167</v>
      </c>
      <c r="J274" s="514" t="s">
        <v>1654</v>
      </c>
      <c r="K274" s="167"/>
    </row>
    <row r="275" spans="1:11" ht="15.6">
      <c r="A275" s="508">
        <v>46171</v>
      </c>
      <c r="B275" s="509" t="s">
        <v>1628</v>
      </c>
      <c r="C275" s="509" t="s">
        <v>448</v>
      </c>
      <c r="D275" s="355" t="s">
        <v>97</v>
      </c>
      <c r="E275" s="417"/>
      <c r="F275" s="512">
        <v>8580</v>
      </c>
      <c r="G275" s="207"/>
      <c r="H275" s="209">
        <f t="shared" si="5"/>
        <v>64000</v>
      </c>
      <c r="I275" s="75" t="s">
        <v>167</v>
      </c>
      <c r="J275" s="514" t="s">
        <v>1653</v>
      </c>
      <c r="K275" s="167"/>
    </row>
    <row r="276" spans="1:11" ht="15.6">
      <c r="A276" s="508">
        <v>46171</v>
      </c>
      <c r="B276" s="355" t="s">
        <v>1022</v>
      </c>
      <c r="C276" s="355" t="s">
        <v>119</v>
      </c>
      <c r="D276" s="355" t="s">
        <v>97</v>
      </c>
      <c r="E276" s="417"/>
      <c r="F276" s="512">
        <v>62500</v>
      </c>
      <c r="G276" s="207"/>
      <c r="H276" s="209">
        <f t="shared" si="5"/>
        <v>1500</v>
      </c>
      <c r="I276" s="75" t="s">
        <v>167</v>
      </c>
      <c r="J276" s="514" t="s">
        <v>1654</v>
      </c>
      <c r="K276" s="167"/>
    </row>
    <row r="277" spans="1:11" ht="15.6">
      <c r="A277" s="178"/>
      <c r="B277" s="176"/>
      <c r="C277" s="176"/>
      <c r="D277" s="176"/>
      <c r="E277" s="180">
        <f>SUM(E170:E276)</f>
        <v>421400</v>
      </c>
      <c r="F277" s="180">
        <f>SUM(F169:F276)</f>
        <v>420400</v>
      </c>
      <c r="G277" s="180"/>
      <c r="H277" s="181">
        <f>+H169+E277-F277</f>
        <v>1500</v>
      </c>
      <c r="I277" s="176"/>
      <c r="J277" s="176"/>
      <c r="K277" s="176"/>
    </row>
    <row r="278" spans="1:11" ht="15.6">
      <c r="A278" s="178"/>
      <c r="B278" s="176"/>
      <c r="C278" s="176"/>
      <c r="D278" s="176"/>
      <c r="E278" s="180"/>
      <c r="F278" s="180"/>
      <c r="G278" s="180"/>
      <c r="H278" s="181"/>
      <c r="I278" s="176"/>
      <c r="J278" s="176"/>
      <c r="K278" s="176"/>
    </row>
    <row r="279" spans="1:11" ht="15.6">
      <c r="A279" s="178"/>
      <c r="B279" s="176"/>
      <c r="C279" s="179" t="s">
        <v>150</v>
      </c>
      <c r="D279" s="176"/>
      <c r="E279" s="180"/>
      <c r="F279" s="180"/>
      <c r="G279" s="180"/>
      <c r="H279" s="181"/>
      <c r="I279" s="176"/>
      <c r="J279" s="176"/>
      <c r="K279" s="176"/>
    </row>
    <row r="280" spans="1:11" ht="15.6">
      <c r="A280" s="178"/>
      <c r="B280" s="176"/>
      <c r="C280" s="176"/>
      <c r="D280" s="176"/>
      <c r="E280" s="180"/>
      <c r="F280" s="180"/>
      <c r="G280" s="180"/>
      <c r="H280" s="181"/>
      <c r="I280" s="176"/>
      <c r="J280" s="176"/>
      <c r="K280" s="176"/>
    </row>
    <row r="281" spans="1:11" ht="15.6">
      <c r="A281" s="182" t="s">
        <v>0</v>
      </c>
      <c r="B281" s="183" t="s">
        <v>140</v>
      </c>
      <c r="C281" s="183" t="s">
        <v>141</v>
      </c>
      <c r="D281" s="183" t="s">
        <v>142</v>
      </c>
      <c r="E281" s="184" t="s">
        <v>143</v>
      </c>
      <c r="F281" s="184" t="s">
        <v>144</v>
      </c>
      <c r="G281" s="184"/>
      <c r="H281" s="190" t="s">
        <v>30</v>
      </c>
      <c r="I281" s="183" t="s">
        <v>145</v>
      </c>
      <c r="J281" s="183" t="s">
        <v>146</v>
      </c>
      <c r="K281" s="176"/>
    </row>
    <row r="282" spans="1:11" ht="15.6">
      <c r="A282" s="345">
        <v>46143</v>
      </c>
      <c r="B282" s="335" t="s">
        <v>1436</v>
      </c>
      <c r="C282" s="335"/>
      <c r="D282" s="335"/>
      <c r="E282" s="336"/>
      <c r="F282" s="336"/>
      <c r="G282" s="336"/>
      <c r="H282" s="337">
        <v>137010</v>
      </c>
      <c r="I282" s="337" t="s">
        <v>122</v>
      </c>
      <c r="J282" s="335"/>
      <c r="K282" s="176"/>
    </row>
    <row r="283" spans="1:11" ht="15.6">
      <c r="A283" s="393">
        <v>46143</v>
      </c>
      <c r="B283" s="165" t="s">
        <v>1655</v>
      </c>
      <c r="C283" s="165" t="s">
        <v>109</v>
      </c>
      <c r="D283" s="165" t="s">
        <v>256</v>
      </c>
      <c r="E283" s="165"/>
      <c r="F283" s="165">
        <v>2500</v>
      </c>
      <c r="G283" s="336"/>
      <c r="H283" s="337">
        <f>H282+E283-F283</f>
        <v>134510</v>
      </c>
      <c r="I283" s="347" t="s">
        <v>122</v>
      </c>
      <c r="J283" s="347" t="s">
        <v>1661</v>
      </c>
      <c r="K283" s="176"/>
    </row>
    <row r="284" spans="1:11" ht="15.6">
      <c r="A284" s="393">
        <v>46144</v>
      </c>
      <c r="B284" s="165" t="s">
        <v>521</v>
      </c>
      <c r="C284" s="165" t="s">
        <v>522</v>
      </c>
      <c r="D284" s="165" t="s">
        <v>256</v>
      </c>
      <c r="E284" s="165"/>
      <c r="F284" s="165">
        <v>2500</v>
      </c>
      <c r="G284" s="336"/>
      <c r="H284" s="337">
        <f t="shared" ref="H284:H347" si="6">H283+E284-F284</f>
        <v>132010</v>
      </c>
      <c r="I284" s="347" t="s">
        <v>122</v>
      </c>
      <c r="J284" s="347" t="s">
        <v>1662</v>
      </c>
      <c r="K284" s="176"/>
    </row>
    <row r="285" spans="1:11" ht="15.6">
      <c r="A285" s="393">
        <v>46144</v>
      </c>
      <c r="B285" s="165" t="s">
        <v>1486</v>
      </c>
      <c r="C285" s="165" t="s">
        <v>101</v>
      </c>
      <c r="D285" s="165" t="s">
        <v>256</v>
      </c>
      <c r="E285" s="165">
        <v>58500</v>
      </c>
      <c r="F285" s="165"/>
      <c r="G285" s="336"/>
      <c r="H285" s="337">
        <f t="shared" si="6"/>
        <v>190510</v>
      </c>
      <c r="I285" s="347" t="s">
        <v>122</v>
      </c>
      <c r="J285" s="347" t="s">
        <v>1663</v>
      </c>
      <c r="K285" s="176"/>
    </row>
    <row r="286" spans="1:11" ht="15.6">
      <c r="A286" s="393">
        <v>46146</v>
      </c>
      <c r="B286" s="165" t="s">
        <v>2187</v>
      </c>
      <c r="C286" s="165" t="s">
        <v>523</v>
      </c>
      <c r="D286" s="165" t="s">
        <v>256</v>
      </c>
      <c r="E286" s="165"/>
      <c r="F286" s="165">
        <v>40000</v>
      </c>
      <c r="G286" s="336"/>
      <c r="H286" s="337">
        <f t="shared" si="6"/>
        <v>150510</v>
      </c>
      <c r="I286" s="347" t="s">
        <v>122</v>
      </c>
      <c r="J286" s="347" t="s">
        <v>1664</v>
      </c>
      <c r="K286" s="176"/>
    </row>
    <row r="287" spans="1:11" ht="15.6">
      <c r="A287" s="393">
        <v>46146</v>
      </c>
      <c r="B287" s="165" t="s">
        <v>1486</v>
      </c>
      <c r="C287" s="165" t="s">
        <v>101</v>
      </c>
      <c r="D287" s="165" t="s">
        <v>256</v>
      </c>
      <c r="E287" s="165">
        <v>60000</v>
      </c>
      <c r="F287" s="165"/>
      <c r="G287" s="336"/>
      <c r="H287" s="337">
        <f t="shared" si="6"/>
        <v>210510</v>
      </c>
      <c r="I287" s="347" t="s">
        <v>122</v>
      </c>
      <c r="J287" s="347" t="s">
        <v>1665</v>
      </c>
      <c r="K287" s="176"/>
    </row>
    <row r="288" spans="1:11" ht="15.6">
      <c r="A288" s="393">
        <v>46147</v>
      </c>
      <c r="B288" s="165" t="s">
        <v>1656</v>
      </c>
      <c r="C288" s="165" t="s">
        <v>109</v>
      </c>
      <c r="D288" s="165" t="s">
        <v>256</v>
      </c>
      <c r="E288" s="165">
        <v>7500</v>
      </c>
      <c r="F288" s="165"/>
      <c r="G288" s="336"/>
      <c r="H288" s="337">
        <f t="shared" si="6"/>
        <v>218010</v>
      </c>
      <c r="I288" s="165" t="s">
        <v>122</v>
      </c>
      <c r="J288" s="165" t="s">
        <v>1666</v>
      </c>
      <c r="K288" s="176"/>
    </row>
    <row r="289" spans="1:11" ht="15.6">
      <c r="A289" s="393">
        <v>46147</v>
      </c>
      <c r="B289" s="165" t="s">
        <v>1656</v>
      </c>
      <c r="C289" s="165" t="s">
        <v>109</v>
      </c>
      <c r="D289" s="165" t="s">
        <v>525</v>
      </c>
      <c r="E289" s="165"/>
      <c r="F289" s="165">
        <v>7500</v>
      </c>
      <c r="G289" s="336"/>
      <c r="H289" s="337">
        <f t="shared" si="6"/>
        <v>210510</v>
      </c>
      <c r="I289" s="165" t="s">
        <v>122</v>
      </c>
      <c r="J289" s="165" t="s">
        <v>1666</v>
      </c>
      <c r="K289" s="176"/>
    </row>
    <row r="290" spans="1:11" ht="15.6">
      <c r="A290" s="393">
        <v>46148</v>
      </c>
      <c r="B290" s="165" t="s">
        <v>2170</v>
      </c>
      <c r="C290" s="165" t="s">
        <v>523</v>
      </c>
      <c r="D290" s="165" t="s">
        <v>256</v>
      </c>
      <c r="E290" s="165"/>
      <c r="F290" s="165">
        <v>60000</v>
      </c>
      <c r="G290" s="336"/>
      <c r="H290" s="337">
        <f t="shared" si="6"/>
        <v>150510</v>
      </c>
      <c r="I290" s="165" t="s">
        <v>122</v>
      </c>
      <c r="J290" s="165" t="s">
        <v>1667</v>
      </c>
      <c r="K290" s="176"/>
    </row>
    <row r="291" spans="1:11" ht="15.6">
      <c r="A291" s="393">
        <v>46148</v>
      </c>
      <c r="B291" s="165" t="s">
        <v>2171</v>
      </c>
      <c r="C291" s="165" t="s">
        <v>391</v>
      </c>
      <c r="D291" s="165" t="s">
        <v>256</v>
      </c>
      <c r="E291" s="165"/>
      <c r="F291" s="165">
        <v>18500</v>
      </c>
      <c r="G291" s="336"/>
      <c r="H291" s="337">
        <f t="shared" si="6"/>
        <v>132010</v>
      </c>
      <c r="I291" s="165" t="s">
        <v>122</v>
      </c>
      <c r="J291" s="165" t="s">
        <v>1668</v>
      </c>
      <c r="K291" s="176"/>
    </row>
    <row r="292" spans="1:11" ht="15.6">
      <c r="A292" s="393">
        <v>46148</v>
      </c>
      <c r="B292" s="165" t="s">
        <v>2174</v>
      </c>
      <c r="C292" s="165" t="s">
        <v>334</v>
      </c>
      <c r="D292" s="165" t="s">
        <v>256</v>
      </c>
      <c r="E292" s="165"/>
      <c r="F292" s="165">
        <v>1500</v>
      </c>
      <c r="G292" s="336"/>
      <c r="H292" s="337">
        <f t="shared" si="6"/>
        <v>130510</v>
      </c>
      <c r="I292" s="347" t="s">
        <v>122</v>
      </c>
      <c r="J292" s="347" t="s">
        <v>1669</v>
      </c>
      <c r="K292" s="176"/>
    </row>
    <row r="293" spans="1:11" ht="15.6">
      <c r="A293" s="393">
        <v>46149</v>
      </c>
      <c r="B293" s="165" t="s">
        <v>2174</v>
      </c>
      <c r="C293" s="165" t="s">
        <v>334</v>
      </c>
      <c r="D293" s="165" t="s">
        <v>256</v>
      </c>
      <c r="E293" s="165"/>
      <c r="F293" s="165">
        <v>1500</v>
      </c>
      <c r="G293" s="336"/>
      <c r="H293" s="337">
        <f t="shared" si="6"/>
        <v>129010</v>
      </c>
      <c r="I293" s="347" t="s">
        <v>122</v>
      </c>
      <c r="J293" s="347" t="s">
        <v>1669</v>
      </c>
      <c r="K293" s="176"/>
    </row>
    <row r="294" spans="1:11" ht="15.6">
      <c r="A294" s="393">
        <v>46149</v>
      </c>
      <c r="B294" s="165" t="s">
        <v>2174</v>
      </c>
      <c r="C294" s="165" t="s">
        <v>334</v>
      </c>
      <c r="D294" s="165" t="s">
        <v>256</v>
      </c>
      <c r="E294" s="165"/>
      <c r="F294" s="165">
        <v>1500</v>
      </c>
      <c r="G294" s="336"/>
      <c r="H294" s="337">
        <f t="shared" si="6"/>
        <v>127510</v>
      </c>
      <c r="I294" s="347" t="s">
        <v>122</v>
      </c>
      <c r="J294" s="347" t="s">
        <v>1669</v>
      </c>
      <c r="K294" s="176"/>
    </row>
    <row r="295" spans="1:11" ht="15.6">
      <c r="A295" s="393">
        <v>46149</v>
      </c>
      <c r="B295" s="165" t="s">
        <v>2174</v>
      </c>
      <c r="C295" s="165" t="s">
        <v>334</v>
      </c>
      <c r="D295" s="165" t="s">
        <v>256</v>
      </c>
      <c r="E295" s="165"/>
      <c r="F295" s="165">
        <v>1000</v>
      </c>
      <c r="G295" s="336"/>
      <c r="H295" s="337">
        <f t="shared" si="6"/>
        <v>126510</v>
      </c>
      <c r="I295" s="347" t="s">
        <v>122</v>
      </c>
      <c r="J295" s="347" t="s">
        <v>1669</v>
      </c>
      <c r="K295" s="176"/>
    </row>
    <row r="296" spans="1:11" ht="15.6">
      <c r="A296" s="393">
        <v>46149</v>
      </c>
      <c r="B296" s="165" t="s">
        <v>2174</v>
      </c>
      <c r="C296" s="165" t="s">
        <v>334</v>
      </c>
      <c r="D296" s="165" t="s">
        <v>256</v>
      </c>
      <c r="E296" s="165"/>
      <c r="F296" s="165">
        <v>1000</v>
      </c>
      <c r="G296" s="336"/>
      <c r="H296" s="337">
        <f t="shared" si="6"/>
        <v>125510</v>
      </c>
      <c r="I296" s="347" t="s">
        <v>122</v>
      </c>
      <c r="J296" s="347" t="s">
        <v>1669</v>
      </c>
      <c r="K296" s="176"/>
    </row>
    <row r="297" spans="1:11" ht="15.6">
      <c r="A297" s="393">
        <v>46149</v>
      </c>
      <c r="B297" s="165" t="s">
        <v>2174</v>
      </c>
      <c r="C297" s="165" t="s">
        <v>334</v>
      </c>
      <c r="D297" s="165" t="s">
        <v>256</v>
      </c>
      <c r="E297" s="165"/>
      <c r="F297" s="165">
        <v>1000</v>
      </c>
      <c r="G297" s="336"/>
      <c r="H297" s="337">
        <f t="shared" si="6"/>
        <v>124510</v>
      </c>
      <c r="I297" s="347" t="s">
        <v>122</v>
      </c>
      <c r="J297" s="347" t="s">
        <v>1669</v>
      </c>
      <c r="K297" s="176"/>
    </row>
    <row r="298" spans="1:11" ht="15.6">
      <c r="A298" s="393">
        <v>46149</v>
      </c>
      <c r="B298" s="165" t="s">
        <v>2175</v>
      </c>
      <c r="C298" s="165" t="s">
        <v>391</v>
      </c>
      <c r="D298" s="165" t="s">
        <v>256</v>
      </c>
      <c r="E298" s="165"/>
      <c r="F298" s="165">
        <v>9000</v>
      </c>
      <c r="G298" s="336"/>
      <c r="H298" s="337">
        <f t="shared" si="6"/>
        <v>115510</v>
      </c>
      <c r="I298" s="165" t="s">
        <v>122</v>
      </c>
      <c r="J298" s="165" t="s">
        <v>1670</v>
      </c>
      <c r="K298" s="176"/>
    </row>
    <row r="299" spans="1:11" ht="15.6">
      <c r="A299" s="393">
        <v>46149</v>
      </c>
      <c r="B299" s="165" t="s">
        <v>1486</v>
      </c>
      <c r="C299" s="165" t="s">
        <v>101</v>
      </c>
      <c r="D299" s="165" t="s">
        <v>256</v>
      </c>
      <c r="E299" s="165">
        <v>20000</v>
      </c>
      <c r="F299" s="165"/>
      <c r="G299" s="336"/>
      <c r="H299" s="337">
        <f t="shared" si="6"/>
        <v>135510</v>
      </c>
      <c r="I299" s="347" t="s">
        <v>122</v>
      </c>
      <c r="J299" s="347" t="s">
        <v>1671</v>
      </c>
      <c r="K299" s="176"/>
    </row>
    <row r="300" spans="1:11" ht="15.6">
      <c r="A300" s="393">
        <v>46150</v>
      </c>
      <c r="B300" s="165" t="s">
        <v>2170</v>
      </c>
      <c r="C300" s="165" t="s">
        <v>523</v>
      </c>
      <c r="D300" s="165" t="s">
        <v>256</v>
      </c>
      <c r="E300" s="165"/>
      <c r="F300" s="165">
        <v>20000</v>
      </c>
      <c r="G300" s="336"/>
      <c r="H300" s="337">
        <f t="shared" si="6"/>
        <v>115510</v>
      </c>
      <c r="I300" s="165" t="s">
        <v>122</v>
      </c>
      <c r="J300" s="165" t="s">
        <v>1672</v>
      </c>
      <c r="K300" s="176"/>
    </row>
    <row r="301" spans="1:11" ht="15.6">
      <c r="A301" s="393">
        <v>46150</v>
      </c>
      <c r="B301" s="165" t="s">
        <v>2174</v>
      </c>
      <c r="C301" s="165" t="s">
        <v>334</v>
      </c>
      <c r="D301" s="165" t="s">
        <v>256</v>
      </c>
      <c r="E301" s="165"/>
      <c r="F301" s="165">
        <v>1000</v>
      </c>
      <c r="G301" s="336"/>
      <c r="H301" s="337">
        <f t="shared" si="6"/>
        <v>114510</v>
      </c>
      <c r="I301" s="347" t="s">
        <v>122</v>
      </c>
      <c r="J301" s="347" t="s">
        <v>1669</v>
      </c>
      <c r="K301" s="176"/>
    </row>
    <row r="302" spans="1:11" ht="15.6">
      <c r="A302" s="393">
        <v>46150</v>
      </c>
      <c r="B302" s="165" t="s">
        <v>2172</v>
      </c>
      <c r="C302" s="165" t="s">
        <v>334</v>
      </c>
      <c r="D302" s="165" t="s">
        <v>256</v>
      </c>
      <c r="E302" s="165"/>
      <c r="F302" s="165">
        <v>1500</v>
      </c>
      <c r="G302" s="336"/>
      <c r="H302" s="337">
        <f t="shared" si="6"/>
        <v>113010</v>
      </c>
      <c r="I302" s="347" t="s">
        <v>122</v>
      </c>
      <c r="J302" s="347" t="s">
        <v>1669</v>
      </c>
      <c r="K302" s="176"/>
    </row>
    <row r="303" spans="1:11" ht="15.6">
      <c r="A303" s="393">
        <v>46153</v>
      </c>
      <c r="B303" s="165" t="s">
        <v>1657</v>
      </c>
      <c r="C303" s="165" t="s">
        <v>101</v>
      </c>
      <c r="D303" s="165" t="s">
        <v>256</v>
      </c>
      <c r="E303" s="165"/>
      <c r="F303" s="165">
        <v>60000</v>
      </c>
      <c r="G303" s="336"/>
      <c r="H303" s="337">
        <f t="shared" si="6"/>
        <v>53010</v>
      </c>
      <c r="I303" s="347" t="s">
        <v>122</v>
      </c>
      <c r="J303" s="347" t="s">
        <v>1673</v>
      </c>
      <c r="K303" s="176"/>
    </row>
    <row r="304" spans="1:11" ht="15.6">
      <c r="A304" s="393">
        <v>46153</v>
      </c>
      <c r="B304" s="165" t="s">
        <v>1486</v>
      </c>
      <c r="C304" s="165" t="s">
        <v>101</v>
      </c>
      <c r="D304" s="165" t="s">
        <v>256</v>
      </c>
      <c r="E304" s="165">
        <v>50000</v>
      </c>
      <c r="F304" s="165"/>
      <c r="G304" s="336"/>
      <c r="H304" s="337">
        <f t="shared" si="6"/>
        <v>103010</v>
      </c>
      <c r="I304" s="347" t="s">
        <v>122</v>
      </c>
      <c r="J304" s="347" t="s">
        <v>1674</v>
      </c>
      <c r="K304" s="176"/>
    </row>
    <row r="305" spans="1:11" ht="15.6">
      <c r="A305" s="393">
        <v>46153</v>
      </c>
      <c r="B305" s="165" t="s">
        <v>2207</v>
      </c>
      <c r="C305" s="165" t="s">
        <v>391</v>
      </c>
      <c r="D305" s="165" t="s">
        <v>256</v>
      </c>
      <c r="E305" s="165"/>
      <c r="F305" s="165">
        <v>12000</v>
      </c>
      <c r="G305" s="336"/>
      <c r="H305" s="337">
        <f t="shared" si="6"/>
        <v>91010</v>
      </c>
      <c r="I305" s="165" t="s">
        <v>122</v>
      </c>
      <c r="J305" s="165" t="s">
        <v>1675</v>
      </c>
      <c r="K305" s="176"/>
    </row>
    <row r="306" spans="1:11" ht="15.6">
      <c r="A306" s="393">
        <v>46154</v>
      </c>
      <c r="B306" s="165" t="s">
        <v>2187</v>
      </c>
      <c r="C306" s="165" t="s">
        <v>523</v>
      </c>
      <c r="D306" s="165" t="s">
        <v>256</v>
      </c>
      <c r="E306" s="165"/>
      <c r="F306" s="165">
        <v>80000</v>
      </c>
      <c r="G306" s="336"/>
      <c r="H306" s="337">
        <f t="shared" si="6"/>
        <v>11010</v>
      </c>
      <c r="I306" s="347" t="s">
        <v>122</v>
      </c>
      <c r="J306" s="347" t="s">
        <v>1676</v>
      </c>
      <c r="K306" s="176"/>
    </row>
    <row r="307" spans="1:11" ht="15.6">
      <c r="A307" s="393">
        <v>46154</v>
      </c>
      <c r="B307" s="165" t="s">
        <v>2172</v>
      </c>
      <c r="C307" s="165" t="s">
        <v>334</v>
      </c>
      <c r="D307" s="165" t="s">
        <v>256</v>
      </c>
      <c r="E307" s="165"/>
      <c r="F307" s="165">
        <v>1500</v>
      </c>
      <c r="G307" s="336"/>
      <c r="H307" s="337">
        <f t="shared" si="6"/>
        <v>9510</v>
      </c>
      <c r="I307" s="347" t="s">
        <v>122</v>
      </c>
      <c r="J307" s="347" t="s">
        <v>1669</v>
      </c>
      <c r="K307" s="176"/>
    </row>
    <row r="308" spans="1:11" ht="15.6">
      <c r="A308" s="393">
        <v>46154</v>
      </c>
      <c r="B308" s="165" t="s">
        <v>2172</v>
      </c>
      <c r="C308" s="165" t="s">
        <v>334</v>
      </c>
      <c r="D308" s="165" t="s">
        <v>256</v>
      </c>
      <c r="E308" s="165"/>
      <c r="F308" s="165">
        <v>1500</v>
      </c>
      <c r="G308" s="336"/>
      <c r="H308" s="337">
        <f t="shared" si="6"/>
        <v>8010</v>
      </c>
      <c r="I308" s="347" t="s">
        <v>122</v>
      </c>
      <c r="J308" s="347" t="s">
        <v>1669</v>
      </c>
      <c r="K308" s="176"/>
    </row>
    <row r="309" spans="1:11" ht="15.6">
      <c r="A309" s="393">
        <v>46154</v>
      </c>
      <c r="B309" s="165" t="s">
        <v>2188</v>
      </c>
      <c r="C309" s="165" t="s">
        <v>334</v>
      </c>
      <c r="D309" s="165" t="s">
        <v>256</v>
      </c>
      <c r="E309" s="165"/>
      <c r="F309" s="165">
        <v>250</v>
      </c>
      <c r="G309" s="336"/>
      <c r="H309" s="337">
        <f t="shared" si="6"/>
        <v>7760</v>
      </c>
      <c r="I309" s="347" t="s">
        <v>122</v>
      </c>
      <c r="J309" s="347" t="s">
        <v>1669</v>
      </c>
      <c r="K309" s="176"/>
    </row>
    <row r="310" spans="1:11" ht="15.6">
      <c r="A310" s="393">
        <v>46154</v>
      </c>
      <c r="B310" s="165" t="s">
        <v>1658</v>
      </c>
      <c r="C310" s="165" t="s">
        <v>109</v>
      </c>
      <c r="D310" s="165" t="s">
        <v>256</v>
      </c>
      <c r="E310" s="165">
        <v>7500</v>
      </c>
      <c r="F310" s="165"/>
      <c r="G310" s="336"/>
      <c r="H310" s="337">
        <f t="shared" si="6"/>
        <v>15260</v>
      </c>
      <c r="I310" s="165" t="s">
        <v>122</v>
      </c>
      <c r="J310" s="165" t="s">
        <v>1677</v>
      </c>
      <c r="K310" s="176"/>
    </row>
    <row r="311" spans="1:11" ht="15.6">
      <c r="A311" s="393">
        <v>46154</v>
      </c>
      <c r="B311" s="165" t="s">
        <v>1658</v>
      </c>
      <c r="C311" s="165" t="s">
        <v>109</v>
      </c>
      <c r="D311" s="165" t="s">
        <v>525</v>
      </c>
      <c r="E311" s="165"/>
      <c r="F311" s="165">
        <v>7500</v>
      </c>
      <c r="G311" s="336"/>
      <c r="H311" s="337">
        <f t="shared" si="6"/>
        <v>7760</v>
      </c>
      <c r="I311" s="165" t="s">
        <v>122</v>
      </c>
      <c r="J311" s="165" t="s">
        <v>1677</v>
      </c>
      <c r="K311" s="176"/>
    </row>
    <row r="312" spans="1:11" ht="15.6">
      <c r="A312" s="393">
        <v>46155</v>
      </c>
      <c r="B312" s="165" t="s">
        <v>1486</v>
      </c>
      <c r="C312" s="165" t="s">
        <v>101</v>
      </c>
      <c r="D312" s="165" t="s">
        <v>256</v>
      </c>
      <c r="E312" s="165">
        <v>56000</v>
      </c>
      <c r="F312" s="165"/>
      <c r="G312" s="336"/>
      <c r="H312" s="337">
        <f t="shared" si="6"/>
        <v>63760</v>
      </c>
      <c r="I312" s="347" t="s">
        <v>122</v>
      </c>
      <c r="J312" s="347" t="s">
        <v>1678</v>
      </c>
      <c r="K312" s="176"/>
    </row>
    <row r="313" spans="1:11" ht="15.6">
      <c r="A313" s="393">
        <v>46155</v>
      </c>
      <c r="B313" s="165" t="s">
        <v>1486</v>
      </c>
      <c r="C313" s="165" t="s">
        <v>101</v>
      </c>
      <c r="D313" s="165" t="s">
        <v>256</v>
      </c>
      <c r="E313" s="165">
        <v>130000</v>
      </c>
      <c r="F313" s="165"/>
      <c r="G313" s="336"/>
      <c r="H313" s="337">
        <f t="shared" si="6"/>
        <v>193760</v>
      </c>
      <c r="I313" s="347" t="s">
        <v>122</v>
      </c>
      <c r="J313" s="347" t="s">
        <v>1679</v>
      </c>
      <c r="K313" s="176"/>
    </row>
    <row r="314" spans="1:11" ht="15.6">
      <c r="A314" s="393">
        <v>46155</v>
      </c>
      <c r="B314" s="165" t="s">
        <v>2191</v>
      </c>
      <c r="C314" s="165" t="s">
        <v>334</v>
      </c>
      <c r="D314" s="165" t="s">
        <v>256</v>
      </c>
      <c r="E314" s="165"/>
      <c r="F314" s="165">
        <v>700</v>
      </c>
      <c r="G314" s="336"/>
      <c r="H314" s="337">
        <f t="shared" si="6"/>
        <v>193060</v>
      </c>
      <c r="I314" s="347" t="s">
        <v>122</v>
      </c>
      <c r="J314" s="347" t="s">
        <v>1669</v>
      </c>
      <c r="K314" s="176"/>
    </row>
    <row r="315" spans="1:11" ht="15.6">
      <c r="A315" s="393">
        <v>46155</v>
      </c>
      <c r="B315" s="165" t="s">
        <v>2189</v>
      </c>
      <c r="C315" s="165" t="s">
        <v>334</v>
      </c>
      <c r="D315" s="165" t="s">
        <v>256</v>
      </c>
      <c r="E315" s="165"/>
      <c r="F315" s="165">
        <v>700</v>
      </c>
      <c r="G315" s="336"/>
      <c r="H315" s="337">
        <f t="shared" si="6"/>
        <v>192360</v>
      </c>
      <c r="I315" s="347" t="s">
        <v>122</v>
      </c>
      <c r="J315" s="347" t="s">
        <v>1669</v>
      </c>
      <c r="K315" s="176"/>
    </row>
    <row r="316" spans="1:11" ht="15.6">
      <c r="A316" s="393">
        <v>46155</v>
      </c>
      <c r="B316" s="165" t="s">
        <v>2189</v>
      </c>
      <c r="C316" s="165" t="s">
        <v>334</v>
      </c>
      <c r="D316" s="165" t="s">
        <v>256</v>
      </c>
      <c r="E316" s="165"/>
      <c r="F316" s="165">
        <v>700</v>
      </c>
      <c r="G316" s="336"/>
      <c r="H316" s="337">
        <f t="shared" si="6"/>
        <v>191660</v>
      </c>
      <c r="I316" s="347" t="s">
        <v>122</v>
      </c>
      <c r="J316" s="347" t="s">
        <v>1669</v>
      </c>
      <c r="K316" s="176"/>
    </row>
    <row r="317" spans="1:11" ht="15.6">
      <c r="A317" s="393">
        <v>46155</v>
      </c>
      <c r="B317" s="165" t="s">
        <v>2190</v>
      </c>
      <c r="C317" s="165" t="s">
        <v>334</v>
      </c>
      <c r="D317" s="165" t="s">
        <v>256</v>
      </c>
      <c r="E317" s="165"/>
      <c r="F317" s="165">
        <v>250</v>
      </c>
      <c r="G317" s="336"/>
      <c r="H317" s="337">
        <f t="shared" si="6"/>
        <v>191410</v>
      </c>
      <c r="I317" s="347" t="s">
        <v>122</v>
      </c>
      <c r="J317" s="347" t="s">
        <v>1669</v>
      </c>
      <c r="K317" s="176"/>
    </row>
    <row r="318" spans="1:11" ht="15.6">
      <c r="A318" s="393">
        <v>46155</v>
      </c>
      <c r="B318" s="165" t="s">
        <v>2190</v>
      </c>
      <c r="C318" s="165" t="s">
        <v>334</v>
      </c>
      <c r="D318" s="165" t="s">
        <v>256</v>
      </c>
      <c r="E318" s="165"/>
      <c r="F318" s="165">
        <v>250</v>
      </c>
      <c r="G318" s="336"/>
      <c r="H318" s="337">
        <f t="shared" si="6"/>
        <v>191160</v>
      </c>
      <c r="I318" s="347" t="s">
        <v>122</v>
      </c>
      <c r="J318" s="347" t="s">
        <v>1669</v>
      </c>
      <c r="K318" s="176"/>
    </row>
    <row r="319" spans="1:11" ht="15.6">
      <c r="A319" s="393">
        <v>46155</v>
      </c>
      <c r="B319" s="165" t="s">
        <v>2191</v>
      </c>
      <c r="C319" s="165" t="s">
        <v>334</v>
      </c>
      <c r="D319" s="165" t="s">
        <v>256</v>
      </c>
      <c r="E319" s="165"/>
      <c r="F319" s="165">
        <v>700</v>
      </c>
      <c r="G319" s="336"/>
      <c r="H319" s="337">
        <f t="shared" si="6"/>
        <v>190460</v>
      </c>
      <c r="I319" s="347" t="s">
        <v>122</v>
      </c>
      <c r="J319" s="347" t="s">
        <v>1669</v>
      </c>
      <c r="K319" s="176"/>
    </row>
    <row r="320" spans="1:11" ht="15.6">
      <c r="A320" s="393">
        <v>46155</v>
      </c>
      <c r="B320" s="165" t="s">
        <v>2189</v>
      </c>
      <c r="C320" s="165" t="s">
        <v>334</v>
      </c>
      <c r="D320" s="165" t="s">
        <v>256</v>
      </c>
      <c r="E320" s="165"/>
      <c r="F320" s="165">
        <v>700</v>
      </c>
      <c r="G320" s="336"/>
      <c r="H320" s="337">
        <f t="shared" si="6"/>
        <v>189760</v>
      </c>
      <c r="I320" s="347" t="s">
        <v>122</v>
      </c>
      <c r="J320" s="347" t="s">
        <v>1669</v>
      </c>
      <c r="K320" s="176"/>
    </row>
    <row r="321" spans="1:11" ht="15.6">
      <c r="A321" s="393">
        <v>46155</v>
      </c>
      <c r="B321" s="165" t="s">
        <v>2192</v>
      </c>
      <c r="C321" s="165" t="s">
        <v>334</v>
      </c>
      <c r="D321" s="165" t="s">
        <v>256</v>
      </c>
      <c r="E321" s="165"/>
      <c r="F321" s="165">
        <v>250</v>
      </c>
      <c r="G321" s="336"/>
      <c r="H321" s="337">
        <f t="shared" si="6"/>
        <v>189510</v>
      </c>
      <c r="I321" s="347" t="s">
        <v>122</v>
      </c>
      <c r="J321" s="347" t="s">
        <v>1669</v>
      </c>
      <c r="K321" s="176"/>
    </row>
    <row r="322" spans="1:11" ht="15.6">
      <c r="A322" s="393">
        <v>46155</v>
      </c>
      <c r="B322" s="165" t="s">
        <v>2189</v>
      </c>
      <c r="C322" s="165" t="s">
        <v>334</v>
      </c>
      <c r="D322" s="165" t="s">
        <v>256</v>
      </c>
      <c r="E322" s="165"/>
      <c r="F322" s="165">
        <v>700</v>
      </c>
      <c r="G322" s="336"/>
      <c r="H322" s="337">
        <f t="shared" si="6"/>
        <v>188810</v>
      </c>
      <c r="I322" s="347" t="s">
        <v>122</v>
      </c>
      <c r="J322" s="347" t="s">
        <v>1669</v>
      </c>
      <c r="K322" s="176"/>
    </row>
    <row r="323" spans="1:11" ht="15.6">
      <c r="A323" s="393">
        <v>46155</v>
      </c>
      <c r="B323" s="165" t="s">
        <v>2189</v>
      </c>
      <c r="C323" s="165" t="s">
        <v>334</v>
      </c>
      <c r="D323" s="165" t="s">
        <v>256</v>
      </c>
      <c r="E323" s="165"/>
      <c r="F323" s="165">
        <v>700</v>
      </c>
      <c r="G323" s="336"/>
      <c r="H323" s="337">
        <f t="shared" si="6"/>
        <v>188110</v>
      </c>
      <c r="I323" s="347" t="s">
        <v>122</v>
      </c>
      <c r="J323" s="347" t="s">
        <v>1669</v>
      </c>
      <c r="K323" s="176"/>
    </row>
    <row r="324" spans="1:11" ht="15.6">
      <c r="A324" s="393">
        <v>46155</v>
      </c>
      <c r="B324" s="165" t="s">
        <v>2188</v>
      </c>
      <c r="C324" s="165" t="s">
        <v>334</v>
      </c>
      <c r="D324" s="165" t="s">
        <v>256</v>
      </c>
      <c r="E324" s="165"/>
      <c r="F324" s="165">
        <v>250</v>
      </c>
      <c r="G324" s="336"/>
      <c r="H324" s="337">
        <f t="shared" si="6"/>
        <v>187860</v>
      </c>
      <c r="I324" s="347" t="s">
        <v>122</v>
      </c>
      <c r="J324" s="347" t="s">
        <v>1669</v>
      </c>
      <c r="K324" s="176"/>
    </row>
    <row r="325" spans="1:11" ht="15.6">
      <c r="A325" s="393">
        <v>46155</v>
      </c>
      <c r="B325" s="165" t="s">
        <v>2188</v>
      </c>
      <c r="C325" s="165" t="s">
        <v>334</v>
      </c>
      <c r="D325" s="165" t="s">
        <v>256</v>
      </c>
      <c r="E325" s="165"/>
      <c r="F325" s="165">
        <v>350</v>
      </c>
      <c r="G325" s="336"/>
      <c r="H325" s="337">
        <f t="shared" si="6"/>
        <v>187510</v>
      </c>
      <c r="I325" s="347" t="s">
        <v>122</v>
      </c>
      <c r="J325" s="347" t="s">
        <v>1669</v>
      </c>
      <c r="K325" s="176"/>
    </row>
    <row r="326" spans="1:11" ht="15.6">
      <c r="A326" s="393">
        <v>46156</v>
      </c>
      <c r="B326" s="165" t="s">
        <v>2189</v>
      </c>
      <c r="C326" s="165" t="s">
        <v>334</v>
      </c>
      <c r="D326" s="165" t="s">
        <v>256</v>
      </c>
      <c r="E326" s="165"/>
      <c r="F326" s="165">
        <v>700</v>
      </c>
      <c r="G326" s="336"/>
      <c r="H326" s="337">
        <f t="shared" si="6"/>
        <v>186810</v>
      </c>
      <c r="I326" s="347" t="s">
        <v>122</v>
      </c>
      <c r="J326" s="347" t="s">
        <v>1669</v>
      </c>
      <c r="K326" s="176"/>
    </row>
    <row r="327" spans="1:11" ht="15.6">
      <c r="A327" s="393">
        <v>46156</v>
      </c>
      <c r="B327" s="165" t="s">
        <v>2188</v>
      </c>
      <c r="C327" s="165" t="s">
        <v>334</v>
      </c>
      <c r="D327" s="165" t="s">
        <v>256</v>
      </c>
      <c r="E327" s="165"/>
      <c r="F327" s="165">
        <v>250</v>
      </c>
      <c r="G327" s="336"/>
      <c r="H327" s="337">
        <f t="shared" si="6"/>
        <v>186560</v>
      </c>
      <c r="I327" s="347" t="s">
        <v>122</v>
      </c>
      <c r="J327" s="347" t="s">
        <v>1669</v>
      </c>
      <c r="K327" s="176"/>
    </row>
    <row r="328" spans="1:11" ht="15.6">
      <c r="A328" s="393">
        <v>46156</v>
      </c>
      <c r="B328" s="165" t="s">
        <v>2191</v>
      </c>
      <c r="C328" s="165" t="s">
        <v>334</v>
      </c>
      <c r="D328" s="165" t="s">
        <v>256</v>
      </c>
      <c r="E328" s="165"/>
      <c r="F328" s="165">
        <v>700</v>
      </c>
      <c r="G328" s="336"/>
      <c r="H328" s="337">
        <f t="shared" si="6"/>
        <v>185860</v>
      </c>
      <c r="I328" s="347" t="s">
        <v>122</v>
      </c>
      <c r="J328" s="347" t="s">
        <v>1669</v>
      </c>
      <c r="K328" s="176"/>
    </row>
    <row r="329" spans="1:11" ht="15.6">
      <c r="A329" s="393">
        <v>46156</v>
      </c>
      <c r="B329" s="165" t="s">
        <v>2188</v>
      </c>
      <c r="C329" s="165" t="s">
        <v>334</v>
      </c>
      <c r="D329" s="165" t="s">
        <v>256</v>
      </c>
      <c r="E329" s="165"/>
      <c r="F329" s="165">
        <v>250</v>
      </c>
      <c r="G329" s="336"/>
      <c r="H329" s="337">
        <f t="shared" si="6"/>
        <v>185610</v>
      </c>
      <c r="I329" s="347" t="s">
        <v>122</v>
      </c>
      <c r="J329" s="347" t="s">
        <v>1669</v>
      </c>
      <c r="K329" s="176"/>
    </row>
    <row r="330" spans="1:11" ht="15.6">
      <c r="A330" s="393">
        <v>46157</v>
      </c>
      <c r="B330" s="165" t="s">
        <v>2189</v>
      </c>
      <c r="C330" s="165" t="s">
        <v>334</v>
      </c>
      <c r="D330" s="165" t="s">
        <v>256</v>
      </c>
      <c r="E330" s="165"/>
      <c r="F330" s="165">
        <v>700</v>
      </c>
      <c r="G330" s="336"/>
      <c r="H330" s="337">
        <f t="shared" si="6"/>
        <v>184910</v>
      </c>
      <c r="I330" s="347" t="s">
        <v>122</v>
      </c>
      <c r="J330" s="347" t="s">
        <v>1669</v>
      </c>
      <c r="K330" s="176"/>
    </row>
    <row r="331" spans="1:11" ht="15.6">
      <c r="A331" s="393">
        <v>46157</v>
      </c>
      <c r="B331" s="165" t="s">
        <v>2191</v>
      </c>
      <c r="C331" s="165" t="s">
        <v>334</v>
      </c>
      <c r="D331" s="165" t="s">
        <v>256</v>
      </c>
      <c r="E331" s="165"/>
      <c r="F331" s="165">
        <v>700</v>
      </c>
      <c r="G331" s="336"/>
      <c r="H331" s="337">
        <f t="shared" si="6"/>
        <v>184210</v>
      </c>
      <c r="I331" s="347" t="s">
        <v>122</v>
      </c>
      <c r="J331" s="347" t="s">
        <v>1669</v>
      </c>
      <c r="K331" s="176"/>
    </row>
    <row r="332" spans="1:11" ht="15.6">
      <c r="A332" s="393">
        <v>46157</v>
      </c>
      <c r="B332" s="165" t="s">
        <v>2188</v>
      </c>
      <c r="C332" s="165" t="s">
        <v>334</v>
      </c>
      <c r="D332" s="165" t="s">
        <v>256</v>
      </c>
      <c r="E332" s="165"/>
      <c r="F332" s="165">
        <v>250</v>
      </c>
      <c r="G332" s="336"/>
      <c r="H332" s="337">
        <f t="shared" si="6"/>
        <v>183960</v>
      </c>
      <c r="I332" s="347" t="s">
        <v>122</v>
      </c>
      <c r="J332" s="347" t="s">
        <v>1669</v>
      </c>
      <c r="K332" s="176"/>
    </row>
    <row r="333" spans="1:11" ht="15.6">
      <c r="A333" s="393">
        <v>46157</v>
      </c>
      <c r="B333" s="165" t="s">
        <v>2188</v>
      </c>
      <c r="C333" s="165" t="s">
        <v>334</v>
      </c>
      <c r="D333" s="165" t="s">
        <v>256</v>
      </c>
      <c r="E333" s="165"/>
      <c r="F333" s="165">
        <v>250</v>
      </c>
      <c r="G333" s="336"/>
      <c r="H333" s="337">
        <f t="shared" si="6"/>
        <v>183710</v>
      </c>
      <c r="I333" s="347" t="s">
        <v>122</v>
      </c>
      <c r="J333" s="347" t="s">
        <v>1669</v>
      </c>
      <c r="K333" s="176"/>
    </row>
    <row r="334" spans="1:11" ht="15.6">
      <c r="A334" s="393">
        <v>46157</v>
      </c>
      <c r="B334" s="165" t="s">
        <v>2189</v>
      </c>
      <c r="C334" s="165" t="s">
        <v>334</v>
      </c>
      <c r="D334" s="165" t="s">
        <v>256</v>
      </c>
      <c r="E334" s="165"/>
      <c r="F334" s="165">
        <v>700</v>
      </c>
      <c r="G334" s="336"/>
      <c r="H334" s="337">
        <f t="shared" si="6"/>
        <v>183010</v>
      </c>
      <c r="I334" s="347" t="s">
        <v>122</v>
      </c>
      <c r="J334" s="347" t="s">
        <v>1669</v>
      </c>
      <c r="K334" s="176"/>
    </row>
    <row r="335" spans="1:11" ht="15.6">
      <c r="A335" s="393">
        <v>46157</v>
      </c>
      <c r="B335" s="165" t="s">
        <v>2196</v>
      </c>
      <c r="C335" s="165" t="s">
        <v>334</v>
      </c>
      <c r="D335" s="165" t="s">
        <v>256</v>
      </c>
      <c r="E335" s="165"/>
      <c r="F335" s="165">
        <v>250</v>
      </c>
      <c r="G335" s="336"/>
      <c r="H335" s="337">
        <f t="shared" si="6"/>
        <v>182760</v>
      </c>
      <c r="I335" s="347" t="s">
        <v>122</v>
      </c>
      <c r="J335" s="347" t="s">
        <v>1669</v>
      </c>
      <c r="K335" s="176"/>
    </row>
    <row r="336" spans="1:11" ht="15.6">
      <c r="A336" s="393">
        <v>46157</v>
      </c>
      <c r="B336" s="165" t="s">
        <v>2190</v>
      </c>
      <c r="C336" s="165" t="s">
        <v>334</v>
      </c>
      <c r="D336" s="165" t="s">
        <v>256</v>
      </c>
      <c r="E336" s="165"/>
      <c r="F336" s="165">
        <v>350</v>
      </c>
      <c r="G336" s="336"/>
      <c r="H336" s="337">
        <f t="shared" si="6"/>
        <v>182410</v>
      </c>
      <c r="I336" s="347" t="s">
        <v>122</v>
      </c>
      <c r="J336" s="347" t="s">
        <v>1669</v>
      </c>
      <c r="K336" s="176"/>
    </row>
    <row r="337" spans="1:11" ht="15.6">
      <c r="A337" s="393">
        <v>46157</v>
      </c>
      <c r="B337" s="165" t="s">
        <v>2189</v>
      </c>
      <c r="C337" s="165" t="s">
        <v>334</v>
      </c>
      <c r="D337" s="165" t="s">
        <v>256</v>
      </c>
      <c r="E337" s="165"/>
      <c r="F337" s="165">
        <v>700</v>
      </c>
      <c r="G337" s="336"/>
      <c r="H337" s="337">
        <f t="shared" si="6"/>
        <v>181710</v>
      </c>
      <c r="I337" s="347" t="s">
        <v>122</v>
      </c>
      <c r="J337" s="347" t="s">
        <v>1669</v>
      </c>
      <c r="K337" s="176"/>
    </row>
    <row r="338" spans="1:11" ht="15.6">
      <c r="A338" s="393">
        <v>46157</v>
      </c>
      <c r="B338" s="165" t="s">
        <v>1486</v>
      </c>
      <c r="C338" s="165" t="s">
        <v>101</v>
      </c>
      <c r="D338" s="165" t="s">
        <v>256</v>
      </c>
      <c r="E338" s="165">
        <v>100000</v>
      </c>
      <c r="F338" s="165"/>
      <c r="G338" s="336"/>
      <c r="H338" s="337">
        <f t="shared" si="6"/>
        <v>281710</v>
      </c>
      <c r="I338" s="347" t="s">
        <v>122</v>
      </c>
      <c r="J338" s="347" t="s">
        <v>1680</v>
      </c>
      <c r="K338" s="176"/>
    </row>
    <row r="339" spans="1:11" ht="15.6">
      <c r="A339" s="393">
        <v>46158</v>
      </c>
      <c r="B339" s="165" t="s">
        <v>2189</v>
      </c>
      <c r="C339" s="165" t="s">
        <v>334</v>
      </c>
      <c r="D339" s="165" t="s">
        <v>256</v>
      </c>
      <c r="E339" s="165"/>
      <c r="F339" s="165">
        <v>700</v>
      </c>
      <c r="G339" s="336"/>
      <c r="H339" s="337">
        <f t="shared" si="6"/>
        <v>281010</v>
      </c>
      <c r="I339" s="347" t="s">
        <v>122</v>
      </c>
      <c r="J339" s="347" t="s">
        <v>1669</v>
      </c>
      <c r="K339" s="176"/>
    </row>
    <row r="340" spans="1:11" ht="15.6">
      <c r="A340" s="393">
        <v>46158</v>
      </c>
      <c r="B340" s="165" t="s">
        <v>2188</v>
      </c>
      <c r="C340" s="165" t="s">
        <v>334</v>
      </c>
      <c r="D340" s="165" t="s">
        <v>256</v>
      </c>
      <c r="E340" s="165"/>
      <c r="F340" s="165">
        <v>300</v>
      </c>
      <c r="G340" s="336"/>
      <c r="H340" s="337">
        <f t="shared" si="6"/>
        <v>280710</v>
      </c>
      <c r="I340" s="347" t="s">
        <v>122</v>
      </c>
      <c r="J340" s="347" t="s">
        <v>1669</v>
      </c>
      <c r="K340" s="176"/>
    </row>
    <row r="341" spans="1:11" ht="15.6">
      <c r="A341" s="393">
        <v>46158</v>
      </c>
      <c r="B341" s="165" t="s">
        <v>1486</v>
      </c>
      <c r="C341" s="165" t="s">
        <v>101</v>
      </c>
      <c r="D341" s="165" t="s">
        <v>256</v>
      </c>
      <c r="E341" s="165">
        <v>80000</v>
      </c>
      <c r="F341" s="165"/>
      <c r="G341" s="336"/>
      <c r="H341" s="337">
        <f t="shared" si="6"/>
        <v>360710</v>
      </c>
      <c r="I341" s="347" t="s">
        <v>122</v>
      </c>
      <c r="J341" s="347" t="s">
        <v>1681</v>
      </c>
      <c r="K341" s="176"/>
    </row>
    <row r="342" spans="1:11" ht="15.6">
      <c r="A342" s="393">
        <v>46158</v>
      </c>
      <c r="B342" s="165" t="s">
        <v>2189</v>
      </c>
      <c r="C342" s="165" t="s">
        <v>334</v>
      </c>
      <c r="D342" s="165" t="s">
        <v>256</v>
      </c>
      <c r="E342" s="165"/>
      <c r="F342" s="165">
        <v>700</v>
      </c>
      <c r="G342" s="336"/>
      <c r="H342" s="337">
        <f t="shared" si="6"/>
        <v>360010</v>
      </c>
      <c r="I342" s="347" t="s">
        <v>122</v>
      </c>
      <c r="J342" s="347" t="s">
        <v>1669</v>
      </c>
      <c r="K342" s="176"/>
    </row>
    <row r="343" spans="1:11" ht="15.6">
      <c r="A343" s="393">
        <v>46158</v>
      </c>
      <c r="B343" s="165" t="s">
        <v>2189</v>
      </c>
      <c r="C343" s="165" t="s">
        <v>334</v>
      </c>
      <c r="D343" s="165" t="s">
        <v>256</v>
      </c>
      <c r="E343" s="165"/>
      <c r="F343" s="165">
        <v>700</v>
      </c>
      <c r="G343" s="336"/>
      <c r="H343" s="337">
        <f t="shared" si="6"/>
        <v>359310</v>
      </c>
      <c r="I343" s="347" t="s">
        <v>122</v>
      </c>
      <c r="J343" s="347" t="s">
        <v>1669</v>
      </c>
      <c r="K343" s="176"/>
    </row>
    <row r="344" spans="1:11" ht="15.6">
      <c r="A344" s="393">
        <v>46158</v>
      </c>
      <c r="B344" s="165" t="s">
        <v>2190</v>
      </c>
      <c r="C344" s="165" t="s">
        <v>334</v>
      </c>
      <c r="D344" s="165" t="s">
        <v>256</v>
      </c>
      <c r="E344" s="165"/>
      <c r="F344" s="165">
        <v>250</v>
      </c>
      <c r="G344" s="336"/>
      <c r="H344" s="337">
        <f t="shared" si="6"/>
        <v>359060</v>
      </c>
      <c r="I344" s="347" t="s">
        <v>122</v>
      </c>
      <c r="J344" s="347" t="s">
        <v>1669</v>
      </c>
      <c r="K344" s="176"/>
    </row>
    <row r="345" spans="1:11" ht="15.6">
      <c r="A345" s="393">
        <v>46159</v>
      </c>
      <c r="B345" s="165" t="s">
        <v>2188</v>
      </c>
      <c r="C345" s="165" t="s">
        <v>334</v>
      </c>
      <c r="D345" s="165" t="s">
        <v>256</v>
      </c>
      <c r="E345" s="165"/>
      <c r="F345" s="165">
        <v>250</v>
      </c>
      <c r="G345" s="336"/>
      <c r="H345" s="337">
        <f t="shared" si="6"/>
        <v>358810</v>
      </c>
      <c r="I345" s="347" t="s">
        <v>122</v>
      </c>
      <c r="J345" s="347" t="s">
        <v>1669</v>
      </c>
      <c r="K345" s="176"/>
    </row>
    <row r="346" spans="1:11" ht="15.6">
      <c r="A346" s="393">
        <v>46159</v>
      </c>
      <c r="B346" s="165" t="s">
        <v>2191</v>
      </c>
      <c r="C346" s="165" t="s">
        <v>334</v>
      </c>
      <c r="D346" s="165" t="s">
        <v>256</v>
      </c>
      <c r="E346" s="165"/>
      <c r="F346" s="165">
        <v>700</v>
      </c>
      <c r="G346" s="336"/>
      <c r="H346" s="337">
        <f t="shared" si="6"/>
        <v>358110</v>
      </c>
      <c r="I346" s="347" t="s">
        <v>122</v>
      </c>
      <c r="J346" s="347" t="s">
        <v>1669</v>
      </c>
      <c r="K346" s="176"/>
    </row>
    <row r="347" spans="1:11" ht="15.6">
      <c r="A347" s="393">
        <v>46159</v>
      </c>
      <c r="B347" s="165" t="s">
        <v>2188</v>
      </c>
      <c r="C347" s="165" t="s">
        <v>334</v>
      </c>
      <c r="D347" s="165" t="s">
        <v>256</v>
      </c>
      <c r="E347" s="165"/>
      <c r="F347" s="165">
        <v>250</v>
      </c>
      <c r="G347" s="336"/>
      <c r="H347" s="337">
        <f t="shared" si="6"/>
        <v>357860</v>
      </c>
      <c r="I347" s="347" t="s">
        <v>122</v>
      </c>
      <c r="J347" s="347" t="s">
        <v>1669</v>
      </c>
      <c r="K347" s="176"/>
    </row>
    <row r="348" spans="1:11" ht="15.6">
      <c r="A348" s="393">
        <v>46159</v>
      </c>
      <c r="B348" s="165" t="s">
        <v>2188</v>
      </c>
      <c r="C348" s="165" t="s">
        <v>334</v>
      </c>
      <c r="D348" s="165" t="s">
        <v>256</v>
      </c>
      <c r="E348" s="165"/>
      <c r="F348" s="165">
        <v>250</v>
      </c>
      <c r="G348" s="336"/>
      <c r="H348" s="337">
        <f t="shared" ref="H348:H411" si="7">H347+E348-F348</f>
        <v>357610</v>
      </c>
      <c r="I348" s="347" t="s">
        <v>122</v>
      </c>
      <c r="J348" s="347" t="s">
        <v>1669</v>
      </c>
      <c r="K348" s="176"/>
    </row>
    <row r="349" spans="1:11" ht="15.6">
      <c r="A349" s="393">
        <v>46160</v>
      </c>
      <c r="B349" s="165" t="s">
        <v>2189</v>
      </c>
      <c r="C349" s="165" t="s">
        <v>334</v>
      </c>
      <c r="D349" s="165" t="s">
        <v>256</v>
      </c>
      <c r="E349" s="165"/>
      <c r="F349" s="165">
        <v>700</v>
      </c>
      <c r="G349" s="336"/>
      <c r="H349" s="337">
        <f t="shared" si="7"/>
        <v>356910</v>
      </c>
      <c r="I349" s="347" t="s">
        <v>122</v>
      </c>
      <c r="J349" s="347" t="s">
        <v>1669</v>
      </c>
      <c r="K349" s="176"/>
    </row>
    <row r="350" spans="1:11" ht="15.6">
      <c r="A350" s="393">
        <v>46160</v>
      </c>
      <c r="B350" s="165" t="s">
        <v>2191</v>
      </c>
      <c r="C350" s="165" t="s">
        <v>334</v>
      </c>
      <c r="D350" s="165" t="s">
        <v>256</v>
      </c>
      <c r="E350" s="165"/>
      <c r="F350" s="165">
        <v>700</v>
      </c>
      <c r="G350" s="336"/>
      <c r="H350" s="337">
        <f t="shared" si="7"/>
        <v>356210</v>
      </c>
      <c r="I350" s="347" t="s">
        <v>122</v>
      </c>
      <c r="J350" s="347" t="s">
        <v>1669</v>
      </c>
      <c r="K350" s="176"/>
    </row>
    <row r="351" spans="1:11" ht="15.6">
      <c r="A351" s="393">
        <v>46160</v>
      </c>
      <c r="B351" s="165" t="s">
        <v>2190</v>
      </c>
      <c r="C351" s="165" t="s">
        <v>334</v>
      </c>
      <c r="D351" s="165" t="s">
        <v>256</v>
      </c>
      <c r="E351" s="165"/>
      <c r="F351" s="165">
        <v>350</v>
      </c>
      <c r="G351" s="336"/>
      <c r="H351" s="337">
        <f t="shared" si="7"/>
        <v>355860</v>
      </c>
      <c r="I351" s="347" t="s">
        <v>122</v>
      </c>
      <c r="J351" s="347" t="s">
        <v>1669</v>
      </c>
      <c r="K351" s="176"/>
    </row>
    <row r="352" spans="1:11" ht="15.6">
      <c r="A352" s="393">
        <v>46160</v>
      </c>
      <c r="B352" s="165" t="s">
        <v>1486</v>
      </c>
      <c r="C352" s="165" t="s">
        <v>101</v>
      </c>
      <c r="D352" s="165" t="s">
        <v>256</v>
      </c>
      <c r="E352" s="165">
        <v>130000</v>
      </c>
      <c r="F352" s="165"/>
      <c r="G352" s="336"/>
      <c r="H352" s="337">
        <f t="shared" si="7"/>
        <v>485860</v>
      </c>
      <c r="I352" s="347" t="s">
        <v>122</v>
      </c>
      <c r="J352" s="347" t="s">
        <v>1682</v>
      </c>
      <c r="K352" s="176"/>
    </row>
    <row r="353" spans="1:11" ht="15.6">
      <c r="A353" s="393">
        <v>46160</v>
      </c>
      <c r="B353" s="165" t="s">
        <v>2170</v>
      </c>
      <c r="C353" s="165" t="s">
        <v>523</v>
      </c>
      <c r="D353" s="165" t="s">
        <v>256</v>
      </c>
      <c r="E353" s="165"/>
      <c r="F353" s="165">
        <v>60000</v>
      </c>
      <c r="G353" s="336"/>
      <c r="H353" s="337">
        <f t="shared" si="7"/>
        <v>425860</v>
      </c>
      <c r="I353" s="165" t="s">
        <v>122</v>
      </c>
      <c r="J353" s="165" t="s">
        <v>1683</v>
      </c>
      <c r="K353" s="176"/>
    </row>
    <row r="354" spans="1:11" ht="15.6">
      <c r="A354" s="393">
        <v>46160</v>
      </c>
      <c r="B354" s="165" t="s">
        <v>2208</v>
      </c>
      <c r="C354" s="165" t="s">
        <v>391</v>
      </c>
      <c r="D354" s="165" t="s">
        <v>256</v>
      </c>
      <c r="E354" s="165"/>
      <c r="F354" s="165">
        <v>160000</v>
      </c>
      <c r="G354" s="336"/>
      <c r="H354" s="337">
        <f t="shared" si="7"/>
        <v>265860</v>
      </c>
      <c r="I354" s="165" t="s">
        <v>122</v>
      </c>
      <c r="J354" s="165" t="s">
        <v>1684</v>
      </c>
      <c r="K354" s="176"/>
    </row>
    <row r="355" spans="1:11" ht="15.6">
      <c r="A355" s="393">
        <v>46161</v>
      </c>
      <c r="B355" s="165" t="s">
        <v>2179</v>
      </c>
      <c r="C355" s="165" t="s">
        <v>395</v>
      </c>
      <c r="D355" s="165" t="s">
        <v>256</v>
      </c>
      <c r="E355" s="165"/>
      <c r="F355" s="165">
        <v>100000</v>
      </c>
      <c r="G355" s="336"/>
      <c r="H355" s="337">
        <f t="shared" si="7"/>
        <v>165860</v>
      </c>
      <c r="I355" s="165" t="s">
        <v>122</v>
      </c>
      <c r="J355" s="165" t="s">
        <v>1685</v>
      </c>
      <c r="K355" s="176"/>
    </row>
    <row r="356" spans="1:11" ht="15.6">
      <c r="A356" s="393">
        <v>46161</v>
      </c>
      <c r="B356" s="165" t="s">
        <v>2170</v>
      </c>
      <c r="C356" s="165" t="s">
        <v>395</v>
      </c>
      <c r="D356" s="165" t="s">
        <v>256</v>
      </c>
      <c r="E356" s="165"/>
      <c r="F356" s="165">
        <v>100000</v>
      </c>
      <c r="G356" s="336"/>
      <c r="H356" s="337">
        <f t="shared" si="7"/>
        <v>65860</v>
      </c>
      <c r="I356" s="165" t="s">
        <v>122</v>
      </c>
      <c r="J356" s="165" t="s">
        <v>1686</v>
      </c>
      <c r="K356" s="176"/>
    </row>
    <row r="357" spans="1:11" ht="15.6">
      <c r="A357" s="393">
        <v>46161</v>
      </c>
      <c r="B357" s="165" t="s">
        <v>1486</v>
      </c>
      <c r="C357" s="165" t="s">
        <v>101</v>
      </c>
      <c r="D357" s="165" t="s">
        <v>256</v>
      </c>
      <c r="E357" s="165">
        <v>20000</v>
      </c>
      <c r="F357" s="165"/>
      <c r="G357" s="336"/>
      <c r="H357" s="337">
        <f t="shared" si="7"/>
        <v>85860</v>
      </c>
      <c r="I357" s="347" t="s">
        <v>122</v>
      </c>
      <c r="J357" s="347" t="s">
        <v>1687</v>
      </c>
      <c r="K357" s="176"/>
    </row>
    <row r="358" spans="1:11" ht="15.6">
      <c r="A358" s="393">
        <v>46161</v>
      </c>
      <c r="B358" s="165" t="s">
        <v>2174</v>
      </c>
      <c r="C358" s="165" t="s">
        <v>334</v>
      </c>
      <c r="D358" s="165" t="s">
        <v>256</v>
      </c>
      <c r="E358" s="165"/>
      <c r="F358" s="165">
        <v>1000</v>
      </c>
      <c r="G358" s="336"/>
      <c r="H358" s="337">
        <f t="shared" si="7"/>
        <v>84860</v>
      </c>
      <c r="I358" s="347" t="s">
        <v>122</v>
      </c>
      <c r="J358" s="347" t="s">
        <v>1669</v>
      </c>
      <c r="K358" s="176"/>
    </row>
    <row r="359" spans="1:11" ht="15.6">
      <c r="A359" s="393">
        <v>46161</v>
      </c>
      <c r="B359" s="165" t="s">
        <v>2174</v>
      </c>
      <c r="C359" s="165" t="s">
        <v>334</v>
      </c>
      <c r="D359" s="165" t="s">
        <v>256</v>
      </c>
      <c r="E359" s="165"/>
      <c r="F359" s="165">
        <v>1000</v>
      </c>
      <c r="G359" s="336"/>
      <c r="H359" s="337">
        <f t="shared" si="7"/>
        <v>83860</v>
      </c>
      <c r="I359" s="347" t="s">
        <v>122</v>
      </c>
      <c r="J359" s="347" t="s">
        <v>1669</v>
      </c>
      <c r="K359" s="176"/>
    </row>
    <row r="360" spans="1:11" ht="15.6">
      <c r="A360" s="393">
        <v>46161</v>
      </c>
      <c r="B360" s="165" t="s">
        <v>2207</v>
      </c>
      <c r="C360" s="165" t="s">
        <v>391</v>
      </c>
      <c r="D360" s="165" t="s">
        <v>256</v>
      </c>
      <c r="E360" s="165"/>
      <c r="F360" s="165">
        <v>7000</v>
      </c>
      <c r="G360" s="336"/>
      <c r="H360" s="337">
        <f t="shared" si="7"/>
        <v>76860</v>
      </c>
      <c r="I360" s="165" t="s">
        <v>122</v>
      </c>
      <c r="J360" s="165" t="s">
        <v>1688</v>
      </c>
      <c r="K360" s="176"/>
    </row>
    <row r="361" spans="1:11" ht="15.6">
      <c r="A361" s="393">
        <v>46162</v>
      </c>
      <c r="B361" s="165" t="s">
        <v>2170</v>
      </c>
      <c r="C361" s="165" t="s">
        <v>523</v>
      </c>
      <c r="D361" s="165" t="s">
        <v>256</v>
      </c>
      <c r="E361" s="165"/>
      <c r="F361" s="165">
        <v>20000</v>
      </c>
      <c r="G361" s="336"/>
      <c r="H361" s="337">
        <f t="shared" si="7"/>
        <v>56860</v>
      </c>
      <c r="I361" s="165" t="s">
        <v>122</v>
      </c>
      <c r="J361" s="165" t="s">
        <v>1689</v>
      </c>
      <c r="K361" s="176"/>
    </row>
    <row r="362" spans="1:11" ht="15.6">
      <c r="A362" s="393">
        <v>46161</v>
      </c>
      <c r="B362" s="165" t="s">
        <v>1659</v>
      </c>
      <c r="C362" s="165" t="s">
        <v>109</v>
      </c>
      <c r="D362" s="165" t="s">
        <v>256</v>
      </c>
      <c r="E362" s="165">
        <v>7500</v>
      </c>
      <c r="F362" s="165"/>
      <c r="G362" s="336"/>
      <c r="H362" s="337">
        <f t="shared" si="7"/>
        <v>64360</v>
      </c>
      <c r="I362" s="165" t="s">
        <v>122</v>
      </c>
      <c r="J362" s="165" t="s">
        <v>1690</v>
      </c>
      <c r="K362" s="176"/>
    </row>
    <row r="363" spans="1:11" ht="15.6">
      <c r="A363" s="393">
        <v>46161</v>
      </c>
      <c r="B363" s="165" t="s">
        <v>1659</v>
      </c>
      <c r="C363" s="165" t="s">
        <v>109</v>
      </c>
      <c r="D363" s="165" t="s">
        <v>525</v>
      </c>
      <c r="E363" s="165"/>
      <c r="F363" s="165">
        <v>7500</v>
      </c>
      <c r="G363" s="336"/>
      <c r="H363" s="337">
        <f t="shared" si="7"/>
        <v>56860</v>
      </c>
      <c r="I363" s="165" t="s">
        <v>122</v>
      </c>
      <c r="J363" s="165" t="s">
        <v>1690</v>
      </c>
      <c r="K363" s="176"/>
    </row>
    <row r="364" spans="1:11" ht="15.6">
      <c r="A364" s="393">
        <v>46162</v>
      </c>
      <c r="B364" s="165" t="s">
        <v>2172</v>
      </c>
      <c r="C364" s="165" t="s">
        <v>334</v>
      </c>
      <c r="D364" s="165" t="s">
        <v>256</v>
      </c>
      <c r="E364" s="165"/>
      <c r="F364" s="165">
        <v>1000</v>
      </c>
      <c r="G364" s="336"/>
      <c r="H364" s="337">
        <f t="shared" si="7"/>
        <v>55860</v>
      </c>
      <c r="I364" s="347" t="s">
        <v>122</v>
      </c>
      <c r="J364" s="347" t="s">
        <v>1669</v>
      </c>
      <c r="K364" s="176"/>
    </row>
    <row r="365" spans="1:11" ht="15.6">
      <c r="A365" s="393">
        <v>46162</v>
      </c>
      <c r="B365" s="165" t="s">
        <v>2174</v>
      </c>
      <c r="C365" s="165" t="s">
        <v>334</v>
      </c>
      <c r="D365" s="165" t="s">
        <v>256</v>
      </c>
      <c r="E365" s="165"/>
      <c r="F365" s="165">
        <v>1500</v>
      </c>
      <c r="G365" s="336"/>
      <c r="H365" s="337">
        <f t="shared" si="7"/>
        <v>54360</v>
      </c>
      <c r="I365" s="347" t="s">
        <v>122</v>
      </c>
      <c r="J365" s="347" t="s">
        <v>1669</v>
      </c>
      <c r="K365" s="176"/>
    </row>
    <row r="366" spans="1:11" ht="15.6">
      <c r="A366" s="393">
        <v>46163</v>
      </c>
      <c r="B366" s="165" t="s">
        <v>2172</v>
      </c>
      <c r="C366" s="165" t="s">
        <v>334</v>
      </c>
      <c r="D366" s="165" t="s">
        <v>256</v>
      </c>
      <c r="E366" s="165"/>
      <c r="F366" s="165">
        <v>1000</v>
      </c>
      <c r="G366" s="336"/>
      <c r="H366" s="337">
        <f t="shared" si="7"/>
        <v>53360</v>
      </c>
      <c r="I366" s="347" t="s">
        <v>122</v>
      </c>
      <c r="J366" s="347" t="s">
        <v>1669</v>
      </c>
      <c r="K366" s="176"/>
    </row>
    <row r="367" spans="1:11" ht="15.6">
      <c r="A367" s="393">
        <v>46163</v>
      </c>
      <c r="B367" s="165" t="s">
        <v>2172</v>
      </c>
      <c r="C367" s="165" t="s">
        <v>334</v>
      </c>
      <c r="D367" s="165" t="s">
        <v>256</v>
      </c>
      <c r="E367" s="165"/>
      <c r="F367" s="165">
        <v>1500</v>
      </c>
      <c r="G367" s="336"/>
      <c r="H367" s="337">
        <f t="shared" si="7"/>
        <v>51860</v>
      </c>
      <c r="I367" s="347" t="s">
        <v>122</v>
      </c>
      <c r="J367" s="347" t="s">
        <v>1669</v>
      </c>
      <c r="K367" s="176"/>
    </row>
    <row r="368" spans="1:11" ht="15.6">
      <c r="A368" s="393">
        <v>46163</v>
      </c>
      <c r="B368" s="165" t="s">
        <v>2207</v>
      </c>
      <c r="C368" s="165" t="s">
        <v>391</v>
      </c>
      <c r="D368" s="165" t="s">
        <v>256</v>
      </c>
      <c r="E368" s="165"/>
      <c r="F368" s="165">
        <v>12000</v>
      </c>
      <c r="G368" s="336"/>
      <c r="H368" s="337">
        <f t="shared" si="7"/>
        <v>39860</v>
      </c>
      <c r="I368" s="165" t="s">
        <v>122</v>
      </c>
      <c r="J368" s="165" t="s">
        <v>1691</v>
      </c>
      <c r="K368" s="176"/>
    </row>
    <row r="369" spans="1:11" ht="15.6">
      <c r="A369" s="393">
        <v>46163</v>
      </c>
      <c r="B369" s="165" t="s">
        <v>1486</v>
      </c>
      <c r="C369" s="165" t="s">
        <v>101</v>
      </c>
      <c r="D369" s="165" t="s">
        <v>256</v>
      </c>
      <c r="E369" s="165">
        <v>50000</v>
      </c>
      <c r="F369" s="165"/>
      <c r="G369" s="336"/>
      <c r="H369" s="337">
        <f t="shared" si="7"/>
        <v>89860</v>
      </c>
      <c r="I369" s="347" t="s">
        <v>122</v>
      </c>
      <c r="J369" s="347" t="s">
        <v>1692</v>
      </c>
      <c r="K369" s="176"/>
    </row>
    <row r="370" spans="1:11" ht="15.6">
      <c r="A370" s="393">
        <v>46165</v>
      </c>
      <c r="B370" s="165" t="s">
        <v>2187</v>
      </c>
      <c r="C370" s="165" t="s">
        <v>523</v>
      </c>
      <c r="D370" s="165" t="s">
        <v>256</v>
      </c>
      <c r="E370" s="165"/>
      <c r="F370" s="165">
        <v>60000</v>
      </c>
      <c r="G370" s="336"/>
      <c r="H370" s="337">
        <f t="shared" si="7"/>
        <v>29860</v>
      </c>
      <c r="I370" s="165" t="s">
        <v>122</v>
      </c>
      <c r="J370" s="165" t="s">
        <v>1693</v>
      </c>
      <c r="K370" s="176"/>
    </row>
    <row r="371" spans="1:11" ht="15.6">
      <c r="A371" s="393">
        <v>46165</v>
      </c>
      <c r="B371" s="165" t="s">
        <v>2172</v>
      </c>
      <c r="C371" s="165" t="s">
        <v>334</v>
      </c>
      <c r="D371" s="165" t="s">
        <v>256</v>
      </c>
      <c r="E371" s="165"/>
      <c r="F371" s="165">
        <v>1500</v>
      </c>
      <c r="G371" s="336"/>
      <c r="H371" s="337">
        <f t="shared" si="7"/>
        <v>28360</v>
      </c>
      <c r="I371" s="347" t="s">
        <v>122</v>
      </c>
      <c r="J371" s="347" t="s">
        <v>1669</v>
      </c>
      <c r="K371" s="176"/>
    </row>
    <row r="372" spans="1:11" ht="15.6">
      <c r="A372" s="393">
        <v>46165</v>
      </c>
      <c r="B372" s="165" t="s">
        <v>2172</v>
      </c>
      <c r="C372" s="165" t="s">
        <v>334</v>
      </c>
      <c r="D372" s="165" t="s">
        <v>256</v>
      </c>
      <c r="E372" s="165"/>
      <c r="F372" s="165">
        <v>500</v>
      </c>
      <c r="G372" s="336"/>
      <c r="H372" s="337">
        <f t="shared" si="7"/>
        <v>27860</v>
      </c>
      <c r="I372" s="347" t="s">
        <v>122</v>
      </c>
      <c r="J372" s="347" t="s">
        <v>1669</v>
      </c>
      <c r="K372" s="176"/>
    </row>
    <row r="373" spans="1:11" ht="15.6">
      <c r="A373" s="393">
        <v>46166</v>
      </c>
      <c r="B373" s="165" t="s">
        <v>2174</v>
      </c>
      <c r="C373" s="165" t="s">
        <v>334</v>
      </c>
      <c r="D373" s="165" t="s">
        <v>256</v>
      </c>
      <c r="E373" s="165"/>
      <c r="F373" s="165">
        <v>500</v>
      </c>
      <c r="G373" s="336"/>
      <c r="H373" s="337">
        <f t="shared" si="7"/>
        <v>27360</v>
      </c>
      <c r="I373" s="347" t="s">
        <v>122</v>
      </c>
      <c r="J373" s="347" t="s">
        <v>1669</v>
      </c>
      <c r="K373" s="176"/>
    </row>
    <row r="374" spans="1:11" ht="15.6">
      <c r="A374" s="393">
        <v>46166</v>
      </c>
      <c r="B374" s="165" t="s">
        <v>2174</v>
      </c>
      <c r="C374" s="165" t="s">
        <v>334</v>
      </c>
      <c r="D374" s="165" t="s">
        <v>256</v>
      </c>
      <c r="E374" s="165"/>
      <c r="F374" s="165">
        <v>500</v>
      </c>
      <c r="G374" s="336"/>
      <c r="H374" s="337">
        <f t="shared" si="7"/>
        <v>26860</v>
      </c>
      <c r="I374" s="347" t="s">
        <v>122</v>
      </c>
      <c r="J374" s="347" t="s">
        <v>1669</v>
      </c>
      <c r="K374" s="176"/>
    </row>
    <row r="375" spans="1:11" ht="15.6">
      <c r="A375" s="393">
        <v>46166</v>
      </c>
      <c r="B375" s="165" t="s">
        <v>2174</v>
      </c>
      <c r="C375" s="165" t="s">
        <v>334</v>
      </c>
      <c r="D375" s="165" t="s">
        <v>256</v>
      </c>
      <c r="E375" s="165"/>
      <c r="F375" s="165">
        <v>500</v>
      </c>
      <c r="G375" s="336"/>
      <c r="H375" s="337">
        <f t="shared" si="7"/>
        <v>26360</v>
      </c>
      <c r="I375" s="347" t="s">
        <v>122</v>
      </c>
      <c r="J375" s="347" t="s">
        <v>1669</v>
      </c>
      <c r="K375" s="176"/>
    </row>
    <row r="376" spans="1:11" ht="15.6">
      <c r="A376" s="393">
        <v>46166</v>
      </c>
      <c r="B376" s="165" t="s">
        <v>2174</v>
      </c>
      <c r="C376" s="165" t="s">
        <v>334</v>
      </c>
      <c r="D376" s="165" t="s">
        <v>256</v>
      </c>
      <c r="E376" s="165"/>
      <c r="F376" s="165">
        <v>500</v>
      </c>
      <c r="G376" s="336"/>
      <c r="H376" s="337">
        <f t="shared" si="7"/>
        <v>25860</v>
      </c>
      <c r="I376" s="347" t="s">
        <v>122</v>
      </c>
      <c r="J376" s="347" t="s">
        <v>1669</v>
      </c>
      <c r="K376" s="176"/>
    </row>
    <row r="377" spans="1:11" ht="15.6">
      <c r="A377" s="393">
        <v>46166</v>
      </c>
      <c r="B377" s="165" t="s">
        <v>2174</v>
      </c>
      <c r="C377" s="165" t="s">
        <v>334</v>
      </c>
      <c r="D377" s="165" t="s">
        <v>256</v>
      </c>
      <c r="E377" s="165"/>
      <c r="F377" s="165">
        <v>500</v>
      </c>
      <c r="G377" s="336"/>
      <c r="H377" s="337">
        <f t="shared" si="7"/>
        <v>25360</v>
      </c>
      <c r="I377" s="347" t="s">
        <v>122</v>
      </c>
      <c r="J377" s="347" t="s">
        <v>1669</v>
      </c>
      <c r="K377" s="176"/>
    </row>
    <row r="378" spans="1:11" ht="15.6">
      <c r="A378" s="393">
        <v>46166</v>
      </c>
      <c r="B378" s="165" t="s">
        <v>521</v>
      </c>
      <c r="C378" s="165" t="s">
        <v>522</v>
      </c>
      <c r="D378" s="165" t="s">
        <v>256</v>
      </c>
      <c r="E378" s="165"/>
      <c r="F378" s="165">
        <v>2000</v>
      </c>
      <c r="G378" s="336"/>
      <c r="H378" s="337">
        <f t="shared" si="7"/>
        <v>23360</v>
      </c>
      <c r="I378" s="347" t="s">
        <v>122</v>
      </c>
      <c r="J378" s="347" t="s">
        <v>1662</v>
      </c>
      <c r="K378" s="176"/>
    </row>
    <row r="379" spans="1:11" ht="15.6">
      <c r="A379" s="393">
        <v>46167</v>
      </c>
      <c r="B379" s="165" t="s">
        <v>1486</v>
      </c>
      <c r="C379" s="165" t="s">
        <v>101</v>
      </c>
      <c r="D379" s="165" t="s">
        <v>256</v>
      </c>
      <c r="E379" s="165">
        <v>105000</v>
      </c>
      <c r="F379" s="165"/>
      <c r="G379" s="336"/>
      <c r="H379" s="337">
        <f t="shared" si="7"/>
        <v>128360</v>
      </c>
      <c r="I379" s="347" t="s">
        <v>122</v>
      </c>
      <c r="J379" s="347" t="s">
        <v>1694</v>
      </c>
      <c r="K379" s="176"/>
    </row>
    <row r="380" spans="1:11" ht="15.6">
      <c r="A380" s="393">
        <v>46167</v>
      </c>
      <c r="B380" s="165" t="s">
        <v>2174</v>
      </c>
      <c r="C380" s="165" t="s">
        <v>334</v>
      </c>
      <c r="D380" s="165" t="s">
        <v>256</v>
      </c>
      <c r="E380" s="165"/>
      <c r="F380" s="165">
        <v>500</v>
      </c>
      <c r="G380" s="336"/>
      <c r="H380" s="337">
        <f t="shared" si="7"/>
        <v>127860</v>
      </c>
      <c r="I380" s="347" t="s">
        <v>122</v>
      </c>
      <c r="J380" s="347" t="s">
        <v>1669</v>
      </c>
      <c r="K380" s="176"/>
    </row>
    <row r="381" spans="1:11" ht="15.6">
      <c r="A381" s="393">
        <v>46167</v>
      </c>
      <c r="B381" s="165" t="s">
        <v>2174</v>
      </c>
      <c r="C381" s="165" t="s">
        <v>334</v>
      </c>
      <c r="D381" s="165" t="s">
        <v>256</v>
      </c>
      <c r="E381" s="165"/>
      <c r="F381" s="165">
        <v>500</v>
      </c>
      <c r="G381" s="336"/>
      <c r="H381" s="337">
        <f t="shared" si="7"/>
        <v>127360</v>
      </c>
      <c r="I381" s="347" t="s">
        <v>122</v>
      </c>
      <c r="J381" s="347" t="s">
        <v>1669</v>
      </c>
      <c r="K381" s="176"/>
    </row>
    <row r="382" spans="1:11" ht="15.6">
      <c r="A382" s="393">
        <v>46167</v>
      </c>
      <c r="B382" s="165" t="s">
        <v>2203</v>
      </c>
      <c r="C382" s="165" t="s">
        <v>334</v>
      </c>
      <c r="D382" s="165" t="s">
        <v>256</v>
      </c>
      <c r="E382" s="165"/>
      <c r="F382" s="165">
        <v>500</v>
      </c>
      <c r="G382" s="336"/>
      <c r="H382" s="337">
        <f t="shared" si="7"/>
        <v>126860</v>
      </c>
      <c r="I382" s="347" t="s">
        <v>122</v>
      </c>
      <c r="J382" s="347" t="s">
        <v>1669</v>
      </c>
      <c r="K382" s="176"/>
    </row>
    <row r="383" spans="1:11" s="246" customFormat="1" ht="15.6">
      <c r="A383" s="393">
        <v>46167</v>
      </c>
      <c r="B383" s="165" t="s">
        <v>2172</v>
      </c>
      <c r="C383" s="165" t="s">
        <v>334</v>
      </c>
      <c r="D383" s="165" t="s">
        <v>256</v>
      </c>
      <c r="E383" s="165"/>
      <c r="F383" s="165">
        <v>500</v>
      </c>
      <c r="G383" s="336"/>
      <c r="H383" s="337">
        <f t="shared" si="7"/>
        <v>126360</v>
      </c>
      <c r="I383" s="347" t="s">
        <v>122</v>
      </c>
      <c r="J383" s="347" t="s">
        <v>1669</v>
      </c>
      <c r="K383" s="176"/>
    </row>
    <row r="384" spans="1:11" s="246" customFormat="1" ht="15.6">
      <c r="A384" s="393">
        <v>46167</v>
      </c>
      <c r="B384" s="165" t="s">
        <v>2172</v>
      </c>
      <c r="C384" s="165" t="s">
        <v>334</v>
      </c>
      <c r="D384" s="165" t="s">
        <v>256</v>
      </c>
      <c r="E384" s="165"/>
      <c r="F384" s="165">
        <v>500</v>
      </c>
      <c r="G384" s="336"/>
      <c r="H384" s="337">
        <f t="shared" si="7"/>
        <v>125860</v>
      </c>
      <c r="I384" s="347" t="s">
        <v>122</v>
      </c>
      <c r="J384" s="347" t="s">
        <v>1669</v>
      </c>
      <c r="K384" s="176"/>
    </row>
    <row r="385" spans="1:11" s="246" customFormat="1" ht="15.6">
      <c r="A385" s="393">
        <v>46167</v>
      </c>
      <c r="B385" s="165" t="s">
        <v>2174</v>
      </c>
      <c r="C385" s="165" t="s">
        <v>334</v>
      </c>
      <c r="D385" s="165" t="s">
        <v>256</v>
      </c>
      <c r="E385" s="165"/>
      <c r="F385" s="165">
        <v>500</v>
      </c>
      <c r="G385" s="336"/>
      <c r="H385" s="337">
        <f t="shared" si="7"/>
        <v>125360</v>
      </c>
      <c r="I385" s="347" t="s">
        <v>122</v>
      </c>
      <c r="J385" s="347" t="s">
        <v>1669</v>
      </c>
      <c r="K385" s="176"/>
    </row>
    <row r="386" spans="1:11" s="246" customFormat="1" ht="15.6">
      <c r="A386" s="393">
        <v>46167</v>
      </c>
      <c r="B386" s="165" t="s">
        <v>531</v>
      </c>
      <c r="C386" s="165" t="s">
        <v>522</v>
      </c>
      <c r="D386" s="165" t="s">
        <v>256</v>
      </c>
      <c r="E386" s="165"/>
      <c r="F386" s="165">
        <v>2500</v>
      </c>
      <c r="G386" s="336"/>
      <c r="H386" s="337">
        <f t="shared" si="7"/>
        <v>122860</v>
      </c>
      <c r="I386" s="347" t="s">
        <v>122</v>
      </c>
      <c r="J386" s="347" t="s">
        <v>1662</v>
      </c>
      <c r="K386" s="176"/>
    </row>
    <row r="387" spans="1:11" s="246" customFormat="1" ht="15.6">
      <c r="A387" s="393">
        <v>46168</v>
      </c>
      <c r="B387" s="165" t="s">
        <v>2170</v>
      </c>
      <c r="C387" s="165" t="s">
        <v>523</v>
      </c>
      <c r="D387" s="165" t="s">
        <v>256</v>
      </c>
      <c r="E387" s="165"/>
      <c r="F387" s="165">
        <v>30000</v>
      </c>
      <c r="G387" s="336"/>
      <c r="H387" s="337">
        <f t="shared" si="7"/>
        <v>92860</v>
      </c>
      <c r="I387" s="165" t="s">
        <v>122</v>
      </c>
      <c r="J387" s="165" t="s">
        <v>1695</v>
      </c>
      <c r="K387" s="176"/>
    </row>
    <row r="388" spans="1:11" s="246" customFormat="1" ht="15.6">
      <c r="A388" s="393">
        <v>46168</v>
      </c>
      <c r="B388" s="165" t="s">
        <v>1660</v>
      </c>
      <c r="C388" s="165" t="s">
        <v>109</v>
      </c>
      <c r="D388" s="165" t="s">
        <v>256</v>
      </c>
      <c r="E388" s="165">
        <v>7500</v>
      </c>
      <c r="F388" s="165"/>
      <c r="G388" s="336"/>
      <c r="H388" s="337">
        <f t="shared" si="7"/>
        <v>100360</v>
      </c>
      <c r="I388" s="165" t="s">
        <v>122</v>
      </c>
      <c r="J388" s="165" t="s">
        <v>1696</v>
      </c>
      <c r="K388" s="176"/>
    </row>
    <row r="389" spans="1:11" s="246" customFormat="1" ht="15.6">
      <c r="A389" s="393">
        <v>46168</v>
      </c>
      <c r="B389" s="165" t="s">
        <v>1660</v>
      </c>
      <c r="C389" s="165" t="s">
        <v>109</v>
      </c>
      <c r="D389" s="165" t="s">
        <v>525</v>
      </c>
      <c r="E389" s="165"/>
      <c r="F389" s="165">
        <v>7500</v>
      </c>
      <c r="G389" s="336"/>
      <c r="H389" s="337">
        <f t="shared" si="7"/>
        <v>92860</v>
      </c>
      <c r="I389" s="165" t="s">
        <v>122</v>
      </c>
      <c r="J389" s="165" t="s">
        <v>1696</v>
      </c>
      <c r="K389" s="176"/>
    </row>
    <row r="390" spans="1:11" s="246" customFormat="1" ht="15.6">
      <c r="A390" s="393">
        <v>46168</v>
      </c>
      <c r="B390" s="165" t="s">
        <v>2174</v>
      </c>
      <c r="C390" s="165" t="s">
        <v>334</v>
      </c>
      <c r="D390" s="165" t="s">
        <v>256</v>
      </c>
      <c r="E390" s="165"/>
      <c r="F390" s="165">
        <v>500</v>
      </c>
      <c r="G390" s="336"/>
      <c r="H390" s="337">
        <f t="shared" si="7"/>
        <v>92360</v>
      </c>
      <c r="I390" s="347" t="s">
        <v>122</v>
      </c>
      <c r="J390" s="347" t="s">
        <v>1669</v>
      </c>
      <c r="K390" s="176"/>
    </row>
    <row r="391" spans="1:11" s="246" customFormat="1" ht="15.6">
      <c r="A391" s="393">
        <v>46168</v>
      </c>
      <c r="B391" s="165" t="s">
        <v>2175</v>
      </c>
      <c r="C391" s="165" t="s">
        <v>391</v>
      </c>
      <c r="D391" s="165" t="s">
        <v>256</v>
      </c>
      <c r="E391" s="165"/>
      <c r="F391" s="165">
        <v>3000</v>
      </c>
      <c r="G391" s="336"/>
      <c r="H391" s="337">
        <f t="shared" si="7"/>
        <v>89360</v>
      </c>
      <c r="I391" s="165" t="s">
        <v>122</v>
      </c>
      <c r="J391" s="165" t="s">
        <v>1697</v>
      </c>
      <c r="K391" s="176"/>
    </row>
    <row r="392" spans="1:11" s="246" customFormat="1" ht="15.6">
      <c r="A392" s="393">
        <v>46168</v>
      </c>
      <c r="B392" s="165" t="s">
        <v>2174</v>
      </c>
      <c r="C392" s="165" t="s">
        <v>334</v>
      </c>
      <c r="D392" s="165" t="s">
        <v>256</v>
      </c>
      <c r="E392" s="165"/>
      <c r="F392" s="165">
        <v>500</v>
      </c>
      <c r="G392" s="336"/>
      <c r="H392" s="337">
        <f t="shared" si="7"/>
        <v>88860</v>
      </c>
      <c r="I392" s="347" t="s">
        <v>122</v>
      </c>
      <c r="J392" s="347" t="s">
        <v>1669</v>
      </c>
      <c r="K392" s="176"/>
    </row>
    <row r="393" spans="1:11" s="246" customFormat="1" ht="15.6">
      <c r="A393" s="393">
        <v>46168</v>
      </c>
      <c r="B393" s="165" t="s">
        <v>2174</v>
      </c>
      <c r="C393" s="165" t="s">
        <v>334</v>
      </c>
      <c r="D393" s="165" t="s">
        <v>256</v>
      </c>
      <c r="E393" s="165"/>
      <c r="F393" s="165">
        <v>500</v>
      </c>
      <c r="G393" s="336"/>
      <c r="H393" s="337">
        <f t="shared" si="7"/>
        <v>88360</v>
      </c>
      <c r="I393" s="347" t="s">
        <v>122</v>
      </c>
      <c r="J393" s="347" t="s">
        <v>1669</v>
      </c>
      <c r="K393" s="176"/>
    </row>
    <row r="394" spans="1:11" s="246" customFormat="1" ht="15.6">
      <c r="A394" s="393">
        <v>46168</v>
      </c>
      <c r="B394" s="165" t="s">
        <v>2174</v>
      </c>
      <c r="C394" s="165" t="s">
        <v>334</v>
      </c>
      <c r="D394" s="165" t="s">
        <v>256</v>
      </c>
      <c r="E394" s="165"/>
      <c r="F394" s="165">
        <v>500</v>
      </c>
      <c r="G394" s="336"/>
      <c r="H394" s="337">
        <f t="shared" si="7"/>
        <v>87860</v>
      </c>
      <c r="I394" s="347" t="s">
        <v>122</v>
      </c>
      <c r="J394" s="347" t="s">
        <v>1669</v>
      </c>
      <c r="K394" s="176"/>
    </row>
    <row r="395" spans="1:11" s="246" customFormat="1" ht="15.6">
      <c r="A395" s="393">
        <v>46168</v>
      </c>
      <c r="B395" s="165" t="s">
        <v>2174</v>
      </c>
      <c r="C395" s="165" t="s">
        <v>334</v>
      </c>
      <c r="D395" s="165" t="s">
        <v>256</v>
      </c>
      <c r="E395" s="165"/>
      <c r="F395" s="165">
        <v>500</v>
      </c>
      <c r="G395" s="336"/>
      <c r="H395" s="337">
        <f t="shared" si="7"/>
        <v>87360</v>
      </c>
      <c r="I395" s="347" t="s">
        <v>122</v>
      </c>
      <c r="J395" s="347" t="s">
        <v>1669</v>
      </c>
      <c r="K395" s="176"/>
    </row>
    <row r="396" spans="1:11" ht="15.6">
      <c r="A396" s="393">
        <v>46168</v>
      </c>
      <c r="B396" s="165" t="s">
        <v>521</v>
      </c>
      <c r="C396" s="165" t="s">
        <v>522</v>
      </c>
      <c r="D396" s="165" t="s">
        <v>256</v>
      </c>
      <c r="E396" s="165"/>
      <c r="F396" s="165">
        <v>2500</v>
      </c>
      <c r="G396" s="336"/>
      <c r="H396" s="337">
        <f t="shared" si="7"/>
        <v>84860</v>
      </c>
      <c r="I396" s="347" t="s">
        <v>122</v>
      </c>
      <c r="J396" s="347" t="s">
        <v>1662</v>
      </c>
      <c r="K396" s="176"/>
    </row>
    <row r="397" spans="1:11" ht="15.6">
      <c r="A397" s="393">
        <v>46169</v>
      </c>
      <c r="B397" s="165" t="s">
        <v>2174</v>
      </c>
      <c r="C397" s="165" t="s">
        <v>334</v>
      </c>
      <c r="D397" s="165" t="s">
        <v>256</v>
      </c>
      <c r="E397" s="165"/>
      <c r="F397" s="165">
        <v>500</v>
      </c>
      <c r="G397" s="336"/>
      <c r="H397" s="337">
        <f t="shared" si="7"/>
        <v>84360</v>
      </c>
      <c r="I397" s="347" t="s">
        <v>122</v>
      </c>
      <c r="J397" s="347" t="s">
        <v>1669</v>
      </c>
      <c r="K397" s="176"/>
    </row>
    <row r="398" spans="1:11" ht="15.6">
      <c r="A398" s="393">
        <v>46169</v>
      </c>
      <c r="B398" s="165" t="s">
        <v>2174</v>
      </c>
      <c r="C398" s="165" t="s">
        <v>334</v>
      </c>
      <c r="D398" s="165" t="s">
        <v>256</v>
      </c>
      <c r="E398" s="165"/>
      <c r="F398" s="165">
        <v>500</v>
      </c>
      <c r="G398" s="336"/>
      <c r="H398" s="337">
        <f t="shared" si="7"/>
        <v>83860</v>
      </c>
      <c r="I398" s="347" t="s">
        <v>122</v>
      </c>
      <c r="J398" s="347" t="s">
        <v>1669</v>
      </c>
      <c r="K398" s="176"/>
    </row>
    <row r="399" spans="1:11" ht="15.6">
      <c r="A399" s="393">
        <v>46169</v>
      </c>
      <c r="B399" s="165" t="s">
        <v>2203</v>
      </c>
      <c r="C399" s="165" t="s">
        <v>334</v>
      </c>
      <c r="D399" s="165" t="s">
        <v>256</v>
      </c>
      <c r="E399" s="165"/>
      <c r="F399" s="165">
        <v>500</v>
      </c>
      <c r="G399" s="336"/>
      <c r="H399" s="337">
        <f t="shared" si="7"/>
        <v>83360</v>
      </c>
      <c r="I399" s="347" t="s">
        <v>122</v>
      </c>
      <c r="J399" s="347" t="s">
        <v>1669</v>
      </c>
      <c r="K399" s="176"/>
    </row>
    <row r="400" spans="1:11" ht="15.6">
      <c r="A400" s="393">
        <v>46169</v>
      </c>
      <c r="B400" s="165" t="s">
        <v>2174</v>
      </c>
      <c r="C400" s="165" t="s">
        <v>334</v>
      </c>
      <c r="D400" s="165" t="s">
        <v>256</v>
      </c>
      <c r="E400" s="165"/>
      <c r="F400" s="165">
        <v>500</v>
      </c>
      <c r="G400" s="336"/>
      <c r="H400" s="337">
        <f t="shared" si="7"/>
        <v>82860</v>
      </c>
      <c r="I400" s="347" t="s">
        <v>122</v>
      </c>
      <c r="J400" s="347" t="s">
        <v>1669</v>
      </c>
      <c r="K400" s="176"/>
    </row>
    <row r="401" spans="1:11" ht="15.6">
      <c r="A401" s="393">
        <v>46169</v>
      </c>
      <c r="B401" s="165" t="s">
        <v>2174</v>
      </c>
      <c r="C401" s="165" t="s">
        <v>334</v>
      </c>
      <c r="D401" s="165" t="s">
        <v>256</v>
      </c>
      <c r="E401" s="165"/>
      <c r="F401" s="165">
        <v>500</v>
      </c>
      <c r="G401" s="336"/>
      <c r="H401" s="337">
        <f t="shared" si="7"/>
        <v>82360</v>
      </c>
      <c r="I401" s="347" t="s">
        <v>122</v>
      </c>
      <c r="J401" s="347" t="s">
        <v>1669</v>
      </c>
      <c r="K401" s="176"/>
    </row>
    <row r="402" spans="1:11" ht="15.6">
      <c r="A402" s="393">
        <v>46169</v>
      </c>
      <c r="B402" s="165" t="s">
        <v>521</v>
      </c>
      <c r="C402" s="165" t="s">
        <v>522</v>
      </c>
      <c r="D402" s="165" t="s">
        <v>256</v>
      </c>
      <c r="E402" s="165"/>
      <c r="F402" s="165">
        <v>3000</v>
      </c>
      <c r="G402" s="336"/>
      <c r="H402" s="337">
        <f t="shared" si="7"/>
        <v>79360</v>
      </c>
      <c r="I402" s="347" t="s">
        <v>122</v>
      </c>
      <c r="J402" s="347" t="s">
        <v>1662</v>
      </c>
      <c r="K402" s="176"/>
    </row>
    <row r="403" spans="1:11" ht="15.6">
      <c r="A403" s="393">
        <v>46170</v>
      </c>
      <c r="B403" s="165" t="s">
        <v>2170</v>
      </c>
      <c r="C403" s="165" t="s">
        <v>523</v>
      </c>
      <c r="D403" s="165" t="s">
        <v>256</v>
      </c>
      <c r="E403" s="165"/>
      <c r="F403" s="165">
        <v>20000</v>
      </c>
      <c r="G403" s="336"/>
      <c r="H403" s="337">
        <f t="shared" si="7"/>
        <v>59360</v>
      </c>
      <c r="I403" s="165" t="s">
        <v>122</v>
      </c>
      <c r="J403" s="165" t="s">
        <v>1698</v>
      </c>
      <c r="K403" s="176"/>
    </row>
    <row r="404" spans="1:11" ht="15.6">
      <c r="A404" s="393">
        <v>46170</v>
      </c>
      <c r="B404" s="165" t="s">
        <v>2206</v>
      </c>
      <c r="C404" s="165" t="s">
        <v>391</v>
      </c>
      <c r="D404" s="165" t="s">
        <v>256</v>
      </c>
      <c r="E404" s="165"/>
      <c r="F404" s="165">
        <v>3000</v>
      </c>
      <c r="G404" s="336"/>
      <c r="H404" s="337">
        <f t="shared" si="7"/>
        <v>56360</v>
      </c>
      <c r="I404" s="165" t="s">
        <v>122</v>
      </c>
      <c r="J404" s="165" t="s">
        <v>1699</v>
      </c>
      <c r="K404" s="176"/>
    </row>
    <row r="405" spans="1:11" ht="15.6">
      <c r="A405" s="393">
        <v>46170</v>
      </c>
      <c r="B405" s="165" t="s">
        <v>1486</v>
      </c>
      <c r="C405" s="165" t="s">
        <v>101</v>
      </c>
      <c r="D405" s="165" t="s">
        <v>256</v>
      </c>
      <c r="E405" s="165">
        <v>23000</v>
      </c>
      <c r="F405" s="165"/>
      <c r="G405" s="336"/>
      <c r="H405" s="337">
        <f t="shared" si="7"/>
        <v>79360</v>
      </c>
      <c r="I405" s="347" t="s">
        <v>122</v>
      </c>
      <c r="J405" s="347" t="s">
        <v>1700</v>
      </c>
      <c r="K405" s="176"/>
    </row>
    <row r="406" spans="1:11" ht="15.6">
      <c r="A406" s="393">
        <v>46170</v>
      </c>
      <c r="B406" s="165" t="s">
        <v>2172</v>
      </c>
      <c r="C406" s="165" t="s">
        <v>334</v>
      </c>
      <c r="D406" s="165" t="s">
        <v>256</v>
      </c>
      <c r="E406" s="165"/>
      <c r="F406" s="165">
        <v>500</v>
      </c>
      <c r="G406" s="336"/>
      <c r="H406" s="337">
        <f t="shared" si="7"/>
        <v>78860</v>
      </c>
      <c r="I406" s="347" t="s">
        <v>122</v>
      </c>
      <c r="J406" s="347" t="s">
        <v>1669</v>
      </c>
      <c r="K406" s="176"/>
    </row>
    <row r="407" spans="1:11" ht="15.6">
      <c r="A407" s="393">
        <v>46170</v>
      </c>
      <c r="B407" s="165" t="s">
        <v>2174</v>
      </c>
      <c r="C407" s="165" t="s">
        <v>334</v>
      </c>
      <c r="D407" s="165" t="s">
        <v>256</v>
      </c>
      <c r="E407" s="165"/>
      <c r="F407" s="165">
        <v>500</v>
      </c>
      <c r="G407" s="336"/>
      <c r="H407" s="337">
        <f t="shared" si="7"/>
        <v>78360</v>
      </c>
      <c r="I407" s="347" t="s">
        <v>122</v>
      </c>
      <c r="J407" s="347" t="s">
        <v>1669</v>
      </c>
      <c r="K407" s="176"/>
    </row>
    <row r="408" spans="1:11" ht="15.6">
      <c r="A408" s="393">
        <v>46170</v>
      </c>
      <c r="B408" s="165" t="s">
        <v>2174</v>
      </c>
      <c r="C408" s="165" t="s">
        <v>334</v>
      </c>
      <c r="D408" s="165" t="s">
        <v>256</v>
      </c>
      <c r="E408" s="165"/>
      <c r="F408" s="165">
        <v>500</v>
      </c>
      <c r="G408" s="336"/>
      <c r="H408" s="337">
        <f t="shared" si="7"/>
        <v>77860</v>
      </c>
      <c r="I408" s="347" t="s">
        <v>122</v>
      </c>
      <c r="J408" s="347" t="s">
        <v>1669</v>
      </c>
      <c r="K408" s="176"/>
    </row>
    <row r="409" spans="1:11" ht="15.6">
      <c r="A409" s="393">
        <v>46170</v>
      </c>
      <c r="B409" s="165" t="s">
        <v>2174</v>
      </c>
      <c r="C409" s="165" t="s">
        <v>334</v>
      </c>
      <c r="D409" s="165" t="s">
        <v>256</v>
      </c>
      <c r="E409" s="165"/>
      <c r="F409" s="165">
        <v>500</v>
      </c>
      <c r="G409" s="336"/>
      <c r="H409" s="337">
        <f t="shared" si="7"/>
        <v>77360</v>
      </c>
      <c r="I409" s="347" t="s">
        <v>122</v>
      </c>
      <c r="J409" s="347" t="s">
        <v>1669</v>
      </c>
      <c r="K409" s="176"/>
    </row>
    <row r="410" spans="1:11" ht="15.6">
      <c r="A410" s="393">
        <v>46170</v>
      </c>
      <c r="B410" s="165" t="s">
        <v>2174</v>
      </c>
      <c r="C410" s="165" t="s">
        <v>334</v>
      </c>
      <c r="D410" s="165" t="s">
        <v>256</v>
      </c>
      <c r="E410" s="165"/>
      <c r="F410" s="165">
        <v>500</v>
      </c>
      <c r="G410" s="336"/>
      <c r="H410" s="337">
        <f t="shared" si="7"/>
        <v>76860</v>
      </c>
      <c r="I410" s="347" t="s">
        <v>122</v>
      </c>
      <c r="J410" s="347" t="s">
        <v>1669</v>
      </c>
      <c r="K410" s="176"/>
    </row>
    <row r="411" spans="1:11" ht="15.6">
      <c r="A411" s="393">
        <v>46170</v>
      </c>
      <c r="B411" s="165" t="s">
        <v>2174</v>
      </c>
      <c r="C411" s="165" t="s">
        <v>334</v>
      </c>
      <c r="D411" s="165" t="s">
        <v>256</v>
      </c>
      <c r="E411" s="165"/>
      <c r="F411" s="165">
        <v>500</v>
      </c>
      <c r="G411" s="336"/>
      <c r="H411" s="337">
        <f t="shared" si="7"/>
        <v>76360</v>
      </c>
      <c r="I411" s="347" t="s">
        <v>122</v>
      </c>
      <c r="J411" s="347" t="s">
        <v>1669</v>
      </c>
      <c r="K411" s="176"/>
    </row>
    <row r="412" spans="1:11" ht="15.6">
      <c r="A412" s="393">
        <v>46170</v>
      </c>
      <c r="B412" s="165" t="s">
        <v>2174</v>
      </c>
      <c r="C412" s="165" t="s">
        <v>334</v>
      </c>
      <c r="D412" s="165" t="s">
        <v>256</v>
      </c>
      <c r="E412" s="165"/>
      <c r="F412" s="165">
        <v>500</v>
      </c>
      <c r="G412" s="336"/>
      <c r="H412" s="337">
        <f t="shared" ref="H412:H418" si="8">H411+E412-F412</f>
        <v>75860</v>
      </c>
      <c r="I412" s="347" t="s">
        <v>122</v>
      </c>
      <c r="J412" s="347" t="s">
        <v>1669</v>
      </c>
      <c r="K412" s="176"/>
    </row>
    <row r="413" spans="1:11" ht="15.6">
      <c r="A413" s="393">
        <v>46170</v>
      </c>
      <c r="B413" s="165" t="s">
        <v>2174</v>
      </c>
      <c r="C413" s="165" t="s">
        <v>334</v>
      </c>
      <c r="D413" s="165" t="s">
        <v>256</v>
      </c>
      <c r="E413" s="165"/>
      <c r="F413" s="165">
        <v>500</v>
      </c>
      <c r="G413" s="336"/>
      <c r="H413" s="337">
        <f t="shared" si="8"/>
        <v>75360</v>
      </c>
      <c r="I413" s="347" t="s">
        <v>122</v>
      </c>
      <c r="J413" s="347" t="s">
        <v>1669</v>
      </c>
      <c r="K413" s="176"/>
    </row>
    <row r="414" spans="1:11" ht="15.6">
      <c r="A414" s="393">
        <v>46170</v>
      </c>
      <c r="B414" s="165" t="s">
        <v>2175</v>
      </c>
      <c r="C414" s="165" t="s">
        <v>391</v>
      </c>
      <c r="D414" s="165" t="s">
        <v>256</v>
      </c>
      <c r="E414" s="165"/>
      <c r="F414" s="165">
        <v>12000</v>
      </c>
      <c r="G414" s="336"/>
      <c r="H414" s="337">
        <f t="shared" si="8"/>
        <v>63360</v>
      </c>
      <c r="I414" s="347" t="s">
        <v>122</v>
      </c>
      <c r="J414" s="347" t="s">
        <v>1701</v>
      </c>
      <c r="K414" s="176"/>
    </row>
    <row r="415" spans="1:11" ht="15.6">
      <c r="A415" s="393">
        <v>46170</v>
      </c>
      <c r="B415" s="165" t="s">
        <v>531</v>
      </c>
      <c r="C415" s="165" t="s">
        <v>522</v>
      </c>
      <c r="D415" s="165" t="s">
        <v>256</v>
      </c>
      <c r="E415" s="165"/>
      <c r="F415" s="165">
        <v>2000</v>
      </c>
      <c r="G415" s="336"/>
      <c r="H415" s="337">
        <f t="shared" si="8"/>
        <v>61360</v>
      </c>
      <c r="I415" s="347" t="s">
        <v>122</v>
      </c>
      <c r="J415" s="347" t="s">
        <v>1662</v>
      </c>
      <c r="K415" s="176"/>
    </row>
    <row r="416" spans="1:11" ht="15.6">
      <c r="A416" s="393">
        <v>46171</v>
      </c>
      <c r="B416" s="165" t="s">
        <v>2170</v>
      </c>
      <c r="C416" s="165" t="s">
        <v>523</v>
      </c>
      <c r="D416" s="165" t="s">
        <v>256</v>
      </c>
      <c r="E416" s="165"/>
      <c r="F416" s="165">
        <v>10000</v>
      </c>
      <c r="G416" s="336"/>
      <c r="H416" s="337">
        <f t="shared" si="8"/>
        <v>51360</v>
      </c>
      <c r="I416" s="347" t="s">
        <v>122</v>
      </c>
      <c r="J416" s="347" t="s">
        <v>1702</v>
      </c>
      <c r="K416" s="176"/>
    </row>
    <row r="417" spans="1:11" ht="15.6">
      <c r="A417" s="393">
        <v>46171</v>
      </c>
      <c r="B417" s="165" t="s">
        <v>2174</v>
      </c>
      <c r="C417" s="165" t="s">
        <v>334</v>
      </c>
      <c r="D417" s="165" t="s">
        <v>256</v>
      </c>
      <c r="E417" s="165"/>
      <c r="F417" s="165">
        <v>500</v>
      </c>
      <c r="G417" s="336"/>
      <c r="H417" s="337">
        <f t="shared" si="8"/>
        <v>50860</v>
      </c>
      <c r="I417" s="347" t="s">
        <v>122</v>
      </c>
      <c r="J417" s="347" t="s">
        <v>1669</v>
      </c>
      <c r="K417" s="176"/>
    </row>
    <row r="418" spans="1:11" ht="15.6">
      <c r="A418" s="393">
        <v>46171</v>
      </c>
      <c r="B418" s="165" t="s">
        <v>2174</v>
      </c>
      <c r="C418" s="165" t="s">
        <v>334</v>
      </c>
      <c r="D418" s="165" t="s">
        <v>256</v>
      </c>
      <c r="E418" s="165"/>
      <c r="F418" s="165">
        <v>2500</v>
      </c>
      <c r="G418" s="173"/>
      <c r="H418" s="174">
        <f t="shared" si="8"/>
        <v>48360</v>
      </c>
      <c r="I418" s="347" t="s">
        <v>122</v>
      </c>
      <c r="J418" s="347" t="s">
        <v>1669</v>
      </c>
      <c r="K418" s="176"/>
    </row>
    <row r="419" spans="1:11" ht="15.6">
      <c r="A419" s="168"/>
      <c r="B419" s="176"/>
      <c r="C419" s="176"/>
      <c r="D419" s="176"/>
      <c r="E419" s="188">
        <f>SUM(E283:E418)</f>
        <v>912500</v>
      </c>
      <c r="F419" s="188">
        <f>SUM(F283:F418)</f>
        <v>1001150</v>
      </c>
      <c r="G419" s="188"/>
      <c r="H419" s="196">
        <f>+E419-F419+H282</f>
        <v>48360</v>
      </c>
      <c r="I419" s="176"/>
      <c r="J419" s="176"/>
      <c r="K419" s="176"/>
    </row>
    <row r="420" spans="1:11" ht="15.6">
      <c r="A420" s="178"/>
      <c r="B420" s="176"/>
      <c r="C420" s="176"/>
      <c r="D420" s="176"/>
      <c r="E420" s="180"/>
      <c r="F420" s="180"/>
      <c r="G420" s="180"/>
      <c r="H420" s="181"/>
      <c r="I420" s="176"/>
      <c r="J420" s="176"/>
      <c r="K420" s="176"/>
    </row>
    <row r="421" spans="1:11" ht="15.6">
      <c r="A421" s="178"/>
      <c r="B421" s="176"/>
      <c r="C421" s="179" t="s">
        <v>151</v>
      </c>
      <c r="D421" s="176"/>
      <c r="E421" s="180"/>
      <c r="F421" s="180"/>
      <c r="G421" s="180"/>
      <c r="H421" s="181"/>
      <c r="I421" s="176"/>
      <c r="J421" s="176"/>
      <c r="K421" s="176"/>
    </row>
    <row r="422" spans="1:11" ht="15.6">
      <c r="A422" s="178"/>
      <c r="B422" s="176"/>
      <c r="C422" s="176"/>
      <c r="D422" s="176"/>
      <c r="E422" s="180"/>
      <c r="F422" s="180"/>
      <c r="G422" s="180"/>
      <c r="H422" s="181"/>
      <c r="I422" s="176"/>
      <c r="J422" s="176"/>
      <c r="K422" s="176"/>
    </row>
    <row r="423" spans="1:11" ht="15.6">
      <c r="A423" s="182" t="s">
        <v>0</v>
      </c>
      <c r="B423" s="183" t="s">
        <v>140</v>
      </c>
      <c r="C423" s="183" t="s">
        <v>141</v>
      </c>
      <c r="D423" s="183" t="s">
        <v>142</v>
      </c>
      <c r="E423" s="184" t="s">
        <v>143</v>
      </c>
      <c r="F423" s="184" t="s">
        <v>144</v>
      </c>
      <c r="G423" s="184"/>
      <c r="H423" s="190" t="s">
        <v>30</v>
      </c>
      <c r="I423" s="183" t="s">
        <v>145</v>
      </c>
      <c r="J423" s="183" t="s">
        <v>146</v>
      </c>
      <c r="K423" s="186"/>
    </row>
    <row r="424" spans="1:11" ht="15.6">
      <c r="A424" s="345">
        <v>46143</v>
      </c>
      <c r="B424" s="335" t="s">
        <v>1436</v>
      </c>
      <c r="C424" s="335"/>
      <c r="D424" s="335"/>
      <c r="E424" s="336"/>
      <c r="F424" s="336"/>
      <c r="G424" s="336"/>
      <c r="H424" s="337">
        <v>129200</v>
      </c>
      <c r="I424" s="335" t="s">
        <v>121</v>
      </c>
      <c r="J424" s="335"/>
      <c r="K424" s="176"/>
    </row>
    <row r="425" spans="1:11" ht="15.6">
      <c r="A425" s="515">
        <v>46146</v>
      </c>
      <c r="B425" s="211" t="s">
        <v>2159</v>
      </c>
      <c r="C425" s="211" t="s">
        <v>334</v>
      </c>
      <c r="D425" s="211" t="s">
        <v>256</v>
      </c>
      <c r="E425" s="211"/>
      <c r="F425" s="211">
        <v>500</v>
      </c>
      <c r="G425" s="336"/>
      <c r="H425" s="337">
        <f>H424+E425-F425</f>
        <v>128700</v>
      </c>
      <c r="I425" s="211" t="s">
        <v>121</v>
      </c>
      <c r="J425" s="211" t="s">
        <v>1710</v>
      </c>
      <c r="K425" s="176"/>
    </row>
    <row r="426" spans="1:11" ht="15.6">
      <c r="A426" s="515">
        <v>46146</v>
      </c>
      <c r="B426" s="211" t="s">
        <v>2159</v>
      </c>
      <c r="C426" s="211" t="s">
        <v>334</v>
      </c>
      <c r="D426" s="211" t="s">
        <v>256</v>
      </c>
      <c r="E426" s="211"/>
      <c r="F426" s="211">
        <v>1000</v>
      </c>
      <c r="G426" s="336"/>
      <c r="H426" s="337">
        <f t="shared" ref="H426:H489" si="9">H425+E426-F426</f>
        <v>127700</v>
      </c>
      <c r="I426" s="211" t="s">
        <v>121</v>
      </c>
      <c r="J426" s="211" t="s">
        <v>1710</v>
      </c>
      <c r="K426" s="176"/>
    </row>
    <row r="427" spans="1:11" ht="15.6">
      <c r="A427" s="515">
        <v>46146</v>
      </c>
      <c r="B427" s="211" t="s">
        <v>521</v>
      </c>
      <c r="C427" s="211" t="s">
        <v>522</v>
      </c>
      <c r="D427" s="211" t="s">
        <v>256</v>
      </c>
      <c r="E427" s="211"/>
      <c r="F427" s="211">
        <v>1000</v>
      </c>
      <c r="G427" s="336"/>
      <c r="H427" s="337">
        <f t="shared" si="9"/>
        <v>126700</v>
      </c>
      <c r="I427" s="211" t="s">
        <v>121</v>
      </c>
      <c r="J427" s="211" t="s">
        <v>1711</v>
      </c>
      <c r="K427" s="176"/>
    </row>
    <row r="428" spans="1:11" ht="15.6">
      <c r="A428" s="515">
        <v>46147</v>
      </c>
      <c r="B428" s="211" t="s">
        <v>1703</v>
      </c>
      <c r="C428" s="211" t="s">
        <v>777</v>
      </c>
      <c r="D428" s="211" t="s">
        <v>256</v>
      </c>
      <c r="E428" s="211">
        <v>52000</v>
      </c>
      <c r="F428" s="211"/>
      <c r="G428" s="336"/>
      <c r="H428" s="337">
        <f t="shared" si="9"/>
        <v>178700</v>
      </c>
      <c r="I428" s="211" t="s">
        <v>121</v>
      </c>
      <c r="J428" s="211" t="s">
        <v>1712</v>
      </c>
      <c r="K428" s="176"/>
    </row>
    <row r="429" spans="1:11" ht="15.6">
      <c r="A429" s="515">
        <v>46147</v>
      </c>
      <c r="B429" s="211" t="s">
        <v>2163</v>
      </c>
      <c r="C429" s="211" t="s">
        <v>395</v>
      </c>
      <c r="D429" s="211" t="s">
        <v>256</v>
      </c>
      <c r="E429" s="211"/>
      <c r="F429" s="211">
        <v>50000</v>
      </c>
      <c r="G429" s="336"/>
      <c r="H429" s="337">
        <f t="shared" si="9"/>
        <v>128700</v>
      </c>
      <c r="I429" s="211" t="s">
        <v>121</v>
      </c>
      <c r="J429" s="211" t="s">
        <v>1713</v>
      </c>
      <c r="K429" s="176"/>
    </row>
    <row r="430" spans="1:11" ht="15.6">
      <c r="A430" s="515">
        <v>46147</v>
      </c>
      <c r="B430" s="211" t="s">
        <v>2164</v>
      </c>
      <c r="C430" s="211" t="s">
        <v>334</v>
      </c>
      <c r="D430" s="211" t="s">
        <v>256</v>
      </c>
      <c r="E430" s="211"/>
      <c r="F430" s="211">
        <v>1000</v>
      </c>
      <c r="G430" s="336"/>
      <c r="H430" s="337">
        <f t="shared" si="9"/>
        <v>127700</v>
      </c>
      <c r="I430" s="211" t="s">
        <v>121</v>
      </c>
      <c r="J430" s="211" t="s">
        <v>1710</v>
      </c>
      <c r="K430" s="176"/>
    </row>
    <row r="431" spans="1:11" ht="15.6">
      <c r="A431" s="515">
        <v>46147</v>
      </c>
      <c r="B431" s="211" t="s">
        <v>2164</v>
      </c>
      <c r="C431" s="211" t="s">
        <v>334</v>
      </c>
      <c r="D431" s="211" t="s">
        <v>256</v>
      </c>
      <c r="E431" s="211"/>
      <c r="F431" s="211">
        <v>1000</v>
      </c>
      <c r="G431" s="336"/>
      <c r="H431" s="337">
        <f t="shared" si="9"/>
        <v>126700</v>
      </c>
      <c r="I431" s="211" t="s">
        <v>121</v>
      </c>
      <c r="J431" s="211" t="s">
        <v>1710</v>
      </c>
      <c r="K431" s="176"/>
    </row>
    <row r="432" spans="1:11" ht="15.6">
      <c r="A432" s="515">
        <v>46147</v>
      </c>
      <c r="B432" s="172" t="s">
        <v>2209</v>
      </c>
      <c r="C432" s="211" t="s">
        <v>391</v>
      </c>
      <c r="D432" s="211" t="s">
        <v>256</v>
      </c>
      <c r="E432" s="211"/>
      <c r="F432" s="211">
        <v>3000</v>
      </c>
      <c r="G432" s="336"/>
      <c r="H432" s="337">
        <f t="shared" si="9"/>
        <v>123700</v>
      </c>
      <c r="I432" s="211" t="s">
        <v>121</v>
      </c>
      <c r="J432" s="211" t="s">
        <v>1714</v>
      </c>
      <c r="K432" s="176"/>
    </row>
    <row r="433" spans="1:11" ht="15.6">
      <c r="A433" s="515">
        <v>46147</v>
      </c>
      <c r="B433" s="211" t="s">
        <v>2176</v>
      </c>
      <c r="C433" s="211" t="s">
        <v>334</v>
      </c>
      <c r="D433" s="211" t="s">
        <v>256</v>
      </c>
      <c r="E433" s="211"/>
      <c r="F433" s="211">
        <v>500</v>
      </c>
      <c r="G433" s="336"/>
      <c r="H433" s="337">
        <f t="shared" si="9"/>
        <v>123200</v>
      </c>
      <c r="I433" s="211" t="s">
        <v>121</v>
      </c>
      <c r="J433" s="211" t="s">
        <v>1710</v>
      </c>
      <c r="K433" s="176"/>
    </row>
    <row r="434" spans="1:11" ht="15.6">
      <c r="A434" s="515">
        <v>46147</v>
      </c>
      <c r="B434" s="165" t="s">
        <v>1704</v>
      </c>
      <c r="C434" s="165" t="s">
        <v>109</v>
      </c>
      <c r="D434" s="211" t="s">
        <v>256</v>
      </c>
      <c r="E434" s="211">
        <v>7500</v>
      </c>
      <c r="F434" s="211"/>
      <c r="G434" s="336"/>
      <c r="H434" s="337">
        <f t="shared" si="9"/>
        <v>130700</v>
      </c>
      <c r="I434" s="211" t="s">
        <v>121</v>
      </c>
      <c r="J434" s="211" t="s">
        <v>1715</v>
      </c>
      <c r="K434" s="176"/>
    </row>
    <row r="435" spans="1:11" ht="15.6">
      <c r="A435" s="515">
        <v>46147</v>
      </c>
      <c r="B435" s="165" t="s">
        <v>1704</v>
      </c>
      <c r="C435" s="165" t="s">
        <v>109</v>
      </c>
      <c r="D435" s="211" t="s">
        <v>256</v>
      </c>
      <c r="E435" s="211"/>
      <c r="F435" s="211">
        <v>7500</v>
      </c>
      <c r="G435" s="336"/>
      <c r="H435" s="337">
        <f t="shared" si="9"/>
        <v>123200</v>
      </c>
      <c r="I435" s="211" t="s">
        <v>121</v>
      </c>
      <c r="J435" s="211" t="s">
        <v>1715</v>
      </c>
      <c r="K435" s="176"/>
    </row>
    <row r="436" spans="1:11" ht="15.6">
      <c r="A436" s="515">
        <v>46148</v>
      </c>
      <c r="B436" s="211" t="s">
        <v>2166</v>
      </c>
      <c r="C436" s="211" t="s">
        <v>334</v>
      </c>
      <c r="D436" s="211" t="s">
        <v>256</v>
      </c>
      <c r="E436" s="211"/>
      <c r="F436" s="211">
        <v>500</v>
      </c>
      <c r="G436" s="336"/>
      <c r="H436" s="337">
        <f t="shared" si="9"/>
        <v>122700</v>
      </c>
      <c r="I436" s="211" t="s">
        <v>121</v>
      </c>
      <c r="J436" s="211" t="s">
        <v>1710</v>
      </c>
      <c r="K436" s="176"/>
    </row>
    <row r="437" spans="1:11" ht="15.6">
      <c r="A437" s="515">
        <v>46148</v>
      </c>
      <c r="B437" s="211" t="s">
        <v>2166</v>
      </c>
      <c r="C437" s="211" t="s">
        <v>334</v>
      </c>
      <c r="D437" s="211" t="s">
        <v>256</v>
      </c>
      <c r="E437" s="211"/>
      <c r="F437" s="211">
        <v>500</v>
      </c>
      <c r="G437" s="336"/>
      <c r="H437" s="337">
        <f t="shared" si="9"/>
        <v>122200</v>
      </c>
      <c r="I437" s="211" t="s">
        <v>121</v>
      </c>
      <c r="J437" s="211" t="s">
        <v>1710</v>
      </c>
      <c r="K437" s="176"/>
    </row>
    <row r="438" spans="1:11" ht="15.6">
      <c r="A438" s="515">
        <v>46148</v>
      </c>
      <c r="B438" s="211" t="s">
        <v>2176</v>
      </c>
      <c r="C438" s="211" t="s">
        <v>334</v>
      </c>
      <c r="D438" s="211" t="s">
        <v>256</v>
      </c>
      <c r="E438" s="211"/>
      <c r="F438" s="211">
        <v>500</v>
      </c>
      <c r="G438" s="336"/>
      <c r="H438" s="337">
        <f t="shared" si="9"/>
        <v>121700</v>
      </c>
      <c r="I438" s="211" t="s">
        <v>121</v>
      </c>
      <c r="J438" s="211" t="s">
        <v>1710</v>
      </c>
      <c r="K438" s="176"/>
    </row>
    <row r="439" spans="1:11" ht="15.6">
      <c r="A439" s="515">
        <v>46148</v>
      </c>
      <c r="B439" s="211" t="s">
        <v>521</v>
      </c>
      <c r="C439" s="211" t="s">
        <v>522</v>
      </c>
      <c r="D439" s="211" t="s">
        <v>256</v>
      </c>
      <c r="E439" s="211"/>
      <c r="F439" s="211">
        <v>1500</v>
      </c>
      <c r="G439" s="336"/>
      <c r="H439" s="337">
        <f t="shared" si="9"/>
        <v>120200</v>
      </c>
      <c r="I439" s="211" t="s">
        <v>121</v>
      </c>
      <c r="J439" s="211" t="s">
        <v>1711</v>
      </c>
      <c r="K439" s="176"/>
    </row>
    <row r="440" spans="1:11" ht="15.6">
      <c r="A440" s="515">
        <v>46148</v>
      </c>
      <c r="B440" s="211" t="s">
        <v>2210</v>
      </c>
      <c r="C440" s="211" t="s">
        <v>334</v>
      </c>
      <c r="D440" s="211" t="s">
        <v>256</v>
      </c>
      <c r="E440" s="211"/>
      <c r="F440" s="211">
        <v>500</v>
      </c>
      <c r="G440" s="336"/>
      <c r="H440" s="337">
        <f t="shared" si="9"/>
        <v>119700</v>
      </c>
      <c r="I440" s="211" t="s">
        <v>121</v>
      </c>
      <c r="J440" s="211" t="s">
        <v>1710</v>
      </c>
      <c r="K440" s="176"/>
    </row>
    <row r="441" spans="1:11" ht="15.6">
      <c r="A441" s="515">
        <v>46148</v>
      </c>
      <c r="B441" s="211" t="s">
        <v>2176</v>
      </c>
      <c r="C441" s="211" t="s">
        <v>334</v>
      </c>
      <c r="D441" s="211" t="s">
        <v>256</v>
      </c>
      <c r="E441" s="211"/>
      <c r="F441" s="211">
        <v>500</v>
      </c>
      <c r="G441" s="336"/>
      <c r="H441" s="337">
        <f t="shared" si="9"/>
        <v>119200</v>
      </c>
      <c r="I441" s="211" t="s">
        <v>121</v>
      </c>
      <c r="J441" s="211" t="s">
        <v>1710</v>
      </c>
      <c r="K441" s="176"/>
    </row>
    <row r="442" spans="1:11" ht="15.6">
      <c r="A442" s="515">
        <v>46148</v>
      </c>
      <c r="B442" s="211" t="s">
        <v>2166</v>
      </c>
      <c r="C442" s="211" t="s">
        <v>334</v>
      </c>
      <c r="D442" s="211" t="s">
        <v>256</v>
      </c>
      <c r="E442" s="211"/>
      <c r="F442" s="211">
        <v>500</v>
      </c>
      <c r="G442" s="336"/>
      <c r="H442" s="337">
        <f t="shared" si="9"/>
        <v>118700</v>
      </c>
      <c r="I442" s="211" t="s">
        <v>121</v>
      </c>
      <c r="J442" s="211" t="s">
        <v>1710</v>
      </c>
      <c r="K442" s="176"/>
    </row>
    <row r="443" spans="1:11" ht="15.6">
      <c r="A443" s="515">
        <v>46148</v>
      </c>
      <c r="B443" s="211" t="s">
        <v>531</v>
      </c>
      <c r="C443" s="211" t="s">
        <v>522</v>
      </c>
      <c r="D443" s="211" t="s">
        <v>256</v>
      </c>
      <c r="E443" s="211"/>
      <c r="F443" s="211">
        <v>3000</v>
      </c>
      <c r="G443" s="336"/>
      <c r="H443" s="337">
        <f t="shared" si="9"/>
        <v>115700</v>
      </c>
      <c r="I443" s="211" t="s">
        <v>121</v>
      </c>
      <c r="J443" s="211" t="s">
        <v>1711</v>
      </c>
      <c r="K443" s="176"/>
    </row>
    <row r="444" spans="1:11" ht="15.6">
      <c r="A444" s="515">
        <v>46149</v>
      </c>
      <c r="B444" s="211" t="s">
        <v>2176</v>
      </c>
      <c r="C444" s="211" t="s">
        <v>334</v>
      </c>
      <c r="D444" s="211" t="s">
        <v>256</v>
      </c>
      <c r="E444" s="211"/>
      <c r="F444" s="211">
        <v>500</v>
      </c>
      <c r="G444" s="336"/>
      <c r="H444" s="337">
        <f t="shared" si="9"/>
        <v>115200</v>
      </c>
      <c r="I444" s="211" t="s">
        <v>121</v>
      </c>
      <c r="J444" s="211" t="s">
        <v>1710</v>
      </c>
      <c r="K444" s="176"/>
    </row>
    <row r="445" spans="1:11" ht="15.6">
      <c r="A445" s="515">
        <v>46149</v>
      </c>
      <c r="B445" s="211" t="s">
        <v>2176</v>
      </c>
      <c r="C445" s="211" t="s">
        <v>334</v>
      </c>
      <c r="D445" s="211" t="s">
        <v>256</v>
      </c>
      <c r="E445" s="211"/>
      <c r="F445" s="211">
        <v>500</v>
      </c>
      <c r="G445" s="336"/>
      <c r="H445" s="337">
        <f t="shared" si="9"/>
        <v>114700</v>
      </c>
      <c r="I445" s="211" t="s">
        <v>121</v>
      </c>
      <c r="J445" s="211" t="s">
        <v>1710</v>
      </c>
      <c r="K445" s="176"/>
    </row>
    <row r="446" spans="1:11" ht="15.6">
      <c r="A446" s="515">
        <v>46149</v>
      </c>
      <c r="B446" s="211" t="s">
        <v>2176</v>
      </c>
      <c r="C446" s="211" t="s">
        <v>334</v>
      </c>
      <c r="D446" s="211" t="s">
        <v>256</v>
      </c>
      <c r="E446" s="211"/>
      <c r="F446" s="211">
        <v>500</v>
      </c>
      <c r="G446" s="336"/>
      <c r="H446" s="337">
        <f t="shared" si="9"/>
        <v>114200</v>
      </c>
      <c r="I446" s="211" t="s">
        <v>121</v>
      </c>
      <c r="J446" s="211" t="s">
        <v>1710</v>
      </c>
      <c r="K446" s="176"/>
    </row>
    <row r="447" spans="1:11" ht="15.6">
      <c r="A447" s="515">
        <v>46149</v>
      </c>
      <c r="B447" s="211" t="s">
        <v>1705</v>
      </c>
      <c r="C447" s="211" t="s">
        <v>777</v>
      </c>
      <c r="D447" s="211" t="s">
        <v>256</v>
      </c>
      <c r="E447" s="211">
        <v>70000</v>
      </c>
      <c r="F447" s="211"/>
      <c r="G447" s="336"/>
      <c r="H447" s="337">
        <f t="shared" si="9"/>
        <v>184200</v>
      </c>
      <c r="I447" s="211" t="s">
        <v>121</v>
      </c>
      <c r="J447" s="211" t="s">
        <v>1716</v>
      </c>
      <c r="K447" s="176"/>
    </row>
    <row r="448" spans="1:11" ht="15.6">
      <c r="A448" s="515">
        <v>46149</v>
      </c>
      <c r="B448" s="211" t="s">
        <v>2176</v>
      </c>
      <c r="C448" s="211" t="s">
        <v>334</v>
      </c>
      <c r="D448" s="211" t="s">
        <v>256</v>
      </c>
      <c r="E448" s="211"/>
      <c r="F448" s="211">
        <v>500</v>
      </c>
      <c r="G448" s="336"/>
      <c r="H448" s="337">
        <f t="shared" si="9"/>
        <v>183700</v>
      </c>
      <c r="I448" s="211" t="s">
        <v>121</v>
      </c>
      <c r="J448" s="211" t="s">
        <v>1710</v>
      </c>
      <c r="K448" s="176"/>
    </row>
    <row r="449" spans="1:11" ht="15.6">
      <c r="A449" s="515">
        <v>46149</v>
      </c>
      <c r="B449" s="211" t="s">
        <v>2166</v>
      </c>
      <c r="C449" s="211" t="s">
        <v>334</v>
      </c>
      <c r="D449" s="211" t="s">
        <v>256</v>
      </c>
      <c r="E449" s="211"/>
      <c r="F449" s="211">
        <v>500</v>
      </c>
      <c r="G449" s="336"/>
      <c r="H449" s="337">
        <f t="shared" si="9"/>
        <v>183200</v>
      </c>
      <c r="I449" s="211" t="s">
        <v>121</v>
      </c>
      <c r="J449" s="211" t="s">
        <v>1710</v>
      </c>
      <c r="K449" s="176"/>
    </row>
    <row r="450" spans="1:11" ht="15.6">
      <c r="A450" s="515">
        <v>46149</v>
      </c>
      <c r="B450" s="211" t="s">
        <v>2166</v>
      </c>
      <c r="C450" s="211" t="s">
        <v>334</v>
      </c>
      <c r="D450" s="211" t="s">
        <v>256</v>
      </c>
      <c r="E450" s="211"/>
      <c r="F450" s="211">
        <v>500</v>
      </c>
      <c r="G450" s="336"/>
      <c r="H450" s="337">
        <f t="shared" si="9"/>
        <v>182700</v>
      </c>
      <c r="I450" s="211" t="s">
        <v>121</v>
      </c>
      <c r="J450" s="211" t="s">
        <v>1710</v>
      </c>
      <c r="K450" s="176"/>
    </row>
    <row r="451" spans="1:11" ht="15.6">
      <c r="A451" s="515">
        <v>46149</v>
      </c>
      <c r="B451" s="211" t="s">
        <v>521</v>
      </c>
      <c r="C451" s="211" t="s">
        <v>522</v>
      </c>
      <c r="D451" s="211" t="s">
        <v>256</v>
      </c>
      <c r="E451" s="211"/>
      <c r="F451" s="211">
        <v>2000</v>
      </c>
      <c r="G451" s="336"/>
      <c r="H451" s="337">
        <f t="shared" si="9"/>
        <v>180700</v>
      </c>
      <c r="I451" s="211" t="s">
        <v>121</v>
      </c>
      <c r="J451" s="211" t="s">
        <v>1711</v>
      </c>
      <c r="K451" s="176"/>
    </row>
    <row r="452" spans="1:11" ht="15.6">
      <c r="A452" s="515">
        <v>46150</v>
      </c>
      <c r="B452" s="172" t="s">
        <v>2211</v>
      </c>
      <c r="C452" s="211" t="s">
        <v>395</v>
      </c>
      <c r="D452" s="211" t="s">
        <v>256</v>
      </c>
      <c r="E452" s="211"/>
      <c r="F452" s="211">
        <v>30000</v>
      </c>
      <c r="G452" s="336"/>
      <c r="H452" s="337">
        <f t="shared" si="9"/>
        <v>150700</v>
      </c>
      <c r="I452" s="211" t="s">
        <v>121</v>
      </c>
      <c r="J452" s="211" t="s">
        <v>1717</v>
      </c>
      <c r="K452" s="176"/>
    </row>
    <row r="453" spans="1:11" ht="15.6">
      <c r="A453" s="515">
        <v>46150</v>
      </c>
      <c r="B453" s="211" t="s">
        <v>2166</v>
      </c>
      <c r="C453" s="211" t="s">
        <v>334</v>
      </c>
      <c r="D453" s="211" t="s">
        <v>256</v>
      </c>
      <c r="E453" s="211"/>
      <c r="F453" s="211">
        <v>500</v>
      </c>
      <c r="G453" s="336"/>
      <c r="H453" s="337">
        <f t="shared" si="9"/>
        <v>150200</v>
      </c>
      <c r="I453" s="211" t="s">
        <v>121</v>
      </c>
      <c r="J453" s="211" t="s">
        <v>1710</v>
      </c>
      <c r="K453" s="176"/>
    </row>
    <row r="454" spans="1:11" ht="15.6">
      <c r="A454" s="515">
        <v>46150</v>
      </c>
      <c r="B454" s="211" t="s">
        <v>2181</v>
      </c>
      <c r="C454" s="211" t="s">
        <v>391</v>
      </c>
      <c r="D454" s="211" t="s">
        <v>256</v>
      </c>
      <c r="E454" s="211"/>
      <c r="F454" s="211">
        <v>3000</v>
      </c>
      <c r="G454" s="336"/>
      <c r="H454" s="337">
        <f t="shared" si="9"/>
        <v>147200</v>
      </c>
      <c r="I454" s="211" t="s">
        <v>121</v>
      </c>
      <c r="J454" s="211" t="s">
        <v>1718</v>
      </c>
      <c r="K454" s="176"/>
    </row>
    <row r="455" spans="1:11" ht="15.6">
      <c r="A455" s="515">
        <v>46150</v>
      </c>
      <c r="B455" s="211" t="s">
        <v>2166</v>
      </c>
      <c r="C455" s="211" t="s">
        <v>334</v>
      </c>
      <c r="D455" s="211" t="s">
        <v>256</v>
      </c>
      <c r="E455" s="211"/>
      <c r="F455" s="211">
        <v>500</v>
      </c>
      <c r="G455" s="336"/>
      <c r="H455" s="337">
        <f t="shared" si="9"/>
        <v>146700</v>
      </c>
      <c r="I455" s="211" t="s">
        <v>121</v>
      </c>
      <c r="J455" s="211" t="s">
        <v>1710</v>
      </c>
      <c r="K455" s="176"/>
    </row>
    <row r="456" spans="1:11" ht="15.6">
      <c r="A456" s="515">
        <v>46150</v>
      </c>
      <c r="B456" s="211" t="s">
        <v>2166</v>
      </c>
      <c r="C456" s="211" t="s">
        <v>334</v>
      </c>
      <c r="D456" s="211" t="s">
        <v>256</v>
      </c>
      <c r="E456" s="211"/>
      <c r="F456" s="211">
        <v>500</v>
      </c>
      <c r="G456" s="336"/>
      <c r="H456" s="337">
        <f t="shared" si="9"/>
        <v>146200</v>
      </c>
      <c r="I456" s="211" t="s">
        <v>121</v>
      </c>
      <c r="J456" s="211" t="s">
        <v>1710</v>
      </c>
      <c r="K456" s="176"/>
    </row>
    <row r="457" spans="1:11" ht="15.6">
      <c r="A457" s="515">
        <v>46150</v>
      </c>
      <c r="B457" s="211" t="s">
        <v>2166</v>
      </c>
      <c r="C457" s="211" t="s">
        <v>334</v>
      </c>
      <c r="D457" s="211" t="s">
        <v>256</v>
      </c>
      <c r="E457" s="211"/>
      <c r="F457" s="211">
        <v>500</v>
      </c>
      <c r="G457" s="336"/>
      <c r="H457" s="337">
        <f t="shared" si="9"/>
        <v>145700</v>
      </c>
      <c r="I457" s="211" t="s">
        <v>121</v>
      </c>
      <c r="J457" s="211" t="s">
        <v>1710</v>
      </c>
      <c r="K457" s="176"/>
    </row>
    <row r="458" spans="1:11" ht="15.6">
      <c r="A458" s="515">
        <v>46150</v>
      </c>
      <c r="B458" s="211" t="s">
        <v>2166</v>
      </c>
      <c r="C458" s="211" t="s">
        <v>334</v>
      </c>
      <c r="D458" s="211" t="s">
        <v>256</v>
      </c>
      <c r="E458" s="211"/>
      <c r="F458" s="211">
        <v>500</v>
      </c>
      <c r="G458" s="336"/>
      <c r="H458" s="337">
        <f t="shared" si="9"/>
        <v>145200</v>
      </c>
      <c r="I458" s="211" t="s">
        <v>121</v>
      </c>
      <c r="J458" s="211" t="s">
        <v>1710</v>
      </c>
      <c r="K458" s="176"/>
    </row>
    <row r="459" spans="1:11" ht="15.6">
      <c r="A459" s="515">
        <v>46150</v>
      </c>
      <c r="B459" s="211" t="s">
        <v>521</v>
      </c>
      <c r="C459" s="211" t="s">
        <v>522</v>
      </c>
      <c r="D459" s="211" t="s">
        <v>256</v>
      </c>
      <c r="E459" s="211"/>
      <c r="F459" s="211">
        <v>2000</v>
      </c>
      <c r="G459" s="336"/>
      <c r="H459" s="337">
        <f t="shared" si="9"/>
        <v>143200</v>
      </c>
      <c r="I459" s="211" t="s">
        <v>121</v>
      </c>
      <c r="J459" s="211" t="s">
        <v>1711</v>
      </c>
      <c r="K459" s="176"/>
    </row>
    <row r="460" spans="1:11" ht="15.6">
      <c r="A460" s="515">
        <v>46151</v>
      </c>
      <c r="B460" s="211" t="s">
        <v>2166</v>
      </c>
      <c r="C460" s="211" t="s">
        <v>334</v>
      </c>
      <c r="D460" s="211" t="s">
        <v>256</v>
      </c>
      <c r="E460" s="211"/>
      <c r="F460" s="211">
        <v>500</v>
      </c>
      <c r="G460" s="336"/>
      <c r="H460" s="337">
        <f t="shared" si="9"/>
        <v>142700</v>
      </c>
      <c r="I460" s="211" t="s">
        <v>121</v>
      </c>
      <c r="J460" s="211" t="s">
        <v>1710</v>
      </c>
      <c r="K460" s="176"/>
    </row>
    <row r="461" spans="1:11" ht="15.6">
      <c r="A461" s="515">
        <v>46151</v>
      </c>
      <c r="B461" s="211" t="s">
        <v>2176</v>
      </c>
      <c r="C461" s="211" t="s">
        <v>334</v>
      </c>
      <c r="D461" s="211" t="s">
        <v>256</v>
      </c>
      <c r="E461" s="211"/>
      <c r="F461" s="211">
        <v>500</v>
      </c>
      <c r="G461" s="336"/>
      <c r="H461" s="337">
        <f t="shared" si="9"/>
        <v>142200</v>
      </c>
      <c r="I461" s="211" t="s">
        <v>121</v>
      </c>
      <c r="J461" s="211" t="s">
        <v>1710</v>
      </c>
      <c r="K461" s="176"/>
    </row>
    <row r="462" spans="1:11" ht="15.6">
      <c r="A462" s="515">
        <v>46151</v>
      </c>
      <c r="B462" s="211" t="s">
        <v>2176</v>
      </c>
      <c r="C462" s="211" t="s">
        <v>334</v>
      </c>
      <c r="D462" s="211" t="s">
        <v>256</v>
      </c>
      <c r="E462" s="211"/>
      <c r="F462" s="211">
        <v>500</v>
      </c>
      <c r="G462" s="336"/>
      <c r="H462" s="337">
        <f t="shared" si="9"/>
        <v>141700</v>
      </c>
      <c r="I462" s="211" t="s">
        <v>121</v>
      </c>
      <c r="J462" s="211" t="s">
        <v>1710</v>
      </c>
      <c r="K462" s="176"/>
    </row>
    <row r="463" spans="1:11" ht="15.6">
      <c r="A463" s="515">
        <v>46151</v>
      </c>
      <c r="B463" s="211" t="s">
        <v>2166</v>
      </c>
      <c r="C463" s="211" t="s">
        <v>334</v>
      </c>
      <c r="D463" s="211" t="s">
        <v>256</v>
      </c>
      <c r="E463" s="211"/>
      <c r="F463" s="211">
        <v>500</v>
      </c>
      <c r="G463" s="336"/>
      <c r="H463" s="337">
        <f t="shared" si="9"/>
        <v>141200</v>
      </c>
      <c r="I463" s="211" t="s">
        <v>121</v>
      </c>
      <c r="J463" s="211" t="s">
        <v>1710</v>
      </c>
      <c r="K463" s="176"/>
    </row>
    <row r="464" spans="1:11" ht="15.6">
      <c r="A464" s="515">
        <v>46151</v>
      </c>
      <c r="B464" s="211" t="s">
        <v>2166</v>
      </c>
      <c r="C464" s="211" t="s">
        <v>334</v>
      </c>
      <c r="D464" s="211" t="s">
        <v>256</v>
      </c>
      <c r="E464" s="211"/>
      <c r="F464" s="211">
        <v>500</v>
      </c>
      <c r="G464" s="336"/>
      <c r="H464" s="337">
        <f t="shared" si="9"/>
        <v>140700</v>
      </c>
      <c r="I464" s="211" t="s">
        <v>121</v>
      </c>
      <c r="J464" s="211" t="s">
        <v>1710</v>
      </c>
      <c r="K464" s="176"/>
    </row>
    <row r="465" spans="1:11" ht="15.6">
      <c r="A465" s="515">
        <v>46151</v>
      </c>
      <c r="B465" s="211" t="s">
        <v>2166</v>
      </c>
      <c r="C465" s="211" t="s">
        <v>334</v>
      </c>
      <c r="D465" s="211" t="s">
        <v>256</v>
      </c>
      <c r="E465" s="211"/>
      <c r="F465" s="211">
        <v>500</v>
      </c>
      <c r="G465" s="336"/>
      <c r="H465" s="337">
        <f t="shared" si="9"/>
        <v>140200</v>
      </c>
      <c r="I465" s="211" t="s">
        <v>121</v>
      </c>
      <c r="J465" s="211" t="s">
        <v>1710</v>
      </c>
      <c r="K465" s="176"/>
    </row>
    <row r="466" spans="1:11" ht="15.6">
      <c r="A466" s="515">
        <v>46151</v>
      </c>
      <c r="B466" s="211" t="s">
        <v>521</v>
      </c>
      <c r="C466" s="211" t="s">
        <v>522</v>
      </c>
      <c r="D466" s="211" t="s">
        <v>256</v>
      </c>
      <c r="E466" s="211"/>
      <c r="F466" s="211">
        <v>2000</v>
      </c>
      <c r="G466" s="336"/>
      <c r="H466" s="337">
        <f t="shared" si="9"/>
        <v>138200</v>
      </c>
      <c r="I466" s="211" t="s">
        <v>121</v>
      </c>
      <c r="J466" s="211" t="s">
        <v>1711</v>
      </c>
      <c r="K466" s="176"/>
    </row>
    <row r="467" spans="1:11" ht="15.6">
      <c r="A467" s="515">
        <v>46152</v>
      </c>
      <c r="B467" s="172" t="s">
        <v>2180</v>
      </c>
      <c r="C467" s="211" t="s">
        <v>395</v>
      </c>
      <c r="D467" s="211" t="s">
        <v>256</v>
      </c>
      <c r="E467" s="211"/>
      <c r="F467" s="211">
        <v>20000</v>
      </c>
      <c r="G467" s="336"/>
      <c r="H467" s="337">
        <f t="shared" si="9"/>
        <v>118200</v>
      </c>
      <c r="I467" s="211" t="s">
        <v>121</v>
      </c>
      <c r="J467" s="211" t="s">
        <v>1719</v>
      </c>
      <c r="K467" s="176"/>
    </row>
    <row r="468" spans="1:11" ht="15.6">
      <c r="A468" s="515">
        <v>46152</v>
      </c>
      <c r="B468" s="211" t="s">
        <v>2166</v>
      </c>
      <c r="C468" s="211" t="s">
        <v>334</v>
      </c>
      <c r="D468" s="211" t="s">
        <v>256</v>
      </c>
      <c r="E468" s="211"/>
      <c r="F468" s="211">
        <v>500</v>
      </c>
      <c r="G468" s="336"/>
      <c r="H468" s="337">
        <f t="shared" si="9"/>
        <v>117700</v>
      </c>
      <c r="I468" s="211" t="s">
        <v>121</v>
      </c>
      <c r="J468" s="211" t="s">
        <v>1710</v>
      </c>
      <c r="K468" s="176"/>
    </row>
    <row r="469" spans="1:11" ht="15.6">
      <c r="A469" s="515">
        <v>46152</v>
      </c>
      <c r="B469" s="211" t="s">
        <v>2183</v>
      </c>
      <c r="C469" s="211" t="s">
        <v>391</v>
      </c>
      <c r="D469" s="211" t="s">
        <v>256</v>
      </c>
      <c r="E469" s="211"/>
      <c r="F469" s="211">
        <v>6000</v>
      </c>
      <c r="G469" s="336"/>
      <c r="H469" s="337">
        <f t="shared" si="9"/>
        <v>111700</v>
      </c>
      <c r="I469" s="211" t="s">
        <v>121</v>
      </c>
      <c r="J469" s="211" t="s">
        <v>1720</v>
      </c>
      <c r="K469" s="176"/>
    </row>
    <row r="470" spans="1:11" ht="15.6">
      <c r="A470" s="515">
        <v>46152</v>
      </c>
      <c r="B470" s="211" t="s">
        <v>2164</v>
      </c>
      <c r="C470" s="211" t="s">
        <v>334</v>
      </c>
      <c r="D470" s="211" t="s">
        <v>256</v>
      </c>
      <c r="E470" s="211"/>
      <c r="F470" s="211">
        <v>1000</v>
      </c>
      <c r="G470" s="336"/>
      <c r="H470" s="337">
        <f t="shared" si="9"/>
        <v>110700</v>
      </c>
      <c r="I470" s="211" t="s">
        <v>121</v>
      </c>
      <c r="J470" s="211" t="s">
        <v>1710</v>
      </c>
      <c r="K470" s="176"/>
    </row>
    <row r="471" spans="1:11" ht="15.6">
      <c r="A471" s="515">
        <v>46153</v>
      </c>
      <c r="B471" s="211" t="s">
        <v>2164</v>
      </c>
      <c r="C471" s="211" t="s">
        <v>334</v>
      </c>
      <c r="D471" s="211" t="s">
        <v>256</v>
      </c>
      <c r="E471" s="211"/>
      <c r="F471" s="211">
        <v>1000</v>
      </c>
      <c r="G471" s="336"/>
      <c r="H471" s="337">
        <f t="shared" si="9"/>
        <v>109700</v>
      </c>
      <c r="I471" s="211" t="s">
        <v>121</v>
      </c>
      <c r="J471" s="211" t="s">
        <v>1710</v>
      </c>
      <c r="K471" s="176"/>
    </row>
    <row r="472" spans="1:11" ht="15.6">
      <c r="A472" s="515">
        <v>46153</v>
      </c>
      <c r="B472" s="211" t="s">
        <v>2161</v>
      </c>
      <c r="C472" s="211" t="s">
        <v>334</v>
      </c>
      <c r="D472" s="211" t="s">
        <v>256</v>
      </c>
      <c r="E472" s="211"/>
      <c r="F472" s="211">
        <v>1000</v>
      </c>
      <c r="G472" s="336"/>
      <c r="H472" s="337">
        <f t="shared" si="9"/>
        <v>108700</v>
      </c>
      <c r="I472" s="211" t="s">
        <v>121</v>
      </c>
      <c r="J472" s="211" t="s">
        <v>1710</v>
      </c>
      <c r="K472" s="176"/>
    </row>
    <row r="473" spans="1:11" ht="15.6">
      <c r="A473" s="515">
        <v>46154</v>
      </c>
      <c r="B473" s="211" t="s">
        <v>2161</v>
      </c>
      <c r="C473" s="211" t="s">
        <v>334</v>
      </c>
      <c r="D473" s="211" t="s">
        <v>256</v>
      </c>
      <c r="E473" s="211"/>
      <c r="F473" s="211">
        <v>1000</v>
      </c>
      <c r="G473" s="336"/>
      <c r="H473" s="337">
        <f t="shared" si="9"/>
        <v>107700</v>
      </c>
      <c r="I473" s="211" t="s">
        <v>121</v>
      </c>
      <c r="J473" s="211" t="s">
        <v>1710</v>
      </c>
      <c r="K473" s="176"/>
    </row>
    <row r="474" spans="1:11" ht="15.6">
      <c r="A474" s="515">
        <v>46154</v>
      </c>
      <c r="B474" s="211" t="s">
        <v>2164</v>
      </c>
      <c r="C474" s="211" t="s">
        <v>334</v>
      </c>
      <c r="D474" s="211" t="s">
        <v>256</v>
      </c>
      <c r="E474" s="211"/>
      <c r="F474" s="211">
        <v>1000</v>
      </c>
      <c r="G474" s="336"/>
      <c r="H474" s="337">
        <f t="shared" si="9"/>
        <v>106700</v>
      </c>
      <c r="I474" s="211" t="s">
        <v>121</v>
      </c>
      <c r="J474" s="211" t="s">
        <v>1710</v>
      </c>
      <c r="K474" s="176"/>
    </row>
    <row r="475" spans="1:11" ht="15.6">
      <c r="A475" s="515">
        <v>46154</v>
      </c>
      <c r="B475" s="211" t="s">
        <v>2161</v>
      </c>
      <c r="C475" s="211" t="s">
        <v>334</v>
      </c>
      <c r="D475" s="211" t="s">
        <v>256</v>
      </c>
      <c r="E475" s="211"/>
      <c r="F475" s="211">
        <v>1000</v>
      </c>
      <c r="G475" s="336"/>
      <c r="H475" s="337">
        <f t="shared" si="9"/>
        <v>105700</v>
      </c>
      <c r="I475" s="211" t="s">
        <v>121</v>
      </c>
      <c r="J475" s="211" t="s">
        <v>1710</v>
      </c>
      <c r="K475" s="176"/>
    </row>
    <row r="476" spans="1:11" ht="15.6">
      <c r="A476" s="515">
        <v>46154</v>
      </c>
      <c r="B476" s="211" t="s">
        <v>2161</v>
      </c>
      <c r="C476" s="211" t="s">
        <v>334</v>
      </c>
      <c r="D476" s="211" t="s">
        <v>256</v>
      </c>
      <c r="E476" s="211"/>
      <c r="F476" s="211">
        <v>1000</v>
      </c>
      <c r="G476" s="336"/>
      <c r="H476" s="337">
        <f t="shared" si="9"/>
        <v>104700</v>
      </c>
      <c r="I476" s="211" t="s">
        <v>121</v>
      </c>
      <c r="J476" s="211" t="s">
        <v>1710</v>
      </c>
      <c r="K476" s="176"/>
    </row>
    <row r="477" spans="1:11" ht="15.6">
      <c r="A477" s="515">
        <v>46154</v>
      </c>
      <c r="B477" s="211" t="s">
        <v>2164</v>
      </c>
      <c r="C477" s="211" t="s">
        <v>334</v>
      </c>
      <c r="D477" s="211" t="s">
        <v>256</v>
      </c>
      <c r="E477" s="211"/>
      <c r="F477" s="211">
        <v>1000</v>
      </c>
      <c r="G477" s="336"/>
      <c r="H477" s="337">
        <f t="shared" si="9"/>
        <v>103700</v>
      </c>
      <c r="I477" s="211" t="s">
        <v>121</v>
      </c>
      <c r="J477" s="211" t="s">
        <v>1710</v>
      </c>
      <c r="K477" s="176"/>
    </row>
    <row r="478" spans="1:11" ht="15.6">
      <c r="A478" s="515">
        <v>46154</v>
      </c>
      <c r="B478" s="211" t="s">
        <v>521</v>
      </c>
      <c r="C478" s="211" t="s">
        <v>522</v>
      </c>
      <c r="D478" s="211" t="s">
        <v>256</v>
      </c>
      <c r="E478" s="211"/>
      <c r="F478" s="211">
        <v>1500</v>
      </c>
      <c r="G478" s="336"/>
      <c r="H478" s="337">
        <f t="shared" si="9"/>
        <v>102200</v>
      </c>
      <c r="I478" s="211" t="s">
        <v>121</v>
      </c>
      <c r="J478" s="211" t="s">
        <v>1711</v>
      </c>
      <c r="K478" s="176"/>
    </row>
    <row r="479" spans="1:11" ht="15.6">
      <c r="A479" s="515">
        <v>46154</v>
      </c>
      <c r="B479" s="165" t="s">
        <v>1706</v>
      </c>
      <c r="C479" s="165" t="s">
        <v>109</v>
      </c>
      <c r="D479" s="211" t="s">
        <v>256</v>
      </c>
      <c r="E479" s="211">
        <v>7500</v>
      </c>
      <c r="F479" s="211"/>
      <c r="G479" s="336"/>
      <c r="H479" s="337">
        <f t="shared" si="9"/>
        <v>109700</v>
      </c>
      <c r="I479" s="211" t="s">
        <v>121</v>
      </c>
      <c r="J479" s="211" t="s">
        <v>1721</v>
      </c>
      <c r="K479" s="176"/>
    </row>
    <row r="480" spans="1:11" ht="15.6">
      <c r="A480" s="515">
        <v>46154</v>
      </c>
      <c r="B480" s="165" t="s">
        <v>1706</v>
      </c>
      <c r="C480" s="165" t="s">
        <v>109</v>
      </c>
      <c r="D480" s="211" t="s">
        <v>256</v>
      </c>
      <c r="E480" s="211"/>
      <c r="F480" s="211">
        <v>7500</v>
      </c>
      <c r="G480" s="336"/>
      <c r="H480" s="337">
        <f t="shared" si="9"/>
        <v>102200</v>
      </c>
      <c r="I480" s="211" t="s">
        <v>121</v>
      </c>
      <c r="J480" s="211" t="s">
        <v>1721</v>
      </c>
      <c r="K480" s="176"/>
    </row>
    <row r="481" spans="1:11" ht="15.6">
      <c r="A481" s="515">
        <v>46155</v>
      </c>
      <c r="B481" s="211" t="s">
        <v>2199</v>
      </c>
      <c r="C481" s="211" t="s">
        <v>334</v>
      </c>
      <c r="D481" s="211" t="s">
        <v>256</v>
      </c>
      <c r="E481" s="211"/>
      <c r="F481" s="211">
        <v>1000</v>
      </c>
      <c r="G481" s="336"/>
      <c r="H481" s="337">
        <f t="shared" si="9"/>
        <v>101200</v>
      </c>
      <c r="I481" s="211" t="s">
        <v>121</v>
      </c>
      <c r="J481" s="211" t="s">
        <v>1710</v>
      </c>
      <c r="K481" s="176"/>
    </row>
    <row r="482" spans="1:11" ht="15.6">
      <c r="A482" s="515">
        <v>46155</v>
      </c>
      <c r="B482" s="211" t="s">
        <v>2159</v>
      </c>
      <c r="C482" s="211" t="s">
        <v>334</v>
      </c>
      <c r="D482" s="211" t="s">
        <v>256</v>
      </c>
      <c r="E482" s="211"/>
      <c r="F482" s="211">
        <v>1000</v>
      </c>
      <c r="G482" s="336"/>
      <c r="H482" s="337">
        <f t="shared" si="9"/>
        <v>100200</v>
      </c>
      <c r="I482" s="211" t="s">
        <v>121</v>
      </c>
      <c r="J482" s="211" t="s">
        <v>1710</v>
      </c>
      <c r="K482" s="176"/>
    </row>
    <row r="483" spans="1:11" ht="15.6">
      <c r="A483" s="515">
        <v>46155</v>
      </c>
      <c r="B483" s="211" t="s">
        <v>2199</v>
      </c>
      <c r="C483" s="211" t="s">
        <v>334</v>
      </c>
      <c r="D483" s="211" t="s">
        <v>256</v>
      </c>
      <c r="E483" s="211"/>
      <c r="F483" s="211">
        <v>1000</v>
      </c>
      <c r="G483" s="336"/>
      <c r="H483" s="337">
        <f t="shared" si="9"/>
        <v>99200</v>
      </c>
      <c r="I483" s="211" t="s">
        <v>121</v>
      </c>
      <c r="J483" s="211" t="s">
        <v>1710</v>
      </c>
      <c r="K483" s="176"/>
    </row>
    <row r="484" spans="1:11" ht="15.6">
      <c r="A484" s="515">
        <v>46155</v>
      </c>
      <c r="B484" s="211" t="s">
        <v>2199</v>
      </c>
      <c r="C484" s="211" t="s">
        <v>334</v>
      </c>
      <c r="D484" s="211" t="s">
        <v>256</v>
      </c>
      <c r="E484" s="211"/>
      <c r="F484" s="211">
        <v>1000</v>
      </c>
      <c r="G484" s="336"/>
      <c r="H484" s="337">
        <f t="shared" si="9"/>
        <v>98200</v>
      </c>
      <c r="I484" s="211" t="s">
        <v>121</v>
      </c>
      <c r="J484" s="211" t="s">
        <v>1710</v>
      </c>
      <c r="K484" s="176"/>
    </row>
    <row r="485" spans="1:11" ht="15.6">
      <c r="A485" s="515">
        <v>46155</v>
      </c>
      <c r="B485" s="211" t="s">
        <v>2159</v>
      </c>
      <c r="C485" s="211" t="s">
        <v>334</v>
      </c>
      <c r="D485" s="211" t="s">
        <v>256</v>
      </c>
      <c r="E485" s="211"/>
      <c r="F485" s="211">
        <v>1000</v>
      </c>
      <c r="G485" s="336"/>
      <c r="H485" s="337">
        <f t="shared" si="9"/>
        <v>97200</v>
      </c>
      <c r="I485" s="211" t="s">
        <v>121</v>
      </c>
      <c r="J485" s="211" t="s">
        <v>1710</v>
      </c>
      <c r="K485" s="176"/>
    </row>
    <row r="486" spans="1:11" ht="15.6">
      <c r="A486" s="515">
        <v>46155</v>
      </c>
      <c r="B486" s="211" t="s">
        <v>521</v>
      </c>
      <c r="C486" s="211" t="s">
        <v>522</v>
      </c>
      <c r="D486" s="211" t="s">
        <v>256</v>
      </c>
      <c r="E486" s="211"/>
      <c r="F486" s="211">
        <v>2000</v>
      </c>
      <c r="G486" s="336"/>
      <c r="H486" s="337">
        <f t="shared" si="9"/>
        <v>95200</v>
      </c>
      <c r="I486" s="211" t="s">
        <v>121</v>
      </c>
      <c r="J486" s="211" t="s">
        <v>1711</v>
      </c>
      <c r="K486" s="176"/>
    </row>
    <row r="487" spans="1:11" ht="15.6">
      <c r="A487" s="515">
        <v>46157</v>
      </c>
      <c r="B487" s="211" t="s">
        <v>2159</v>
      </c>
      <c r="C487" s="211" t="s">
        <v>334</v>
      </c>
      <c r="D487" s="211" t="s">
        <v>256</v>
      </c>
      <c r="E487" s="211"/>
      <c r="F487" s="211">
        <v>1000</v>
      </c>
      <c r="G487" s="336"/>
      <c r="H487" s="337">
        <f t="shared" si="9"/>
        <v>94200</v>
      </c>
      <c r="I487" s="211" t="s">
        <v>121</v>
      </c>
      <c r="J487" s="211" t="s">
        <v>1710</v>
      </c>
      <c r="K487" s="176"/>
    </row>
    <row r="488" spans="1:11" ht="15.6">
      <c r="A488" s="515">
        <v>46157</v>
      </c>
      <c r="B488" s="211" t="s">
        <v>2159</v>
      </c>
      <c r="C488" s="211" t="s">
        <v>334</v>
      </c>
      <c r="D488" s="211" t="s">
        <v>256</v>
      </c>
      <c r="E488" s="211"/>
      <c r="F488" s="211">
        <v>1000</v>
      </c>
      <c r="G488" s="336"/>
      <c r="H488" s="337">
        <f t="shared" si="9"/>
        <v>93200</v>
      </c>
      <c r="I488" s="211" t="s">
        <v>121</v>
      </c>
      <c r="J488" s="211" t="s">
        <v>1710</v>
      </c>
      <c r="K488" s="176"/>
    </row>
    <row r="489" spans="1:11" ht="15.6">
      <c r="A489" s="515">
        <v>46157</v>
      </c>
      <c r="B489" s="211" t="s">
        <v>2159</v>
      </c>
      <c r="C489" s="211" t="s">
        <v>334</v>
      </c>
      <c r="D489" s="211" t="s">
        <v>256</v>
      </c>
      <c r="E489" s="211"/>
      <c r="F489" s="211">
        <v>1000</v>
      </c>
      <c r="G489" s="336"/>
      <c r="H489" s="337">
        <f t="shared" si="9"/>
        <v>92200</v>
      </c>
      <c r="I489" s="211" t="s">
        <v>121</v>
      </c>
      <c r="J489" s="211" t="s">
        <v>1710</v>
      </c>
      <c r="K489" s="176"/>
    </row>
    <row r="490" spans="1:11" ht="15.6">
      <c r="A490" s="515">
        <v>46157</v>
      </c>
      <c r="B490" s="211" t="s">
        <v>2159</v>
      </c>
      <c r="C490" s="211" t="s">
        <v>334</v>
      </c>
      <c r="D490" s="211" t="s">
        <v>256</v>
      </c>
      <c r="E490" s="211"/>
      <c r="F490" s="211">
        <v>1000</v>
      </c>
      <c r="G490" s="336"/>
      <c r="H490" s="337">
        <f t="shared" ref="H490:H553" si="10">H489+E490-F490</f>
        <v>91200</v>
      </c>
      <c r="I490" s="211" t="s">
        <v>121</v>
      </c>
      <c r="J490" s="211" t="s">
        <v>1710</v>
      </c>
      <c r="K490" s="176"/>
    </row>
    <row r="491" spans="1:11" ht="15.6">
      <c r="A491" s="515">
        <v>46157</v>
      </c>
      <c r="B491" s="211" t="s">
        <v>2199</v>
      </c>
      <c r="C491" s="211" t="s">
        <v>334</v>
      </c>
      <c r="D491" s="211" t="s">
        <v>256</v>
      </c>
      <c r="E491" s="211"/>
      <c r="F491" s="211">
        <v>1000</v>
      </c>
      <c r="G491" s="336"/>
      <c r="H491" s="337">
        <f t="shared" si="10"/>
        <v>90200</v>
      </c>
      <c r="I491" s="211" t="s">
        <v>121</v>
      </c>
      <c r="J491" s="211" t="s">
        <v>1710</v>
      </c>
      <c r="K491" s="176"/>
    </row>
    <row r="492" spans="1:11" ht="15.6">
      <c r="A492" s="515">
        <v>46157</v>
      </c>
      <c r="B492" s="211" t="s">
        <v>521</v>
      </c>
      <c r="C492" s="211" t="s">
        <v>566</v>
      </c>
      <c r="D492" s="211" t="s">
        <v>256</v>
      </c>
      <c r="E492" s="211"/>
      <c r="F492" s="211">
        <v>2000</v>
      </c>
      <c r="G492" s="336"/>
      <c r="H492" s="337">
        <f t="shared" si="10"/>
        <v>88200</v>
      </c>
      <c r="I492" s="211" t="s">
        <v>121</v>
      </c>
      <c r="J492" s="211" t="s">
        <v>1711</v>
      </c>
      <c r="K492" s="176"/>
    </row>
    <row r="493" spans="1:11" ht="15.6">
      <c r="A493" s="515">
        <v>46160</v>
      </c>
      <c r="B493" s="211" t="s">
        <v>2159</v>
      </c>
      <c r="C493" s="211" t="s">
        <v>334</v>
      </c>
      <c r="D493" s="211" t="s">
        <v>256</v>
      </c>
      <c r="E493" s="211"/>
      <c r="F493" s="211">
        <v>1000</v>
      </c>
      <c r="G493" s="336"/>
      <c r="H493" s="337">
        <f t="shared" si="10"/>
        <v>87200</v>
      </c>
      <c r="I493" s="211" t="s">
        <v>121</v>
      </c>
      <c r="J493" s="211" t="s">
        <v>1710</v>
      </c>
      <c r="K493" s="176"/>
    </row>
    <row r="494" spans="1:11" ht="15.6">
      <c r="A494" s="515">
        <v>46160</v>
      </c>
      <c r="B494" s="211" t="s">
        <v>2159</v>
      </c>
      <c r="C494" s="211" t="s">
        <v>334</v>
      </c>
      <c r="D494" s="211" t="s">
        <v>256</v>
      </c>
      <c r="E494" s="211"/>
      <c r="F494" s="211">
        <v>1000</v>
      </c>
      <c r="G494" s="336"/>
      <c r="H494" s="337">
        <f t="shared" si="10"/>
        <v>86200</v>
      </c>
      <c r="I494" s="211" t="s">
        <v>121</v>
      </c>
      <c r="J494" s="211" t="s">
        <v>1710</v>
      </c>
      <c r="K494" s="176"/>
    </row>
    <row r="495" spans="1:11" ht="15.6">
      <c r="A495" s="515">
        <v>46160</v>
      </c>
      <c r="B495" s="211" t="s">
        <v>2159</v>
      </c>
      <c r="C495" s="211" t="s">
        <v>334</v>
      </c>
      <c r="D495" s="211" t="s">
        <v>256</v>
      </c>
      <c r="E495" s="211"/>
      <c r="F495" s="211">
        <v>1000</v>
      </c>
      <c r="G495" s="336"/>
      <c r="H495" s="337">
        <f t="shared" si="10"/>
        <v>85200</v>
      </c>
      <c r="I495" s="211" t="s">
        <v>121</v>
      </c>
      <c r="J495" s="211" t="s">
        <v>1710</v>
      </c>
      <c r="K495" s="176"/>
    </row>
    <row r="496" spans="1:11" ht="15.6">
      <c r="A496" s="515">
        <v>46160</v>
      </c>
      <c r="B496" s="211" t="s">
        <v>521</v>
      </c>
      <c r="C496" s="211" t="s">
        <v>566</v>
      </c>
      <c r="D496" s="211" t="s">
        <v>256</v>
      </c>
      <c r="E496" s="211"/>
      <c r="F496" s="211">
        <v>2000</v>
      </c>
      <c r="G496" s="336"/>
      <c r="H496" s="337">
        <f t="shared" si="10"/>
        <v>83200</v>
      </c>
      <c r="I496" s="211" t="s">
        <v>121</v>
      </c>
      <c r="J496" s="211" t="s">
        <v>1711</v>
      </c>
      <c r="K496" s="176"/>
    </row>
    <row r="497" spans="1:11" ht="15.6">
      <c r="A497" s="515">
        <v>46161</v>
      </c>
      <c r="B497" s="211" t="s">
        <v>2159</v>
      </c>
      <c r="C497" s="211" t="s">
        <v>334</v>
      </c>
      <c r="D497" s="211" t="s">
        <v>256</v>
      </c>
      <c r="E497" s="211"/>
      <c r="F497" s="211">
        <v>1000</v>
      </c>
      <c r="G497" s="336"/>
      <c r="H497" s="337">
        <f t="shared" si="10"/>
        <v>82200</v>
      </c>
      <c r="I497" s="211" t="s">
        <v>121</v>
      </c>
      <c r="J497" s="211" t="s">
        <v>1710</v>
      </c>
      <c r="K497" s="176"/>
    </row>
    <row r="498" spans="1:11" ht="15.6">
      <c r="A498" s="515">
        <v>46161</v>
      </c>
      <c r="B498" s="211" t="s">
        <v>2159</v>
      </c>
      <c r="C498" s="211" t="s">
        <v>334</v>
      </c>
      <c r="D498" s="211" t="s">
        <v>256</v>
      </c>
      <c r="E498" s="211"/>
      <c r="F498" s="211">
        <v>1000</v>
      </c>
      <c r="G498" s="336"/>
      <c r="H498" s="337">
        <f t="shared" si="10"/>
        <v>81200</v>
      </c>
      <c r="I498" s="211" t="s">
        <v>121</v>
      </c>
      <c r="J498" s="211" t="s">
        <v>1710</v>
      </c>
      <c r="K498" s="176"/>
    </row>
    <row r="499" spans="1:11" ht="15.6">
      <c r="A499" s="515">
        <v>46161</v>
      </c>
      <c r="B499" s="211" t="s">
        <v>2212</v>
      </c>
      <c r="C499" s="211" t="s">
        <v>334</v>
      </c>
      <c r="D499" s="211" t="s">
        <v>256</v>
      </c>
      <c r="E499" s="211"/>
      <c r="F499" s="211">
        <v>1000</v>
      </c>
      <c r="G499" s="336"/>
      <c r="H499" s="337">
        <f t="shared" si="10"/>
        <v>80200</v>
      </c>
      <c r="I499" s="211" t="s">
        <v>121</v>
      </c>
      <c r="J499" s="211" t="s">
        <v>1710</v>
      </c>
      <c r="K499" s="176"/>
    </row>
    <row r="500" spans="1:11" ht="15.6">
      <c r="A500" s="515">
        <v>46161</v>
      </c>
      <c r="B500" s="211" t="s">
        <v>2159</v>
      </c>
      <c r="C500" s="211" t="s">
        <v>334</v>
      </c>
      <c r="D500" s="211" t="s">
        <v>256</v>
      </c>
      <c r="E500" s="211"/>
      <c r="F500" s="211">
        <v>1000</v>
      </c>
      <c r="G500" s="336"/>
      <c r="H500" s="337">
        <f t="shared" si="10"/>
        <v>79200</v>
      </c>
      <c r="I500" s="211" t="s">
        <v>121</v>
      </c>
      <c r="J500" s="211" t="s">
        <v>1710</v>
      </c>
      <c r="K500" s="176"/>
    </row>
    <row r="501" spans="1:11" ht="15.6">
      <c r="A501" s="515">
        <v>46161</v>
      </c>
      <c r="B501" s="211" t="s">
        <v>2159</v>
      </c>
      <c r="C501" s="211" t="s">
        <v>334</v>
      </c>
      <c r="D501" s="211" t="s">
        <v>256</v>
      </c>
      <c r="E501" s="211"/>
      <c r="F501" s="211">
        <v>1000</v>
      </c>
      <c r="G501" s="336"/>
      <c r="H501" s="337">
        <f t="shared" si="10"/>
        <v>78200</v>
      </c>
      <c r="I501" s="211" t="s">
        <v>121</v>
      </c>
      <c r="J501" s="211" t="s">
        <v>1710</v>
      </c>
      <c r="K501" s="176"/>
    </row>
    <row r="502" spans="1:11" ht="15.6">
      <c r="A502" s="515">
        <v>46161</v>
      </c>
      <c r="B502" s="211" t="s">
        <v>2159</v>
      </c>
      <c r="C502" s="211" t="s">
        <v>334</v>
      </c>
      <c r="D502" s="211" t="s">
        <v>256</v>
      </c>
      <c r="E502" s="211"/>
      <c r="F502" s="211">
        <v>1000</v>
      </c>
      <c r="G502" s="336"/>
      <c r="H502" s="337">
        <f t="shared" si="10"/>
        <v>77200</v>
      </c>
      <c r="I502" s="211" t="s">
        <v>121</v>
      </c>
      <c r="J502" s="211" t="s">
        <v>1710</v>
      </c>
      <c r="K502" s="176"/>
    </row>
    <row r="503" spans="1:11" ht="15.6">
      <c r="A503" s="515">
        <v>46161</v>
      </c>
      <c r="B503" s="211" t="s">
        <v>521</v>
      </c>
      <c r="C503" s="211" t="s">
        <v>566</v>
      </c>
      <c r="D503" s="211" t="s">
        <v>256</v>
      </c>
      <c r="E503" s="211"/>
      <c r="F503" s="211">
        <v>2500</v>
      </c>
      <c r="G503" s="336"/>
      <c r="H503" s="337">
        <f t="shared" si="10"/>
        <v>74700</v>
      </c>
      <c r="I503" s="211" t="s">
        <v>121</v>
      </c>
      <c r="J503" s="211" t="s">
        <v>1711</v>
      </c>
      <c r="K503" s="176"/>
    </row>
    <row r="504" spans="1:11" ht="15.6">
      <c r="A504" s="515">
        <v>46161</v>
      </c>
      <c r="B504" s="165" t="s">
        <v>1707</v>
      </c>
      <c r="C504" s="165" t="s">
        <v>109</v>
      </c>
      <c r="D504" s="211" t="s">
        <v>256</v>
      </c>
      <c r="E504" s="211">
        <v>7500</v>
      </c>
      <c r="F504" s="211"/>
      <c r="G504" s="336"/>
      <c r="H504" s="337">
        <f t="shared" si="10"/>
        <v>82200</v>
      </c>
      <c r="I504" s="211" t="s">
        <v>121</v>
      </c>
      <c r="J504" s="211" t="s">
        <v>1722</v>
      </c>
      <c r="K504" s="176"/>
    </row>
    <row r="505" spans="1:11" ht="15.6">
      <c r="A505" s="515">
        <v>46161</v>
      </c>
      <c r="B505" s="165" t="s">
        <v>1707</v>
      </c>
      <c r="C505" s="165" t="s">
        <v>109</v>
      </c>
      <c r="D505" s="211" t="s">
        <v>256</v>
      </c>
      <c r="E505" s="211"/>
      <c r="F505" s="211">
        <v>7500</v>
      </c>
      <c r="G505" s="336"/>
      <c r="H505" s="337">
        <f t="shared" si="10"/>
        <v>74700</v>
      </c>
      <c r="I505" s="211" t="s">
        <v>121</v>
      </c>
      <c r="J505" s="211" t="s">
        <v>1722</v>
      </c>
      <c r="K505" s="176"/>
    </row>
    <row r="506" spans="1:11" ht="15.6">
      <c r="A506" s="515">
        <v>46162</v>
      </c>
      <c r="B506" s="211" t="s">
        <v>2159</v>
      </c>
      <c r="C506" s="211" t="s">
        <v>334</v>
      </c>
      <c r="D506" s="211" t="s">
        <v>256</v>
      </c>
      <c r="E506" s="211"/>
      <c r="F506" s="211">
        <v>1000</v>
      </c>
      <c r="G506" s="336"/>
      <c r="H506" s="337">
        <f t="shared" si="10"/>
        <v>73700</v>
      </c>
      <c r="I506" s="211" t="s">
        <v>121</v>
      </c>
      <c r="J506" s="211" t="s">
        <v>1710</v>
      </c>
      <c r="K506" s="176"/>
    </row>
    <row r="507" spans="1:11" ht="15.6">
      <c r="A507" s="515">
        <v>46162</v>
      </c>
      <c r="B507" s="211" t="s">
        <v>2199</v>
      </c>
      <c r="C507" s="211" t="s">
        <v>334</v>
      </c>
      <c r="D507" s="211" t="s">
        <v>256</v>
      </c>
      <c r="E507" s="211"/>
      <c r="F507" s="211">
        <v>1000</v>
      </c>
      <c r="G507" s="336"/>
      <c r="H507" s="337">
        <f t="shared" si="10"/>
        <v>72700</v>
      </c>
      <c r="I507" s="211" t="s">
        <v>121</v>
      </c>
      <c r="J507" s="211" t="s">
        <v>1710</v>
      </c>
      <c r="K507" s="176"/>
    </row>
    <row r="508" spans="1:11" ht="15.6">
      <c r="A508" s="515">
        <v>46162</v>
      </c>
      <c r="B508" s="211" t="s">
        <v>2159</v>
      </c>
      <c r="C508" s="211" t="s">
        <v>334</v>
      </c>
      <c r="D508" s="211" t="s">
        <v>256</v>
      </c>
      <c r="E508" s="211"/>
      <c r="F508" s="211">
        <v>1000</v>
      </c>
      <c r="G508" s="336"/>
      <c r="H508" s="337">
        <f t="shared" si="10"/>
        <v>71700</v>
      </c>
      <c r="I508" s="211" t="s">
        <v>121</v>
      </c>
      <c r="J508" s="211" t="s">
        <v>1710</v>
      </c>
      <c r="K508" s="176"/>
    </row>
    <row r="509" spans="1:11" ht="15.6">
      <c r="A509" s="515">
        <v>46162</v>
      </c>
      <c r="B509" s="211" t="s">
        <v>2159</v>
      </c>
      <c r="C509" s="211" t="s">
        <v>334</v>
      </c>
      <c r="D509" s="211" t="s">
        <v>256</v>
      </c>
      <c r="E509" s="211"/>
      <c r="F509" s="211">
        <v>1000</v>
      </c>
      <c r="G509" s="336"/>
      <c r="H509" s="337">
        <f t="shared" si="10"/>
        <v>70700</v>
      </c>
      <c r="I509" s="211" t="s">
        <v>121</v>
      </c>
      <c r="J509" s="211" t="s">
        <v>1710</v>
      </c>
      <c r="K509" s="176"/>
    </row>
    <row r="510" spans="1:11" ht="15.6">
      <c r="A510" s="515">
        <v>46162</v>
      </c>
      <c r="B510" s="211" t="s">
        <v>2159</v>
      </c>
      <c r="C510" s="211" t="s">
        <v>334</v>
      </c>
      <c r="D510" s="211" t="s">
        <v>256</v>
      </c>
      <c r="E510" s="211"/>
      <c r="F510" s="211">
        <v>1000</v>
      </c>
      <c r="G510" s="336"/>
      <c r="H510" s="337">
        <f t="shared" si="10"/>
        <v>69700</v>
      </c>
      <c r="I510" s="211" t="s">
        <v>121</v>
      </c>
      <c r="J510" s="211" t="s">
        <v>1710</v>
      </c>
      <c r="K510" s="176"/>
    </row>
    <row r="511" spans="1:11" ht="15.6">
      <c r="A511" s="515">
        <v>46162</v>
      </c>
      <c r="B511" s="211" t="s">
        <v>521</v>
      </c>
      <c r="C511" s="211" t="s">
        <v>566</v>
      </c>
      <c r="D511" s="211" t="s">
        <v>256</v>
      </c>
      <c r="E511" s="211"/>
      <c r="F511" s="211">
        <v>2000</v>
      </c>
      <c r="G511" s="336"/>
      <c r="H511" s="337">
        <f t="shared" si="10"/>
        <v>67700</v>
      </c>
      <c r="I511" s="211" t="s">
        <v>121</v>
      </c>
      <c r="J511" s="211" t="s">
        <v>1711</v>
      </c>
      <c r="K511" s="176"/>
    </row>
    <row r="512" spans="1:11" ht="15.6">
      <c r="A512" s="515">
        <v>46162</v>
      </c>
      <c r="B512" s="211" t="s">
        <v>1708</v>
      </c>
      <c r="C512" s="211" t="s">
        <v>777</v>
      </c>
      <c r="D512" s="211" t="s">
        <v>256</v>
      </c>
      <c r="E512" s="211"/>
      <c r="F512" s="211">
        <v>50000</v>
      </c>
      <c r="G512" s="336"/>
      <c r="H512" s="337">
        <f t="shared" si="10"/>
        <v>17700</v>
      </c>
      <c r="I512" s="211" t="s">
        <v>121</v>
      </c>
      <c r="J512" s="211" t="s">
        <v>1723</v>
      </c>
      <c r="K512" s="176"/>
    </row>
    <row r="513" spans="1:11" ht="15.6">
      <c r="A513" s="515">
        <v>46162</v>
      </c>
      <c r="B513" s="211" t="s">
        <v>565</v>
      </c>
      <c r="C513" s="211" t="s">
        <v>777</v>
      </c>
      <c r="D513" s="211" t="s">
        <v>256</v>
      </c>
      <c r="E513" s="211">
        <v>50000</v>
      </c>
      <c r="F513" s="211"/>
      <c r="G513" s="336"/>
      <c r="H513" s="337">
        <f t="shared" si="10"/>
        <v>67700</v>
      </c>
      <c r="I513" s="211" t="s">
        <v>121</v>
      </c>
      <c r="J513" s="211" t="s">
        <v>1724</v>
      </c>
      <c r="K513" s="176"/>
    </row>
    <row r="514" spans="1:11" s="246" customFormat="1" ht="15.6">
      <c r="A514" s="515">
        <v>46162</v>
      </c>
      <c r="B514" s="211" t="s">
        <v>2164</v>
      </c>
      <c r="C514" s="211" t="s">
        <v>334</v>
      </c>
      <c r="D514" s="211" t="s">
        <v>256</v>
      </c>
      <c r="E514" s="211"/>
      <c r="F514" s="211">
        <v>1000</v>
      </c>
      <c r="G514" s="336"/>
      <c r="H514" s="337">
        <f t="shared" si="10"/>
        <v>66700</v>
      </c>
      <c r="I514" s="211" t="s">
        <v>121</v>
      </c>
      <c r="J514" s="211" t="s">
        <v>1710</v>
      </c>
      <c r="K514" s="176"/>
    </row>
    <row r="515" spans="1:11" s="246" customFormat="1" ht="15.6">
      <c r="A515" s="515">
        <v>46162</v>
      </c>
      <c r="B515" s="211" t="s">
        <v>2161</v>
      </c>
      <c r="C515" s="211" t="s">
        <v>334</v>
      </c>
      <c r="D515" s="211" t="s">
        <v>256</v>
      </c>
      <c r="E515" s="211"/>
      <c r="F515" s="211">
        <v>1000</v>
      </c>
      <c r="G515" s="336"/>
      <c r="H515" s="337">
        <f t="shared" si="10"/>
        <v>65700</v>
      </c>
      <c r="I515" s="211" t="s">
        <v>121</v>
      </c>
      <c r="J515" s="211" t="s">
        <v>1710</v>
      </c>
      <c r="K515" s="176"/>
    </row>
    <row r="516" spans="1:11" s="246" customFormat="1" ht="15.6">
      <c r="A516" s="515">
        <v>46162</v>
      </c>
      <c r="B516" s="211" t="s">
        <v>2213</v>
      </c>
      <c r="C516" s="211" t="s">
        <v>391</v>
      </c>
      <c r="D516" s="211" t="s">
        <v>256</v>
      </c>
      <c r="E516" s="211"/>
      <c r="F516" s="211">
        <v>13000</v>
      </c>
      <c r="G516" s="336"/>
      <c r="H516" s="337">
        <f t="shared" si="10"/>
        <v>52700</v>
      </c>
      <c r="I516" s="211" t="s">
        <v>121</v>
      </c>
      <c r="J516" s="211" t="s">
        <v>1725</v>
      </c>
      <c r="K516" s="176"/>
    </row>
    <row r="517" spans="1:11" s="246" customFormat="1" ht="15.6">
      <c r="A517" s="515">
        <v>46163</v>
      </c>
      <c r="B517" s="211" t="s">
        <v>2214</v>
      </c>
      <c r="C517" s="211" t="s">
        <v>395</v>
      </c>
      <c r="D517" s="211" t="s">
        <v>256</v>
      </c>
      <c r="E517" s="211"/>
      <c r="F517" s="211">
        <v>60000</v>
      </c>
      <c r="G517" s="336"/>
      <c r="H517" s="337">
        <f t="shared" si="10"/>
        <v>-7300</v>
      </c>
      <c r="I517" s="211" t="s">
        <v>121</v>
      </c>
      <c r="J517" s="211" t="s">
        <v>1726</v>
      </c>
      <c r="K517" s="176"/>
    </row>
    <row r="518" spans="1:11" s="246" customFormat="1" ht="15.6">
      <c r="A518" s="515">
        <v>46163</v>
      </c>
      <c r="B518" s="211" t="s">
        <v>2161</v>
      </c>
      <c r="C518" s="211" t="s">
        <v>334</v>
      </c>
      <c r="D518" s="211" t="s">
        <v>256</v>
      </c>
      <c r="E518" s="211"/>
      <c r="F518" s="211">
        <v>1000</v>
      </c>
      <c r="G518" s="336"/>
      <c r="H518" s="337">
        <f t="shared" si="10"/>
        <v>-8300</v>
      </c>
      <c r="I518" s="211" t="s">
        <v>121</v>
      </c>
      <c r="J518" s="211" t="s">
        <v>1710</v>
      </c>
      <c r="K518" s="176"/>
    </row>
    <row r="519" spans="1:11" s="246" customFormat="1" ht="15.6">
      <c r="A519" s="515">
        <v>46163</v>
      </c>
      <c r="B519" s="211" t="s">
        <v>2161</v>
      </c>
      <c r="C519" s="211" t="s">
        <v>334</v>
      </c>
      <c r="D519" s="211" t="s">
        <v>256</v>
      </c>
      <c r="E519" s="211"/>
      <c r="F519" s="211">
        <v>1000</v>
      </c>
      <c r="G519" s="336"/>
      <c r="H519" s="337">
        <f t="shared" si="10"/>
        <v>-9300</v>
      </c>
      <c r="I519" s="211" t="s">
        <v>121</v>
      </c>
      <c r="J519" s="211" t="s">
        <v>1710</v>
      </c>
      <c r="K519" s="176"/>
    </row>
    <row r="520" spans="1:11" s="246" customFormat="1" ht="15.6">
      <c r="A520" s="515">
        <v>46163</v>
      </c>
      <c r="B520" s="211" t="s">
        <v>2161</v>
      </c>
      <c r="C520" s="211" t="s">
        <v>334</v>
      </c>
      <c r="D520" s="211" t="s">
        <v>256</v>
      </c>
      <c r="E520" s="211"/>
      <c r="F520" s="211">
        <v>1000</v>
      </c>
      <c r="G520" s="336"/>
      <c r="H520" s="337">
        <f t="shared" si="10"/>
        <v>-10300</v>
      </c>
      <c r="I520" s="211" t="s">
        <v>121</v>
      </c>
      <c r="J520" s="211" t="s">
        <v>1710</v>
      </c>
      <c r="K520" s="176"/>
    </row>
    <row r="521" spans="1:11" s="246" customFormat="1" ht="15.6">
      <c r="A521" s="515">
        <v>46163</v>
      </c>
      <c r="B521" s="211" t="s">
        <v>2164</v>
      </c>
      <c r="C521" s="211" t="s">
        <v>334</v>
      </c>
      <c r="D521" s="211" t="s">
        <v>256</v>
      </c>
      <c r="E521" s="211"/>
      <c r="F521" s="211">
        <v>1000</v>
      </c>
      <c r="G521" s="336"/>
      <c r="H521" s="337">
        <f t="shared" si="10"/>
        <v>-11300</v>
      </c>
      <c r="I521" s="211" t="s">
        <v>121</v>
      </c>
      <c r="J521" s="211" t="s">
        <v>1710</v>
      </c>
      <c r="K521" s="176"/>
    </row>
    <row r="522" spans="1:11" s="246" customFormat="1" ht="15.6">
      <c r="A522" s="515">
        <v>46163</v>
      </c>
      <c r="B522" s="211" t="s">
        <v>2164</v>
      </c>
      <c r="C522" s="211" t="s">
        <v>334</v>
      </c>
      <c r="D522" s="211" t="s">
        <v>256</v>
      </c>
      <c r="E522" s="211"/>
      <c r="F522" s="211">
        <v>1000</v>
      </c>
      <c r="G522" s="336"/>
      <c r="H522" s="337">
        <f t="shared" si="10"/>
        <v>-12300</v>
      </c>
      <c r="I522" s="211" t="s">
        <v>121</v>
      </c>
      <c r="J522" s="211" t="s">
        <v>1710</v>
      </c>
      <c r="K522" s="176"/>
    </row>
    <row r="523" spans="1:11" s="246" customFormat="1" ht="15.6">
      <c r="A523" s="515">
        <v>46164</v>
      </c>
      <c r="B523" s="211" t="s">
        <v>2161</v>
      </c>
      <c r="C523" s="211" t="s">
        <v>334</v>
      </c>
      <c r="D523" s="211" t="s">
        <v>256</v>
      </c>
      <c r="E523" s="211"/>
      <c r="F523" s="211">
        <v>1000</v>
      </c>
      <c r="G523" s="336"/>
      <c r="H523" s="337">
        <f t="shared" si="10"/>
        <v>-13300</v>
      </c>
      <c r="I523" s="211" t="s">
        <v>121</v>
      </c>
      <c r="J523" s="211" t="s">
        <v>1710</v>
      </c>
      <c r="K523" s="176"/>
    </row>
    <row r="524" spans="1:11" s="246" customFormat="1" ht="15.6">
      <c r="A524" s="515">
        <v>46164</v>
      </c>
      <c r="B524" s="211" t="s">
        <v>2161</v>
      </c>
      <c r="C524" s="211" t="s">
        <v>334</v>
      </c>
      <c r="D524" s="211" t="s">
        <v>256</v>
      </c>
      <c r="E524" s="211"/>
      <c r="F524" s="211">
        <v>1000</v>
      </c>
      <c r="G524" s="336"/>
      <c r="H524" s="337">
        <f t="shared" si="10"/>
        <v>-14300</v>
      </c>
      <c r="I524" s="211" t="s">
        <v>121</v>
      </c>
      <c r="J524" s="211" t="s">
        <v>1710</v>
      </c>
      <c r="K524" s="176"/>
    </row>
    <row r="525" spans="1:11" s="246" customFormat="1" ht="15.6">
      <c r="A525" s="515">
        <v>46164</v>
      </c>
      <c r="B525" s="211" t="s">
        <v>2161</v>
      </c>
      <c r="C525" s="211" t="s">
        <v>334</v>
      </c>
      <c r="D525" s="211" t="s">
        <v>256</v>
      </c>
      <c r="E525" s="211"/>
      <c r="F525" s="211">
        <v>1000</v>
      </c>
      <c r="G525" s="336"/>
      <c r="H525" s="337">
        <f t="shared" si="10"/>
        <v>-15300</v>
      </c>
      <c r="I525" s="211" t="s">
        <v>121</v>
      </c>
      <c r="J525" s="211" t="s">
        <v>1710</v>
      </c>
      <c r="K525" s="176"/>
    </row>
    <row r="526" spans="1:11" s="246" customFormat="1" ht="15.6">
      <c r="A526" s="515">
        <v>46164</v>
      </c>
      <c r="B526" s="211" t="s">
        <v>565</v>
      </c>
      <c r="C526" s="211" t="s">
        <v>777</v>
      </c>
      <c r="D526" s="211" t="s">
        <v>256</v>
      </c>
      <c r="E526" s="211">
        <v>174000</v>
      </c>
      <c r="F526" s="211"/>
      <c r="G526" s="336"/>
      <c r="H526" s="337">
        <f t="shared" si="10"/>
        <v>158700</v>
      </c>
      <c r="I526" s="211" t="s">
        <v>121</v>
      </c>
      <c r="J526" s="211" t="s">
        <v>1727</v>
      </c>
      <c r="K526" s="176"/>
    </row>
    <row r="527" spans="1:11" s="246" customFormat="1" ht="15.6">
      <c r="A527" s="515">
        <v>46164</v>
      </c>
      <c r="B527" s="211" t="s">
        <v>2161</v>
      </c>
      <c r="C527" s="211" t="s">
        <v>334</v>
      </c>
      <c r="D527" s="211" t="s">
        <v>256</v>
      </c>
      <c r="E527" s="211"/>
      <c r="F527" s="211">
        <v>1000</v>
      </c>
      <c r="G527" s="336"/>
      <c r="H527" s="337">
        <f t="shared" si="10"/>
        <v>157700</v>
      </c>
      <c r="I527" s="211" t="s">
        <v>121</v>
      </c>
      <c r="J527" s="211" t="s">
        <v>1710</v>
      </c>
      <c r="K527" s="176"/>
    </row>
    <row r="528" spans="1:11" s="246" customFormat="1" ht="15.6">
      <c r="A528" s="515">
        <v>46164</v>
      </c>
      <c r="B528" s="211" t="s">
        <v>2161</v>
      </c>
      <c r="C528" s="211" t="s">
        <v>334</v>
      </c>
      <c r="D528" s="211" t="s">
        <v>256</v>
      </c>
      <c r="E528" s="211"/>
      <c r="F528" s="211">
        <v>1000</v>
      </c>
      <c r="G528" s="336"/>
      <c r="H528" s="337">
        <f t="shared" si="10"/>
        <v>156700</v>
      </c>
      <c r="I528" s="211" t="s">
        <v>121</v>
      </c>
      <c r="J528" s="211" t="s">
        <v>1710</v>
      </c>
      <c r="K528" s="176"/>
    </row>
    <row r="529" spans="1:11" s="246" customFormat="1" ht="15.6">
      <c r="A529" s="515">
        <v>46164</v>
      </c>
      <c r="B529" s="211" t="s">
        <v>2161</v>
      </c>
      <c r="C529" s="211" t="s">
        <v>334</v>
      </c>
      <c r="D529" s="211" t="s">
        <v>256</v>
      </c>
      <c r="E529" s="211"/>
      <c r="F529" s="211">
        <v>1000</v>
      </c>
      <c r="G529" s="336"/>
      <c r="H529" s="337">
        <f t="shared" si="10"/>
        <v>155700</v>
      </c>
      <c r="I529" s="211" t="s">
        <v>121</v>
      </c>
      <c r="J529" s="211" t="s">
        <v>1710</v>
      </c>
      <c r="K529" s="176"/>
    </row>
    <row r="530" spans="1:11" s="246" customFormat="1" ht="15.6">
      <c r="A530" s="515">
        <v>46164</v>
      </c>
      <c r="B530" s="211" t="s">
        <v>521</v>
      </c>
      <c r="C530" s="211" t="s">
        <v>522</v>
      </c>
      <c r="D530" s="211" t="s">
        <v>256</v>
      </c>
      <c r="E530" s="211"/>
      <c r="F530" s="211">
        <v>1000</v>
      </c>
      <c r="G530" s="336"/>
      <c r="H530" s="337">
        <f t="shared" si="10"/>
        <v>154700</v>
      </c>
      <c r="I530" s="211" t="s">
        <v>121</v>
      </c>
      <c r="J530" s="211" t="s">
        <v>1711</v>
      </c>
      <c r="K530" s="176"/>
    </row>
    <row r="531" spans="1:11" s="246" customFormat="1" ht="15.6">
      <c r="A531" s="515">
        <v>46165</v>
      </c>
      <c r="B531" s="211" t="s">
        <v>521</v>
      </c>
      <c r="C531" s="211" t="s">
        <v>522</v>
      </c>
      <c r="D531" s="211" t="s">
        <v>256</v>
      </c>
      <c r="E531" s="211"/>
      <c r="F531" s="211">
        <v>2000</v>
      </c>
      <c r="G531" s="336"/>
      <c r="H531" s="337">
        <f t="shared" si="10"/>
        <v>152700</v>
      </c>
      <c r="I531" s="211" t="s">
        <v>121</v>
      </c>
      <c r="J531" s="211" t="s">
        <v>1711</v>
      </c>
      <c r="K531" s="176"/>
    </row>
    <row r="532" spans="1:11" s="246" customFormat="1" ht="15.6">
      <c r="A532" s="515">
        <v>46165</v>
      </c>
      <c r="B532" s="211" t="s">
        <v>2202</v>
      </c>
      <c r="C532" s="211" t="s">
        <v>334</v>
      </c>
      <c r="D532" s="211" t="s">
        <v>256</v>
      </c>
      <c r="E532" s="211"/>
      <c r="F532" s="211">
        <v>1000</v>
      </c>
      <c r="G532" s="336"/>
      <c r="H532" s="337">
        <f t="shared" si="10"/>
        <v>151700</v>
      </c>
      <c r="I532" s="211" t="s">
        <v>121</v>
      </c>
      <c r="J532" s="211" t="s">
        <v>1710</v>
      </c>
      <c r="K532" s="176"/>
    </row>
    <row r="533" spans="1:11" s="246" customFormat="1" ht="15.6">
      <c r="A533" s="515">
        <v>46165</v>
      </c>
      <c r="B533" s="211" t="s">
        <v>2201</v>
      </c>
      <c r="C533" s="211" t="s">
        <v>334</v>
      </c>
      <c r="D533" s="211" t="s">
        <v>256</v>
      </c>
      <c r="E533" s="211"/>
      <c r="F533" s="211">
        <v>1000</v>
      </c>
      <c r="G533" s="336"/>
      <c r="H533" s="337">
        <f t="shared" si="10"/>
        <v>150700</v>
      </c>
      <c r="I533" s="211" t="s">
        <v>121</v>
      </c>
      <c r="J533" s="211" t="s">
        <v>1710</v>
      </c>
      <c r="K533" s="176"/>
    </row>
    <row r="534" spans="1:11" s="246" customFormat="1" ht="15.6">
      <c r="A534" s="515">
        <v>46165</v>
      </c>
      <c r="B534" s="211" t="s">
        <v>2202</v>
      </c>
      <c r="C534" s="211" t="s">
        <v>334</v>
      </c>
      <c r="D534" s="211" t="s">
        <v>256</v>
      </c>
      <c r="E534" s="211"/>
      <c r="F534" s="211">
        <v>1000</v>
      </c>
      <c r="G534" s="336"/>
      <c r="H534" s="337">
        <f t="shared" si="10"/>
        <v>149700</v>
      </c>
      <c r="I534" s="211" t="s">
        <v>121</v>
      </c>
      <c r="J534" s="211" t="s">
        <v>1710</v>
      </c>
      <c r="K534" s="176"/>
    </row>
    <row r="535" spans="1:11" s="246" customFormat="1" ht="15.6">
      <c r="A535" s="515">
        <v>46165</v>
      </c>
      <c r="B535" s="211" t="s">
        <v>2201</v>
      </c>
      <c r="C535" s="211" t="s">
        <v>334</v>
      </c>
      <c r="D535" s="211" t="s">
        <v>256</v>
      </c>
      <c r="E535" s="211"/>
      <c r="F535" s="211">
        <v>1000</v>
      </c>
      <c r="G535" s="336"/>
      <c r="H535" s="337">
        <f t="shared" si="10"/>
        <v>148700</v>
      </c>
      <c r="I535" s="211" t="s">
        <v>121</v>
      </c>
      <c r="J535" s="211" t="s">
        <v>1710</v>
      </c>
      <c r="K535" s="176"/>
    </row>
    <row r="536" spans="1:11" ht="15.6">
      <c r="A536" s="515">
        <v>46165</v>
      </c>
      <c r="B536" s="211" t="s">
        <v>2202</v>
      </c>
      <c r="C536" s="211" t="s">
        <v>334</v>
      </c>
      <c r="D536" s="211" t="s">
        <v>256</v>
      </c>
      <c r="E536" s="211"/>
      <c r="F536" s="211">
        <v>1000</v>
      </c>
      <c r="G536" s="336"/>
      <c r="H536" s="337">
        <f t="shared" si="10"/>
        <v>147700</v>
      </c>
      <c r="I536" s="211" t="s">
        <v>121</v>
      </c>
      <c r="J536" s="211" t="s">
        <v>1710</v>
      </c>
      <c r="K536" s="176"/>
    </row>
    <row r="537" spans="1:11" ht="15.6">
      <c r="A537" s="515">
        <v>46165</v>
      </c>
      <c r="B537" s="211" t="s">
        <v>521</v>
      </c>
      <c r="C537" s="211" t="s">
        <v>522</v>
      </c>
      <c r="D537" s="211" t="s">
        <v>256</v>
      </c>
      <c r="E537" s="211"/>
      <c r="F537" s="211">
        <v>2000</v>
      </c>
      <c r="G537" s="336"/>
      <c r="H537" s="337">
        <f t="shared" si="10"/>
        <v>145700</v>
      </c>
      <c r="I537" s="211" t="s">
        <v>121</v>
      </c>
      <c r="J537" s="211" t="s">
        <v>1711</v>
      </c>
      <c r="K537" s="176"/>
    </row>
    <row r="538" spans="1:11" ht="15.6">
      <c r="A538" s="515">
        <v>46166</v>
      </c>
      <c r="B538" s="172" t="s">
        <v>2180</v>
      </c>
      <c r="C538" s="211" t="s">
        <v>395</v>
      </c>
      <c r="D538" s="211" t="s">
        <v>256</v>
      </c>
      <c r="E538" s="211"/>
      <c r="F538" s="211">
        <v>45000</v>
      </c>
      <c r="G538" s="336"/>
      <c r="H538" s="337">
        <f t="shared" si="10"/>
        <v>100700</v>
      </c>
      <c r="I538" s="211" t="s">
        <v>121</v>
      </c>
      <c r="J538" s="211" t="s">
        <v>1728</v>
      </c>
      <c r="K538" s="176"/>
    </row>
    <row r="539" spans="1:11" ht="15.6">
      <c r="A539" s="515">
        <v>46166</v>
      </c>
      <c r="B539" s="211" t="s">
        <v>2161</v>
      </c>
      <c r="C539" s="211" t="s">
        <v>334</v>
      </c>
      <c r="D539" s="211" t="s">
        <v>256</v>
      </c>
      <c r="E539" s="211"/>
      <c r="F539" s="211">
        <v>1500</v>
      </c>
      <c r="G539" s="336"/>
      <c r="H539" s="337">
        <f t="shared" si="10"/>
        <v>99200</v>
      </c>
      <c r="I539" s="211" t="s">
        <v>121</v>
      </c>
      <c r="J539" s="211" t="s">
        <v>1710</v>
      </c>
      <c r="K539" s="176"/>
    </row>
    <row r="540" spans="1:11" ht="15.6">
      <c r="A540" s="515">
        <v>46166</v>
      </c>
      <c r="B540" s="211" t="s">
        <v>2165</v>
      </c>
      <c r="C540" s="211" t="s">
        <v>391</v>
      </c>
      <c r="D540" s="211" t="s">
        <v>256</v>
      </c>
      <c r="E540" s="211"/>
      <c r="F540" s="211">
        <v>10000</v>
      </c>
      <c r="G540" s="336"/>
      <c r="H540" s="337">
        <f t="shared" si="10"/>
        <v>89200</v>
      </c>
      <c r="I540" s="211" t="s">
        <v>121</v>
      </c>
      <c r="J540" s="211" t="s">
        <v>1729</v>
      </c>
      <c r="K540" s="176"/>
    </row>
    <row r="541" spans="1:11" ht="15.6">
      <c r="A541" s="515">
        <v>46166</v>
      </c>
      <c r="B541" s="211" t="s">
        <v>2173</v>
      </c>
      <c r="C541" s="211" t="s">
        <v>334</v>
      </c>
      <c r="D541" s="211" t="s">
        <v>256</v>
      </c>
      <c r="E541" s="211"/>
      <c r="F541" s="211">
        <v>500</v>
      </c>
      <c r="G541" s="336"/>
      <c r="H541" s="337">
        <f t="shared" si="10"/>
        <v>88700</v>
      </c>
      <c r="I541" s="211" t="s">
        <v>121</v>
      </c>
      <c r="J541" s="211" t="s">
        <v>1710</v>
      </c>
      <c r="K541" s="176"/>
    </row>
    <row r="542" spans="1:11" ht="15.6">
      <c r="A542" s="515">
        <v>46166</v>
      </c>
      <c r="B542" s="211" t="s">
        <v>2169</v>
      </c>
      <c r="C542" s="211" t="s">
        <v>334</v>
      </c>
      <c r="D542" s="211" t="s">
        <v>256</v>
      </c>
      <c r="E542" s="211"/>
      <c r="F542" s="211">
        <v>500</v>
      </c>
      <c r="G542" s="336"/>
      <c r="H542" s="337">
        <f t="shared" si="10"/>
        <v>88200</v>
      </c>
      <c r="I542" s="211" t="s">
        <v>121</v>
      </c>
      <c r="J542" s="211" t="s">
        <v>1710</v>
      </c>
      <c r="K542" s="176"/>
    </row>
    <row r="543" spans="1:11" ht="15.6">
      <c r="A543" s="515">
        <v>46166</v>
      </c>
      <c r="B543" s="211" t="s">
        <v>2169</v>
      </c>
      <c r="C543" s="211" t="s">
        <v>334</v>
      </c>
      <c r="D543" s="211" t="s">
        <v>256</v>
      </c>
      <c r="E543" s="211"/>
      <c r="F543" s="211">
        <v>500</v>
      </c>
      <c r="G543" s="336"/>
      <c r="H543" s="337">
        <f t="shared" si="10"/>
        <v>87700</v>
      </c>
      <c r="I543" s="211" t="s">
        <v>121</v>
      </c>
      <c r="J543" s="211" t="s">
        <v>1710</v>
      </c>
      <c r="K543" s="176"/>
    </row>
    <row r="544" spans="1:11" ht="15.6">
      <c r="A544" s="515">
        <v>46166</v>
      </c>
      <c r="B544" s="211" t="s">
        <v>521</v>
      </c>
      <c r="C544" s="211" t="s">
        <v>522</v>
      </c>
      <c r="D544" s="211" t="s">
        <v>256</v>
      </c>
      <c r="E544" s="211"/>
      <c r="F544" s="211">
        <v>1500</v>
      </c>
      <c r="G544" s="336"/>
      <c r="H544" s="337">
        <f t="shared" si="10"/>
        <v>86200</v>
      </c>
      <c r="I544" s="211" t="s">
        <v>121</v>
      </c>
      <c r="J544" s="211" t="s">
        <v>1711</v>
      </c>
      <c r="K544" s="176"/>
    </row>
    <row r="545" spans="1:11" ht="15.6">
      <c r="A545" s="515">
        <v>46167</v>
      </c>
      <c r="B545" s="211" t="s">
        <v>2173</v>
      </c>
      <c r="C545" s="211" t="s">
        <v>334</v>
      </c>
      <c r="D545" s="211" t="s">
        <v>256</v>
      </c>
      <c r="E545" s="211"/>
      <c r="F545" s="211">
        <v>500</v>
      </c>
      <c r="G545" s="336"/>
      <c r="H545" s="337">
        <f t="shared" si="10"/>
        <v>85700</v>
      </c>
      <c r="I545" s="211" t="s">
        <v>121</v>
      </c>
      <c r="J545" s="211" t="s">
        <v>1710</v>
      </c>
      <c r="K545" s="176"/>
    </row>
    <row r="546" spans="1:11" ht="15.6">
      <c r="A546" s="515">
        <v>46167</v>
      </c>
      <c r="B546" s="211" t="s">
        <v>2169</v>
      </c>
      <c r="C546" s="211" t="s">
        <v>334</v>
      </c>
      <c r="D546" s="211" t="s">
        <v>256</v>
      </c>
      <c r="E546" s="211"/>
      <c r="F546" s="211">
        <v>500</v>
      </c>
      <c r="G546" s="336"/>
      <c r="H546" s="337">
        <f t="shared" si="10"/>
        <v>85200</v>
      </c>
      <c r="I546" s="211" t="s">
        <v>121</v>
      </c>
      <c r="J546" s="211" t="s">
        <v>1710</v>
      </c>
      <c r="K546" s="176"/>
    </row>
    <row r="547" spans="1:11" ht="15.6">
      <c r="A547" s="515">
        <v>46167</v>
      </c>
      <c r="B547" s="172" t="s">
        <v>2180</v>
      </c>
      <c r="C547" s="211" t="s">
        <v>395</v>
      </c>
      <c r="D547" s="211" t="s">
        <v>256</v>
      </c>
      <c r="E547" s="211"/>
      <c r="F547" s="211">
        <v>10000</v>
      </c>
      <c r="G547" s="336"/>
      <c r="H547" s="337">
        <f t="shared" si="10"/>
        <v>75200</v>
      </c>
      <c r="I547" s="211" t="s">
        <v>121</v>
      </c>
      <c r="J547" s="211" t="s">
        <v>1730</v>
      </c>
      <c r="K547" s="176"/>
    </row>
    <row r="548" spans="1:11" ht="15.6">
      <c r="A548" s="515">
        <v>46167</v>
      </c>
      <c r="B548" s="211" t="s">
        <v>2169</v>
      </c>
      <c r="C548" s="211" t="s">
        <v>334</v>
      </c>
      <c r="D548" s="211" t="s">
        <v>256</v>
      </c>
      <c r="E548" s="211"/>
      <c r="F548" s="211">
        <v>500</v>
      </c>
      <c r="G548" s="336"/>
      <c r="H548" s="337">
        <f t="shared" si="10"/>
        <v>74700</v>
      </c>
      <c r="I548" s="211" t="s">
        <v>121</v>
      </c>
      <c r="J548" s="211" t="s">
        <v>1710</v>
      </c>
      <c r="K548" s="176"/>
    </row>
    <row r="549" spans="1:11" ht="15.6">
      <c r="A549" s="515">
        <v>46167</v>
      </c>
      <c r="B549" s="211" t="s">
        <v>2204</v>
      </c>
      <c r="C549" s="211" t="s">
        <v>391</v>
      </c>
      <c r="D549" s="211" t="s">
        <v>256</v>
      </c>
      <c r="E549" s="211"/>
      <c r="F549" s="211">
        <v>10000</v>
      </c>
      <c r="G549" s="336"/>
      <c r="H549" s="337">
        <f t="shared" si="10"/>
        <v>64700</v>
      </c>
      <c r="I549" s="211" t="s">
        <v>121</v>
      </c>
      <c r="J549" s="211" t="s">
        <v>1731</v>
      </c>
      <c r="K549" s="176"/>
    </row>
    <row r="550" spans="1:11" ht="15.6">
      <c r="A550" s="515">
        <v>46167</v>
      </c>
      <c r="B550" s="211" t="s">
        <v>2169</v>
      </c>
      <c r="C550" s="211" t="s">
        <v>334</v>
      </c>
      <c r="D550" s="211" t="s">
        <v>256</v>
      </c>
      <c r="E550" s="211"/>
      <c r="F550" s="211">
        <v>1500</v>
      </c>
      <c r="G550" s="336"/>
      <c r="H550" s="337">
        <f t="shared" si="10"/>
        <v>63200</v>
      </c>
      <c r="I550" s="211" t="s">
        <v>121</v>
      </c>
      <c r="J550" s="211" t="s">
        <v>1710</v>
      </c>
      <c r="K550" s="176"/>
    </row>
    <row r="551" spans="1:11" ht="15.6">
      <c r="A551" s="515">
        <v>46167</v>
      </c>
      <c r="B551" s="211" t="s">
        <v>521</v>
      </c>
      <c r="C551" s="211" t="s">
        <v>522</v>
      </c>
      <c r="D551" s="211" t="s">
        <v>256</v>
      </c>
      <c r="E551" s="211"/>
      <c r="F551" s="211">
        <v>2000</v>
      </c>
      <c r="G551" s="336"/>
      <c r="H551" s="337">
        <f t="shared" si="10"/>
        <v>61200</v>
      </c>
      <c r="I551" s="211" t="s">
        <v>121</v>
      </c>
      <c r="J551" s="211" t="s">
        <v>1711</v>
      </c>
      <c r="K551" s="176"/>
    </row>
    <row r="552" spans="1:11" ht="15.6">
      <c r="A552" s="515">
        <v>46168</v>
      </c>
      <c r="B552" s="211" t="s">
        <v>2164</v>
      </c>
      <c r="C552" s="211" t="s">
        <v>334</v>
      </c>
      <c r="D552" s="211" t="s">
        <v>256</v>
      </c>
      <c r="E552" s="211"/>
      <c r="F552" s="211">
        <v>1000</v>
      </c>
      <c r="G552" s="336"/>
      <c r="H552" s="337">
        <f t="shared" si="10"/>
        <v>60200</v>
      </c>
      <c r="I552" s="211" t="s">
        <v>121</v>
      </c>
      <c r="J552" s="211" t="s">
        <v>1710</v>
      </c>
      <c r="K552" s="176"/>
    </row>
    <row r="553" spans="1:11" ht="15.6">
      <c r="A553" s="515">
        <v>46168</v>
      </c>
      <c r="B553" s="211" t="s">
        <v>2164</v>
      </c>
      <c r="C553" s="211" t="s">
        <v>334</v>
      </c>
      <c r="D553" s="211" t="s">
        <v>256</v>
      </c>
      <c r="E553" s="211"/>
      <c r="F553" s="211">
        <v>1000</v>
      </c>
      <c r="G553" s="336"/>
      <c r="H553" s="337">
        <f t="shared" si="10"/>
        <v>59200</v>
      </c>
      <c r="I553" s="211" t="s">
        <v>121</v>
      </c>
      <c r="J553" s="211" t="s">
        <v>1710</v>
      </c>
      <c r="K553" s="176"/>
    </row>
    <row r="554" spans="1:11" ht="15.6">
      <c r="A554" s="515">
        <v>46168</v>
      </c>
      <c r="B554" s="211" t="s">
        <v>2161</v>
      </c>
      <c r="C554" s="211" t="s">
        <v>334</v>
      </c>
      <c r="D554" s="211" t="s">
        <v>256</v>
      </c>
      <c r="E554" s="211"/>
      <c r="F554" s="211">
        <v>1000</v>
      </c>
      <c r="G554" s="336"/>
      <c r="H554" s="337">
        <f t="shared" ref="H554:H569" si="11">H553+E554-F554</f>
        <v>58200</v>
      </c>
      <c r="I554" s="211" t="s">
        <v>121</v>
      </c>
      <c r="J554" s="211" t="s">
        <v>1710</v>
      </c>
      <c r="K554" s="176"/>
    </row>
    <row r="555" spans="1:11" ht="15.6">
      <c r="A555" s="515">
        <v>46168</v>
      </c>
      <c r="B555" s="211" t="s">
        <v>2161</v>
      </c>
      <c r="C555" s="211" t="s">
        <v>334</v>
      </c>
      <c r="D555" s="211" t="s">
        <v>256</v>
      </c>
      <c r="E555" s="211"/>
      <c r="F555" s="211">
        <v>1000</v>
      </c>
      <c r="G555" s="336"/>
      <c r="H555" s="337">
        <f t="shared" si="11"/>
        <v>57200</v>
      </c>
      <c r="I555" s="211" t="s">
        <v>121</v>
      </c>
      <c r="J555" s="211" t="s">
        <v>1710</v>
      </c>
      <c r="K555" s="176"/>
    </row>
    <row r="556" spans="1:11" ht="15.6">
      <c r="A556" s="515">
        <v>46168</v>
      </c>
      <c r="B556" s="211" t="s">
        <v>2164</v>
      </c>
      <c r="C556" s="211" t="s">
        <v>334</v>
      </c>
      <c r="D556" s="211" t="s">
        <v>256</v>
      </c>
      <c r="E556" s="211"/>
      <c r="F556" s="211">
        <v>1000</v>
      </c>
      <c r="G556" s="336"/>
      <c r="H556" s="337">
        <f t="shared" si="11"/>
        <v>56200</v>
      </c>
      <c r="I556" s="211" t="s">
        <v>121</v>
      </c>
      <c r="J556" s="211" t="s">
        <v>1710</v>
      </c>
      <c r="K556" s="176"/>
    </row>
    <row r="557" spans="1:11" ht="15.6">
      <c r="A557" s="515">
        <v>46168</v>
      </c>
      <c r="B557" s="211" t="s">
        <v>2164</v>
      </c>
      <c r="C557" s="211" t="s">
        <v>334</v>
      </c>
      <c r="D557" s="211" t="s">
        <v>256</v>
      </c>
      <c r="E557" s="211"/>
      <c r="F557" s="211">
        <v>1000</v>
      </c>
      <c r="G557" s="336"/>
      <c r="H557" s="337">
        <f t="shared" si="11"/>
        <v>55200</v>
      </c>
      <c r="I557" s="211" t="s">
        <v>121</v>
      </c>
      <c r="J557" s="211" t="s">
        <v>1710</v>
      </c>
      <c r="K557" s="176"/>
    </row>
    <row r="558" spans="1:11" ht="15.6">
      <c r="A558" s="515">
        <v>46168</v>
      </c>
      <c r="B558" s="211" t="s">
        <v>2165</v>
      </c>
      <c r="C558" s="211" t="s">
        <v>391</v>
      </c>
      <c r="D558" s="211" t="s">
        <v>256</v>
      </c>
      <c r="E558" s="211"/>
      <c r="F558" s="211">
        <v>13000</v>
      </c>
      <c r="G558" s="336"/>
      <c r="H558" s="337">
        <f t="shared" si="11"/>
        <v>42200</v>
      </c>
      <c r="I558" s="211" t="s">
        <v>121</v>
      </c>
      <c r="J558" s="211" t="s">
        <v>1732</v>
      </c>
      <c r="K558" s="176"/>
    </row>
    <row r="559" spans="1:11" ht="15.6">
      <c r="A559" s="515">
        <v>46168</v>
      </c>
      <c r="B559" s="211" t="s">
        <v>521</v>
      </c>
      <c r="C559" s="211" t="s">
        <v>566</v>
      </c>
      <c r="D559" s="211" t="s">
        <v>256</v>
      </c>
      <c r="E559" s="211"/>
      <c r="F559" s="211">
        <v>2500</v>
      </c>
      <c r="G559" s="336"/>
      <c r="H559" s="337">
        <f t="shared" si="11"/>
        <v>39700</v>
      </c>
      <c r="I559" s="211" t="s">
        <v>121</v>
      </c>
      <c r="J559" s="211" t="s">
        <v>1711</v>
      </c>
      <c r="K559" s="176"/>
    </row>
    <row r="560" spans="1:11" ht="15.6">
      <c r="A560" s="515">
        <v>46168</v>
      </c>
      <c r="B560" s="165" t="s">
        <v>1709</v>
      </c>
      <c r="C560" s="165" t="s">
        <v>109</v>
      </c>
      <c r="D560" s="211" t="s">
        <v>256</v>
      </c>
      <c r="E560" s="211">
        <v>7500</v>
      </c>
      <c r="F560" s="211"/>
      <c r="G560" s="336"/>
      <c r="H560" s="337">
        <f t="shared" si="11"/>
        <v>47200</v>
      </c>
      <c r="I560" s="211" t="s">
        <v>121</v>
      </c>
      <c r="J560" s="211" t="s">
        <v>1733</v>
      </c>
      <c r="K560" s="176"/>
    </row>
    <row r="561" spans="1:11" ht="15.6">
      <c r="A561" s="515">
        <v>46168</v>
      </c>
      <c r="B561" s="165" t="s">
        <v>1709</v>
      </c>
      <c r="C561" s="165" t="s">
        <v>109</v>
      </c>
      <c r="D561" s="211" t="s">
        <v>256</v>
      </c>
      <c r="E561" s="211"/>
      <c r="F561" s="211">
        <v>7500</v>
      </c>
      <c r="G561" s="336"/>
      <c r="H561" s="337">
        <f t="shared" si="11"/>
        <v>39700</v>
      </c>
      <c r="I561" s="211" t="s">
        <v>121</v>
      </c>
      <c r="J561" s="211" t="s">
        <v>1733</v>
      </c>
      <c r="K561" s="176"/>
    </row>
    <row r="562" spans="1:11" ht="15.6">
      <c r="A562" s="515">
        <v>46169</v>
      </c>
      <c r="B562" s="172" t="s">
        <v>2180</v>
      </c>
      <c r="C562" s="211" t="s">
        <v>395</v>
      </c>
      <c r="D562" s="211" t="s">
        <v>256</v>
      </c>
      <c r="E562" s="211"/>
      <c r="F562" s="211">
        <v>30000</v>
      </c>
      <c r="G562" s="336"/>
      <c r="H562" s="337">
        <f t="shared" si="11"/>
        <v>9700</v>
      </c>
      <c r="I562" s="211" t="s">
        <v>121</v>
      </c>
      <c r="J562" s="211" t="s">
        <v>1734</v>
      </c>
      <c r="K562" s="176"/>
    </row>
    <row r="563" spans="1:11" ht="15.6">
      <c r="A563" s="515">
        <v>46169</v>
      </c>
      <c r="B563" s="211" t="s">
        <v>2164</v>
      </c>
      <c r="C563" s="211" t="s">
        <v>334</v>
      </c>
      <c r="D563" s="211" t="s">
        <v>256</v>
      </c>
      <c r="E563" s="211"/>
      <c r="F563" s="211">
        <v>1500</v>
      </c>
      <c r="G563" s="336"/>
      <c r="H563" s="337">
        <f t="shared" si="11"/>
        <v>8200</v>
      </c>
      <c r="I563" s="211" t="s">
        <v>121</v>
      </c>
      <c r="J563" s="211" t="s">
        <v>1710</v>
      </c>
      <c r="K563" s="176"/>
    </row>
    <row r="564" spans="1:11" ht="15.6">
      <c r="A564" s="515">
        <v>46169</v>
      </c>
      <c r="B564" s="211" t="s">
        <v>2161</v>
      </c>
      <c r="C564" s="211" t="s">
        <v>334</v>
      </c>
      <c r="D564" s="211" t="s">
        <v>256</v>
      </c>
      <c r="E564" s="211"/>
      <c r="F564" s="211">
        <v>1000</v>
      </c>
      <c r="G564" s="336"/>
      <c r="H564" s="337">
        <f t="shared" si="11"/>
        <v>7200</v>
      </c>
      <c r="I564" s="211" t="s">
        <v>121</v>
      </c>
      <c r="J564" s="211" t="s">
        <v>1710</v>
      </c>
      <c r="K564" s="176"/>
    </row>
    <row r="565" spans="1:11" ht="15.6">
      <c r="A565" s="515">
        <v>46171</v>
      </c>
      <c r="B565" s="211" t="s">
        <v>2161</v>
      </c>
      <c r="C565" s="211" t="s">
        <v>334</v>
      </c>
      <c r="D565" s="211" t="s">
        <v>256</v>
      </c>
      <c r="E565" s="211"/>
      <c r="F565" s="211">
        <v>1000</v>
      </c>
      <c r="G565" s="336"/>
      <c r="H565" s="337">
        <f t="shared" si="11"/>
        <v>6200</v>
      </c>
      <c r="I565" s="211" t="s">
        <v>121</v>
      </c>
      <c r="J565" s="211" t="s">
        <v>1710</v>
      </c>
      <c r="K565" s="176"/>
    </row>
    <row r="566" spans="1:11" ht="15.6">
      <c r="A566" s="515">
        <v>46171</v>
      </c>
      <c r="B566" s="211" t="s">
        <v>2164</v>
      </c>
      <c r="C566" s="211" t="s">
        <v>334</v>
      </c>
      <c r="D566" s="211" t="s">
        <v>256</v>
      </c>
      <c r="E566" s="211"/>
      <c r="F566" s="211">
        <v>1000</v>
      </c>
      <c r="G566" s="336"/>
      <c r="H566" s="337">
        <f t="shared" si="11"/>
        <v>5200</v>
      </c>
      <c r="I566" s="211" t="s">
        <v>121</v>
      </c>
      <c r="J566" s="211" t="s">
        <v>1710</v>
      </c>
      <c r="K566" s="176"/>
    </row>
    <row r="567" spans="1:11" ht="15.6">
      <c r="A567" s="515">
        <v>46171</v>
      </c>
      <c r="B567" s="211" t="s">
        <v>2164</v>
      </c>
      <c r="C567" s="211" t="s">
        <v>334</v>
      </c>
      <c r="D567" s="211" t="s">
        <v>256</v>
      </c>
      <c r="E567" s="211"/>
      <c r="F567" s="211">
        <v>1000</v>
      </c>
      <c r="G567" s="336"/>
      <c r="H567" s="337">
        <f t="shared" si="11"/>
        <v>4200</v>
      </c>
      <c r="I567" s="211" t="s">
        <v>121</v>
      </c>
      <c r="J567" s="211" t="s">
        <v>1710</v>
      </c>
      <c r="K567" s="176"/>
    </row>
    <row r="568" spans="1:11" ht="15.6">
      <c r="A568" s="515">
        <v>46171</v>
      </c>
      <c r="B568" s="211" t="s">
        <v>521</v>
      </c>
      <c r="C568" s="211" t="s">
        <v>522</v>
      </c>
      <c r="D568" s="211" t="s">
        <v>256</v>
      </c>
      <c r="E568" s="211"/>
      <c r="F568" s="211">
        <v>1000</v>
      </c>
      <c r="G568" s="336"/>
      <c r="H568" s="337">
        <f t="shared" si="11"/>
        <v>3200</v>
      </c>
      <c r="I568" s="211" t="s">
        <v>121</v>
      </c>
      <c r="J568" s="211" t="s">
        <v>1711</v>
      </c>
      <c r="K568" s="176"/>
    </row>
    <row r="569" spans="1:11" ht="15.6">
      <c r="A569" s="515">
        <v>46171</v>
      </c>
      <c r="B569" s="211" t="s">
        <v>565</v>
      </c>
      <c r="C569" s="211" t="s">
        <v>777</v>
      </c>
      <c r="D569" s="211" t="s">
        <v>256</v>
      </c>
      <c r="E569" s="211">
        <v>70000</v>
      </c>
      <c r="F569" s="211"/>
      <c r="G569" s="173"/>
      <c r="H569" s="174">
        <f t="shared" si="11"/>
        <v>73200</v>
      </c>
      <c r="I569" s="211" t="s">
        <v>121</v>
      </c>
      <c r="J569" s="211" t="s">
        <v>1735</v>
      </c>
      <c r="K569" s="176"/>
    </row>
    <row r="570" spans="1:11" ht="15.6">
      <c r="A570" s="168"/>
      <c r="B570" s="176"/>
      <c r="C570" s="176"/>
      <c r="D570" s="176"/>
      <c r="E570" s="188">
        <f>SUM(E425:E569)</f>
        <v>446000</v>
      </c>
      <c r="F570" s="188">
        <f>SUM(F425:F569)</f>
        <v>502000</v>
      </c>
      <c r="G570" s="188"/>
      <c r="H570" s="196">
        <f>+E570-F570+H424</f>
        <v>73200</v>
      </c>
      <c r="I570" s="176"/>
      <c r="J570" s="176"/>
      <c r="K570" s="176"/>
    </row>
    <row r="571" spans="1:11" ht="15.6">
      <c r="A571" s="168"/>
      <c r="B571" s="176"/>
      <c r="C571" s="176"/>
      <c r="D571" s="176"/>
      <c r="E571" s="188"/>
      <c r="F571" s="188"/>
      <c r="G571" s="188"/>
      <c r="H571" s="196"/>
      <c r="I571" s="176"/>
      <c r="J571" s="176"/>
      <c r="K571" s="176"/>
    </row>
    <row r="572" spans="1:11" ht="15.6">
      <c r="A572" s="178"/>
      <c r="B572" s="176"/>
      <c r="C572" s="179" t="s">
        <v>149</v>
      </c>
      <c r="D572" s="176"/>
      <c r="E572" s="180"/>
      <c r="F572" s="180"/>
      <c r="G572" s="180"/>
      <c r="H572" s="181"/>
      <c r="I572" s="176"/>
      <c r="J572" s="176"/>
      <c r="K572" s="176"/>
    </row>
    <row r="573" spans="1:11" ht="15.6">
      <c r="A573" s="178"/>
      <c r="B573" s="176"/>
      <c r="C573" s="176"/>
      <c r="D573" s="176"/>
      <c r="E573" s="180"/>
      <c r="F573" s="180"/>
      <c r="G573" s="180"/>
      <c r="H573" s="181"/>
      <c r="I573" s="176"/>
      <c r="J573" s="176"/>
      <c r="K573" s="176"/>
    </row>
    <row r="574" spans="1:11" ht="15.6">
      <c r="A574" s="182" t="s">
        <v>0</v>
      </c>
      <c r="B574" s="183" t="s">
        <v>140</v>
      </c>
      <c r="C574" s="183" t="s">
        <v>141</v>
      </c>
      <c r="D574" s="183" t="s">
        <v>142</v>
      </c>
      <c r="E574" s="184" t="s">
        <v>143</v>
      </c>
      <c r="F574" s="184" t="s">
        <v>144</v>
      </c>
      <c r="G574" s="184"/>
      <c r="H574" s="185" t="s">
        <v>30</v>
      </c>
      <c r="I574" s="183" t="s">
        <v>145</v>
      </c>
      <c r="J574" s="183" t="s">
        <v>146</v>
      </c>
      <c r="K574" s="176"/>
    </row>
    <row r="575" spans="1:11" ht="15.6">
      <c r="A575" s="345">
        <v>46143</v>
      </c>
      <c r="B575" s="335" t="s">
        <v>1436</v>
      </c>
      <c r="C575" s="335"/>
      <c r="D575" s="335"/>
      <c r="E575" s="336"/>
      <c r="F575" s="336"/>
      <c r="G575" s="336"/>
      <c r="H575" s="336">
        <v>9600</v>
      </c>
      <c r="I575" s="337" t="s">
        <v>130</v>
      </c>
      <c r="J575" s="335"/>
      <c r="K575" s="176"/>
    </row>
    <row r="576" spans="1:11" ht="15.6">
      <c r="A576" s="516">
        <v>46146</v>
      </c>
      <c r="B576" s="517" t="s">
        <v>2161</v>
      </c>
      <c r="C576" s="517" t="s">
        <v>520</v>
      </c>
      <c r="D576" s="517" t="s">
        <v>256</v>
      </c>
      <c r="E576" s="299"/>
      <c r="F576" s="299">
        <v>1000</v>
      </c>
      <c r="G576" s="336"/>
      <c r="H576" s="336">
        <f>+H575+E576-F576</f>
        <v>8600</v>
      </c>
      <c r="I576" s="517" t="s">
        <v>130</v>
      </c>
      <c r="J576" s="299" t="s">
        <v>1739</v>
      </c>
      <c r="K576" s="176"/>
    </row>
    <row r="577" spans="1:11" ht="15.6">
      <c r="A577" s="516">
        <v>46146</v>
      </c>
      <c r="B577" s="517" t="s">
        <v>2162</v>
      </c>
      <c r="C577" s="517" t="s">
        <v>616</v>
      </c>
      <c r="D577" s="517" t="s">
        <v>256</v>
      </c>
      <c r="E577" s="299"/>
      <c r="F577" s="299">
        <v>4000</v>
      </c>
      <c r="G577" s="336"/>
      <c r="H577" s="336">
        <f t="shared" ref="H577:H640" si="12">+H576+E577-F577</f>
        <v>4600</v>
      </c>
      <c r="I577" s="517" t="s">
        <v>130</v>
      </c>
      <c r="J577" s="299" t="s">
        <v>1740</v>
      </c>
      <c r="K577" s="176"/>
    </row>
    <row r="578" spans="1:11" ht="15.6">
      <c r="A578" s="516">
        <v>46146</v>
      </c>
      <c r="B578" s="517" t="s">
        <v>2161</v>
      </c>
      <c r="C578" s="517" t="s">
        <v>520</v>
      </c>
      <c r="D578" s="517" t="s">
        <v>256</v>
      </c>
      <c r="E578" s="299"/>
      <c r="F578" s="299">
        <v>1000</v>
      </c>
      <c r="G578" s="336"/>
      <c r="H578" s="336">
        <f t="shared" si="12"/>
        <v>3600</v>
      </c>
      <c r="I578" s="517" t="s">
        <v>130</v>
      </c>
      <c r="J578" s="299" t="s">
        <v>1739</v>
      </c>
      <c r="K578" s="176"/>
    </row>
    <row r="579" spans="1:11" ht="15.6">
      <c r="A579" s="516">
        <v>46146</v>
      </c>
      <c r="B579" s="517" t="s">
        <v>2161</v>
      </c>
      <c r="C579" s="517" t="s">
        <v>520</v>
      </c>
      <c r="D579" s="517" t="s">
        <v>256</v>
      </c>
      <c r="E579" s="299"/>
      <c r="F579" s="299">
        <v>1000</v>
      </c>
      <c r="G579" s="336"/>
      <c r="H579" s="336">
        <f t="shared" si="12"/>
        <v>2600</v>
      </c>
      <c r="I579" s="517" t="s">
        <v>130</v>
      </c>
      <c r="J579" s="299" t="s">
        <v>1739</v>
      </c>
      <c r="K579" s="176"/>
    </row>
    <row r="580" spans="1:11" ht="15.6">
      <c r="A580" s="516">
        <v>46146</v>
      </c>
      <c r="B580" s="517" t="s">
        <v>2164</v>
      </c>
      <c r="C580" s="517" t="s">
        <v>520</v>
      </c>
      <c r="D580" s="517" t="s">
        <v>256</v>
      </c>
      <c r="E580" s="299"/>
      <c r="F580" s="299">
        <v>2000</v>
      </c>
      <c r="G580" s="336"/>
      <c r="H580" s="336">
        <f t="shared" si="12"/>
        <v>600</v>
      </c>
      <c r="I580" s="517" t="s">
        <v>130</v>
      </c>
      <c r="J580" s="299" t="s">
        <v>1739</v>
      </c>
      <c r="K580" s="176"/>
    </row>
    <row r="581" spans="1:11" ht="15.6">
      <c r="A581" s="516">
        <v>46147</v>
      </c>
      <c r="B581" s="348" t="s">
        <v>1736</v>
      </c>
      <c r="C581" s="348" t="s">
        <v>109</v>
      </c>
      <c r="D581" s="348" t="s">
        <v>256</v>
      </c>
      <c r="E581" s="299">
        <v>7500</v>
      </c>
      <c r="F581" s="299"/>
      <c r="G581" s="336"/>
      <c r="H581" s="336">
        <f t="shared" si="12"/>
        <v>8100</v>
      </c>
      <c r="I581" s="517" t="s">
        <v>130</v>
      </c>
      <c r="J581" s="299" t="s">
        <v>1741</v>
      </c>
      <c r="K581" s="176"/>
    </row>
    <row r="582" spans="1:11" ht="15.6">
      <c r="A582" s="516">
        <v>46147</v>
      </c>
      <c r="B582" s="348" t="s">
        <v>1736</v>
      </c>
      <c r="C582" s="348" t="s">
        <v>109</v>
      </c>
      <c r="D582" s="348" t="s">
        <v>256</v>
      </c>
      <c r="E582" s="299"/>
      <c r="F582" s="299">
        <v>7500</v>
      </c>
      <c r="G582" s="336"/>
      <c r="H582" s="336">
        <f t="shared" si="12"/>
        <v>600</v>
      </c>
      <c r="I582" s="517" t="s">
        <v>130</v>
      </c>
      <c r="J582" s="299" t="s">
        <v>1741</v>
      </c>
      <c r="K582" s="176"/>
    </row>
    <row r="583" spans="1:11" ht="15.6">
      <c r="A583" s="516">
        <v>46147</v>
      </c>
      <c r="B583" s="517" t="s">
        <v>614</v>
      </c>
      <c r="C583" s="517" t="s">
        <v>101</v>
      </c>
      <c r="D583" s="517" t="s">
        <v>256</v>
      </c>
      <c r="E583" s="299">
        <v>20000</v>
      </c>
      <c r="F583" s="299"/>
      <c r="G583" s="336"/>
      <c r="H583" s="336">
        <f t="shared" si="12"/>
        <v>20600</v>
      </c>
      <c r="I583" s="517" t="s">
        <v>130</v>
      </c>
      <c r="J583" s="299" t="s">
        <v>1742</v>
      </c>
      <c r="K583" s="176"/>
    </row>
    <row r="584" spans="1:11" ht="15.6">
      <c r="A584" s="516">
        <v>46147</v>
      </c>
      <c r="B584" s="517" t="s">
        <v>614</v>
      </c>
      <c r="C584" s="517" t="s">
        <v>101</v>
      </c>
      <c r="D584" s="517" t="s">
        <v>256</v>
      </c>
      <c r="E584" s="299">
        <v>56000</v>
      </c>
      <c r="F584" s="299"/>
      <c r="G584" s="336"/>
      <c r="H584" s="336">
        <f t="shared" si="12"/>
        <v>76600</v>
      </c>
      <c r="I584" s="517" t="s">
        <v>130</v>
      </c>
      <c r="J584" s="299" t="s">
        <v>1743</v>
      </c>
      <c r="K584" s="176"/>
    </row>
    <row r="585" spans="1:11" ht="15.6">
      <c r="A585" s="516">
        <v>46147</v>
      </c>
      <c r="B585" s="517" t="s">
        <v>2215</v>
      </c>
      <c r="C585" s="517" t="s">
        <v>523</v>
      </c>
      <c r="D585" s="517" t="s">
        <v>256</v>
      </c>
      <c r="E585" s="299"/>
      <c r="F585" s="299">
        <v>20000</v>
      </c>
      <c r="G585" s="336"/>
      <c r="H585" s="336">
        <f t="shared" si="12"/>
        <v>56600</v>
      </c>
      <c r="I585" s="517" t="s">
        <v>130</v>
      </c>
      <c r="J585" s="299" t="s">
        <v>1744</v>
      </c>
      <c r="K585" s="176"/>
    </row>
    <row r="586" spans="1:11" ht="15.6">
      <c r="A586" s="516">
        <v>46147</v>
      </c>
      <c r="B586" s="517" t="s">
        <v>2161</v>
      </c>
      <c r="C586" s="517" t="s">
        <v>520</v>
      </c>
      <c r="D586" s="517" t="s">
        <v>256</v>
      </c>
      <c r="E586" s="299"/>
      <c r="F586" s="299">
        <v>2000</v>
      </c>
      <c r="G586" s="336"/>
      <c r="H586" s="336">
        <f t="shared" si="12"/>
        <v>54600</v>
      </c>
      <c r="I586" s="517" t="s">
        <v>130</v>
      </c>
      <c r="J586" s="299" t="s">
        <v>1739</v>
      </c>
      <c r="K586" s="176"/>
    </row>
    <row r="587" spans="1:11" ht="15.6">
      <c r="A587" s="516">
        <v>46147</v>
      </c>
      <c r="B587" s="517" t="s">
        <v>2161</v>
      </c>
      <c r="C587" s="517" t="s">
        <v>520</v>
      </c>
      <c r="D587" s="517" t="s">
        <v>256</v>
      </c>
      <c r="E587" s="299"/>
      <c r="F587" s="299">
        <v>2500</v>
      </c>
      <c r="G587" s="336"/>
      <c r="H587" s="336">
        <f t="shared" si="12"/>
        <v>52100</v>
      </c>
      <c r="I587" s="517" t="s">
        <v>130</v>
      </c>
      <c r="J587" s="299" t="s">
        <v>1739</v>
      </c>
      <c r="K587" s="176"/>
    </row>
    <row r="588" spans="1:11" ht="15.6">
      <c r="A588" s="516">
        <v>46147</v>
      </c>
      <c r="B588" s="517" t="s">
        <v>2161</v>
      </c>
      <c r="C588" s="517" t="s">
        <v>520</v>
      </c>
      <c r="D588" s="517" t="s">
        <v>256</v>
      </c>
      <c r="E588" s="299"/>
      <c r="F588" s="299">
        <v>1500</v>
      </c>
      <c r="G588" s="336"/>
      <c r="H588" s="336">
        <f t="shared" si="12"/>
        <v>50600</v>
      </c>
      <c r="I588" s="517" t="s">
        <v>130</v>
      </c>
      <c r="J588" s="299" t="s">
        <v>1739</v>
      </c>
      <c r="K588" s="176"/>
    </row>
    <row r="589" spans="1:11" ht="15.6">
      <c r="A589" s="516">
        <v>46147</v>
      </c>
      <c r="B589" s="517" t="s">
        <v>2207</v>
      </c>
      <c r="C589" s="517" t="s">
        <v>391</v>
      </c>
      <c r="D589" s="517" t="s">
        <v>256</v>
      </c>
      <c r="E589" s="299"/>
      <c r="F589" s="299">
        <v>5000</v>
      </c>
      <c r="G589" s="336"/>
      <c r="H589" s="336">
        <f t="shared" si="12"/>
        <v>45600</v>
      </c>
      <c r="I589" s="517" t="s">
        <v>130</v>
      </c>
      <c r="J589" s="299" t="s">
        <v>1745</v>
      </c>
      <c r="K589" s="176"/>
    </row>
    <row r="590" spans="1:11" ht="15.6">
      <c r="A590" s="516">
        <v>46147</v>
      </c>
      <c r="B590" s="517" t="s">
        <v>2169</v>
      </c>
      <c r="C590" s="517" t="s">
        <v>520</v>
      </c>
      <c r="D590" s="517" t="s">
        <v>256</v>
      </c>
      <c r="E590" s="299"/>
      <c r="F590" s="299">
        <v>500</v>
      </c>
      <c r="G590" s="336"/>
      <c r="H590" s="336">
        <f t="shared" si="12"/>
        <v>45100</v>
      </c>
      <c r="I590" s="517" t="s">
        <v>130</v>
      </c>
      <c r="J590" s="299" t="s">
        <v>1739</v>
      </c>
      <c r="K590" s="176"/>
    </row>
    <row r="591" spans="1:11" ht="15.6">
      <c r="A591" s="516">
        <v>46148</v>
      </c>
      <c r="B591" s="517" t="s">
        <v>2173</v>
      </c>
      <c r="C591" s="517" t="s">
        <v>520</v>
      </c>
      <c r="D591" s="517" t="s">
        <v>256</v>
      </c>
      <c r="E591" s="299"/>
      <c r="F591" s="299">
        <v>500</v>
      </c>
      <c r="G591" s="336"/>
      <c r="H591" s="336">
        <f t="shared" si="12"/>
        <v>44600</v>
      </c>
      <c r="I591" s="517" t="s">
        <v>130</v>
      </c>
      <c r="J591" s="299" t="s">
        <v>1739</v>
      </c>
      <c r="K591" s="176"/>
    </row>
    <row r="592" spans="1:11" ht="15.6">
      <c r="A592" s="516">
        <v>46148</v>
      </c>
      <c r="B592" s="517" t="s">
        <v>2162</v>
      </c>
      <c r="C592" s="517" t="s">
        <v>616</v>
      </c>
      <c r="D592" s="517" t="s">
        <v>256</v>
      </c>
      <c r="E592" s="299"/>
      <c r="F592" s="299">
        <v>2000</v>
      </c>
      <c r="G592" s="336"/>
      <c r="H592" s="336">
        <f t="shared" si="12"/>
        <v>42600</v>
      </c>
      <c r="I592" s="517" t="s">
        <v>130</v>
      </c>
      <c r="J592" s="299" t="s">
        <v>1740</v>
      </c>
      <c r="K592" s="176"/>
    </row>
    <row r="593" spans="1:11" ht="15.6">
      <c r="A593" s="516">
        <v>46148</v>
      </c>
      <c r="B593" s="517" t="s">
        <v>2169</v>
      </c>
      <c r="C593" s="517" t="s">
        <v>520</v>
      </c>
      <c r="D593" s="517" t="s">
        <v>256</v>
      </c>
      <c r="E593" s="299"/>
      <c r="F593" s="299">
        <v>500</v>
      </c>
      <c r="G593" s="336"/>
      <c r="H593" s="336">
        <f t="shared" si="12"/>
        <v>42100</v>
      </c>
      <c r="I593" s="517" t="s">
        <v>130</v>
      </c>
      <c r="J593" s="299" t="s">
        <v>1739</v>
      </c>
      <c r="K593" s="176"/>
    </row>
    <row r="594" spans="1:11" ht="15.6">
      <c r="A594" s="516">
        <v>46148</v>
      </c>
      <c r="B594" s="517" t="s">
        <v>2162</v>
      </c>
      <c r="C594" s="517" t="s">
        <v>616</v>
      </c>
      <c r="D594" s="517" t="s">
        <v>256</v>
      </c>
      <c r="E594" s="299"/>
      <c r="F594" s="299">
        <v>3000</v>
      </c>
      <c r="G594" s="336"/>
      <c r="H594" s="336">
        <f t="shared" si="12"/>
        <v>39100</v>
      </c>
      <c r="I594" s="517" t="s">
        <v>130</v>
      </c>
      <c r="J594" s="299" t="s">
        <v>1740</v>
      </c>
      <c r="K594" s="176"/>
    </row>
    <row r="595" spans="1:11" ht="15.6">
      <c r="A595" s="516">
        <v>46148</v>
      </c>
      <c r="B595" s="517" t="s">
        <v>2173</v>
      </c>
      <c r="C595" s="517" t="s">
        <v>520</v>
      </c>
      <c r="D595" s="517" t="s">
        <v>256</v>
      </c>
      <c r="E595" s="299"/>
      <c r="F595" s="299">
        <v>500</v>
      </c>
      <c r="G595" s="336"/>
      <c r="H595" s="336">
        <f t="shared" si="12"/>
        <v>38600</v>
      </c>
      <c r="I595" s="517" t="s">
        <v>130</v>
      </c>
      <c r="J595" s="299" t="s">
        <v>1739</v>
      </c>
      <c r="K595" s="176"/>
    </row>
    <row r="596" spans="1:11" ht="15.6">
      <c r="A596" s="516">
        <v>46149</v>
      </c>
      <c r="B596" s="517" t="s">
        <v>2216</v>
      </c>
      <c r="C596" s="517" t="s">
        <v>523</v>
      </c>
      <c r="D596" s="517" t="s">
        <v>256</v>
      </c>
      <c r="E596" s="299"/>
      <c r="F596" s="299">
        <v>20000</v>
      </c>
      <c r="G596" s="336"/>
      <c r="H596" s="336">
        <f t="shared" si="12"/>
        <v>18600</v>
      </c>
      <c r="I596" s="517" t="s">
        <v>130</v>
      </c>
      <c r="J596" s="299" t="s">
        <v>1746</v>
      </c>
      <c r="K596" s="176"/>
    </row>
    <row r="597" spans="1:11" ht="15.6">
      <c r="A597" s="516">
        <v>46149</v>
      </c>
      <c r="B597" s="517" t="s">
        <v>2173</v>
      </c>
      <c r="C597" s="517" t="s">
        <v>520</v>
      </c>
      <c r="D597" s="517" t="s">
        <v>256</v>
      </c>
      <c r="E597" s="299"/>
      <c r="F597" s="299">
        <v>500</v>
      </c>
      <c r="G597" s="336"/>
      <c r="H597" s="336">
        <f t="shared" si="12"/>
        <v>18100</v>
      </c>
      <c r="I597" s="517" t="s">
        <v>130</v>
      </c>
      <c r="J597" s="299" t="s">
        <v>1739</v>
      </c>
      <c r="K597" s="176"/>
    </row>
    <row r="598" spans="1:11" ht="15.6">
      <c r="A598" s="516">
        <v>46149</v>
      </c>
      <c r="B598" s="517" t="s">
        <v>2175</v>
      </c>
      <c r="C598" s="517" t="s">
        <v>391</v>
      </c>
      <c r="D598" s="517" t="s">
        <v>256</v>
      </c>
      <c r="E598" s="299"/>
      <c r="F598" s="299">
        <v>5000</v>
      </c>
      <c r="G598" s="336"/>
      <c r="H598" s="336">
        <f t="shared" si="12"/>
        <v>13100</v>
      </c>
      <c r="I598" s="517" t="s">
        <v>130</v>
      </c>
      <c r="J598" s="299" t="s">
        <v>1747</v>
      </c>
      <c r="K598" s="176"/>
    </row>
    <row r="599" spans="1:11" ht="15.6">
      <c r="A599" s="516">
        <v>46149</v>
      </c>
      <c r="B599" s="517" t="s">
        <v>2161</v>
      </c>
      <c r="C599" s="517" t="s">
        <v>520</v>
      </c>
      <c r="D599" s="517" t="s">
        <v>256</v>
      </c>
      <c r="E599" s="299"/>
      <c r="F599" s="299">
        <v>2500</v>
      </c>
      <c r="G599" s="336"/>
      <c r="H599" s="336">
        <f t="shared" si="12"/>
        <v>10600</v>
      </c>
      <c r="I599" s="517" t="s">
        <v>130</v>
      </c>
      <c r="J599" s="299" t="s">
        <v>1739</v>
      </c>
      <c r="K599" s="176"/>
    </row>
    <row r="600" spans="1:11" ht="15.6">
      <c r="A600" s="516">
        <v>46150</v>
      </c>
      <c r="B600" s="517" t="s">
        <v>614</v>
      </c>
      <c r="C600" s="517" t="s">
        <v>101</v>
      </c>
      <c r="D600" s="517" t="s">
        <v>256</v>
      </c>
      <c r="E600" s="299">
        <v>53000</v>
      </c>
      <c r="F600" s="299"/>
      <c r="G600" s="336"/>
      <c r="H600" s="336">
        <f t="shared" si="12"/>
        <v>63600</v>
      </c>
      <c r="I600" s="517" t="s">
        <v>130</v>
      </c>
      <c r="J600" s="299" t="s">
        <v>1748</v>
      </c>
      <c r="K600" s="176"/>
    </row>
    <row r="601" spans="1:11" ht="15.6">
      <c r="A601" s="516">
        <v>46150</v>
      </c>
      <c r="B601" s="517" t="s">
        <v>2174</v>
      </c>
      <c r="C601" s="517" t="s">
        <v>520</v>
      </c>
      <c r="D601" s="517" t="s">
        <v>256</v>
      </c>
      <c r="E601" s="299"/>
      <c r="F601" s="299">
        <v>1000</v>
      </c>
      <c r="G601" s="336"/>
      <c r="H601" s="336">
        <f t="shared" si="12"/>
        <v>62600</v>
      </c>
      <c r="I601" s="517" t="s">
        <v>130</v>
      </c>
      <c r="J601" s="299" t="s">
        <v>1739</v>
      </c>
      <c r="K601" s="176"/>
    </row>
    <row r="602" spans="1:11" ht="15.6">
      <c r="A602" s="516">
        <v>46150</v>
      </c>
      <c r="B602" s="517" t="s">
        <v>2205</v>
      </c>
      <c r="C602" s="517" t="s">
        <v>391</v>
      </c>
      <c r="D602" s="517" t="s">
        <v>256</v>
      </c>
      <c r="E602" s="299"/>
      <c r="F602" s="299">
        <v>12000</v>
      </c>
      <c r="G602" s="336"/>
      <c r="H602" s="336">
        <f t="shared" si="12"/>
        <v>50600</v>
      </c>
      <c r="I602" s="517" t="s">
        <v>130</v>
      </c>
      <c r="J602" s="299" t="s">
        <v>1749</v>
      </c>
      <c r="K602" s="176"/>
    </row>
    <row r="603" spans="1:11" ht="15.6">
      <c r="A603" s="516">
        <v>46150</v>
      </c>
      <c r="B603" s="517" t="s">
        <v>2161</v>
      </c>
      <c r="C603" s="517" t="s">
        <v>520</v>
      </c>
      <c r="D603" s="517" t="s">
        <v>256</v>
      </c>
      <c r="E603" s="299"/>
      <c r="F603" s="299">
        <v>2000</v>
      </c>
      <c r="G603" s="336"/>
      <c r="H603" s="336">
        <f t="shared" si="12"/>
        <v>48600</v>
      </c>
      <c r="I603" s="517" t="s">
        <v>130</v>
      </c>
      <c r="J603" s="299" t="s">
        <v>1739</v>
      </c>
      <c r="K603" s="176"/>
    </row>
    <row r="604" spans="1:11" ht="15.6">
      <c r="A604" s="516">
        <v>46151</v>
      </c>
      <c r="B604" s="517" t="s">
        <v>2167</v>
      </c>
      <c r="C604" s="517" t="s">
        <v>523</v>
      </c>
      <c r="D604" s="517" t="s">
        <v>256</v>
      </c>
      <c r="E604" s="299"/>
      <c r="F604" s="299">
        <v>110000</v>
      </c>
      <c r="G604" s="336"/>
      <c r="H604" s="336">
        <f t="shared" si="12"/>
        <v>-61400</v>
      </c>
      <c r="I604" s="517" t="s">
        <v>130</v>
      </c>
      <c r="J604" s="299" t="s">
        <v>1750</v>
      </c>
      <c r="K604" s="176"/>
    </row>
    <row r="605" spans="1:11" ht="15.6">
      <c r="A605" s="516">
        <v>46151</v>
      </c>
      <c r="B605" s="517" t="s">
        <v>2161</v>
      </c>
      <c r="C605" s="517" t="s">
        <v>520</v>
      </c>
      <c r="D605" s="517" t="s">
        <v>256</v>
      </c>
      <c r="E605" s="299"/>
      <c r="F605" s="299">
        <v>2000</v>
      </c>
      <c r="G605" s="336"/>
      <c r="H605" s="336">
        <f t="shared" si="12"/>
        <v>-63400</v>
      </c>
      <c r="I605" s="517" t="s">
        <v>130</v>
      </c>
      <c r="J605" s="299" t="s">
        <v>1739</v>
      </c>
      <c r="K605" s="176"/>
    </row>
    <row r="606" spans="1:11" ht="15.6">
      <c r="A606" s="516">
        <v>46151</v>
      </c>
      <c r="B606" s="517" t="s">
        <v>2169</v>
      </c>
      <c r="C606" s="517" t="s">
        <v>520</v>
      </c>
      <c r="D606" s="517" t="s">
        <v>256</v>
      </c>
      <c r="E606" s="299"/>
      <c r="F606" s="299">
        <v>500</v>
      </c>
      <c r="G606" s="336"/>
      <c r="H606" s="336">
        <f t="shared" si="12"/>
        <v>-63900</v>
      </c>
      <c r="I606" s="517" t="s">
        <v>130</v>
      </c>
      <c r="J606" s="299" t="s">
        <v>1739</v>
      </c>
      <c r="K606" s="176"/>
    </row>
    <row r="607" spans="1:11" ht="15.6">
      <c r="A607" s="516">
        <v>46152</v>
      </c>
      <c r="B607" s="517" t="s">
        <v>2173</v>
      </c>
      <c r="C607" s="517" t="s">
        <v>520</v>
      </c>
      <c r="D607" s="517" t="s">
        <v>256</v>
      </c>
      <c r="E607" s="299"/>
      <c r="F607" s="299">
        <v>500</v>
      </c>
      <c r="G607" s="336"/>
      <c r="H607" s="336">
        <f t="shared" si="12"/>
        <v>-64400</v>
      </c>
      <c r="I607" s="517" t="s">
        <v>130</v>
      </c>
      <c r="J607" s="299" t="s">
        <v>1739</v>
      </c>
      <c r="K607" s="176"/>
    </row>
    <row r="608" spans="1:11" ht="15.6">
      <c r="A608" s="516">
        <v>46152</v>
      </c>
      <c r="B608" s="517" t="s">
        <v>2173</v>
      </c>
      <c r="C608" s="517" t="s">
        <v>520</v>
      </c>
      <c r="D608" s="517" t="s">
        <v>256</v>
      </c>
      <c r="E608" s="299"/>
      <c r="F608" s="299">
        <v>1500</v>
      </c>
      <c r="G608" s="336"/>
      <c r="H608" s="336">
        <f t="shared" si="12"/>
        <v>-65900</v>
      </c>
      <c r="I608" s="517" t="s">
        <v>130</v>
      </c>
      <c r="J608" s="299" t="s">
        <v>1739</v>
      </c>
      <c r="K608" s="176"/>
    </row>
    <row r="609" spans="1:11" ht="15.6">
      <c r="A609" s="516">
        <v>46152</v>
      </c>
      <c r="B609" s="517" t="s">
        <v>2169</v>
      </c>
      <c r="C609" s="517" t="s">
        <v>520</v>
      </c>
      <c r="D609" s="517" t="s">
        <v>256</v>
      </c>
      <c r="E609" s="299"/>
      <c r="F609" s="299">
        <v>1500</v>
      </c>
      <c r="G609" s="336"/>
      <c r="H609" s="336">
        <f t="shared" si="12"/>
        <v>-67400</v>
      </c>
      <c r="I609" s="517" t="s">
        <v>130</v>
      </c>
      <c r="J609" s="299" t="s">
        <v>1739</v>
      </c>
      <c r="K609" s="176"/>
    </row>
    <row r="610" spans="1:11" ht="15.6">
      <c r="A610" s="516">
        <v>46152</v>
      </c>
      <c r="B610" s="517" t="s">
        <v>2217</v>
      </c>
      <c r="C610" s="517" t="s">
        <v>616</v>
      </c>
      <c r="D610" s="517" t="s">
        <v>256</v>
      </c>
      <c r="E610" s="299"/>
      <c r="F610" s="299">
        <v>13200</v>
      </c>
      <c r="G610" s="336"/>
      <c r="H610" s="336">
        <f t="shared" si="12"/>
        <v>-80600</v>
      </c>
      <c r="I610" s="517" t="s">
        <v>130</v>
      </c>
      <c r="J610" s="299" t="s">
        <v>1740</v>
      </c>
      <c r="K610" s="176"/>
    </row>
    <row r="611" spans="1:11" ht="15.6">
      <c r="A611" s="516">
        <v>46152</v>
      </c>
      <c r="B611" s="517" t="s">
        <v>2193</v>
      </c>
      <c r="C611" s="517" t="s">
        <v>520</v>
      </c>
      <c r="D611" s="517" t="s">
        <v>256</v>
      </c>
      <c r="E611" s="299"/>
      <c r="F611" s="299">
        <v>700</v>
      </c>
      <c r="G611" s="336"/>
      <c r="H611" s="336">
        <f t="shared" si="12"/>
        <v>-81300</v>
      </c>
      <c r="I611" s="517" t="s">
        <v>130</v>
      </c>
      <c r="J611" s="299" t="s">
        <v>1739</v>
      </c>
      <c r="K611" s="176"/>
    </row>
    <row r="612" spans="1:11" ht="15.6">
      <c r="A612" s="516">
        <v>46152</v>
      </c>
      <c r="B612" s="517" t="s">
        <v>2169</v>
      </c>
      <c r="C612" s="517" t="s">
        <v>520</v>
      </c>
      <c r="D612" s="517" t="s">
        <v>256</v>
      </c>
      <c r="E612" s="299"/>
      <c r="F612" s="299">
        <v>600</v>
      </c>
      <c r="G612" s="336"/>
      <c r="H612" s="336">
        <f t="shared" si="12"/>
        <v>-81900</v>
      </c>
      <c r="I612" s="517" t="s">
        <v>130</v>
      </c>
      <c r="J612" s="299" t="s">
        <v>1739</v>
      </c>
      <c r="K612" s="176"/>
    </row>
    <row r="613" spans="1:11" ht="15.6">
      <c r="A613" s="516">
        <v>46152</v>
      </c>
      <c r="B613" s="517" t="s">
        <v>2169</v>
      </c>
      <c r="C613" s="517" t="s">
        <v>520</v>
      </c>
      <c r="D613" s="517" t="s">
        <v>256</v>
      </c>
      <c r="E613" s="299"/>
      <c r="F613" s="299">
        <v>500</v>
      </c>
      <c r="G613" s="336"/>
      <c r="H613" s="336">
        <f t="shared" si="12"/>
        <v>-82400</v>
      </c>
      <c r="I613" s="517" t="s">
        <v>130</v>
      </c>
      <c r="J613" s="299" t="s">
        <v>1739</v>
      </c>
      <c r="K613" s="176"/>
    </row>
    <row r="614" spans="1:11" ht="15.6">
      <c r="A614" s="516">
        <v>46152</v>
      </c>
      <c r="B614" s="517" t="s">
        <v>2185</v>
      </c>
      <c r="C614" s="517" t="s">
        <v>520</v>
      </c>
      <c r="D614" s="517" t="s">
        <v>256</v>
      </c>
      <c r="E614" s="299"/>
      <c r="F614" s="299">
        <v>700</v>
      </c>
      <c r="G614" s="336"/>
      <c r="H614" s="336">
        <f t="shared" si="12"/>
        <v>-83100</v>
      </c>
      <c r="I614" s="517" t="s">
        <v>130</v>
      </c>
      <c r="J614" s="299" t="s">
        <v>1739</v>
      </c>
      <c r="K614" s="176"/>
    </row>
    <row r="615" spans="1:11" ht="15.6">
      <c r="A615" s="516">
        <v>46152</v>
      </c>
      <c r="B615" s="517" t="s">
        <v>2173</v>
      </c>
      <c r="C615" s="517" t="s">
        <v>520</v>
      </c>
      <c r="D615" s="517" t="s">
        <v>256</v>
      </c>
      <c r="E615" s="299"/>
      <c r="F615" s="299">
        <v>500</v>
      </c>
      <c r="G615" s="336"/>
      <c r="H615" s="336">
        <f t="shared" si="12"/>
        <v>-83600</v>
      </c>
      <c r="I615" s="517" t="s">
        <v>130</v>
      </c>
      <c r="J615" s="299" t="s">
        <v>1739</v>
      </c>
      <c r="K615" s="176"/>
    </row>
    <row r="616" spans="1:11" ht="15.6">
      <c r="A616" s="516">
        <v>46152</v>
      </c>
      <c r="B616" s="517" t="s">
        <v>2173</v>
      </c>
      <c r="C616" s="517" t="s">
        <v>520</v>
      </c>
      <c r="D616" s="517" t="s">
        <v>256</v>
      </c>
      <c r="E616" s="299"/>
      <c r="F616" s="299">
        <v>500</v>
      </c>
      <c r="G616" s="336"/>
      <c r="H616" s="336">
        <f t="shared" si="12"/>
        <v>-84100</v>
      </c>
      <c r="I616" s="517" t="s">
        <v>130</v>
      </c>
      <c r="J616" s="299" t="s">
        <v>1739</v>
      </c>
      <c r="K616" s="176"/>
    </row>
    <row r="617" spans="1:11" ht="15.6">
      <c r="A617" s="516">
        <v>46153</v>
      </c>
      <c r="B617" s="517" t="s">
        <v>2169</v>
      </c>
      <c r="C617" s="517" t="s">
        <v>520</v>
      </c>
      <c r="D617" s="517" t="s">
        <v>256</v>
      </c>
      <c r="E617" s="299"/>
      <c r="F617" s="299">
        <v>350</v>
      </c>
      <c r="G617" s="336"/>
      <c r="H617" s="336">
        <f t="shared" si="12"/>
        <v>-84450</v>
      </c>
      <c r="I617" s="517" t="s">
        <v>130</v>
      </c>
      <c r="J617" s="299" t="s">
        <v>1739</v>
      </c>
      <c r="K617" s="176"/>
    </row>
    <row r="618" spans="1:11" ht="15.6">
      <c r="A618" s="516">
        <v>46153</v>
      </c>
      <c r="B618" s="517" t="s">
        <v>2169</v>
      </c>
      <c r="C618" s="517" t="s">
        <v>520</v>
      </c>
      <c r="D618" s="517" t="s">
        <v>256</v>
      </c>
      <c r="E618" s="299"/>
      <c r="F618" s="299">
        <v>500</v>
      </c>
      <c r="G618" s="336"/>
      <c r="H618" s="336">
        <f t="shared" si="12"/>
        <v>-84950</v>
      </c>
      <c r="I618" s="517" t="s">
        <v>130</v>
      </c>
      <c r="J618" s="299" t="s">
        <v>1739</v>
      </c>
      <c r="K618" s="176"/>
    </row>
    <row r="619" spans="1:11" ht="15.6">
      <c r="A619" s="516">
        <v>46153</v>
      </c>
      <c r="B619" s="517" t="s">
        <v>2173</v>
      </c>
      <c r="C619" s="517" t="s">
        <v>520</v>
      </c>
      <c r="D619" s="517" t="s">
        <v>256</v>
      </c>
      <c r="E619" s="299"/>
      <c r="F619" s="299">
        <v>500</v>
      </c>
      <c r="G619" s="336"/>
      <c r="H619" s="336">
        <f t="shared" si="12"/>
        <v>-85450</v>
      </c>
      <c r="I619" s="517" t="s">
        <v>130</v>
      </c>
      <c r="J619" s="299" t="s">
        <v>1739</v>
      </c>
      <c r="K619" s="176"/>
    </row>
    <row r="620" spans="1:11" ht="15.6">
      <c r="A620" s="516">
        <v>46153</v>
      </c>
      <c r="B620" s="517" t="s">
        <v>2173</v>
      </c>
      <c r="C620" s="517" t="s">
        <v>520</v>
      </c>
      <c r="D620" s="517" t="s">
        <v>256</v>
      </c>
      <c r="E620" s="299"/>
      <c r="F620" s="299">
        <v>1000</v>
      </c>
      <c r="G620" s="336"/>
      <c r="H620" s="336">
        <f t="shared" si="12"/>
        <v>-86450</v>
      </c>
      <c r="I620" s="517" t="s">
        <v>130</v>
      </c>
      <c r="J620" s="299" t="s">
        <v>1739</v>
      </c>
      <c r="K620" s="176"/>
    </row>
    <row r="621" spans="1:11" ht="15.6">
      <c r="A621" s="516">
        <v>46153</v>
      </c>
      <c r="B621" s="517" t="s">
        <v>2169</v>
      </c>
      <c r="C621" s="517" t="s">
        <v>520</v>
      </c>
      <c r="D621" s="517" t="s">
        <v>256</v>
      </c>
      <c r="E621" s="299"/>
      <c r="F621" s="299">
        <v>2000</v>
      </c>
      <c r="G621" s="336"/>
      <c r="H621" s="336">
        <f t="shared" si="12"/>
        <v>-88450</v>
      </c>
      <c r="I621" s="517" t="s">
        <v>130</v>
      </c>
      <c r="J621" s="299" t="s">
        <v>1739</v>
      </c>
      <c r="K621" s="176"/>
    </row>
    <row r="622" spans="1:11" ht="15.6">
      <c r="A622" s="516">
        <v>46153</v>
      </c>
      <c r="B622" s="517" t="s">
        <v>2169</v>
      </c>
      <c r="C622" s="517" t="s">
        <v>520</v>
      </c>
      <c r="D622" s="517" t="s">
        <v>256</v>
      </c>
      <c r="E622" s="299"/>
      <c r="F622" s="299">
        <v>1500</v>
      </c>
      <c r="G622" s="336"/>
      <c r="H622" s="336">
        <f t="shared" si="12"/>
        <v>-89950</v>
      </c>
      <c r="I622" s="517" t="s">
        <v>130</v>
      </c>
      <c r="J622" s="299" t="s">
        <v>1739</v>
      </c>
      <c r="K622" s="176"/>
    </row>
    <row r="623" spans="1:11" ht="15.6">
      <c r="A623" s="516">
        <v>46153</v>
      </c>
      <c r="B623" s="517" t="s">
        <v>2186</v>
      </c>
      <c r="C623" s="517" t="s">
        <v>616</v>
      </c>
      <c r="D623" s="517" t="s">
        <v>256</v>
      </c>
      <c r="E623" s="299"/>
      <c r="F623" s="299">
        <v>12000</v>
      </c>
      <c r="G623" s="336"/>
      <c r="H623" s="336">
        <f t="shared" si="12"/>
        <v>-101950</v>
      </c>
      <c r="I623" s="517" t="s">
        <v>130</v>
      </c>
      <c r="J623" s="299" t="s">
        <v>1740</v>
      </c>
      <c r="K623" s="176"/>
    </row>
    <row r="624" spans="1:11" ht="15.6">
      <c r="A624" s="516">
        <v>46153</v>
      </c>
      <c r="B624" s="517" t="s">
        <v>614</v>
      </c>
      <c r="C624" s="517" t="s">
        <v>101</v>
      </c>
      <c r="D624" s="517" t="s">
        <v>256</v>
      </c>
      <c r="E624" s="299">
        <v>15000</v>
      </c>
      <c r="F624" s="299"/>
      <c r="G624" s="336"/>
      <c r="H624" s="336">
        <f t="shared" si="12"/>
        <v>-86950</v>
      </c>
      <c r="I624" s="517" t="s">
        <v>130</v>
      </c>
      <c r="J624" s="299" t="s">
        <v>1751</v>
      </c>
      <c r="K624" s="176"/>
    </row>
    <row r="625" spans="1:11" ht="15.6">
      <c r="A625" s="516">
        <v>46153</v>
      </c>
      <c r="B625" s="517" t="s">
        <v>2193</v>
      </c>
      <c r="C625" s="517" t="s">
        <v>520</v>
      </c>
      <c r="D625" s="517" t="s">
        <v>256</v>
      </c>
      <c r="E625" s="299"/>
      <c r="F625" s="299">
        <v>700</v>
      </c>
      <c r="G625" s="336"/>
      <c r="H625" s="336">
        <f t="shared" si="12"/>
        <v>-87650</v>
      </c>
      <c r="I625" s="517" t="s">
        <v>130</v>
      </c>
      <c r="J625" s="299" t="s">
        <v>1739</v>
      </c>
      <c r="K625" s="176"/>
    </row>
    <row r="626" spans="1:11" ht="15.6">
      <c r="A626" s="516">
        <v>46153</v>
      </c>
      <c r="B626" s="517" t="s">
        <v>2169</v>
      </c>
      <c r="C626" s="517" t="s">
        <v>520</v>
      </c>
      <c r="D626" s="517" t="s">
        <v>256</v>
      </c>
      <c r="E626" s="299"/>
      <c r="F626" s="299">
        <v>500</v>
      </c>
      <c r="G626" s="336"/>
      <c r="H626" s="336">
        <f t="shared" si="12"/>
        <v>-88150</v>
      </c>
      <c r="I626" s="517" t="s">
        <v>130</v>
      </c>
      <c r="J626" s="299" t="s">
        <v>1739</v>
      </c>
      <c r="K626" s="176"/>
    </row>
    <row r="627" spans="1:11" s="246" customFormat="1" ht="15.6">
      <c r="A627" s="516">
        <v>46153</v>
      </c>
      <c r="B627" s="517" t="s">
        <v>614</v>
      </c>
      <c r="C627" s="517" t="s">
        <v>101</v>
      </c>
      <c r="D627" s="517" t="s">
        <v>256</v>
      </c>
      <c r="E627" s="299">
        <v>50000</v>
      </c>
      <c r="F627" s="299"/>
      <c r="G627" s="336"/>
      <c r="H627" s="336">
        <f t="shared" si="12"/>
        <v>-38150</v>
      </c>
      <c r="I627" s="517" t="s">
        <v>130</v>
      </c>
      <c r="J627" s="299" t="s">
        <v>1752</v>
      </c>
      <c r="K627" s="176"/>
    </row>
    <row r="628" spans="1:11" s="246" customFormat="1" ht="15.6">
      <c r="A628" s="516">
        <v>46153</v>
      </c>
      <c r="B628" s="517" t="s">
        <v>2169</v>
      </c>
      <c r="C628" s="517" t="s">
        <v>520</v>
      </c>
      <c r="D628" s="517" t="s">
        <v>256</v>
      </c>
      <c r="E628" s="299"/>
      <c r="F628" s="299">
        <v>500</v>
      </c>
      <c r="G628" s="336"/>
      <c r="H628" s="336">
        <f t="shared" si="12"/>
        <v>-38650</v>
      </c>
      <c r="I628" s="517" t="s">
        <v>130</v>
      </c>
      <c r="J628" s="299" t="s">
        <v>1739</v>
      </c>
      <c r="K628" s="176"/>
    </row>
    <row r="629" spans="1:11" s="246" customFormat="1" ht="15.6">
      <c r="A629" s="516">
        <v>46154</v>
      </c>
      <c r="B629" s="517" t="s">
        <v>2169</v>
      </c>
      <c r="C629" s="517" t="s">
        <v>520</v>
      </c>
      <c r="D629" s="517" t="s">
        <v>256</v>
      </c>
      <c r="E629" s="299"/>
      <c r="F629" s="299">
        <v>500</v>
      </c>
      <c r="G629" s="336"/>
      <c r="H629" s="336">
        <f t="shared" si="12"/>
        <v>-39150</v>
      </c>
      <c r="I629" s="517" t="s">
        <v>130</v>
      </c>
      <c r="J629" s="299" t="s">
        <v>1739</v>
      </c>
      <c r="K629" s="176"/>
    </row>
    <row r="630" spans="1:11" s="246" customFormat="1" ht="15.6">
      <c r="A630" s="516">
        <v>46154</v>
      </c>
      <c r="B630" s="517" t="s">
        <v>2185</v>
      </c>
      <c r="C630" s="517" t="s">
        <v>520</v>
      </c>
      <c r="D630" s="517" t="s">
        <v>256</v>
      </c>
      <c r="E630" s="299"/>
      <c r="F630" s="299">
        <v>700</v>
      </c>
      <c r="G630" s="336"/>
      <c r="H630" s="336">
        <f t="shared" si="12"/>
        <v>-39850</v>
      </c>
      <c r="I630" s="517" t="s">
        <v>130</v>
      </c>
      <c r="J630" s="299" t="s">
        <v>1739</v>
      </c>
      <c r="K630" s="176"/>
    </row>
    <row r="631" spans="1:11" s="246" customFormat="1" ht="15.6">
      <c r="A631" s="516">
        <v>46154</v>
      </c>
      <c r="B631" s="517" t="s">
        <v>2173</v>
      </c>
      <c r="C631" s="517" t="s">
        <v>520</v>
      </c>
      <c r="D631" s="517" t="s">
        <v>256</v>
      </c>
      <c r="E631" s="299"/>
      <c r="F631" s="299">
        <v>500</v>
      </c>
      <c r="G631" s="336"/>
      <c r="H631" s="336">
        <f t="shared" si="12"/>
        <v>-40350</v>
      </c>
      <c r="I631" s="517" t="s">
        <v>130</v>
      </c>
      <c r="J631" s="299" t="s">
        <v>1739</v>
      </c>
      <c r="K631" s="176"/>
    </row>
    <row r="632" spans="1:11" s="246" customFormat="1" ht="15.6">
      <c r="A632" s="516">
        <v>46154</v>
      </c>
      <c r="B632" s="517" t="s">
        <v>2173</v>
      </c>
      <c r="C632" s="517" t="s">
        <v>520</v>
      </c>
      <c r="D632" s="517" t="s">
        <v>256</v>
      </c>
      <c r="E632" s="299"/>
      <c r="F632" s="299">
        <v>300</v>
      </c>
      <c r="G632" s="336"/>
      <c r="H632" s="336">
        <f t="shared" si="12"/>
        <v>-40650</v>
      </c>
      <c r="I632" s="517" t="s">
        <v>130</v>
      </c>
      <c r="J632" s="299" t="s">
        <v>1739</v>
      </c>
      <c r="K632" s="176"/>
    </row>
    <row r="633" spans="1:11" s="246" customFormat="1" ht="15.6">
      <c r="A633" s="516">
        <v>46154</v>
      </c>
      <c r="B633" s="517" t="s">
        <v>614</v>
      </c>
      <c r="C633" s="517" t="s">
        <v>101</v>
      </c>
      <c r="D633" s="517" t="s">
        <v>256</v>
      </c>
      <c r="E633" s="299">
        <v>79000</v>
      </c>
      <c r="F633" s="299"/>
      <c r="G633" s="336"/>
      <c r="H633" s="336">
        <f t="shared" si="12"/>
        <v>38350</v>
      </c>
      <c r="I633" s="517" t="s">
        <v>130</v>
      </c>
      <c r="J633" s="299" t="s">
        <v>1753</v>
      </c>
      <c r="K633" s="176"/>
    </row>
    <row r="634" spans="1:11" ht="15.6">
      <c r="A634" s="516">
        <v>46154</v>
      </c>
      <c r="B634" s="517" t="s">
        <v>2173</v>
      </c>
      <c r="C634" s="517" t="s">
        <v>520</v>
      </c>
      <c r="D634" s="517" t="s">
        <v>256</v>
      </c>
      <c r="E634" s="299"/>
      <c r="F634" s="299">
        <v>500</v>
      </c>
      <c r="G634" s="336"/>
      <c r="H634" s="336">
        <f t="shared" si="12"/>
        <v>37850</v>
      </c>
      <c r="I634" s="517" t="s">
        <v>130</v>
      </c>
      <c r="J634" s="299" t="s">
        <v>1739</v>
      </c>
      <c r="K634" s="176"/>
    </row>
    <row r="635" spans="1:11" ht="15.6">
      <c r="A635" s="516">
        <v>46154</v>
      </c>
      <c r="B635" s="348" t="s">
        <v>1737</v>
      </c>
      <c r="C635" s="348" t="s">
        <v>109</v>
      </c>
      <c r="D635" s="348" t="s">
        <v>256</v>
      </c>
      <c r="E635" s="299">
        <v>7500</v>
      </c>
      <c r="F635" s="299"/>
      <c r="G635" s="336"/>
      <c r="H635" s="336">
        <f t="shared" si="12"/>
        <v>45350</v>
      </c>
      <c r="I635" s="517" t="s">
        <v>130</v>
      </c>
      <c r="J635" s="299" t="s">
        <v>1754</v>
      </c>
      <c r="K635" s="176"/>
    </row>
    <row r="636" spans="1:11" ht="15.6">
      <c r="A636" s="516">
        <v>46154</v>
      </c>
      <c r="B636" s="348" t="s">
        <v>1737</v>
      </c>
      <c r="C636" s="348" t="s">
        <v>109</v>
      </c>
      <c r="D636" s="348" t="s">
        <v>256</v>
      </c>
      <c r="E636" s="299"/>
      <c r="F636" s="299">
        <v>7500</v>
      </c>
      <c r="G636" s="336"/>
      <c r="H636" s="336">
        <f t="shared" si="12"/>
        <v>37850</v>
      </c>
      <c r="I636" s="517" t="s">
        <v>130</v>
      </c>
      <c r="J636" s="299" t="s">
        <v>1754</v>
      </c>
      <c r="K636" s="176"/>
    </row>
    <row r="637" spans="1:11" ht="15.6">
      <c r="A637" s="516">
        <v>46155</v>
      </c>
      <c r="B637" s="517" t="s">
        <v>2185</v>
      </c>
      <c r="C637" s="517" t="s">
        <v>520</v>
      </c>
      <c r="D637" s="517" t="s">
        <v>256</v>
      </c>
      <c r="E637" s="299"/>
      <c r="F637" s="299">
        <v>700</v>
      </c>
      <c r="G637" s="336"/>
      <c r="H637" s="336">
        <f t="shared" si="12"/>
        <v>37150</v>
      </c>
      <c r="I637" s="517" t="s">
        <v>130</v>
      </c>
      <c r="J637" s="299" t="s">
        <v>1739</v>
      </c>
      <c r="K637" s="176"/>
    </row>
    <row r="638" spans="1:11" ht="15.6">
      <c r="A638" s="516">
        <v>46155</v>
      </c>
      <c r="B638" s="517" t="s">
        <v>521</v>
      </c>
      <c r="C638" s="517" t="s">
        <v>616</v>
      </c>
      <c r="D638" s="517" t="s">
        <v>256</v>
      </c>
      <c r="E638" s="299"/>
      <c r="F638" s="299">
        <v>2800</v>
      </c>
      <c r="G638" s="336"/>
      <c r="H638" s="336">
        <f t="shared" si="12"/>
        <v>34350</v>
      </c>
      <c r="I638" s="517" t="s">
        <v>130</v>
      </c>
      <c r="J638" s="299" t="s">
        <v>1740</v>
      </c>
      <c r="K638" s="176"/>
    </row>
    <row r="639" spans="1:11" ht="15.6">
      <c r="A639" s="516">
        <v>46155</v>
      </c>
      <c r="B639" s="517" t="s">
        <v>2169</v>
      </c>
      <c r="C639" s="517" t="s">
        <v>520</v>
      </c>
      <c r="D639" s="517" t="s">
        <v>256</v>
      </c>
      <c r="E639" s="299"/>
      <c r="F639" s="299">
        <v>500</v>
      </c>
      <c r="G639" s="336"/>
      <c r="H639" s="336">
        <f t="shared" si="12"/>
        <v>33850</v>
      </c>
      <c r="I639" s="517" t="s">
        <v>130</v>
      </c>
      <c r="J639" s="299" t="s">
        <v>1739</v>
      </c>
      <c r="K639" s="176"/>
    </row>
    <row r="640" spans="1:11" ht="15.6">
      <c r="A640" s="516">
        <v>46155</v>
      </c>
      <c r="B640" s="517" t="s">
        <v>2185</v>
      </c>
      <c r="C640" s="517" t="s">
        <v>520</v>
      </c>
      <c r="D640" s="517" t="s">
        <v>256</v>
      </c>
      <c r="E640" s="299"/>
      <c r="F640" s="299">
        <v>700</v>
      </c>
      <c r="G640" s="336"/>
      <c r="H640" s="336">
        <f t="shared" si="12"/>
        <v>33150</v>
      </c>
      <c r="I640" s="517" t="s">
        <v>130</v>
      </c>
      <c r="J640" s="299" t="s">
        <v>1739</v>
      </c>
      <c r="K640" s="176"/>
    </row>
    <row r="641" spans="1:11" ht="15.6">
      <c r="A641" s="516">
        <v>46155</v>
      </c>
      <c r="B641" s="517" t="s">
        <v>2169</v>
      </c>
      <c r="C641" s="517" t="s">
        <v>520</v>
      </c>
      <c r="D641" s="517" t="s">
        <v>256</v>
      </c>
      <c r="E641" s="299"/>
      <c r="F641" s="299">
        <v>400</v>
      </c>
      <c r="G641" s="336"/>
      <c r="H641" s="336">
        <f t="shared" ref="H641:H678" si="13">+H640+E641-F641</f>
        <v>32750</v>
      </c>
      <c r="I641" s="517" t="s">
        <v>130</v>
      </c>
      <c r="J641" s="299" t="s">
        <v>1739</v>
      </c>
      <c r="K641" s="176"/>
    </row>
    <row r="642" spans="1:11" ht="15.6">
      <c r="A642" s="516">
        <v>46156</v>
      </c>
      <c r="B642" s="517" t="s">
        <v>2218</v>
      </c>
      <c r="C642" s="517" t="s">
        <v>523</v>
      </c>
      <c r="D642" s="517" t="s">
        <v>256</v>
      </c>
      <c r="E642" s="299"/>
      <c r="F642" s="299">
        <v>50000</v>
      </c>
      <c r="G642" s="336"/>
      <c r="H642" s="336">
        <f t="shared" si="13"/>
        <v>-17250</v>
      </c>
      <c r="I642" s="517" t="s">
        <v>130</v>
      </c>
      <c r="J642" s="299" t="s">
        <v>1755</v>
      </c>
      <c r="K642" s="176"/>
    </row>
    <row r="643" spans="1:11" ht="15.6">
      <c r="A643" s="516">
        <v>46156</v>
      </c>
      <c r="B643" s="517" t="s">
        <v>2169</v>
      </c>
      <c r="C643" s="517" t="s">
        <v>520</v>
      </c>
      <c r="D643" s="517" t="s">
        <v>256</v>
      </c>
      <c r="E643" s="299"/>
      <c r="F643" s="299">
        <v>600</v>
      </c>
      <c r="G643" s="336"/>
      <c r="H643" s="336">
        <f t="shared" si="13"/>
        <v>-17850</v>
      </c>
      <c r="I643" s="517" t="s">
        <v>130</v>
      </c>
      <c r="J643" s="299" t="s">
        <v>1739</v>
      </c>
      <c r="K643" s="176"/>
    </row>
    <row r="644" spans="1:11" ht="15.6">
      <c r="A644" s="516">
        <v>46156</v>
      </c>
      <c r="B644" s="517" t="s">
        <v>2185</v>
      </c>
      <c r="C644" s="517" t="s">
        <v>520</v>
      </c>
      <c r="D644" s="517" t="s">
        <v>256</v>
      </c>
      <c r="E644" s="299"/>
      <c r="F644" s="299">
        <v>700</v>
      </c>
      <c r="G644" s="336"/>
      <c r="H644" s="336">
        <f t="shared" si="13"/>
        <v>-18550</v>
      </c>
      <c r="I644" s="517" t="s">
        <v>130</v>
      </c>
      <c r="J644" s="299" t="s">
        <v>1739</v>
      </c>
      <c r="K644" s="176"/>
    </row>
    <row r="645" spans="1:11" ht="15.6">
      <c r="A645" s="516">
        <v>46156</v>
      </c>
      <c r="B645" s="517" t="s">
        <v>2169</v>
      </c>
      <c r="C645" s="517" t="s">
        <v>520</v>
      </c>
      <c r="D645" s="517" t="s">
        <v>256</v>
      </c>
      <c r="E645" s="299"/>
      <c r="F645" s="299">
        <v>300</v>
      </c>
      <c r="G645" s="336"/>
      <c r="H645" s="336">
        <f t="shared" si="13"/>
        <v>-18850</v>
      </c>
      <c r="I645" s="517" t="s">
        <v>130</v>
      </c>
      <c r="J645" s="299" t="s">
        <v>1739</v>
      </c>
      <c r="K645" s="176"/>
    </row>
    <row r="646" spans="1:11" ht="15.6">
      <c r="A646" s="516">
        <v>46156</v>
      </c>
      <c r="B646" s="517" t="s">
        <v>2169</v>
      </c>
      <c r="C646" s="517" t="s">
        <v>520</v>
      </c>
      <c r="D646" s="517" t="s">
        <v>256</v>
      </c>
      <c r="E646" s="299"/>
      <c r="F646" s="299">
        <v>500</v>
      </c>
      <c r="G646" s="336"/>
      <c r="H646" s="336">
        <f t="shared" si="13"/>
        <v>-19350</v>
      </c>
      <c r="I646" s="517" t="s">
        <v>130</v>
      </c>
      <c r="J646" s="299" t="s">
        <v>1739</v>
      </c>
      <c r="K646" s="176"/>
    </row>
    <row r="647" spans="1:11" ht="15.6">
      <c r="A647" s="516">
        <v>46156</v>
      </c>
      <c r="B647" s="517" t="s">
        <v>2173</v>
      </c>
      <c r="C647" s="517" t="s">
        <v>520</v>
      </c>
      <c r="D647" s="517" t="s">
        <v>256</v>
      </c>
      <c r="E647" s="299"/>
      <c r="F647" s="299">
        <v>500</v>
      </c>
      <c r="G647" s="336"/>
      <c r="H647" s="336">
        <f t="shared" si="13"/>
        <v>-19850</v>
      </c>
      <c r="I647" s="517" t="s">
        <v>130</v>
      </c>
      <c r="J647" s="299" t="s">
        <v>1739</v>
      </c>
      <c r="K647" s="176"/>
    </row>
    <row r="648" spans="1:11" ht="15.6">
      <c r="A648" s="516">
        <v>46156</v>
      </c>
      <c r="B648" s="517" t="s">
        <v>2173</v>
      </c>
      <c r="C648" s="517" t="s">
        <v>520</v>
      </c>
      <c r="D648" s="517" t="s">
        <v>256</v>
      </c>
      <c r="E648" s="299"/>
      <c r="F648" s="299">
        <v>350</v>
      </c>
      <c r="G648" s="336"/>
      <c r="H648" s="336">
        <f t="shared" si="13"/>
        <v>-20200</v>
      </c>
      <c r="I648" s="517" t="s">
        <v>130</v>
      </c>
      <c r="J648" s="299" t="s">
        <v>1739</v>
      </c>
      <c r="K648" s="176"/>
    </row>
    <row r="649" spans="1:11" ht="15.6">
      <c r="A649" s="516">
        <v>46156</v>
      </c>
      <c r="B649" s="517" t="s">
        <v>2169</v>
      </c>
      <c r="C649" s="517" t="s">
        <v>520</v>
      </c>
      <c r="D649" s="517" t="s">
        <v>256</v>
      </c>
      <c r="E649" s="299"/>
      <c r="F649" s="299">
        <v>300</v>
      </c>
      <c r="G649" s="336"/>
      <c r="H649" s="336">
        <f t="shared" si="13"/>
        <v>-20500</v>
      </c>
      <c r="I649" s="517" t="s">
        <v>130</v>
      </c>
      <c r="J649" s="299" t="s">
        <v>1739</v>
      </c>
      <c r="K649" s="176"/>
    </row>
    <row r="650" spans="1:11" ht="15.6">
      <c r="A650" s="516">
        <v>46156</v>
      </c>
      <c r="B650" s="517" t="s">
        <v>2162</v>
      </c>
      <c r="C650" s="517" t="s">
        <v>616</v>
      </c>
      <c r="D650" s="517" t="s">
        <v>256</v>
      </c>
      <c r="E650" s="299"/>
      <c r="F650" s="299">
        <v>2800</v>
      </c>
      <c r="G650" s="336"/>
      <c r="H650" s="336">
        <f t="shared" si="13"/>
        <v>-23300</v>
      </c>
      <c r="I650" s="517" t="s">
        <v>130</v>
      </c>
      <c r="J650" s="299" t="s">
        <v>1740</v>
      </c>
      <c r="K650" s="176"/>
    </row>
    <row r="651" spans="1:11" ht="15.6">
      <c r="A651" s="516">
        <v>46156</v>
      </c>
      <c r="B651" s="517" t="s">
        <v>2173</v>
      </c>
      <c r="C651" s="517" t="s">
        <v>520</v>
      </c>
      <c r="D651" s="517" t="s">
        <v>256</v>
      </c>
      <c r="E651" s="299"/>
      <c r="F651" s="299">
        <v>500</v>
      </c>
      <c r="G651" s="336"/>
      <c r="H651" s="336">
        <f t="shared" si="13"/>
        <v>-23800</v>
      </c>
      <c r="I651" s="517" t="s">
        <v>130</v>
      </c>
      <c r="J651" s="299" t="s">
        <v>1739</v>
      </c>
      <c r="K651" s="176"/>
    </row>
    <row r="652" spans="1:11" ht="15.6">
      <c r="A652" s="516">
        <v>46156</v>
      </c>
      <c r="B652" s="517" t="s">
        <v>2185</v>
      </c>
      <c r="C652" s="517" t="s">
        <v>520</v>
      </c>
      <c r="D652" s="517" t="s">
        <v>256</v>
      </c>
      <c r="E652" s="299"/>
      <c r="F652" s="299">
        <v>700</v>
      </c>
      <c r="G652" s="336"/>
      <c r="H652" s="336">
        <f t="shared" si="13"/>
        <v>-24500</v>
      </c>
      <c r="I652" s="517" t="s">
        <v>130</v>
      </c>
      <c r="J652" s="299" t="s">
        <v>1739</v>
      </c>
      <c r="K652" s="176"/>
    </row>
    <row r="653" spans="1:11" ht="15.6">
      <c r="A653" s="516">
        <v>46156</v>
      </c>
      <c r="B653" s="517" t="s">
        <v>2173</v>
      </c>
      <c r="C653" s="517" t="s">
        <v>520</v>
      </c>
      <c r="D653" s="517" t="s">
        <v>256</v>
      </c>
      <c r="E653" s="299"/>
      <c r="F653" s="299">
        <v>500</v>
      </c>
      <c r="G653" s="336"/>
      <c r="H653" s="336">
        <f t="shared" si="13"/>
        <v>-25000</v>
      </c>
      <c r="I653" s="517" t="s">
        <v>130</v>
      </c>
      <c r="J653" s="299" t="s">
        <v>1739</v>
      </c>
      <c r="K653" s="176"/>
    </row>
    <row r="654" spans="1:11" ht="15.6">
      <c r="A654" s="516">
        <v>46157</v>
      </c>
      <c r="B654" s="517" t="s">
        <v>2185</v>
      </c>
      <c r="C654" s="517" t="s">
        <v>520</v>
      </c>
      <c r="D654" s="517" t="s">
        <v>256</v>
      </c>
      <c r="E654" s="299"/>
      <c r="F654" s="299">
        <v>700</v>
      </c>
      <c r="G654" s="336"/>
      <c r="H654" s="336">
        <f t="shared" si="13"/>
        <v>-25700</v>
      </c>
      <c r="I654" s="517" t="s">
        <v>130</v>
      </c>
      <c r="J654" s="299" t="s">
        <v>1739</v>
      </c>
      <c r="K654" s="176"/>
    </row>
    <row r="655" spans="1:11" ht="15.6">
      <c r="A655" s="516">
        <v>46157</v>
      </c>
      <c r="B655" s="517" t="s">
        <v>2169</v>
      </c>
      <c r="C655" s="517" t="s">
        <v>520</v>
      </c>
      <c r="D655" s="517" t="s">
        <v>256</v>
      </c>
      <c r="E655" s="299"/>
      <c r="F655" s="299">
        <v>300</v>
      </c>
      <c r="G655" s="336"/>
      <c r="H655" s="336">
        <f t="shared" si="13"/>
        <v>-26000</v>
      </c>
      <c r="I655" s="517" t="s">
        <v>130</v>
      </c>
      <c r="J655" s="299" t="s">
        <v>1739</v>
      </c>
      <c r="K655" s="176"/>
    </row>
    <row r="656" spans="1:11" ht="15.6">
      <c r="A656" s="516">
        <v>46157</v>
      </c>
      <c r="B656" s="517" t="s">
        <v>2169</v>
      </c>
      <c r="C656" s="517" t="s">
        <v>520</v>
      </c>
      <c r="D656" s="517" t="s">
        <v>256</v>
      </c>
      <c r="E656" s="299"/>
      <c r="F656" s="299">
        <v>500</v>
      </c>
      <c r="G656" s="336"/>
      <c r="H656" s="336">
        <f t="shared" si="13"/>
        <v>-26500</v>
      </c>
      <c r="I656" s="517" t="s">
        <v>130</v>
      </c>
      <c r="J656" s="299" t="s">
        <v>1739</v>
      </c>
      <c r="K656" s="176"/>
    </row>
    <row r="657" spans="1:11" ht="15.6">
      <c r="A657" s="516">
        <v>46157</v>
      </c>
      <c r="B657" s="517" t="s">
        <v>2185</v>
      </c>
      <c r="C657" s="517" t="s">
        <v>520</v>
      </c>
      <c r="D657" s="517" t="s">
        <v>256</v>
      </c>
      <c r="E657" s="299"/>
      <c r="F657" s="299">
        <v>700</v>
      </c>
      <c r="G657" s="336"/>
      <c r="H657" s="336">
        <f t="shared" si="13"/>
        <v>-27200</v>
      </c>
      <c r="I657" s="517" t="s">
        <v>130</v>
      </c>
      <c r="J657" s="299" t="s">
        <v>1739</v>
      </c>
      <c r="K657" s="176"/>
    </row>
    <row r="658" spans="1:11" ht="15.6">
      <c r="A658" s="516">
        <v>46157</v>
      </c>
      <c r="B658" s="517" t="s">
        <v>2169</v>
      </c>
      <c r="C658" s="517" t="s">
        <v>520</v>
      </c>
      <c r="D658" s="517" t="s">
        <v>256</v>
      </c>
      <c r="E658" s="299"/>
      <c r="F658" s="299">
        <v>300</v>
      </c>
      <c r="G658" s="336"/>
      <c r="H658" s="336">
        <f t="shared" si="13"/>
        <v>-27500</v>
      </c>
      <c r="I658" s="517" t="s">
        <v>130</v>
      </c>
      <c r="J658" s="299" t="s">
        <v>1739</v>
      </c>
      <c r="K658" s="176"/>
    </row>
    <row r="659" spans="1:11" ht="15.6">
      <c r="A659" s="516">
        <v>46157</v>
      </c>
      <c r="B659" s="517" t="s">
        <v>614</v>
      </c>
      <c r="C659" s="517" t="s">
        <v>101</v>
      </c>
      <c r="D659" s="517" t="s">
        <v>256</v>
      </c>
      <c r="E659" s="299">
        <v>36000</v>
      </c>
      <c r="F659" s="299"/>
      <c r="G659" s="336"/>
      <c r="H659" s="336">
        <f t="shared" si="13"/>
        <v>8500</v>
      </c>
      <c r="I659" s="517" t="s">
        <v>130</v>
      </c>
      <c r="J659" s="299" t="s">
        <v>1756</v>
      </c>
      <c r="K659" s="176"/>
    </row>
    <row r="660" spans="1:11" ht="15.6">
      <c r="A660" s="516">
        <v>46157</v>
      </c>
      <c r="B660" s="517" t="s">
        <v>2169</v>
      </c>
      <c r="C660" s="517" t="s">
        <v>520</v>
      </c>
      <c r="D660" s="517" t="s">
        <v>256</v>
      </c>
      <c r="E660" s="299"/>
      <c r="F660" s="299">
        <v>500</v>
      </c>
      <c r="G660" s="336"/>
      <c r="H660" s="336">
        <f t="shared" si="13"/>
        <v>8000</v>
      </c>
      <c r="I660" s="517" t="s">
        <v>130</v>
      </c>
      <c r="J660" s="299" t="s">
        <v>1739</v>
      </c>
      <c r="K660" s="176"/>
    </row>
    <row r="661" spans="1:11" ht="15.6">
      <c r="A661" s="516">
        <v>46157</v>
      </c>
      <c r="B661" s="517" t="s">
        <v>2185</v>
      </c>
      <c r="C661" s="517" t="s">
        <v>520</v>
      </c>
      <c r="D661" s="517" t="s">
        <v>256</v>
      </c>
      <c r="E661" s="299"/>
      <c r="F661" s="299">
        <v>700</v>
      </c>
      <c r="G661" s="336"/>
      <c r="H661" s="336">
        <f t="shared" si="13"/>
        <v>7300</v>
      </c>
      <c r="I661" s="517" t="s">
        <v>130</v>
      </c>
      <c r="J661" s="299" t="s">
        <v>1739</v>
      </c>
      <c r="K661" s="176"/>
    </row>
    <row r="662" spans="1:11" ht="15.6">
      <c r="A662" s="516">
        <v>46157</v>
      </c>
      <c r="B662" s="517" t="s">
        <v>2185</v>
      </c>
      <c r="C662" s="517" t="s">
        <v>520</v>
      </c>
      <c r="D662" s="517" t="s">
        <v>256</v>
      </c>
      <c r="E662" s="299"/>
      <c r="F662" s="299">
        <v>700</v>
      </c>
      <c r="G662" s="336"/>
      <c r="H662" s="336">
        <f t="shared" si="13"/>
        <v>6600</v>
      </c>
      <c r="I662" s="517" t="s">
        <v>130</v>
      </c>
      <c r="J662" s="299" t="s">
        <v>1739</v>
      </c>
      <c r="K662" s="176"/>
    </row>
    <row r="663" spans="1:11" ht="15.6">
      <c r="A663" s="516">
        <v>46158</v>
      </c>
      <c r="B663" s="517" t="s">
        <v>614</v>
      </c>
      <c r="C663" s="517" t="s">
        <v>101</v>
      </c>
      <c r="D663" s="517" t="s">
        <v>256</v>
      </c>
      <c r="E663" s="299">
        <v>20000</v>
      </c>
      <c r="F663" s="299"/>
      <c r="G663" s="336"/>
      <c r="H663" s="336">
        <f t="shared" si="13"/>
        <v>26600</v>
      </c>
      <c r="I663" s="517" t="s">
        <v>130</v>
      </c>
      <c r="J663" s="299" t="s">
        <v>1757</v>
      </c>
      <c r="K663" s="176"/>
    </row>
    <row r="664" spans="1:11" ht="15.6">
      <c r="A664" s="516">
        <v>46159</v>
      </c>
      <c r="B664" s="517" t="s">
        <v>2169</v>
      </c>
      <c r="C664" s="517" t="s">
        <v>520</v>
      </c>
      <c r="D664" s="517" t="s">
        <v>256</v>
      </c>
      <c r="E664" s="299"/>
      <c r="F664" s="299">
        <v>500</v>
      </c>
      <c r="G664" s="336"/>
      <c r="H664" s="336">
        <f t="shared" si="13"/>
        <v>26100</v>
      </c>
      <c r="I664" s="517" t="s">
        <v>130</v>
      </c>
      <c r="J664" s="299" t="s">
        <v>1739</v>
      </c>
      <c r="K664" s="176"/>
    </row>
    <row r="665" spans="1:11" ht="15.6">
      <c r="A665" s="516">
        <v>46159</v>
      </c>
      <c r="B665" s="517" t="s">
        <v>2169</v>
      </c>
      <c r="C665" s="517" t="s">
        <v>520</v>
      </c>
      <c r="D665" s="517" t="s">
        <v>256</v>
      </c>
      <c r="E665" s="299"/>
      <c r="F665" s="299">
        <v>500</v>
      </c>
      <c r="G665" s="336"/>
      <c r="H665" s="336">
        <f t="shared" si="13"/>
        <v>25600</v>
      </c>
      <c r="I665" s="517" t="s">
        <v>130</v>
      </c>
      <c r="J665" s="299" t="s">
        <v>1739</v>
      </c>
      <c r="K665" s="176"/>
    </row>
    <row r="666" spans="1:11" ht="15.6">
      <c r="A666" s="516">
        <v>46160</v>
      </c>
      <c r="B666" s="517" t="s">
        <v>2162</v>
      </c>
      <c r="C666" s="517" t="s">
        <v>616</v>
      </c>
      <c r="D666" s="517" t="s">
        <v>256</v>
      </c>
      <c r="E666" s="299"/>
      <c r="F666" s="299">
        <v>4000</v>
      </c>
      <c r="G666" s="336"/>
      <c r="H666" s="336">
        <f t="shared" si="13"/>
        <v>21600</v>
      </c>
      <c r="I666" s="517" t="s">
        <v>130</v>
      </c>
      <c r="J666" s="299" t="s">
        <v>1740</v>
      </c>
      <c r="K666" s="176"/>
    </row>
    <row r="667" spans="1:11" ht="15.6">
      <c r="A667" s="516">
        <v>46160</v>
      </c>
      <c r="B667" s="517" t="s">
        <v>2185</v>
      </c>
      <c r="C667" s="517" t="s">
        <v>520</v>
      </c>
      <c r="D667" s="517" t="s">
        <v>256</v>
      </c>
      <c r="E667" s="299"/>
      <c r="F667" s="299">
        <v>700</v>
      </c>
      <c r="G667" s="336"/>
      <c r="H667" s="336">
        <f t="shared" si="13"/>
        <v>20900</v>
      </c>
      <c r="I667" s="517" t="s">
        <v>130</v>
      </c>
      <c r="J667" s="299" t="s">
        <v>1739</v>
      </c>
      <c r="K667" s="176"/>
    </row>
    <row r="668" spans="1:11" ht="15.6">
      <c r="A668" s="516">
        <v>46161</v>
      </c>
      <c r="B668" s="517" t="s">
        <v>2193</v>
      </c>
      <c r="C668" s="517" t="s">
        <v>520</v>
      </c>
      <c r="D668" s="517" t="s">
        <v>256</v>
      </c>
      <c r="E668" s="299"/>
      <c r="F668" s="299">
        <v>700</v>
      </c>
      <c r="G668" s="336"/>
      <c r="H668" s="336">
        <f t="shared" si="13"/>
        <v>20200</v>
      </c>
      <c r="I668" s="517" t="s">
        <v>130</v>
      </c>
      <c r="J668" s="299" t="s">
        <v>1739</v>
      </c>
      <c r="K668" s="176"/>
    </row>
    <row r="669" spans="1:11" ht="15.6">
      <c r="A669" s="516">
        <v>46161</v>
      </c>
      <c r="B669" s="517" t="s">
        <v>2185</v>
      </c>
      <c r="C669" s="517" t="s">
        <v>520</v>
      </c>
      <c r="D669" s="517" t="s">
        <v>256</v>
      </c>
      <c r="E669" s="299"/>
      <c r="F669" s="299">
        <v>700</v>
      </c>
      <c r="G669" s="336"/>
      <c r="H669" s="336">
        <f t="shared" si="13"/>
        <v>19500</v>
      </c>
      <c r="I669" s="517" t="s">
        <v>130</v>
      </c>
      <c r="J669" s="299" t="s">
        <v>1739</v>
      </c>
      <c r="K669" s="176"/>
    </row>
    <row r="670" spans="1:11" ht="15.6">
      <c r="A670" s="516">
        <v>46161</v>
      </c>
      <c r="B670" s="517" t="s">
        <v>614</v>
      </c>
      <c r="C670" s="517" t="s">
        <v>101</v>
      </c>
      <c r="D670" s="517" t="s">
        <v>256</v>
      </c>
      <c r="E670" s="299">
        <v>20000</v>
      </c>
      <c r="F670" s="299"/>
      <c r="G670" s="336"/>
      <c r="H670" s="336">
        <f t="shared" si="13"/>
        <v>39500</v>
      </c>
      <c r="I670" s="517" t="s">
        <v>130</v>
      </c>
      <c r="J670" s="299" t="s">
        <v>1758</v>
      </c>
      <c r="K670" s="176"/>
    </row>
    <row r="671" spans="1:11" ht="15.6">
      <c r="A671" s="516">
        <v>46161</v>
      </c>
      <c r="B671" s="517" t="s">
        <v>2185</v>
      </c>
      <c r="C671" s="517" t="s">
        <v>520</v>
      </c>
      <c r="D671" s="517" t="s">
        <v>256</v>
      </c>
      <c r="E671" s="299"/>
      <c r="F671" s="299">
        <v>700</v>
      </c>
      <c r="G671" s="336"/>
      <c r="H671" s="336">
        <f t="shared" si="13"/>
        <v>38800</v>
      </c>
      <c r="I671" s="517" t="s">
        <v>130</v>
      </c>
      <c r="J671" s="299" t="s">
        <v>1739</v>
      </c>
      <c r="K671" s="176"/>
    </row>
    <row r="672" spans="1:11" ht="15.6">
      <c r="A672" s="516">
        <v>46161</v>
      </c>
      <c r="B672" s="517" t="s">
        <v>2207</v>
      </c>
      <c r="C672" s="517" t="s">
        <v>391</v>
      </c>
      <c r="D672" s="517" t="s">
        <v>256</v>
      </c>
      <c r="E672" s="299"/>
      <c r="F672" s="299">
        <v>6000</v>
      </c>
      <c r="G672" s="336"/>
      <c r="H672" s="336">
        <f t="shared" si="13"/>
        <v>32800</v>
      </c>
      <c r="I672" s="517" t="s">
        <v>130</v>
      </c>
      <c r="J672" s="299" t="s">
        <v>1759</v>
      </c>
      <c r="K672" s="176"/>
    </row>
    <row r="673" spans="1:11" ht="15.6">
      <c r="A673" s="516">
        <v>46161</v>
      </c>
      <c r="B673" s="517" t="s">
        <v>2193</v>
      </c>
      <c r="C673" s="517" t="s">
        <v>520</v>
      </c>
      <c r="D673" s="517" t="s">
        <v>256</v>
      </c>
      <c r="E673" s="299"/>
      <c r="F673" s="299">
        <v>700</v>
      </c>
      <c r="G673" s="336"/>
      <c r="H673" s="336">
        <f t="shared" si="13"/>
        <v>32100</v>
      </c>
      <c r="I673" s="517" t="s">
        <v>130</v>
      </c>
      <c r="J673" s="299" t="s">
        <v>1739</v>
      </c>
      <c r="K673" s="176"/>
    </row>
    <row r="674" spans="1:11" ht="15.6">
      <c r="A674" s="516">
        <v>46161</v>
      </c>
      <c r="B674" s="348" t="s">
        <v>1738</v>
      </c>
      <c r="C674" s="348" t="s">
        <v>109</v>
      </c>
      <c r="D674" s="348" t="s">
        <v>256</v>
      </c>
      <c r="E674" s="299">
        <v>7500</v>
      </c>
      <c r="F674" s="299"/>
      <c r="G674" s="336"/>
      <c r="H674" s="336">
        <f t="shared" si="13"/>
        <v>39600</v>
      </c>
      <c r="I674" s="517" t="s">
        <v>130</v>
      </c>
      <c r="J674" s="299" t="s">
        <v>1760</v>
      </c>
      <c r="K674" s="176"/>
    </row>
    <row r="675" spans="1:11" ht="15.6">
      <c r="A675" s="516">
        <v>46161</v>
      </c>
      <c r="B675" s="348" t="s">
        <v>1738</v>
      </c>
      <c r="C675" s="348" t="s">
        <v>109</v>
      </c>
      <c r="D675" s="348" t="s">
        <v>256</v>
      </c>
      <c r="E675" s="299"/>
      <c r="F675" s="299">
        <v>7500</v>
      </c>
      <c r="G675" s="336"/>
      <c r="H675" s="336">
        <f t="shared" si="13"/>
        <v>32100</v>
      </c>
      <c r="I675" s="517" t="s">
        <v>130</v>
      </c>
      <c r="J675" s="299" t="s">
        <v>1760</v>
      </c>
      <c r="K675" s="176"/>
    </row>
    <row r="676" spans="1:11" ht="15.6">
      <c r="A676" s="516">
        <v>46162</v>
      </c>
      <c r="B676" s="517" t="s">
        <v>2216</v>
      </c>
      <c r="C676" s="517" t="s">
        <v>523</v>
      </c>
      <c r="D676" s="517" t="s">
        <v>256</v>
      </c>
      <c r="E676" s="299"/>
      <c r="F676" s="299">
        <v>20000</v>
      </c>
      <c r="G676" s="336"/>
      <c r="H676" s="336">
        <f t="shared" si="13"/>
        <v>12100</v>
      </c>
      <c r="I676" s="517" t="s">
        <v>130</v>
      </c>
      <c r="J676" s="299" t="s">
        <v>1761</v>
      </c>
      <c r="K676" s="176"/>
    </row>
    <row r="677" spans="1:11" ht="15.6">
      <c r="A677" s="516">
        <v>46162</v>
      </c>
      <c r="B677" s="517" t="s">
        <v>2185</v>
      </c>
      <c r="C677" s="517" t="s">
        <v>520</v>
      </c>
      <c r="D677" s="517" t="s">
        <v>256</v>
      </c>
      <c r="E677" s="299"/>
      <c r="F677" s="299">
        <v>700</v>
      </c>
      <c r="G677" s="336"/>
      <c r="H677" s="336">
        <f t="shared" si="13"/>
        <v>11400</v>
      </c>
      <c r="I677" s="517" t="s">
        <v>130</v>
      </c>
      <c r="J677" s="299" t="s">
        <v>1739</v>
      </c>
      <c r="K677" s="176"/>
    </row>
    <row r="678" spans="1:11" ht="15.6">
      <c r="A678" s="516">
        <v>46162</v>
      </c>
      <c r="B678" s="517" t="s">
        <v>2164</v>
      </c>
      <c r="C678" s="517" t="s">
        <v>520</v>
      </c>
      <c r="D678" s="517" t="s">
        <v>256</v>
      </c>
      <c r="E678" s="299"/>
      <c r="F678" s="299">
        <v>2000</v>
      </c>
      <c r="G678" s="336"/>
      <c r="H678" s="336">
        <f t="shared" si="13"/>
        <v>9400</v>
      </c>
      <c r="I678" s="517" t="s">
        <v>130</v>
      </c>
      <c r="J678" s="299" t="s">
        <v>1739</v>
      </c>
      <c r="K678" s="176"/>
    </row>
    <row r="679" spans="1:11" ht="15.6">
      <c r="A679" s="168"/>
      <c r="B679" s="176"/>
      <c r="C679" s="176"/>
      <c r="D679" s="176"/>
      <c r="E679" s="188">
        <f>SUM(E576:E678)</f>
        <v>371500</v>
      </c>
      <c r="F679" s="188">
        <f>SUM(F576:F678)</f>
        <v>371700</v>
      </c>
      <c r="G679" s="188"/>
      <c r="H679" s="196">
        <f>+E679-F679+H575</f>
        <v>9400</v>
      </c>
      <c r="I679" s="176"/>
      <c r="J679" s="176"/>
      <c r="K679" s="176"/>
    </row>
    <row r="680" spans="1:11" ht="15.6">
      <c r="A680" s="168"/>
      <c r="B680" s="176"/>
      <c r="C680" s="176"/>
      <c r="D680" s="176"/>
      <c r="E680" s="188"/>
      <c r="F680" s="188"/>
      <c r="G680" s="188"/>
      <c r="H680" s="196"/>
      <c r="I680" s="176"/>
      <c r="J680" s="176"/>
      <c r="K680" s="176"/>
    </row>
    <row r="681" spans="1:11" ht="15.6">
      <c r="A681" s="178"/>
      <c r="B681" s="176"/>
      <c r="C681" s="179" t="s">
        <v>152</v>
      </c>
      <c r="D681" s="176"/>
      <c r="E681" s="180"/>
      <c r="F681" s="180"/>
      <c r="G681" s="180"/>
      <c r="H681" s="181"/>
      <c r="I681" s="176"/>
      <c r="J681" s="176"/>
      <c r="K681" s="176"/>
    </row>
    <row r="682" spans="1:11" ht="15.6">
      <c r="A682" s="178"/>
      <c r="B682" s="176"/>
      <c r="C682" s="176"/>
      <c r="D682" s="176"/>
      <c r="E682" s="180"/>
      <c r="F682" s="180"/>
      <c r="G682" s="180"/>
      <c r="H682" s="181"/>
      <c r="I682" s="176"/>
      <c r="J682" s="176"/>
      <c r="K682" s="176"/>
    </row>
    <row r="683" spans="1:11" ht="15.6">
      <c r="A683" s="182" t="s">
        <v>0</v>
      </c>
      <c r="B683" s="183" t="s">
        <v>140</v>
      </c>
      <c r="C683" s="183" t="s">
        <v>141</v>
      </c>
      <c r="D683" s="183" t="s">
        <v>142</v>
      </c>
      <c r="E683" s="184" t="s">
        <v>143</v>
      </c>
      <c r="F683" s="184" t="s">
        <v>144</v>
      </c>
      <c r="G683" s="184"/>
      <c r="H683" s="190" t="s">
        <v>30</v>
      </c>
      <c r="I683" s="183" t="s">
        <v>145</v>
      </c>
      <c r="J683" s="183" t="s">
        <v>146</v>
      </c>
      <c r="K683" s="186"/>
    </row>
    <row r="684" spans="1:11" ht="15.6">
      <c r="A684" s="140">
        <v>46143</v>
      </c>
      <c r="B684" s="170" t="s">
        <v>1436</v>
      </c>
      <c r="C684" s="170"/>
      <c r="D684" s="170"/>
      <c r="E684" s="173"/>
      <c r="F684" s="173"/>
      <c r="G684" s="173"/>
      <c r="H684" s="197">
        <v>0</v>
      </c>
      <c r="I684" s="170" t="s">
        <v>131</v>
      </c>
      <c r="J684" s="170"/>
      <c r="K684" s="176"/>
    </row>
    <row r="685" spans="1:11">
      <c r="A685" s="199"/>
      <c r="B685" s="195"/>
      <c r="C685" s="195"/>
      <c r="D685" s="195"/>
      <c r="E685" s="200">
        <f>E684</f>
        <v>0</v>
      </c>
      <c r="F685" s="200">
        <f>F684</f>
        <v>0</v>
      </c>
      <c r="G685" s="200"/>
      <c r="H685" s="225">
        <f>H684+E685-F685</f>
        <v>0</v>
      </c>
      <c r="I685" s="195"/>
      <c r="J685" s="195"/>
      <c r="K685" s="195"/>
    </row>
    <row r="686" spans="1:11" ht="15.6">
      <c r="A686" s="178"/>
      <c r="B686" s="176"/>
      <c r="C686" s="179" t="s">
        <v>153</v>
      </c>
      <c r="D686" s="176"/>
      <c r="E686" s="180"/>
      <c r="F686" s="180"/>
      <c r="G686" s="180"/>
      <c r="H686" s="181"/>
      <c r="I686" s="176"/>
      <c r="J686" s="176"/>
      <c r="K686" s="176"/>
    </row>
    <row r="687" spans="1:11" ht="15.6">
      <c r="A687" s="178"/>
      <c r="B687" s="176"/>
      <c r="C687" s="176"/>
      <c r="D687" s="176"/>
      <c r="E687" s="180"/>
      <c r="F687" s="180"/>
      <c r="G687" s="180"/>
      <c r="H687" s="181"/>
      <c r="I687" s="176"/>
      <c r="J687" s="176"/>
      <c r="K687" s="176"/>
    </row>
    <row r="688" spans="1:11" ht="15.6">
      <c r="A688" s="182" t="s">
        <v>0</v>
      </c>
      <c r="B688" s="183" t="s">
        <v>140</v>
      </c>
      <c r="C688" s="183" t="s">
        <v>141</v>
      </c>
      <c r="D688" s="183" t="s">
        <v>142</v>
      </c>
      <c r="E688" s="184" t="s">
        <v>143</v>
      </c>
      <c r="F688" s="184" t="s">
        <v>144</v>
      </c>
      <c r="G688" s="184"/>
      <c r="H688" s="185" t="s">
        <v>30</v>
      </c>
      <c r="I688" s="183" t="s">
        <v>145</v>
      </c>
      <c r="J688" s="183" t="s">
        <v>146</v>
      </c>
      <c r="K688" s="186"/>
    </row>
    <row r="689" spans="1:11" ht="15.6">
      <c r="A689" s="140">
        <v>46143</v>
      </c>
      <c r="B689" s="170" t="s">
        <v>1762</v>
      </c>
      <c r="C689" s="170"/>
      <c r="D689" s="170"/>
      <c r="E689" s="173"/>
      <c r="F689" s="173"/>
      <c r="G689" s="173"/>
      <c r="H689" s="201">
        <v>0</v>
      </c>
      <c r="I689" s="170" t="s">
        <v>124</v>
      </c>
      <c r="J689" s="170"/>
      <c r="K689" s="176"/>
    </row>
    <row r="690" spans="1:11" ht="15.6">
      <c r="A690" s="171"/>
      <c r="B690" s="195"/>
      <c r="C690" s="195"/>
      <c r="D690" s="195"/>
      <c r="E690" s="143">
        <f>E689</f>
        <v>0</v>
      </c>
      <c r="F690" s="143">
        <f>F689</f>
        <v>0</v>
      </c>
      <c r="G690" s="143"/>
      <c r="H690" s="198">
        <f>E690-F690+H689</f>
        <v>0</v>
      </c>
      <c r="I690" s="176"/>
      <c r="J690" s="176"/>
      <c r="K690" s="176"/>
    </row>
    <row r="691" spans="1:11" ht="15.6">
      <c r="A691" s="171"/>
      <c r="B691" s="195"/>
      <c r="C691" s="195"/>
      <c r="D691" s="195"/>
      <c r="E691" s="202"/>
      <c r="F691" s="180"/>
      <c r="G691" s="180"/>
      <c r="H691" s="198"/>
      <c r="I691" s="176"/>
      <c r="J691" s="176"/>
      <c r="K691" s="176"/>
    </row>
    <row r="692" spans="1:11" ht="15.6">
      <c r="A692" s="171"/>
      <c r="B692" s="195"/>
      <c r="C692" s="195"/>
      <c r="D692" s="195"/>
      <c r="E692" s="202"/>
      <c r="F692" s="180"/>
      <c r="G692" s="180"/>
      <c r="H692" s="198"/>
      <c r="I692" s="176"/>
      <c r="J692" s="176"/>
      <c r="K692" s="176"/>
    </row>
    <row r="693" spans="1:11" ht="15.6">
      <c r="A693" s="171"/>
      <c r="B693" s="557" t="s">
        <v>189</v>
      </c>
      <c r="C693" s="557"/>
      <c r="D693" s="557"/>
      <c r="E693" s="557"/>
      <c r="F693" s="180"/>
      <c r="G693" s="180"/>
      <c r="H693" s="198"/>
      <c r="I693" s="176"/>
      <c r="J693" s="176"/>
      <c r="K693" s="176"/>
    </row>
    <row r="694" spans="1:11" ht="15.6">
      <c r="A694" s="178"/>
      <c r="B694" s="176"/>
      <c r="C694" s="176"/>
      <c r="D694" s="176"/>
      <c r="E694" s="180"/>
      <c r="F694" s="180"/>
      <c r="G694" s="180"/>
      <c r="H694" s="181"/>
      <c r="I694" s="176"/>
      <c r="J694" s="176"/>
      <c r="K694" s="176"/>
    </row>
    <row r="695" spans="1:11" ht="15.6">
      <c r="A695" s="182" t="s">
        <v>0</v>
      </c>
      <c r="B695" s="183" t="s">
        <v>140</v>
      </c>
      <c r="C695" s="183" t="s">
        <v>141</v>
      </c>
      <c r="D695" s="183" t="s">
        <v>142</v>
      </c>
      <c r="E695" s="184" t="s">
        <v>143</v>
      </c>
      <c r="F695" s="184" t="s">
        <v>144</v>
      </c>
      <c r="G695" s="184"/>
      <c r="H695" s="185" t="s">
        <v>30</v>
      </c>
      <c r="I695" s="183" t="s">
        <v>145</v>
      </c>
      <c r="J695" s="183" t="s">
        <v>146</v>
      </c>
      <c r="K695" s="186"/>
    </row>
    <row r="696" spans="1:11" ht="15.6">
      <c r="A696" s="140">
        <v>46143</v>
      </c>
      <c r="B696" s="170" t="s">
        <v>1436</v>
      </c>
      <c r="C696" s="170"/>
      <c r="D696" s="170"/>
      <c r="E696" s="173"/>
      <c r="F696" s="173"/>
      <c r="G696" s="173"/>
      <c r="H696" s="201">
        <v>0</v>
      </c>
      <c r="I696" s="170" t="s">
        <v>125</v>
      </c>
      <c r="J696" s="170"/>
      <c r="K696" s="176"/>
    </row>
    <row r="697" spans="1:11" ht="15.6">
      <c r="A697" s="171"/>
      <c r="B697" s="195"/>
      <c r="C697" s="202"/>
      <c r="D697" s="195"/>
      <c r="E697" s="203">
        <f>E696</f>
        <v>0</v>
      </c>
      <c r="F697" s="203">
        <f>F696</f>
        <v>0</v>
      </c>
      <c r="G697" s="203"/>
      <c r="H697" s="198">
        <f>+E697-F697+H696</f>
        <v>0</v>
      </c>
      <c r="I697" s="176"/>
      <c r="J697" s="176"/>
      <c r="K697" s="176"/>
    </row>
    <row r="698" spans="1:11" ht="15.6">
      <c r="A698" s="178"/>
      <c r="B698" s="176"/>
      <c r="C698" s="179" t="s">
        <v>178</v>
      </c>
      <c r="D698" s="176"/>
      <c r="E698" s="180"/>
      <c r="F698" s="180"/>
      <c r="G698" s="180"/>
      <c r="H698" s="181"/>
      <c r="I698" s="176"/>
      <c r="J698" s="176"/>
      <c r="K698" s="176"/>
    </row>
    <row r="699" spans="1:11" ht="15.6">
      <c r="A699" s="178"/>
      <c r="B699" s="176"/>
      <c r="C699" s="176"/>
      <c r="D699" s="176"/>
      <c r="E699" s="180"/>
      <c r="F699" s="180"/>
      <c r="G699" s="180"/>
      <c r="H699" s="181"/>
      <c r="I699" s="176"/>
      <c r="J699" s="176"/>
      <c r="K699" s="176"/>
    </row>
    <row r="700" spans="1:11" ht="15.6">
      <c r="A700" s="182" t="s">
        <v>0</v>
      </c>
      <c r="B700" s="183" t="s">
        <v>140</v>
      </c>
      <c r="C700" s="183" t="s">
        <v>141</v>
      </c>
      <c r="D700" s="183" t="s">
        <v>142</v>
      </c>
      <c r="E700" s="184" t="s">
        <v>143</v>
      </c>
      <c r="F700" s="184" t="s">
        <v>144</v>
      </c>
      <c r="G700" s="184"/>
      <c r="H700" s="185" t="s">
        <v>154</v>
      </c>
      <c r="I700" s="183" t="s">
        <v>145</v>
      </c>
      <c r="J700" s="183" t="s">
        <v>146</v>
      </c>
      <c r="K700" s="186"/>
    </row>
    <row r="701" spans="1:11" ht="15.6">
      <c r="A701" s="140">
        <v>46113</v>
      </c>
      <c r="B701" s="170" t="s">
        <v>912</v>
      </c>
      <c r="C701" s="170"/>
      <c r="D701" s="170"/>
      <c r="E701" s="173"/>
      <c r="F701" s="173"/>
      <c r="G701" s="173"/>
      <c r="H701" s="174">
        <v>80130</v>
      </c>
      <c r="I701" s="170" t="s">
        <v>126</v>
      </c>
      <c r="J701" s="170"/>
      <c r="K701" s="176"/>
    </row>
    <row r="702" spans="1:11" ht="15.6">
      <c r="A702" s="349">
        <v>46143</v>
      </c>
      <c r="B702" s="353" t="s">
        <v>1763</v>
      </c>
      <c r="C702" s="353" t="s">
        <v>523</v>
      </c>
      <c r="D702" s="353" t="s">
        <v>96</v>
      </c>
      <c r="E702" s="351"/>
      <c r="F702" s="351">
        <v>50000</v>
      </c>
      <c r="G702" s="173"/>
      <c r="H702" s="174">
        <f>+H701+E702-F702</f>
        <v>30130</v>
      </c>
      <c r="I702" s="523" t="s">
        <v>133</v>
      </c>
      <c r="J702" s="211" t="s">
        <v>1833</v>
      </c>
      <c r="K702" s="176"/>
    </row>
    <row r="703" spans="1:11" ht="15.6">
      <c r="A703" s="349">
        <v>46143</v>
      </c>
      <c r="B703" s="211" t="s">
        <v>1764</v>
      </c>
      <c r="C703" s="350" t="s">
        <v>334</v>
      </c>
      <c r="D703" s="518" t="s">
        <v>96</v>
      </c>
      <c r="E703" s="519"/>
      <c r="F703" s="519">
        <v>500</v>
      </c>
      <c r="G703" s="173"/>
      <c r="H703" s="174">
        <f t="shared" ref="H703:H805" si="14">+H702+E703-F703</f>
        <v>29630</v>
      </c>
      <c r="I703" s="523" t="s">
        <v>133</v>
      </c>
      <c r="J703" s="211" t="s">
        <v>1834</v>
      </c>
      <c r="K703" s="176"/>
    </row>
    <row r="704" spans="1:11" ht="15.6">
      <c r="A704" s="349">
        <v>46143</v>
      </c>
      <c r="B704" s="211" t="s">
        <v>1229</v>
      </c>
      <c r="C704" s="211" t="s">
        <v>403</v>
      </c>
      <c r="D704" s="518" t="s">
        <v>96</v>
      </c>
      <c r="E704" s="519"/>
      <c r="F704" s="519">
        <v>3000</v>
      </c>
      <c r="G704" s="173"/>
      <c r="H704" s="174">
        <f t="shared" si="14"/>
        <v>26630</v>
      </c>
      <c r="I704" s="523" t="s">
        <v>133</v>
      </c>
      <c r="J704" s="211" t="s">
        <v>1835</v>
      </c>
      <c r="K704" s="176"/>
    </row>
    <row r="705" spans="1:11" ht="15.6">
      <c r="A705" s="349">
        <v>46143</v>
      </c>
      <c r="B705" s="211" t="s">
        <v>1241</v>
      </c>
      <c r="C705" s="350" t="s">
        <v>334</v>
      </c>
      <c r="D705" s="518" t="s">
        <v>96</v>
      </c>
      <c r="E705" s="519"/>
      <c r="F705" s="519">
        <v>500</v>
      </c>
      <c r="G705" s="173"/>
      <c r="H705" s="174"/>
      <c r="I705" s="523" t="s">
        <v>133</v>
      </c>
      <c r="J705" s="211" t="s">
        <v>1834</v>
      </c>
      <c r="K705" s="176"/>
    </row>
    <row r="706" spans="1:11" ht="15.6">
      <c r="A706" s="349">
        <v>46143</v>
      </c>
      <c r="B706" s="211" t="s">
        <v>1765</v>
      </c>
      <c r="C706" s="350" t="s">
        <v>334</v>
      </c>
      <c r="D706" s="518" t="s">
        <v>96</v>
      </c>
      <c r="E706" s="519"/>
      <c r="F706" s="519">
        <v>500</v>
      </c>
      <c r="G706" s="173"/>
      <c r="H706" s="174"/>
      <c r="I706" s="523" t="s">
        <v>133</v>
      </c>
      <c r="J706" s="211" t="s">
        <v>1834</v>
      </c>
      <c r="K706" s="176"/>
    </row>
    <row r="707" spans="1:11" ht="15.6">
      <c r="A707" s="349">
        <v>46143</v>
      </c>
      <c r="B707" s="211" t="s">
        <v>1229</v>
      </c>
      <c r="C707" s="211" t="s">
        <v>403</v>
      </c>
      <c r="D707" s="518" t="s">
        <v>96</v>
      </c>
      <c r="E707" s="519"/>
      <c r="F707" s="519">
        <v>3000</v>
      </c>
      <c r="G707" s="173"/>
      <c r="H707" s="174"/>
      <c r="I707" s="523" t="s">
        <v>133</v>
      </c>
      <c r="J707" s="211" t="s">
        <v>1835</v>
      </c>
      <c r="K707" s="176"/>
    </row>
    <row r="708" spans="1:11" ht="15.6">
      <c r="A708" s="349">
        <v>46143</v>
      </c>
      <c r="B708" s="211" t="s">
        <v>1239</v>
      </c>
      <c r="C708" s="350" t="s">
        <v>334</v>
      </c>
      <c r="D708" s="518" t="s">
        <v>96</v>
      </c>
      <c r="E708" s="519"/>
      <c r="F708" s="519">
        <v>500</v>
      </c>
      <c r="G708" s="173"/>
      <c r="H708" s="174"/>
      <c r="I708" s="523" t="s">
        <v>133</v>
      </c>
      <c r="J708" s="211" t="s">
        <v>1834</v>
      </c>
      <c r="K708" s="176"/>
    </row>
    <row r="709" spans="1:11" ht="15.6">
      <c r="A709" s="349">
        <v>46144</v>
      </c>
      <c r="B709" s="211" t="s">
        <v>1766</v>
      </c>
      <c r="C709" s="350" t="s">
        <v>334</v>
      </c>
      <c r="D709" s="518" t="s">
        <v>96</v>
      </c>
      <c r="E709" s="519"/>
      <c r="F709" s="519">
        <v>500</v>
      </c>
      <c r="G709" s="173"/>
      <c r="H709" s="174"/>
      <c r="I709" s="523" t="s">
        <v>133</v>
      </c>
      <c r="J709" s="211" t="s">
        <v>1834</v>
      </c>
      <c r="K709" s="176"/>
    </row>
    <row r="710" spans="1:11" ht="15.6">
      <c r="A710" s="349">
        <v>46144</v>
      </c>
      <c r="B710" s="211" t="s">
        <v>1229</v>
      </c>
      <c r="C710" s="211" t="s">
        <v>403</v>
      </c>
      <c r="D710" s="518" t="s">
        <v>96</v>
      </c>
      <c r="E710" s="519"/>
      <c r="F710" s="519">
        <v>3000</v>
      </c>
      <c r="G710" s="173"/>
      <c r="H710" s="174"/>
      <c r="I710" s="523" t="s">
        <v>133</v>
      </c>
      <c r="J710" s="211" t="s">
        <v>1835</v>
      </c>
      <c r="K710" s="176"/>
    </row>
    <row r="711" spans="1:11" ht="15.6">
      <c r="A711" s="349">
        <v>46144</v>
      </c>
      <c r="B711" s="211" t="s">
        <v>1241</v>
      </c>
      <c r="C711" s="350" t="s">
        <v>334</v>
      </c>
      <c r="D711" s="518" t="s">
        <v>96</v>
      </c>
      <c r="E711" s="519"/>
      <c r="F711" s="519">
        <v>500</v>
      </c>
      <c r="G711" s="173"/>
      <c r="H711" s="174"/>
      <c r="I711" s="523" t="s">
        <v>133</v>
      </c>
      <c r="J711" s="211" t="s">
        <v>1834</v>
      </c>
      <c r="K711" s="176"/>
    </row>
    <row r="712" spans="1:11" ht="15.6">
      <c r="A712" s="349">
        <v>46144</v>
      </c>
      <c r="B712" s="211" t="s">
        <v>1767</v>
      </c>
      <c r="C712" s="350" t="s">
        <v>334</v>
      </c>
      <c r="D712" s="518" t="s">
        <v>96</v>
      </c>
      <c r="E712" s="519"/>
      <c r="F712" s="519">
        <v>500</v>
      </c>
      <c r="G712" s="173"/>
      <c r="H712" s="174"/>
      <c r="I712" s="523" t="s">
        <v>133</v>
      </c>
      <c r="J712" s="211" t="s">
        <v>1834</v>
      </c>
      <c r="K712" s="176"/>
    </row>
    <row r="713" spans="1:11" ht="15.6">
      <c r="A713" s="349">
        <v>46144</v>
      </c>
      <c r="B713" s="211" t="s">
        <v>1229</v>
      </c>
      <c r="C713" s="211" t="s">
        <v>403</v>
      </c>
      <c r="D713" s="518" t="s">
        <v>96</v>
      </c>
      <c r="E713" s="519"/>
      <c r="F713" s="519">
        <v>3000</v>
      </c>
      <c r="G713" s="173"/>
      <c r="H713" s="174"/>
      <c r="I713" s="523" t="s">
        <v>133</v>
      </c>
      <c r="J713" s="211" t="s">
        <v>1835</v>
      </c>
      <c r="K713" s="176"/>
    </row>
    <row r="714" spans="1:11" ht="15.6">
      <c r="A714" s="349">
        <v>46144</v>
      </c>
      <c r="B714" s="211" t="s">
        <v>1239</v>
      </c>
      <c r="C714" s="350" t="s">
        <v>334</v>
      </c>
      <c r="D714" s="518" t="s">
        <v>96</v>
      </c>
      <c r="E714" s="519"/>
      <c r="F714" s="519">
        <v>500</v>
      </c>
      <c r="G714" s="173"/>
      <c r="H714" s="174"/>
      <c r="I714" s="523" t="s">
        <v>133</v>
      </c>
      <c r="J714" s="211" t="s">
        <v>1834</v>
      </c>
      <c r="K714" s="176"/>
    </row>
    <row r="715" spans="1:11" ht="15.6">
      <c r="A715" s="349">
        <v>46145</v>
      </c>
      <c r="B715" s="211" t="s">
        <v>1766</v>
      </c>
      <c r="C715" s="350" t="s">
        <v>334</v>
      </c>
      <c r="D715" s="518" t="s">
        <v>96</v>
      </c>
      <c r="E715" s="519"/>
      <c r="F715" s="519">
        <v>500</v>
      </c>
      <c r="G715" s="173"/>
      <c r="H715" s="174"/>
      <c r="I715" s="523" t="s">
        <v>133</v>
      </c>
      <c r="J715" s="211" t="s">
        <v>1834</v>
      </c>
      <c r="K715" s="176"/>
    </row>
    <row r="716" spans="1:11" ht="15.6">
      <c r="A716" s="349">
        <v>46145</v>
      </c>
      <c r="B716" s="211" t="s">
        <v>1229</v>
      </c>
      <c r="C716" s="211" t="s">
        <v>403</v>
      </c>
      <c r="D716" s="518" t="s">
        <v>96</v>
      </c>
      <c r="E716" s="519"/>
      <c r="F716" s="519">
        <v>3000</v>
      </c>
      <c r="G716" s="173"/>
      <c r="H716" s="174"/>
      <c r="I716" s="523" t="s">
        <v>133</v>
      </c>
      <c r="J716" s="211" t="s">
        <v>1835</v>
      </c>
      <c r="K716" s="176"/>
    </row>
    <row r="717" spans="1:11" ht="15.6">
      <c r="A717" s="349">
        <v>46145</v>
      </c>
      <c r="B717" s="211" t="s">
        <v>1241</v>
      </c>
      <c r="C717" s="350" t="s">
        <v>334</v>
      </c>
      <c r="D717" s="518" t="s">
        <v>96</v>
      </c>
      <c r="E717" s="519"/>
      <c r="F717" s="519">
        <v>500</v>
      </c>
      <c r="G717" s="173"/>
      <c r="H717" s="174"/>
      <c r="I717" s="523" t="s">
        <v>133</v>
      </c>
      <c r="J717" s="211" t="s">
        <v>1834</v>
      </c>
      <c r="K717" s="176"/>
    </row>
    <row r="718" spans="1:11" ht="15.6">
      <c r="A718" s="349">
        <v>46145</v>
      </c>
      <c r="B718" s="211" t="s">
        <v>1768</v>
      </c>
      <c r="C718" s="350" t="s">
        <v>334</v>
      </c>
      <c r="D718" s="518" t="s">
        <v>96</v>
      </c>
      <c r="E718" s="519"/>
      <c r="F718" s="519">
        <v>500</v>
      </c>
      <c r="G718" s="173"/>
      <c r="H718" s="174"/>
      <c r="I718" s="523" t="s">
        <v>133</v>
      </c>
      <c r="J718" s="211" t="s">
        <v>1834</v>
      </c>
      <c r="K718" s="176"/>
    </row>
    <row r="719" spans="1:11" ht="15.6">
      <c r="A719" s="349">
        <v>46145</v>
      </c>
      <c r="B719" s="211" t="s">
        <v>1226</v>
      </c>
      <c r="C719" s="350" t="s">
        <v>334</v>
      </c>
      <c r="D719" s="518" t="s">
        <v>96</v>
      </c>
      <c r="E719" s="519"/>
      <c r="F719" s="519">
        <v>500</v>
      </c>
      <c r="G719" s="173"/>
      <c r="H719" s="174"/>
      <c r="I719" s="523" t="s">
        <v>133</v>
      </c>
      <c r="J719" s="211" t="s">
        <v>1834</v>
      </c>
      <c r="K719" s="176"/>
    </row>
    <row r="720" spans="1:11" ht="15.6">
      <c r="A720" s="349">
        <v>46146</v>
      </c>
      <c r="B720" s="211" t="s">
        <v>1769</v>
      </c>
      <c r="C720" s="350" t="s">
        <v>334</v>
      </c>
      <c r="D720" s="518" t="s">
        <v>96</v>
      </c>
      <c r="E720" s="519"/>
      <c r="F720" s="519">
        <v>500</v>
      </c>
      <c r="G720" s="173"/>
      <c r="H720" s="174"/>
      <c r="I720" s="523" t="s">
        <v>133</v>
      </c>
      <c r="J720" s="211" t="s">
        <v>1834</v>
      </c>
      <c r="K720" s="176"/>
    </row>
    <row r="721" spans="1:11" ht="15.6">
      <c r="A721" s="349">
        <v>46146</v>
      </c>
      <c r="B721" s="353" t="s">
        <v>1770</v>
      </c>
      <c r="C721" s="353" t="s">
        <v>523</v>
      </c>
      <c r="D721" s="353" t="s">
        <v>96</v>
      </c>
      <c r="E721" s="351"/>
      <c r="F721" s="351">
        <v>70000</v>
      </c>
      <c r="G721" s="173"/>
      <c r="H721" s="174"/>
      <c r="I721" s="350" t="s">
        <v>133</v>
      </c>
      <c r="J721" s="172" t="s">
        <v>1836</v>
      </c>
      <c r="K721" s="176"/>
    </row>
    <row r="722" spans="1:11" ht="15.6">
      <c r="A722" s="349">
        <v>46146</v>
      </c>
      <c r="B722" s="211" t="s">
        <v>1771</v>
      </c>
      <c r="C722" s="350" t="s">
        <v>334</v>
      </c>
      <c r="D722" s="518" t="s">
        <v>96</v>
      </c>
      <c r="E722" s="519"/>
      <c r="F722" s="519">
        <v>500</v>
      </c>
      <c r="G722" s="173"/>
      <c r="H722" s="174"/>
      <c r="I722" s="523" t="s">
        <v>133</v>
      </c>
      <c r="J722" s="211" t="s">
        <v>1834</v>
      </c>
      <c r="K722" s="176"/>
    </row>
    <row r="723" spans="1:11" ht="15.6">
      <c r="A723" s="349">
        <v>46147</v>
      </c>
      <c r="B723" s="211" t="s">
        <v>1772</v>
      </c>
      <c r="C723" s="350" t="s">
        <v>334</v>
      </c>
      <c r="D723" s="518" t="s">
        <v>96</v>
      </c>
      <c r="E723" s="519"/>
      <c r="F723" s="519">
        <v>500</v>
      </c>
      <c r="G723" s="173"/>
      <c r="H723" s="174"/>
      <c r="I723" s="523" t="s">
        <v>133</v>
      </c>
      <c r="J723" s="211" t="s">
        <v>1834</v>
      </c>
      <c r="K723" s="176"/>
    </row>
    <row r="724" spans="1:11" ht="15.6">
      <c r="A724" s="349">
        <v>46147</v>
      </c>
      <c r="B724" s="353" t="s">
        <v>1773</v>
      </c>
      <c r="C724" s="353" t="s">
        <v>523</v>
      </c>
      <c r="D724" s="353" t="s">
        <v>96</v>
      </c>
      <c r="E724" s="351"/>
      <c r="F724" s="351">
        <v>10000</v>
      </c>
      <c r="G724" s="173"/>
      <c r="H724" s="174"/>
      <c r="I724" s="350" t="s">
        <v>133</v>
      </c>
      <c r="J724" s="172" t="s">
        <v>1837</v>
      </c>
      <c r="K724" s="176"/>
    </row>
    <row r="725" spans="1:11" ht="15.6">
      <c r="A725" s="349">
        <v>46147</v>
      </c>
      <c r="B725" s="211" t="s">
        <v>1183</v>
      </c>
      <c r="C725" s="350" t="s">
        <v>101</v>
      </c>
      <c r="D725" s="518" t="s">
        <v>96</v>
      </c>
      <c r="E725" s="520">
        <v>84000</v>
      </c>
      <c r="F725" s="351"/>
      <c r="G725" s="173"/>
      <c r="H725" s="174"/>
      <c r="I725" s="523" t="s">
        <v>133</v>
      </c>
      <c r="J725" s="211" t="s">
        <v>1838</v>
      </c>
      <c r="K725" s="176"/>
    </row>
    <row r="726" spans="1:11" ht="15.6">
      <c r="A726" s="349">
        <v>46147</v>
      </c>
      <c r="B726" s="172" t="s">
        <v>1774</v>
      </c>
      <c r="C726" s="350" t="s">
        <v>109</v>
      </c>
      <c r="D726" s="350" t="s">
        <v>96</v>
      </c>
      <c r="E726" s="521">
        <v>7500</v>
      </c>
      <c r="F726" s="351"/>
      <c r="G726" s="173"/>
      <c r="H726" s="174"/>
      <c r="I726" s="350" t="s">
        <v>133</v>
      </c>
      <c r="J726" s="172" t="s">
        <v>1839</v>
      </c>
      <c r="K726" s="176"/>
    </row>
    <row r="727" spans="1:11" ht="15.6">
      <c r="A727" s="349">
        <v>46147</v>
      </c>
      <c r="B727" s="172" t="s">
        <v>1774</v>
      </c>
      <c r="C727" s="350" t="s">
        <v>109</v>
      </c>
      <c r="D727" s="350" t="s">
        <v>96</v>
      </c>
      <c r="E727" s="521"/>
      <c r="F727" s="351">
        <v>7500</v>
      </c>
      <c r="G727" s="173"/>
      <c r="H727" s="174"/>
      <c r="I727" s="350" t="s">
        <v>133</v>
      </c>
      <c r="J727" s="172" t="s">
        <v>1839</v>
      </c>
      <c r="K727" s="176"/>
    </row>
    <row r="728" spans="1:11" ht="15.6">
      <c r="A728" s="349">
        <v>46148</v>
      </c>
      <c r="B728" s="211" t="s">
        <v>1775</v>
      </c>
      <c r="C728" s="350" t="s">
        <v>334</v>
      </c>
      <c r="D728" s="518" t="s">
        <v>96</v>
      </c>
      <c r="E728" s="519"/>
      <c r="F728" s="519">
        <v>500</v>
      </c>
      <c r="G728" s="173"/>
      <c r="H728" s="174"/>
      <c r="I728" s="523" t="s">
        <v>133</v>
      </c>
      <c r="J728" s="211" t="s">
        <v>1834</v>
      </c>
      <c r="K728" s="176"/>
    </row>
    <row r="729" spans="1:11" ht="15.6">
      <c r="A729" s="349">
        <v>46148</v>
      </c>
      <c r="B729" s="211" t="s">
        <v>1776</v>
      </c>
      <c r="C729" s="350" t="s">
        <v>334</v>
      </c>
      <c r="D729" s="518" t="s">
        <v>96</v>
      </c>
      <c r="E729" s="519"/>
      <c r="F729" s="519">
        <v>500</v>
      </c>
      <c r="G729" s="173"/>
      <c r="H729" s="174"/>
      <c r="I729" s="523" t="s">
        <v>133</v>
      </c>
      <c r="J729" s="211" t="s">
        <v>1834</v>
      </c>
      <c r="K729" s="176"/>
    </row>
    <row r="730" spans="1:11" ht="15.6">
      <c r="A730" s="349">
        <v>46149</v>
      </c>
      <c r="B730" s="353" t="s">
        <v>1777</v>
      </c>
      <c r="C730" s="353" t="s">
        <v>523</v>
      </c>
      <c r="D730" s="353" t="s">
        <v>96</v>
      </c>
      <c r="E730" s="351"/>
      <c r="F730" s="351">
        <v>10000</v>
      </c>
      <c r="G730" s="173"/>
      <c r="H730" s="174"/>
      <c r="I730" s="350" t="s">
        <v>133</v>
      </c>
      <c r="J730" s="172" t="s">
        <v>1840</v>
      </c>
      <c r="K730" s="176"/>
    </row>
    <row r="731" spans="1:11" ht="15.6">
      <c r="A731" s="349">
        <v>46149</v>
      </c>
      <c r="B731" s="211" t="s">
        <v>1778</v>
      </c>
      <c r="C731" s="350" t="s">
        <v>334</v>
      </c>
      <c r="D731" s="518" t="s">
        <v>96</v>
      </c>
      <c r="E731" s="519"/>
      <c r="F731" s="519">
        <v>500</v>
      </c>
      <c r="G731" s="173"/>
      <c r="H731" s="174"/>
      <c r="I731" s="523" t="s">
        <v>133</v>
      </c>
      <c r="J731" s="211" t="s">
        <v>1834</v>
      </c>
      <c r="K731" s="176"/>
    </row>
    <row r="732" spans="1:11" ht="15.6">
      <c r="A732" s="349">
        <v>46149</v>
      </c>
      <c r="B732" s="172" t="s">
        <v>1779</v>
      </c>
      <c r="C732" s="350" t="s">
        <v>334</v>
      </c>
      <c r="D732" s="518" t="s">
        <v>96</v>
      </c>
      <c r="E732" s="351"/>
      <c r="F732" s="351">
        <v>3000</v>
      </c>
      <c r="G732" s="173"/>
      <c r="H732" s="174"/>
      <c r="I732" s="523" t="s">
        <v>133</v>
      </c>
      <c r="J732" s="211" t="s">
        <v>1834</v>
      </c>
      <c r="K732" s="176"/>
    </row>
    <row r="733" spans="1:11" ht="15.6">
      <c r="A733" s="349">
        <v>46150</v>
      </c>
      <c r="B733" s="211" t="s">
        <v>1183</v>
      </c>
      <c r="C733" s="211" t="s">
        <v>101</v>
      </c>
      <c r="D733" s="518" t="s">
        <v>96</v>
      </c>
      <c r="E733" s="520">
        <v>20000</v>
      </c>
      <c r="F733" s="522"/>
      <c r="G733" s="173"/>
      <c r="H733" s="174"/>
      <c r="I733" s="523" t="s">
        <v>133</v>
      </c>
      <c r="J733" s="211" t="s">
        <v>1841</v>
      </c>
      <c r="K733" s="176"/>
    </row>
    <row r="734" spans="1:11" ht="15.6">
      <c r="A734" s="349">
        <v>46154</v>
      </c>
      <c r="B734" s="211" t="s">
        <v>1183</v>
      </c>
      <c r="C734" s="211" t="s">
        <v>101</v>
      </c>
      <c r="D734" s="518" t="s">
        <v>96</v>
      </c>
      <c r="E734" s="520">
        <v>50000</v>
      </c>
      <c r="F734" s="522"/>
      <c r="G734" s="173"/>
      <c r="H734" s="174"/>
      <c r="I734" s="523" t="s">
        <v>133</v>
      </c>
      <c r="J734" s="211" t="s">
        <v>1842</v>
      </c>
      <c r="K734" s="176"/>
    </row>
    <row r="735" spans="1:11" ht="15.6">
      <c r="A735" s="349">
        <v>46154</v>
      </c>
      <c r="B735" s="172" t="s">
        <v>1780</v>
      </c>
      <c r="C735" s="350" t="s">
        <v>1781</v>
      </c>
      <c r="D735" s="350" t="s">
        <v>96</v>
      </c>
      <c r="E735" s="351"/>
      <c r="F735" s="351">
        <v>12000</v>
      </c>
      <c r="G735" s="173"/>
      <c r="H735" s="174"/>
      <c r="I735" s="350" t="s">
        <v>133</v>
      </c>
      <c r="J735" s="172" t="s">
        <v>1843</v>
      </c>
      <c r="K735" s="176"/>
    </row>
    <row r="736" spans="1:11" ht="15.6">
      <c r="A736" s="349">
        <v>46154</v>
      </c>
      <c r="B736" s="172" t="s">
        <v>1782</v>
      </c>
      <c r="C736" s="350" t="s">
        <v>109</v>
      </c>
      <c r="D736" s="350" t="s">
        <v>96</v>
      </c>
      <c r="E736" s="351">
        <v>7500</v>
      </c>
      <c r="F736" s="351"/>
      <c r="G736" s="173"/>
      <c r="H736" s="174"/>
      <c r="I736" s="350" t="s">
        <v>133</v>
      </c>
      <c r="J736" s="172" t="s">
        <v>1844</v>
      </c>
      <c r="K736" s="176"/>
    </row>
    <row r="737" spans="1:11" ht="15.6">
      <c r="A737" s="349">
        <v>46154</v>
      </c>
      <c r="B737" s="172" t="s">
        <v>1782</v>
      </c>
      <c r="C737" s="350" t="s">
        <v>109</v>
      </c>
      <c r="D737" s="350" t="s">
        <v>96</v>
      </c>
      <c r="E737" s="351"/>
      <c r="F737" s="351">
        <v>7500</v>
      </c>
      <c r="G737" s="173"/>
      <c r="H737" s="174"/>
      <c r="I737" s="350" t="s">
        <v>133</v>
      </c>
      <c r="J737" s="172" t="s">
        <v>1844</v>
      </c>
      <c r="K737" s="176"/>
    </row>
    <row r="738" spans="1:11" ht="15.6">
      <c r="A738" s="349">
        <v>46155</v>
      </c>
      <c r="B738" s="75" t="s">
        <v>1783</v>
      </c>
      <c r="C738" s="350" t="s">
        <v>334</v>
      </c>
      <c r="D738" s="518" t="s">
        <v>96</v>
      </c>
      <c r="E738" s="522"/>
      <c r="F738" s="522">
        <v>1000</v>
      </c>
      <c r="G738" s="173"/>
      <c r="H738" s="174"/>
      <c r="I738" s="523" t="s">
        <v>133</v>
      </c>
      <c r="J738" s="211" t="s">
        <v>1834</v>
      </c>
      <c r="K738" s="176"/>
    </row>
    <row r="739" spans="1:11" ht="15.6">
      <c r="A739" s="349">
        <v>46155</v>
      </c>
      <c r="B739" s="75" t="s">
        <v>1784</v>
      </c>
      <c r="C739" s="350" t="s">
        <v>334</v>
      </c>
      <c r="D739" s="518" t="s">
        <v>96</v>
      </c>
      <c r="E739" s="519"/>
      <c r="F739" s="519">
        <v>500</v>
      </c>
      <c r="G739" s="173"/>
      <c r="H739" s="174"/>
      <c r="I739" s="523" t="s">
        <v>133</v>
      </c>
      <c r="J739" s="211" t="s">
        <v>1834</v>
      </c>
      <c r="K739" s="176"/>
    </row>
    <row r="740" spans="1:11" ht="15.6">
      <c r="A740" s="349">
        <v>46155</v>
      </c>
      <c r="B740" s="353" t="s">
        <v>1785</v>
      </c>
      <c r="C740" s="353" t="s">
        <v>523</v>
      </c>
      <c r="D740" s="353" t="s">
        <v>96</v>
      </c>
      <c r="E740" s="351"/>
      <c r="F740" s="351">
        <v>220000</v>
      </c>
      <c r="G740" s="173"/>
      <c r="H740" s="174"/>
      <c r="I740" s="523" t="s">
        <v>133</v>
      </c>
      <c r="J740" s="211" t="s">
        <v>1845</v>
      </c>
      <c r="K740" s="176"/>
    </row>
    <row r="741" spans="1:11" ht="15.6">
      <c r="A741" s="349">
        <v>46157</v>
      </c>
      <c r="B741" s="75" t="s">
        <v>1786</v>
      </c>
      <c r="C741" s="350" t="s">
        <v>334</v>
      </c>
      <c r="D741" s="518" t="s">
        <v>96</v>
      </c>
      <c r="E741" s="519"/>
      <c r="F741" s="519">
        <v>500</v>
      </c>
      <c r="G741" s="173"/>
      <c r="H741" s="174"/>
      <c r="I741" s="523" t="s">
        <v>133</v>
      </c>
      <c r="J741" s="211" t="s">
        <v>1834</v>
      </c>
      <c r="K741" s="176"/>
    </row>
    <row r="742" spans="1:11" ht="15.6">
      <c r="A742" s="349">
        <v>46157</v>
      </c>
      <c r="B742" s="75" t="s">
        <v>1787</v>
      </c>
      <c r="C742" s="350" t="s">
        <v>334</v>
      </c>
      <c r="D742" s="518" t="s">
        <v>96</v>
      </c>
      <c r="E742" s="519"/>
      <c r="F742" s="519">
        <v>250</v>
      </c>
      <c r="G742" s="173"/>
      <c r="H742" s="174"/>
      <c r="I742" s="523" t="s">
        <v>133</v>
      </c>
      <c r="J742" s="211" t="s">
        <v>1834</v>
      </c>
      <c r="K742" s="176"/>
    </row>
    <row r="743" spans="1:11" ht="15.6">
      <c r="A743" s="349">
        <v>46157</v>
      </c>
      <c r="B743" s="75" t="s">
        <v>1788</v>
      </c>
      <c r="C743" s="350" t="s">
        <v>334</v>
      </c>
      <c r="D743" s="518" t="s">
        <v>96</v>
      </c>
      <c r="E743" s="519"/>
      <c r="F743" s="519">
        <v>250</v>
      </c>
      <c r="G743" s="173"/>
      <c r="H743" s="174"/>
      <c r="I743" s="523" t="s">
        <v>133</v>
      </c>
      <c r="J743" s="211" t="s">
        <v>1834</v>
      </c>
      <c r="K743" s="176"/>
    </row>
    <row r="744" spans="1:11" ht="15.6">
      <c r="A744" s="349">
        <v>46157</v>
      </c>
      <c r="B744" s="75" t="s">
        <v>1789</v>
      </c>
      <c r="C744" s="350" t="s">
        <v>334</v>
      </c>
      <c r="D744" s="518" t="s">
        <v>96</v>
      </c>
      <c r="E744" s="519"/>
      <c r="F744" s="519">
        <v>500</v>
      </c>
      <c r="G744" s="173"/>
      <c r="H744" s="174">
        <f>+H704+E744-F744</f>
        <v>26130</v>
      </c>
      <c r="I744" s="523" t="s">
        <v>133</v>
      </c>
      <c r="J744" s="211" t="s">
        <v>1834</v>
      </c>
      <c r="K744" s="176"/>
    </row>
    <row r="745" spans="1:11" ht="15.6">
      <c r="A745" s="349">
        <v>46157</v>
      </c>
      <c r="B745" s="75" t="s">
        <v>1790</v>
      </c>
      <c r="C745" s="350" t="s">
        <v>334</v>
      </c>
      <c r="D745" s="518" t="s">
        <v>96</v>
      </c>
      <c r="E745" s="519"/>
      <c r="F745" s="519">
        <v>500</v>
      </c>
      <c r="G745" s="173"/>
      <c r="H745" s="174">
        <f t="shared" si="14"/>
        <v>25630</v>
      </c>
      <c r="I745" s="523" t="s">
        <v>133</v>
      </c>
      <c r="J745" s="211" t="s">
        <v>1834</v>
      </c>
      <c r="K745" s="176"/>
    </row>
    <row r="746" spans="1:11" ht="15.6">
      <c r="A746" s="349">
        <v>46157</v>
      </c>
      <c r="B746" s="75" t="s">
        <v>1791</v>
      </c>
      <c r="C746" s="350" t="s">
        <v>334</v>
      </c>
      <c r="D746" s="518" t="s">
        <v>96</v>
      </c>
      <c r="E746" s="519"/>
      <c r="F746" s="519">
        <v>500</v>
      </c>
      <c r="G746" s="173"/>
      <c r="H746" s="174">
        <f t="shared" si="14"/>
        <v>25130</v>
      </c>
      <c r="I746" s="523" t="s">
        <v>133</v>
      </c>
      <c r="J746" s="211" t="s">
        <v>1834</v>
      </c>
      <c r="K746" s="176"/>
    </row>
    <row r="747" spans="1:11" ht="15.6">
      <c r="A747" s="349">
        <v>46157</v>
      </c>
      <c r="B747" s="75" t="s">
        <v>1790</v>
      </c>
      <c r="C747" s="350" t="s">
        <v>334</v>
      </c>
      <c r="D747" s="518" t="s">
        <v>96</v>
      </c>
      <c r="E747" s="519"/>
      <c r="F747" s="519">
        <v>500</v>
      </c>
      <c r="G747" s="173"/>
      <c r="H747" s="174">
        <f t="shared" si="14"/>
        <v>24630</v>
      </c>
      <c r="I747" s="523" t="s">
        <v>133</v>
      </c>
      <c r="J747" s="211" t="s">
        <v>1834</v>
      </c>
      <c r="K747" s="176"/>
    </row>
    <row r="748" spans="1:11" ht="15.6">
      <c r="A748" s="349">
        <v>46157</v>
      </c>
      <c r="B748" s="211" t="s">
        <v>1183</v>
      </c>
      <c r="C748" s="211" t="s">
        <v>101</v>
      </c>
      <c r="D748" s="518" t="s">
        <v>96</v>
      </c>
      <c r="E748" s="520">
        <v>113000</v>
      </c>
      <c r="F748" s="519"/>
      <c r="G748" s="173"/>
      <c r="H748" s="174">
        <f t="shared" si="14"/>
        <v>137630</v>
      </c>
      <c r="I748" s="523" t="s">
        <v>133</v>
      </c>
      <c r="J748" s="211" t="s">
        <v>1846</v>
      </c>
      <c r="K748" s="176"/>
    </row>
    <row r="749" spans="1:11" ht="15.6">
      <c r="A749" s="349">
        <v>46158</v>
      </c>
      <c r="B749" s="211" t="s">
        <v>1183</v>
      </c>
      <c r="C749" s="211" t="s">
        <v>101</v>
      </c>
      <c r="D749" s="518" t="s">
        <v>96</v>
      </c>
      <c r="E749" s="520">
        <v>60000</v>
      </c>
      <c r="F749" s="522"/>
      <c r="G749" s="173"/>
      <c r="H749" s="174">
        <f t="shared" si="14"/>
        <v>197630</v>
      </c>
      <c r="I749" s="523" t="s">
        <v>133</v>
      </c>
      <c r="J749" s="211" t="s">
        <v>1847</v>
      </c>
      <c r="K749" s="176"/>
    </row>
    <row r="750" spans="1:11" ht="15.6">
      <c r="A750" s="349">
        <v>46159</v>
      </c>
      <c r="B750" s="75" t="s">
        <v>1792</v>
      </c>
      <c r="C750" s="350" t="s">
        <v>334</v>
      </c>
      <c r="D750" s="518" t="s">
        <v>96</v>
      </c>
      <c r="E750" s="519"/>
      <c r="F750" s="519">
        <v>500</v>
      </c>
      <c r="G750" s="173"/>
      <c r="H750" s="174">
        <f t="shared" si="14"/>
        <v>197130</v>
      </c>
      <c r="I750" s="523" t="s">
        <v>133</v>
      </c>
      <c r="J750" s="211" t="s">
        <v>1834</v>
      </c>
      <c r="K750" s="176"/>
    </row>
    <row r="751" spans="1:11" ht="15.6">
      <c r="A751" s="349">
        <v>46159</v>
      </c>
      <c r="B751" s="75" t="s">
        <v>1793</v>
      </c>
      <c r="C751" s="350" t="s">
        <v>334</v>
      </c>
      <c r="D751" s="518" t="s">
        <v>96</v>
      </c>
      <c r="E751" s="519"/>
      <c r="F751" s="519">
        <v>500</v>
      </c>
      <c r="G751" s="173"/>
      <c r="H751" s="174">
        <f t="shared" si="14"/>
        <v>196630</v>
      </c>
      <c r="I751" s="523" t="s">
        <v>133</v>
      </c>
      <c r="J751" s="211" t="s">
        <v>1834</v>
      </c>
      <c r="K751" s="176"/>
    </row>
    <row r="752" spans="1:11" ht="15.6">
      <c r="A752" s="349">
        <v>46159</v>
      </c>
      <c r="B752" s="124" t="s">
        <v>1794</v>
      </c>
      <c r="C752" s="124" t="s">
        <v>1795</v>
      </c>
      <c r="D752" s="350" t="s">
        <v>96</v>
      </c>
      <c r="E752" s="352"/>
      <c r="F752" s="352">
        <v>7000</v>
      </c>
      <c r="G752" s="173"/>
      <c r="H752" s="174">
        <f t="shared" si="14"/>
        <v>189630</v>
      </c>
      <c r="I752" s="350" t="s">
        <v>133</v>
      </c>
      <c r="J752" s="172" t="s">
        <v>1848</v>
      </c>
      <c r="K752" s="176"/>
    </row>
    <row r="753" spans="1:11" ht="15.6">
      <c r="A753" s="349">
        <v>46160</v>
      </c>
      <c r="B753" s="172" t="s">
        <v>1796</v>
      </c>
      <c r="C753" s="350" t="s">
        <v>1781</v>
      </c>
      <c r="D753" s="350" t="s">
        <v>1797</v>
      </c>
      <c r="E753" s="351"/>
      <c r="F753" s="351">
        <v>25000</v>
      </c>
      <c r="G753" s="173"/>
      <c r="H753" s="174">
        <f t="shared" si="14"/>
        <v>164630</v>
      </c>
      <c r="I753" s="350" t="s">
        <v>133</v>
      </c>
      <c r="J753" s="172" t="s">
        <v>1849</v>
      </c>
      <c r="K753" s="176"/>
    </row>
    <row r="754" spans="1:11" ht="15.6">
      <c r="A754" s="349">
        <v>46160</v>
      </c>
      <c r="B754" s="172" t="s">
        <v>1798</v>
      </c>
      <c r="C754" s="350" t="s">
        <v>523</v>
      </c>
      <c r="D754" s="350" t="s">
        <v>96</v>
      </c>
      <c r="E754" s="351"/>
      <c r="F754" s="351">
        <v>20850</v>
      </c>
      <c r="G754" s="173"/>
      <c r="H754" s="174">
        <f t="shared" si="14"/>
        <v>143780</v>
      </c>
      <c r="I754" s="350" t="s">
        <v>133</v>
      </c>
      <c r="J754" s="172" t="s">
        <v>1850</v>
      </c>
      <c r="K754" s="176"/>
    </row>
    <row r="755" spans="1:11" ht="15.6">
      <c r="A755" s="349">
        <v>46160</v>
      </c>
      <c r="B755" s="211" t="s">
        <v>1799</v>
      </c>
      <c r="C755" s="211" t="s">
        <v>403</v>
      </c>
      <c r="D755" s="518" t="s">
        <v>96</v>
      </c>
      <c r="E755" s="519"/>
      <c r="F755" s="519">
        <v>6000</v>
      </c>
      <c r="G755" s="173"/>
      <c r="H755" s="174">
        <f t="shared" si="14"/>
        <v>137780</v>
      </c>
      <c r="I755" s="523" t="s">
        <v>133</v>
      </c>
      <c r="J755" s="211" t="s">
        <v>1835</v>
      </c>
      <c r="K755" s="176"/>
    </row>
    <row r="756" spans="1:11" ht="15.6">
      <c r="A756" s="349">
        <v>46160</v>
      </c>
      <c r="B756" s="75" t="s">
        <v>1800</v>
      </c>
      <c r="C756" s="350" t="s">
        <v>334</v>
      </c>
      <c r="D756" s="518" t="s">
        <v>96</v>
      </c>
      <c r="E756" s="519"/>
      <c r="F756" s="519">
        <v>250</v>
      </c>
      <c r="G756" s="173"/>
      <c r="H756" s="174">
        <f t="shared" si="14"/>
        <v>137530</v>
      </c>
      <c r="I756" s="523" t="s">
        <v>133</v>
      </c>
      <c r="J756" s="211" t="s">
        <v>1834</v>
      </c>
      <c r="K756" s="176"/>
    </row>
    <row r="757" spans="1:11" ht="15.6">
      <c r="A757" s="349">
        <v>46161</v>
      </c>
      <c r="B757" s="75" t="s">
        <v>1801</v>
      </c>
      <c r="C757" s="350" t="s">
        <v>334</v>
      </c>
      <c r="D757" s="518" t="s">
        <v>96</v>
      </c>
      <c r="E757" s="519"/>
      <c r="F757" s="519">
        <v>250</v>
      </c>
      <c r="G757" s="173"/>
      <c r="H757" s="174">
        <f t="shared" si="14"/>
        <v>137280</v>
      </c>
      <c r="I757" s="523" t="s">
        <v>133</v>
      </c>
      <c r="J757" s="211" t="s">
        <v>1834</v>
      </c>
      <c r="K757" s="176"/>
    </row>
    <row r="758" spans="1:11" ht="15.6">
      <c r="A758" s="349">
        <v>46161</v>
      </c>
      <c r="B758" s="75" t="s">
        <v>1800</v>
      </c>
      <c r="C758" s="350" t="s">
        <v>334</v>
      </c>
      <c r="D758" s="518" t="s">
        <v>96</v>
      </c>
      <c r="E758" s="519"/>
      <c r="F758" s="519">
        <v>250</v>
      </c>
      <c r="G758" s="173"/>
      <c r="H758" s="174">
        <f t="shared" si="14"/>
        <v>137030</v>
      </c>
      <c r="I758" s="523" t="s">
        <v>133</v>
      </c>
      <c r="J758" s="211" t="s">
        <v>1834</v>
      </c>
      <c r="K758" s="176"/>
    </row>
    <row r="759" spans="1:11" ht="15.6">
      <c r="A759" s="349">
        <v>46161</v>
      </c>
      <c r="B759" s="211" t="s">
        <v>1799</v>
      </c>
      <c r="C759" s="211" t="s">
        <v>403</v>
      </c>
      <c r="D759" s="518" t="s">
        <v>96</v>
      </c>
      <c r="E759" s="519"/>
      <c r="F759" s="519">
        <v>6000</v>
      </c>
      <c r="G759" s="173"/>
      <c r="H759" s="174">
        <f t="shared" si="14"/>
        <v>131030</v>
      </c>
      <c r="I759" s="523" t="s">
        <v>133</v>
      </c>
      <c r="J759" s="211" t="s">
        <v>1835</v>
      </c>
      <c r="K759" s="176"/>
    </row>
    <row r="760" spans="1:11" ht="15.6">
      <c r="A760" s="349">
        <v>46161</v>
      </c>
      <c r="B760" s="211" t="s">
        <v>1183</v>
      </c>
      <c r="C760" s="211" t="s">
        <v>101</v>
      </c>
      <c r="D760" s="518" t="s">
        <v>96</v>
      </c>
      <c r="E760" s="520">
        <v>96000</v>
      </c>
      <c r="F760" s="522"/>
      <c r="G760" s="173"/>
      <c r="H760" s="174">
        <f t="shared" si="14"/>
        <v>227030</v>
      </c>
      <c r="I760" s="523" t="s">
        <v>133</v>
      </c>
      <c r="J760" s="211" t="s">
        <v>1851</v>
      </c>
      <c r="K760" s="176"/>
    </row>
    <row r="761" spans="1:11" ht="15.6">
      <c r="A761" s="349">
        <v>46161</v>
      </c>
      <c r="B761" s="75" t="s">
        <v>1802</v>
      </c>
      <c r="C761" s="350" t="s">
        <v>334</v>
      </c>
      <c r="D761" s="518" t="s">
        <v>96</v>
      </c>
      <c r="E761" s="519"/>
      <c r="F761" s="519">
        <v>250</v>
      </c>
      <c r="G761" s="173"/>
      <c r="H761" s="174">
        <f t="shared" si="14"/>
        <v>226780</v>
      </c>
      <c r="I761" s="523" t="s">
        <v>133</v>
      </c>
      <c r="J761" s="211" t="s">
        <v>1834</v>
      </c>
      <c r="K761" s="176"/>
    </row>
    <row r="762" spans="1:11" ht="15.6">
      <c r="A762" s="349">
        <v>46161</v>
      </c>
      <c r="B762" s="75" t="s">
        <v>1800</v>
      </c>
      <c r="C762" s="350" t="s">
        <v>334</v>
      </c>
      <c r="D762" s="518" t="s">
        <v>96</v>
      </c>
      <c r="E762" s="519"/>
      <c r="F762" s="519">
        <v>250</v>
      </c>
      <c r="G762" s="173"/>
      <c r="H762" s="174">
        <f t="shared" si="14"/>
        <v>226530</v>
      </c>
      <c r="I762" s="523" t="s">
        <v>133</v>
      </c>
      <c r="J762" s="211" t="s">
        <v>1834</v>
      </c>
      <c r="K762" s="176"/>
    </row>
    <row r="763" spans="1:11" ht="15.6">
      <c r="A763" s="349">
        <v>46161</v>
      </c>
      <c r="B763" s="211" t="s">
        <v>1799</v>
      </c>
      <c r="C763" s="211" t="s">
        <v>403</v>
      </c>
      <c r="D763" s="518" t="s">
        <v>96</v>
      </c>
      <c r="E763" s="519"/>
      <c r="F763" s="519">
        <v>6000</v>
      </c>
      <c r="G763" s="173"/>
      <c r="H763" s="174">
        <f t="shared" si="14"/>
        <v>220530</v>
      </c>
      <c r="I763" s="523" t="s">
        <v>133</v>
      </c>
      <c r="J763" s="211" t="s">
        <v>1835</v>
      </c>
      <c r="K763" s="176"/>
    </row>
    <row r="764" spans="1:11" ht="15.6">
      <c r="A764" s="349">
        <v>46161</v>
      </c>
      <c r="B764" s="172" t="s">
        <v>1803</v>
      </c>
      <c r="C764" s="350" t="s">
        <v>109</v>
      </c>
      <c r="D764" s="350" t="s">
        <v>96</v>
      </c>
      <c r="E764" s="351">
        <v>7500</v>
      </c>
      <c r="F764" s="351"/>
      <c r="G764" s="173"/>
      <c r="H764" s="174">
        <f t="shared" si="14"/>
        <v>228030</v>
      </c>
      <c r="I764" s="350" t="s">
        <v>133</v>
      </c>
      <c r="J764" s="172" t="s">
        <v>1852</v>
      </c>
      <c r="K764" s="176"/>
    </row>
    <row r="765" spans="1:11" ht="15.6">
      <c r="A765" s="349">
        <v>46161</v>
      </c>
      <c r="B765" s="172" t="s">
        <v>1803</v>
      </c>
      <c r="C765" s="350" t="s">
        <v>109</v>
      </c>
      <c r="D765" s="350" t="s">
        <v>96</v>
      </c>
      <c r="E765" s="351"/>
      <c r="F765" s="351">
        <v>7500</v>
      </c>
      <c r="G765" s="173"/>
      <c r="H765" s="174">
        <f t="shared" si="14"/>
        <v>220530</v>
      </c>
      <c r="I765" s="350" t="s">
        <v>133</v>
      </c>
      <c r="J765" s="172" t="s">
        <v>1852</v>
      </c>
      <c r="K765" s="176"/>
    </row>
    <row r="766" spans="1:11" ht="15.6">
      <c r="A766" s="349">
        <v>46162</v>
      </c>
      <c r="B766" s="75" t="s">
        <v>1804</v>
      </c>
      <c r="C766" s="350" t="s">
        <v>334</v>
      </c>
      <c r="D766" s="518" t="s">
        <v>96</v>
      </c>
      <c r="E766" s="519"/>
      <c r="F766" s="519">
        <v>250</v>
      </c>
      <c r="G766" s="173"/>
      <c r="H766" s="174">
        <f t="shared" si="14"/>
        <v>220280</v>
      </c>
      <c r="I766" s="523" t="s">
        <v>133</v>
      </c>
      <c r="J766" s="211" t="s">
        <v>1834</v>
      </c>
      <c r="K766" s="176"/>
    </row>
    <row r="767" spans="1:11" ht="15.6">
      <c r="A767" s="349">
        <v>46162</v>
      </c>
      <c r="B767" s="75" t="s">
        <v>1800</v>
      </c>
      <c r="C767" s="350" t="s">
        <v>334</v>
      </c>
      <c r="D767" s="518" t="s">
        <v>96</v>
      </c>
      <c r="E767" s="519"/>
      <c r="F767" s="519">
        <v>250</v>
      </c>
      <c r="G767" s="173"/>
      <c r="H767" s="174">
        <f t="shared" si="14"/>
        <v>220030</v>
      </c>
      <c r="I767" s="523" t="s">
        <v>133</v>
      </c>
      <c r="J767" s="211" t="s">
        <v>1834</v>
      </c>
      <c r="K767" s="176"/>
    </row>
    <row r="768" spans="1:11" ht="15.6">
      <c r="A768" s="349">
        <v>46162</v>
      </c>
      <c r="B768" s="211" t="s">
        <v>1799</v>
      </c>
      <c r="C768" s="211" t="s">
        <v>403</v>
      </c>
      <c r="D768" s="518" t="s">
        <v>96</v>
      </c>
      <c r="E768" s="519"/>
      <c r="F768" s="519">
        <v>6000</v>
      </c>
      <c r="G768" s="173"/>
      <c r="H768" s="174">
        <f t="shared" si="14"/>
        <v>214030</v>
      </c>
      <c r="I768" s="523" t="s">
        <v>133</v>
      </c>
      <c r="J768" s="211" t="s">
        <v>1835</v>
      </c>
      <c r="K768" s="176"/>
    </row>
    <row r="769" spans="1:11" ht="15.6">
      <c r="A769" s="349">
        <v>46162</v>
      </c>
      <c r="B769" s="75" t="s">
        <v>1805</v>
      </c>
      <c r="C769" s="350" t="s">
        <v>334</v>
      </c>
      <c r="D769" s="518" t="s">
        <v>96</v>
      </c>
      <c r="E769" s="519"/>
      <c r="F769" s="519">
        <v>500</v>
      </c>
      <c r="G769" s="173"/>
      <c r="H769" s="174">
        <f t="shared" si="14"/>
        <v>213530</v>
      </c>
      <c r="I769" s="523" t="s">
        <v>133</v>
      </c>
      <c r="J769" s="211" t="s">
        <v>1834</v>
      </c>
      <c r="K769" s="176"/>
    </row>
    <row r="770" spans="1:11" ht="15.6">
      <c r="A770" s="349">
        <v>46163</v>
      </c>
      <c r="B770" s="75" t="s">
        <v>1806</v>
      </c>
      <c r="C770" s="350" t="s">
        <v>334</v>
      </c>
      <c r="D770" s="518" t="s">
        <v>96</v>
      </c>
      <c r="E770" s="519"/>
      <c r="F770" s="519">
        <v>250</v>
      </c>
      <c r="G770" s="173"/>
      <c r="H770" s="174">
        <f t="shared" si="14"/>
        <v>213280</v>
      </c>
      <c r="I770" s="523" t="s">
        <v>133</v>
      </c>
      <c r="J770" s="211" t="s">
        <v>1834</v>
      </c>
      <c r="K770" s="176"/>
    </row>
    <row r="771" spans="1:11" ht="15.6">
      <c r="A771" s="349">
        <v>46163</v>
      </c>
      <c r="B771" s="75" t="s">
        <v>1800</v>
      </c>
      <c r="C771" s="350" t="s">
        <v>334</v>
      </c>
      <c r="D771" s="518" t="s">
        <v>96</v>
      </c>
      <c r="E771" s="519"/>
      <c r="F771" s="519">
        <v>250</v>
      </c>
      <c r="G771" s="173"/>
      <c r="H771" s="174">
        <f t="shared" si="14"/>
        <v>213030</v>
      </c>
      <c r="I771" s="523" t="s">
        <v>133</v>
      </c>
      <c r="J771" s="211" t="s">
        <v>1834</v>
      </c>
      <c r="K771" s="176"/>
    </row>
    <row r="772" spans="1:11" ht="15.6">
      <c r="A772" s="349">
        <v>46163</v>
      </c>
      <c r="B772" s="211" t="s">
        <v>1807</v>
      </c>
      <c r="C772" s="211" t="s">
        <v>403</v>
      </c>
      <c r="D772" s="518" t="s">
        <v>96</v>
      </c>
      <c r="E772" s="519"/>
      <c r="F772" s="519">
        <v>10500</v>
      </c>
      <c r="G772" s="173"/>
      <c r="H772" s="174">
        <f t="shared" si="14"/>
        <v>202530</v>
      </c>
      <c r="I772" s="523" t="s">
        <v>133</v>
      </c>
      <c r="J772" s="211" t="s">
        <v>1835</v>
      </c>
      <c r="K772" s="176"/>
    </row>
    <row r="773" spans="1:11" ht="15.6">
      <c r="A773" s="349">
        <v>46164</v>
      </c>
      <c r="B773" s="75" t="s">
        <v>1808</v>
      </c>
      <c r="C773" s="350" t="s">
        <v>334</v>
      </c>
      <c r="D773" s="518" t="s">
        <v>96</v>
      </c>
      <c r="E773" s="519"/>
      <c r="F773" s="519">
        <v>250</v>
      </c>
      <c r="G773" s="173"/>
      <c r="H773" s="174">
        <f t="shared" si="14"/>
        <v>202280</v>
      </c>
      <c r="I773" s="523" t="s">
        <v>133</v>
      </c>
      <c r="J773" s="211" t="s">
        <v>1834</v>
      </c>
      <c r="K773" s="176"/>
    </row>
    <row r="774" spans="1:11" ht="15.6">
      <c r="A774" s="349">
        <v>46164</v>
      </c>
      <c r="B774" s="75" t="s">
        <v>1800</v>
      </c>
      <c r="C774" s="350" t="s">
        <v>334</v>
      </c>
      <c r="D774" s="518" t="s">
        <v>96</v>
      </c>
      <c r="E774" s="519"/>
      <c r="F774" s="519">
        <v>250</v>
      </c>
      <c r="G774" s="173"/>
      <c r="H774" s="174">
        <f t="shared" si="14"/>
        <v>202030</v>
      </c>
      <c r="I774" s="523" t="s">
        <v>133</v>
      </c>
      <c r="J774" s="211" t="s">
        <v>1834</v>
      </c>
      <c r="K774" s="176"/>
    </row>
    <row r="775" spans="1:11" ht="15.6">
      <c r="A775" s="349">
        <v>46164</v>
      </c>
      <c r="B775" s="211" t="s">
        <v>1807</v>
      </c>
      <c r="C775" s="211" t="s">
        <v>403</v>
      </c>
      <c r="D775" s="518" t="s">
        <v>96</v>
      </c>
      <c r="E775" s="519"/>
      <c r="F775" s="519">
        <v>10500</v>
      </c>
      <c r="G775" s="173"/>
      <c r="H775" s="174">
        <f t="shared" si="14"/>
        <v>191530</v>
      </c>
      <c r="I775" s="523" t="s">
        <v>133</v>
      </c>
      <c r="J775" s="211" t="s">
        <v>1835</v>
      </c>
      <c r="K775" s="176"/>
    </row>
    <row r="776" spans="1:11" ht="15.6">
      <c r="A776" s="349">
        <v>46164</v>
      </c>
      <c r="B776" s="75" t="s">
        <v>1809</v>
      </c>
      <c r="C776" s="350" t="s">
        <v>334</v>
      </c>
      <c r="D776" s="518" t="s">
        <v>96</v>
      </c>
      <c r="E776" s="519"/>
      <c r="F776" s="519">
        <v>250</v>
      </c>
      <c r="G776" s="173"/>
      <c r="H776" s="174">
        <f t="shared" si="14"/>
        <v>191280</v>
      </c>
      <c r="I776" s="523" t="s">
        <v>133</v>
      </c>
      <c r="J776" s="211" t="s">
        <v>1834</v>
      </c>
      <c r="K776" s="176"/>
    </row>
    <row r="777" spans="1:11" ht="15.6">
      <c r="A777" s="349">
        <v>46164</v>
      </c>
      <c r="B777" s="75" t="s">
        <v>1800</v>
      </c>
      <c r="C777" s="350" t="s">
        <v>334</v>
      </c>
      <c r="D777" s="518" t="s">
        <v>96</v>
      </c>
      <c r="E777" s="519"/>
      <c r="F777" s="519">
        <v>250</v>
      </c>
      <c r="G777" s="173"/>
      <c r="H777" s="174">
        <f t="shared" si="14"/>
        <v>191030</v>
      </c>
      <c r="I777" s="523" t="s">
        <v>133</v>
      </c>
      <c r="J777" s="211" t="s">
        <v>1834</v>
      </c>
      <c r="K777" s="176"/>
    </row>
    <row r="778" spans="1:11" ht="15.6">
      <c r="A778" s="349">
        <v>46164</v>
      </c>
      <c r="B778" s="211" t="s">
        <v>1807</v>
      </c>
      <c r="C778" s="211" t="s">
        <v>403</v>
      </c>
      <c r="D778" s="518" t="s">
        <v>96</v>
      </c>
      <c r="E778" s="519"/>
      <c r="F778" s="519">
        <v>10500</v>
      </c>
      <c r="G778" s="173"/>
      <c r="H778" s="174">
        <f t="shared" si="14"/>
        <v>180530</v>
      </c>
      <c r="I778" s="523" t="s">
        <v>133</v>
      </c>
      <c r="J778" s="211" t="s">
        <v>1835</v>
      </c>
      <c r="K778" s="176"/>
    </row>
    <row r="779" spans="1:11" ht="15.6">
      <c r="A779" s="349">
        <v>46164</v>
      </c>
      <c r="B779" s="211" t="s">
        <v>1183</v>
      </c>
      <c r="C779" s="211" t="s">
        <v>101</v>
      </c>
      <c r="D779" s="518" t="s">
        <v>96</v>
      </c>
      <c r="E779" s="520">
        <v>123000</v>
      </c>
      <c r="F779" s="519"/>
      <c r="G779" s="173"/>
      <c r="H779" s="174">
        <f t="shared" si="14"/>
        <v>303530</v>
      </c>
      <c r="I779" s="523" t="s">
        <v>133</v>
      </c>
      <c r="J779" s="211" t="s">
        <v>1853</v>
      </c>
      <c r="K779" s="176"/>
    </row>
    <row r="780" spans="1:11" ht="15.6">
      <c r="A780" s="349">
        <v>46165</v>
      </c>
      <c r="B780" s="75" t="s">
        <v>1810</v>
      </c>
      <c r="C780" s="350" t="s">
        <v>334</v>
      </c>
      <c r="D780" s="518" t="s">
        <v>96</v>
      </c>
      <c r="E780" s="519"/>
      <c r="F780" s="519">
        <v>250</v>
      </c>
      <c r="G780" s="173"/>
      <c r="H780" s="174">
        <f t="shared" si="14"/>
        <v>303280</v>
      </c>
      <c r="I780" s="523" t="s">
        <v>133</v>
      </c>
      <c r="J780" s="211" t="s">
        <v>1834</v>
      </c>
      <c r="K780" s="176"/>
    </row>
    <row r="781" spans="1:11" ht="15.6">
      <c r="A781" s="349">
        <v>46165</v>
      </c>
      <c r="B781" s="75" t="s">
        <v>1800</v>
      </c>
      <c r="C781" s="350" t="s">
        <v>334</v>
      </c>
      <c r="D781" s="518" t="s">
        <v>96</v>
      </c>
      <c r="E781" s="519"/>
      <c r="F781" s="519">
        <v>250</v>
      </c>
      <c r="G781" s="173"/>
      <c r="H781" s="174">
        <f t="shared" si="14"/>
        <v>303030</v>
      </c>
      <c r="I781" s="523" t="s">
        <v>133</v>
      </c>
      <c r="J781" s="211" t="s">
        <v>1834</v>
      </c>
      <c r="K781" s="176"/>
    </row>
    <row r="782" spans="1:11" ht="15.6">
      <c r="A782" s="349">
        <v>46165</v>
      </c>
      <c r="B782" s="211" t="s">
        <v>1807</v>
      </c>
      <c r="C782" s="211" t="s">
        <v>403</v>
      </c>
      <c r="D782" s="518" t="s">
        <v>96</v>
      </c>
      <c r="E782" s="519"/>
      <c r="F782" s="519">
        <v>10500</v>
      </c>
      <c r="G782" s="173"/>
      <c r="H782" s="174">
        <f t="shared" si="14"/>
        <v>292530</v>
      </c>
      <c r="I782" s="523" t="s">
        <v>133</v>
      </c>
      <c r="J782" s="211" t="s">
        <v>1835</v>
      </c>
      <c r="K782" s="176"/>
    </row>
    <row r="783" spans="1:11" ht="15.6">
      <c r="A783" s="349">
        <v>46165</v>
      </c>
      <c r="B783" s="75" t="s">
        <v>1811</v>
      </c>
      <c r="C783" s="350" t="s">
        <v>334</v>
      </c>
      <c r="D783" s="518" t="s">
        <v>96</v>
      </c>
      <c r="E783" s="519"/>
      <c r="F783" s="519">
        <v>250</v>
      </c>
      <c r="G783" s="173"/>
      <c r="H783" s="174">
        <f t="shared" si="14"/>
        <v>292280</v>
      </c>
      <c r="I783" s="523" t="s">
        <v>133</v>
      </c>
      <c r="J783" s="211" t="s">
        <v>1834</v>
      </c>
      <c r="K783" s="176"/>
    </row>
    <row r="784" spans="1:11" ht="15.6">
      <c r="A784" s="349">
        <v>46165</v>
      </c>
      <c r="B784" s="75" t="s">
        <v>1800</v>
      </c>
      <c r="C784" s="350" t="s">
        <v>334</v>
      </c>
      <c r="D784" s="518" t="s">
        <v>96</v>
      </c>
      <c r="E784" s="519"/>
      <c r="F784" s="519">
        <v>250</v>
      </c>
      <c r="G784" s="173"/>
      <c r="H784" s="174">
        <f t="shared" si="14"/>
        <v>292030</v>
      </c>
      <c r="I784" s="523" t="s">
        <v>133</v>
      </c>
      <c r="J784" s="211" t="s">
        <v>1834</v>
      </c>
      <c r="K784" s="176"/>
    </row>
    <row r="785" spans="1:11" ht="15.6">
      <c r="A785" s="349">
        <v>46165</v>
      </c>
      <c r="B785" s="211" t="s">
        <v>1807</v>
      </c>
      <c r="C785" s="211" t="s">
        <v>403</v>
      </c>
      <c r="D785" s="518" t="s">
        <v>96</v>
      </c>
      <c r="E785" s="519"/>
      <c r="F785" s="519">
        <v>10500</v>
      </c>
      <c r="G785" s="173"/>
      <c r="H785" s="174">
        <f t="shared" si="14"/>
        <v>281530</v>
      </c>
      <c r="I785" s="523" t="s">
        <v>133</v>
      </c>
      <c r="J785" s="211" t="s">
        <v>1835</v>
      </c>
      <c r="K785" s="176"/>
    </row>
    <row r="786" spans="1:11" ht="15.6">
      <c r="A786" s="349">
        <v>46166</v>
      </c>
      <c r="B786" s="75" t="s">
        <v>1812</v>
      </c>
      <c r="C786" s="350" t="s">
        <v>334</v>
      </c>
      <c r="D786" s="518" t="s">
        <v>96</v>
      </c>
      <c r="E786" s="519"/>
      <c r="F786" s="519">
        <v>250</v>
      </c>
      <c r="G786" s="173"/>
      <c r="H786" s="174">
        <f t="shared" si="14"/>
        <v>281280</v>
      </c>
      <c r="I786" s="523" t="s">
        <v>133</v>
      </c>
      <c r="J786" s="211" t="s">
        <v>1834</v>
      </c>
      <c r="K786" s="176"/>
    </row>
    <row r="787" spans="1:11" ht="15.6">
      <c r="A787" s="349">
        <v>46166</v>
      </c>
      <c r="B787" s="75" t="s">
        <v>1800</v>
      </c>
      <c r="C787" s="350" t="s">
        <v>334</v>
      </c>
      <c r="D787" s="518" t="s">
        <v>96</v>
      </c>
      <c r="E787" s="519"/>
      <c r="F787" s="519">
        <v>250</v>
      </c>
      <c r="G787" s="173"/>
      <c r="H787" s="174">
        <f t="shared" si="14"/>
        <v>281030</v>
      </c>
      <c r="I787" s="523" t="s">
        <v>133</v>
      </c>
      <c r="J787" s="211" t="s">
        <v>1834</v>
      </c>
      <c r="K787" s="176"/>
    </row>
    <row r="788" spans="1:11" ht="15.6">
      <c r="A788" s="349">
        <v>46166</v>
      </c>
      <c r="B788" s="211" t="s">
        <v>1807</v>
      </c>
      <c r="C788" s="211" t="s">
        <v>403</v>
      </c>
      <c r="D788" s="518" t="s">
        <v>96</v>
      </c>
      <c r="E788" s="519"/>
      <c r="F788" s="519">
        <v>10500</v>
      </c>
      <c r="G788" s="173"/>
      <c r="H788" s="174">
        <f t="shared" si="14"/>
        <v>270530</v>
      </c>
      <c r="I788" s="523" t="s">
        <v>133</v>
      </c>
      <c r="J788" s="211" t="s">
        <v>1835</v>
      </c>
      <c r="K788" s="176"/>
    </row>
    <row r="789" spans="1:11" ht="15.6">
      <c r="A789" s="349">
        <v>46166</v>
      </c>
      <c r="B789" s="75" t="s">
        <v>1813</v>
      </c>
      <c r="C789" s="350" t="s">
        <v>334</v>
      </c>
      <c r="D789" s="518" t="s">
        <v>96</v>
      </c>
      <c r="E789" s="519"/>
      <c r="F789" s="519">
        <v>250</v>
      </c>
      <c r="G789" s="173"/>
      <c r="H789" s="174">
        <f t="shared" si="14"/>
        <v>270280</v>
      </c>
      <c r="I789" s="523" t="s">
        <v>133</v>
      </c>
      <c r="J789" s="211" t="s">
        <v>1834</v>
      </c>
      <c r="K789" s="176"/>
    </row>
    <row r="790" spans="1:11" ht="15.6">
      <c r="A790" s="349">
        <v>46166</v>
      </c>
      <c r="B790" s="75" t="s">
        <v>1800</v>
      </c>
      <c r="C790" s="350" t="s">
        <v>334</v>
      </c>
      <c r="D790" s="518" t="s">
        <v>96</v>
      </c>
      <c r="E790" s="519"/>
      <c r="F790" s="519">
        <v>250</v>
      </c>
      <c r="G790" s="173"/>
      <c r="H790" s="174">
        <f t="shared" si="14"/>
        <v>270030</v>
      </c>
      <c r="I790" s="523" t="s">
        <v>133</v>
      </c>
      <c r="J790" s="211" t="s">
        <v>1834</v>
      </c>
      <c r="K790" s="176"/>
    </row>
    <row r="791" spans="1:11" ht="15.6">
      <c r="A791" s="349">
        <v>46166</v>
      </c>
      <c r="B791" s="211" t="s">
        <v>1807</v>
      </c>
      <c r="C791" s="211" t="s">
        <v>403</v>
      </c>
      <c r="D791" s="518" t="s">
        <v>96</v>
      </c>
      <c r="E791" s="519"/>
      <c r="F791" s="519">
        <v>10500</v>
      </c>
      <c r="G791" s="173"/>
      <c r="H791" s="174">
        <f t="shared" si="14"/>
        <v>259530</v>
      </c>
      <c r="I791" s="523" t="s">
        <v>133</v>
      </c>
      <c r="J791" s="211" t="s">
        <v>1835</v>
      </c>
      <c r="K791" s="176"/>
    </row>
    <row r="792" spans="1:11" ht="15.6">
      <c r="A792" s="349">
        <v>46167</v>
      </c>
      <c r="B792" s="75" t="s">
        <v>1814</v>
      </c>
      <c r="C792" s="350" t="s">
        <v>334</v>
      </c>
      <c r="D792" s="518" t="s">
        <v>96</v>
      </c>
      <c r="E792" s="519"/>
      <c r="F792" s="519">
        <v>250</v>
      </c>
      <c r="G792" s="173"/>
      <c r="H792" s="174">
        <f t="shared" si="14"/>
        <v>259280</v>
      </c>
      <c r="I792" s="523" t="s">
        <v>133</v>
      </c>
      <c r="J792" s="211" t="s">
        <v>1834</v>
      </c>
      <c r="K792" s="176"/>
    </row>
    <row r="793" spans="1:11" ht="15.6">
      <c r="A793" s="349">
        <v>46167</v>
      </c>
      <c r="B793" s="75" t="s">
        <v>1800</v>
      </c>
      <c r="C793" s="350" t="s">
        <v>334</v>
      </c>
      <c r="D793" s="518" t="s">
        <v>96</v>
      </c>
      <c r="E793" s="519"/>
      <c r="F793" s="519">
        <v>250</v>
      </c>
      <c r="G793" s="173"/>
      <c r="H793" s="174">
        <f t="shared" si="14"/>
        <v>259030</v>
      </c>
      <c r="I793" s="523" t="s">
        <v>133</v>
      </c>
      <c r="J793" s="211" t="s">
        <v>1834</v>
      </c>
      <c r="K793" s="176"/>
    </row>
    <row r="794" spans="1:11" ht="15.6">
      <c r="A794" s="349">
        <v>46167</v>
      </c>
      <c r="B794" s="211" t="s">
        <v>1807</v>
      </c>
      <c r="C794" s="211" t="s">
        <v>403</v>
      </c>
      <c r="D794" s="518" t="s">
        <v>96</v>
      </c>
      <c r="E794" s="519"/>
      <c r="F794" s="519">
        <v>10500</v>
      </c>
      <c r="G794" s="173"/>
      <c r="H794" s="174">
        <f t="shared" si="14"/>
        <v>248530</v>
      </c>
      <c r="I794" s="523" t="s">
        <v>133</v>
      </c>
      <c r="J794" s="211" t="s">
        <v>1835</v>
      </c>
      <c r="K794" s="176"/>
    </row>
    <row r="795" spans="1:11" ht="15.6">
      <c r="A795" s="349">
        <v>46167</v>
      </c>
      <c r="B795" s="75" t="s">
        <v>1815</v>
      </c>
      <c r="C795" s="350" t="s">
        <v>334</v>
      </c>
      <c r="D795" s="518" t="s">
        <v>96</v>
      </c>
      <c r="E795" s="519"/>
      <c r="F795" s="519">
        <v>250</v>
      </c>
      <c r="G795" s="173"/>
      <c r="H795" s="174">
        <f t="shared" si="14"/>
        <v>248280</v>
      </c>
      <c r="I795" s="523" t="s">
        <v>133</v>
      </c>
      <c r="J795" s="211" t="s">
        <v>1834</v>
      </c>
      <c r="K795" s="176"/>
    </row>
    <row r="796" spans="1:11" ht="15.6">
      <c r="A796" s="349">
        <v>46167</v>
      </c>
      <c r="B796" s="75" t="s">
        <v>1800</v>
      </c>
      <c r="C796" s="350" t="s">
        <v>334</v>
      </c>
      <c r="D796" s="518" t="s">
        <v>96</v>
      </c>
      <c r="E796" s="519"/>
      <c r="F796" s="519">
        <v>250</v>
      </c>
      <c r="G796" s="173"/>
      <c r="H796" s="174">
        <f t="shared" si="14"/>
        <v>248030</v>
      </c>
      <c r="I796" s="523" t="s">
        <v>133</v>
      </c>
      <c r="J796" s="211" t="s">
        <v>1834</v>
      </c>
      <c r="K796" s="176"/>
    </row>
    <row r="797" spans="1:11" ht="15.6">
      <c r="A797" s="349">
        <v>46167</v>
      </c>
      <c r="B797" s="211" t="s">
        <v>1807</v>
      </c>
      <c r="C797" s="211" t="s">
        <v>403</v>
      </c>
      <c r="D797" s="518" t="s">
        <v>96</v>
      </c>
      <c r="E797" s="519"/>
      <c r="F797" s="519">
        <v>10500</v>
      </c>
      <c r="G797" s="173"/>
      <c r="H797" s="174">
        <f t="shared" si="14"/>
        <v>237530</v>
      </c>
      <c r="I797" s="523" t="s">
        <v>133</v>
      </c>
      <c r="J797" s="211" t="s">
        <v>1835</v>
      </c>
      <c r="K797" s="176"/>
    </row>
    <row r="798" spans="1:11" ht="15.6">
      <c r="A798" s="349">
        <v>46167</v>
      </c>
      <c r="B798" s="211" t="s">
        <v>1183</v>
      </c>
      <c r="C798" s="211" t="s">
        <v>101</v>
      </c>
      <c r="D798" s="518" t="s">
        <v>96</v>
      </c>
      <c r="E798" s="520">
        <v>91500</v>
      </c>
      <c r="F798" s="522"/>
      <c r="G798" s="173"/>
      <c r="H798" s="174">
        <f t="shared" si="14"/>
        <v>329030</v>
      </c>
      <c r="I798" s="523" t="s">
        <v>133</v>
      </c>
      <c r="J798" s="211" t="s">
        <v>1854</v>
      </c>
      <c r="K798" s="176"/>
    </row>
    <row r="799" spans="1:11" ht="15.6">
      <c r="A799" s="349">
        <v>46168</v>
      </c>
      <c r="B799" s="75" t="s">
        <v>1816</v>
      </c>
      <c r="C799" s="350" t="s">
        <v>334</v>
      </c>
      <c r="D799" s="518" t="s">
        <v>96</v>
      </c>
      <c r="E799" s="519"/>
      <c r="F799" s="519">
        <v>250</v>
      </c>
      <c r="G799" s="173"/>
      <c r="H799" s="174">
        <f t="shared" si="14"/>
        <v>328780</v>
      </c>
      <c r="I799" s="523" t="s">
        <v>133</v>
      </c>
      <c r="J799" s="211" t="s">
        <v>1834</v>
      </c>
      <c r="K799" s="176"/>
    </row>
    <row r="800" spans="1:11" ht="15.6">
      <c r="A800" s="349">
        <v>46168</v>
      </c>
      <c r="B800" s="75" t="s">
        <v>1800</v>
      </c>
      <c r="C800" s="350" t="s">
        <v>334</v>
      </c>
      <c r="D800" s="518" t="s">
        <v>96</v>
      </c>
      <c r="E800" s="519"/>
      <c r="F800" s="519">
        <v>250</v>
      </c>
      <c r="G800" s="173"/>
      <c r="H800" s="174">
        <f t="shared" si="14"/>
        <v>328530</v>
      </c>
      <c r="I800" s="523" t="s">
        <v>133</v>
      </c>
      <c r="J800" s="211" t="s">
        <v>1834</v>
      </c>
      <c r="K800" s="176"/>
    </row>
    <row r="801" spans="1:11" ht="15.6">
      <c r="A801" s="349">
        <v>46168</v>
      </c>
      <c r="B801" s="211" t="s">
        <v>1807</v>
      </c>
      <c r="C801" s="211" t="s">
        <v>403</v>
      </c>
      <c r="D801" s="518" t="s">
        <v>96</v>
      </c>
      <c r="E801" s="519"/>
      <c r="F801" s="519">
        <v>10500</v>
      </c>
      <c r="G801" s="173"/>
      <c r="H801" s="174">
        <f t="shared" si="14"/>
        <v>318030</v>
      </c>
      <c r="I801" s="523" t="s">
        <v>133</v>
      </c>
      <c r="J801" s="211" t="s">
        <v>1835</v>
      </c>
      <c r="K801" s="176"/>
    </row>
    <row r="802" spans="1:11" ht="15.6">
      <c r="A802" s="349">
        <v>46168</v>
      </c>
      <c r="B802" s="211" t="s">
        <v>1817</v>
      </c>
      <c r="C802" s="350" t="s">
        <v>334</v>
      </c>
      <c r="D802" s="518" t="s">
        <v>96</v>
      </c>
      <c r="E802" s="519"/>
      <c r="F802" s="519">
        <v>500</v>
      </c>
      <c r="G802" s="173"/>
      <c r="H802" s="174">
        <f t="shared" si="14"/>
        <v>317530</v>
      </c>
      <c r="I802" s="523" t="s">
        <v>133</v>
      </c>
      <c r="J802" s="211" t="s">
        <v>1834</v>
      </c>
      <c r="K802" s="176"/>
    </row>
    <row r="803" spans="1:11" ht="15.6">
      <c r="A803" s="349">
        <v>46168</v>
      </c>
      <c r="B803" s="211" t="s">
        <v>1183</v>
      </c>
      <c r="C803" s="211" t="s">
        <v>101</v>
      </c>
      <c r="D803" s="518" t="s">
        <v>96</v>
      </c>
      <c r="E803" s="520">
        <v>10000</v>
      </c>
      <c r="F803" s="519"/>
      <c r="G803" s="173"/>
      <c r="H803" s="174">
        <f t="shared" si="14"/>
        <v>327530</v>
      </c>
      <c r="I803" s="523" t="s">
        <v>133</v>
      </c>
      <c r="J803" s="211" t="s">
        <v>1855</v>
      </c>
      <c r="K803" s="176"/>
    </row>
    <row r="804" spans="1:11" ht="15.6">
      <c r="A804" s="349">
        <v>46168</v>
      </c>
      <c r="B804" s="172" t="s">
        <v>1818</v>
      </c>
      <c r="C804" s="172" t="s">
        <v>1795</v>
      </c>
      <c r="D804" s="350" t="s">
        <v>1797</v>
      </c>
      <c r="E804" s="351"/>
      <c r="F804" s="351">
        <v>34200</v>
      </c>
      <c r="G804" s="173"/>
      <c r="H804" s="174">
        <f t="shared" si="14"/>
        <v>293330</v>
      </c>
      <c r="I804" s="350" t="s">
        <v>133</v>
      </c>
      <c r="J804" s="172" t="s">
        <v>1856</v>
      </c>
      <c r="K804" s="176"/>
    </row>
    <row r="805" spans="1:11" ht="15.6">
      <c r="A805" s="349">
        <v>46168</v>
      </c>
      <c r="B805" s="211" t="s">
        <v>1819</v>
      </c>
      <c r="C805" s="350" t="s">
        <v>334</v>
      </c>
      <c r="D805" s="518" t="s">
        <v>96</v>
      </c>
      <c r="E805" s="519"/>
      <c r="F805" s="519">
        <v>500</v>
      </c>
      <c r="G805" s="173"/>
      <c r="H805" s="174">
        <f t="shared" si="14"/>
        <v>292830</v>
      </c>
      <c r="I805" s="523" t="s">
        <v>133</v>
      </c>
      <c r="J805" s="211" t="s">
        <v>1834</v>
      </c>
      <c r="K805" s="176"/>
    </row>
    <row r="806" spans="1:11" ht="15.6">
      <c r="A806" s="349">
        <v>46168</v>
      </c>
      <c r="B806" s="75" t="s">
        <v>1820</v>
      </c>
      <c r="C806" s="350" t="s">
        <v>334</v>
      </c>
      <c r="D806" s="518" t="s">
        <v>96</v>
      </c>
      <c r="E806" s="519"/>
      <c r="F806" s="519">
        <v>250</v>
      </c>
      <c r="G806" s="173"/>
      <c r="H806" s="174">
        <f t="shared" ref="H806:H824" si="15">+H805+E806-F806</f>
        <v>292580</v>
      </c>
      <c r="I806" s="523" t="s">
        <v>133</v>
      </c>
      <c r="J806" s="211" t="s">
        <v>1834</v>
      </c>
      <c r="K806" s="176"/>
    </row>
    <row r="807" spans="1:11" ht="15.6">
      <c r="A807" s="349">
        <v>46168</v>
      </c>
      <c r="B807" s="75" t="s">
        <v>1800</v>
      </c>
      <c r="C807" s="350" t="s">
        <v>334</v>
      </c>
      <c r="D807" s="518" t="s">
        <v>96</v>
      </c>
      <c r="E807" s="519"/>
      <c r="F807" s="519">
        <v>250</v>
      </c>
      <c r="G807" s="173"/>
      <c r="H807" s="174">
        <f t="shared" si="15"/>
        <v>292330</v>
      </c>
      <c r="I807" s="523" t="s">
        <v>133</v>
      </c>
      <c r="J807" s="211" t="s">
        <v>1834</v>
      </c>
      <c r="K807" s="176"/>
    </row>
    <row r="808" spans="1:11" ht="15.6">
      <c r="A808" s="349">
        <v>46168</v>
      </c>
      <c r="B808" s="211" t="s">
        <v>1807</v>
      </c>
      <c r="C808" s="211" t="s">
        <v>403</v>
      </c>
      <c r="D808" s="518" t="s">
        <v>96</v>
      </c>
      <c r="E808" s="519"/>
      <c r="F808" s="519">
        <v>10500</v>
      </c>
      <c r="G808" s="173"/>
      <c r="H808" s="174">
        <f t="shared" si="15"/>
        <v>281830</v>
      </c>
      <c r="I808" s="523" t="s">
        <v>133</v>
      </c>
      <c r="J808" s="211" t="s">
        <v>1835</v>
      </c>
      <c r="K808" s="176"/>
    </row>
    <row r="809" spans="1:11" ht="15.6">
      <c r="A809" s="349">
        <v>46168</v>
      </c>
      <c r="B809" s="172" t="s">
        <v>1821</v>
      </c>
      <c r="C809" s="350" t="s">
        <v>109</v>
      </c>
      <c r="D809" s="350" t="s">
        <v>96</v>
      </c>
      <c r="E809" s="351">
        <v>7500</v>
      </c>
      <c r="F809" s="351"/>
      <c r="G809" s="173"/>
      <c r="H809" s="174">
        <f t="shared" si="15"/>
        <v>289330</v>
      </c>
      <c r="I809" s="350" t="s">
        <v>133</v>
      </c>
      <c r="J809" s="172" t="s">
        <v>1857</v>
      </c>
      <c r="K809" s="176"/>
    </row>
    <row r="810" spans="1:11" ht="15.6">
      <c r="A810" s="349">
        <v>46168</v>
      </c>
      <c r="B810" s="172" t="s">
        <v>1821</v>
      </c>
      <c r="C810" s="350" t="s">
        <v>109</v>
      </c>
      <c r="D810" s="350" t="s">
        <v>96</v>
      </c>
      <c r="E810" s="351"/>
      <c r="F810" s="351">
        <v>7500</v>
      </c>
      <c r="G810" s="173"/>
      <c r="H810" s="174">
        <f t="shared" si="15"/>
        <v>281830</v>
      </c>
      <c r="I810" s="350" t="s">
        <v>133</v>
      </c>
      <c r="J810" s="172" t="s">
        <v>1857</v>
      </c>
      <c r="K810" s="176"/>
    </row>
    <row r="811" spans="1:11" ht="15.6">
      <c r="A811" s="349">
        <v>46169</v>
      </c>
      <c r="B811" s="75" t="s">
        <v>1822</v>
      </c>
      <c r="C811" s="350" t="s">
        <v>334</v>
      </c>
      <c r="D811" s="518" t="s">
        <v>96</v>
      </c>
      <c r="E811" s="519"/>
      <c r="F811" s="519">
        <v>250</v>
      </c>
      <c r="G811" s="173"/>
      <c r="H811" s="174">
        <f t="shared" si="15"/>
        <v>281580</v>
      </c>
      <c r="I811" s="523" t="s">
        <v>133</v>
      </c>
      <c r="J811" s="211" t="s">
        <v>1834</v>
      </c>
      <c r="K811" s="176"/>
    </row>
    <row r="812" spans="1:11" ht="15.6">
      <c r="A812" s="349">
        <v>46169</v>
      </c>
      <c r="B812" s="75" t="s">
        <v>1800</v>
      </c>
      <c r="C812" s="350" t="s">
        <v>334</v>
      </c>
      <c r="D812" s="518" t="s">
        <v>96</v>
      </c>
      <c r="E812" s="519"/>
      <c r="F812" s="519">
        <v>250</v>
      </c>
      <c r="G812" s="173"/>
      <c r="H812" s="174">
        <f t="shared" si="15"/>
        <v>281330</v>
      </c>
      <c r="I812" s="523" t="s">
        <v>133</v>
      </c>
      <c r="J812" s="211" t="s">
        <v>1834</v>
      </c>
      <c r="K812" s="176"/>
    </row>
    <row r="813" spans="1:11" ht="15.6">
      <c r="A813" s="349">
        <v>46169</v>
      </c>
      <c r="B813" s="211" t="s">
        <v>1807</v>
      </c>
      <c r="C813" s="211" t="s">
        <v>403</v>
      </c>
      <c r="D813" s="518" t="s">
        <v>96</v>
      </c>
      <c r="E813" s="519"/>
      <c r="F813" s="519">
        <v>10500</v>
      </c>
      <c r="G813" s="173"/>
      <c r="H813" s="174">
        <f t="shared" si="15"/>
        <v>270830</v>
      </c>
      <c r="I813" s="523" t="s">
        <v>133</v>
      </c>
      <c r="J813" s="211" t="s">
        <v>1835</v>
      </c>
      <c r="K813" s="176"/>
    </row>
    <row r="814" spans="1:11" ht="15.6">
      <c r="A814" s="349">
        <v>46169</v>
      </c>
      <c r="B814" s="211" t="s">
        <v>1823</v>
      </c>
      <c r="C814" s="350" t="s">
        <v>334</v>
      </c>
      <c r="D814" s="518" t="s">
        <v>96</v>
      </c>
      <c r="E814" s="519"/>
      <c r="F814" s="519">
        <v>500</v>
      </c>
      <c r="G814" s="173"/>
      <c r="H814" s="174">
        <f t="shared" si="15"/>
        <v>270330</v>
      </c>
      <c r="I814" s="523" t="s">
        <v>133</v>
      </c>
      <c r="J814" s="211" t="s">
        <v>1834</v>
      </c>
      <c r="K814" s="176"/>
    </row>
    <row r="815" spans="1:11" ht="15.6">
      <c r="A815" s="349">
        <v>46169</v>
      </c>
      <c r="B815" s="172" t="s">
        <v>1824</v>
      </c>
      <c r="C815" s="350" t="s">
        <v>1781</v>
      </c>
      <c r="D815" s="350" t="s">
        <v>96</v>
      </c>
      <c r="E815" s="351"/>
      <c r="F815" s="351">
        <v>8000</v>
      </c>
      <c r="G815" s="173"/>
      <c r="H815" s="174">
        <f t="shared" si="15"/>
        <v>262330</v>
      </c>
      <c r="I815" s="350" t="s">
        <v>133</v>
      </c>
      <c r="J815" s="172" t="s">
        <v>1858</v>
      </c>
      <c r="K815" s="176"/>
    </row>
    <row r="816" spans="1:11" ht="15.6">
      <c r="A816" s="349">
        <v>46170</v>
      </c>
      <c r="B816" s="353" t="s">
        <v>1825</v>
      </c>
      <c r="C816" s="353" t="s">
        <v>523</v>
      </c>
      <c r="D816" s="353" t="s">
        <v>96</v>
      </c>
      <c r="E816" s="351"/>
      <c r="F816" s="351">
        <v>150000</v>
      </c>
      <c r="G816" s="173"/>
      <c r="H816" s="174">
        <f t="shared" si="15"/>
        <v>112330</v>
      </c>
      <c r="I816" s="350" t="s">
        <v>133</v>
      </c>
      <c r="J816" s="172" t="s">
        <v>1859</v>
      </c>
      <c r="K816" s="176"/>
    </row>
    <row r="817" spans="1:11" ht="15.6">
      <c r="A817" s="349">
        <v>46170</v>
      </c>
      <c r="B817" s="75" t="s">
        <v>1826</v>
      </c>
      <c r="C817" s="350" t="s">
        <v>334</v>
      </c>
      <c r="D817" s="518" t="s">
        <v>96</v>
      </c>
      <c r="E817" s="519"/>
      <c r="F817" s="519">
        <v>250</v>
      </c>
      <c r="G817" s="173"/>
      <c r="H817" s="174">
        <f t="shared" si="15"/>
        <v>112080</v>
      </c>
      <c r="I817" s="523" t="s">
        <v>133</v>
      </c>
      <c r="J817" s="211" t="s">
        <v>1834</v>
      </c>
      <c r="K817" s="176"/>
    </row>
    <row r="818" spans="1:11" ht="15.6">
      <c r="A818" s="349">
        <v>46170</v>
      </c>
      <c r="B818" s="75" t="s">
        <v>1827</v>
      </c>
      <c r="C818" s="350" t="s">
        <v>334</v>
      </c>
      <c r="D818" s="518" t="s">
        <v>96</v>
      </c>
      <c r="E818" s="519"/>
      <c r="F818" s="519">
        <v>500</v>
      </c>
      <c r="G818" s="173"/>
      <c r="H818" s="174">
        <f t="shared" si="15"/>
        <v>111580</v>
      </c>
      <c r="I818" s="523" t="s">
        <v>133</v>
      </c>
      <c r="J818" s="211" t="s">
        <v>1834</v>
      </c>
      <c r="K818" s="176"/>
    </row>
    <row r="819" spans="1:11" ht="15.6">
      <c r="A819" s="349">
        <v>46170</v>
      </c>
      <c r="B819" s="75" t="s">
        <v>1828</v>
      </c>
      <c r="C819" s="350" t="s">
        <v>334</v>
      </c>
      <c r="D819" s="518" t="s">
        <v>96</v>
      </c>
      <c r="E819" s="519"/>
      <c r="F819" s="519">
        <v>500</v>
      </c>
      <c r="G819" s="173"/>
      <c r="H819" s="174">
        <f t="shared" si="15"/>
        <v>111080</v>
      </c>
      <c r="I819" s="523" t="s">
        <v>133</v>
      </c>
      <c r="J819" s="211" t="s">
        <v>1834</v>
      </c>
      <c r="K819" s="176"/>
    </row>
    <row r="820" spans="1:11" ht="15.6">
      <c r="A820" s="349">
        <v>46170</v>
      </c>
      <c r="B820" s="172" t="s">
        <v>1829</v>
      </c>
      <c r="C820" s="350" t="s">
        <v>1781</v>
      </c>
      <c r="D820" s="350" t="s">
        <v>96</v>
      </c>
      <c r="E820" s="351"/>
      <c r="F820" s="351">
        <v>5000</v>
      </c>
      <c r="G820" s="173"/>
      <c r="H820" s="174">
        <f t="shared" si="15"/>
        <v>106080</v>
      </c>
      <c r="I820" s="350" t="s">
        <v>133</v>
      </c>
      <c r="J820" s="172" t="s">
        <v>1860</v>
      </c>
      <c r="K820" s="176"/>
    </row>
    <row r="821" spans="1:11" ht="15.6">
      <c r="A821" s="349">
        <v>46170</v>
      </c>
      <c r="B821" s="75" t="s">
        <v>1830</v>
      </c>
      <c r="C821" s="350" t="s">
        <v>334</v>
      </c>
      <c r="D821" s="518" t="s">
        <v>96</v>
      </c>
      <c r="E821" s="519"/>
      <c r="F821" s="519">
        <v>300</v>
      </c>
      <c r="G821" s="173"/>
      <c r="H821" s="174">
        <f t="shared" si="15"/>
        <v>105780</v>
      </c>
      <c r="I821" s="523" t="s">
        <v>133</v>
      </c>
      <c r="J821" s="211" t="s">
        <v>1834</v>
      </c>
      <c r="K821" s="176"/>
    </row>
    <row r="822" spans="1:11" ht="15.6">
      <c r="A822" s="349">
        <v>46170</v>
      </c>
      <c r="B822" s="211" t="s">
        <v>1183</v>
      </c>
      <c r="C822" s="211" t="s">
        <v>101</v>
      </c>
      <c r="D822" s="518" t="s">
        <v>96</v>
      </c>
      <c r="E822" s="520">
        <v>80000</v>
      </c>
      <c r="F822" s="522"/>
      <c r="G822" s="173"/>
      <c r="H822" s="174">
        <f t="shared" si="15"/>
        <v>185780</v>
      </c>
      <c r="I822" s="523" t="s">
        <v>133</v>
      </c>
      <c r="J822" s="211" t="s">
        <v>1861</v>
      </c>
      <c r="K822" s="176"/>
    </row>
    <row r="823" spans="1:11" ht="15.6">
      <c r="A823" s="349">
        <v>46171</v>
      </c>
      <c r="B823" s="75" t="s">
        <v>1831</v>
      </c>
      <c r="C823" s="350" t="s">
        <v>334</v>
      </c>
      <c r="D823" s="518" t="s">
        <v>96</v>
      </c>
      <c r="E823" s="519"/>
      <c r="F823" s="519">
        <v>300</v>
      </c>
      <c r="G823" s="173"/>
      <c r="H823" s="174">
        <f t="shared" si="15"/>
        <v>185480</v>
      </c>
      <c r="I823" s="523" t="s">
        <v>133</v>
      </c>
      <c r="J823" s="211" t="s">
        <v>1834</v>
      </c>
      <c r="K823" s="176"/>
    </row>
    <row r="824" spans="1:11" ht="15.6">
      <c r="A824" s="349">
        <v>46171</v>
      </c>
      <c r="B824" s="75" t="s">
        <v>1832</v>
      </c>
      <c r="C824" s="350" t="s">
        <v>334</v>
      </c>
      <c r="D824" s="518" t="s">
        <v>96</v>
      </c>
      <c r="E824" s="519"/>
      <c r="F824" s="519">
        <v>300</v>
      </c>
      <c r="G824" s="173"/>
      <c r="H824" s="174">
        <f t="shared" si="15"/>
        <v>185180</v>
      </c>
      <c r="I824" s="523" t="s">
        <v>133</v>
      </c>
      <c r="J824" s="211" t="s">
        <v>1834</v>
      </c>
      <c r="K824" s="176"/>
    </row>
    <row r="825" spans="1:11" ht="15.6">
      <c r="A825" s="178"/>
      <c r="B825" s="176"/>
      <c r="C825" s="176"/>
      <c r="D825" s="176"/>
      <c r="E825" s="180">
        <f>SUM(E702:E824)</f>
        <v>757500</v>
      </c>
      <c r="F825" s="180">
        <f>SUM(F702:F824)</f>
        <v>846450</v>
      </c>
      <c r="G825" s="180"/>
      <c r="H825" s="181">
        <f>+E825-F825+H701</f>
        <v>-8820</v>
      </c>
      <c r="I825" s="176"/>
      <c r="J825" s="176"/>
      <c r="K825" s="176"/>
    </row>
    <row r="826" spans="1:11" ht="15.6">
      <c r="A826" s="178"/>
      <c r="B826" s="176"/>
      <c r="C826" s="179" t="s">
        <v>155</v>
      </c>
      <c r="D826" s="176"/>
      <c r="E826" s="180"/>
      <c r="F826" s="180"/>
      <c r="G826" s="180"/>
      <c r="H826" s="181"/>
      <c r="I826" s="176"/>
      <c r="J826" s="176"/>
      <c r="K826" s="176"/>
    </row>
    <row r="827" spans="1:11" ht="15.6">
      <c r="A827" s="178"/>
      <c r="B827" s="176"/>
      <c r="C827" s="176"/>
      <c r="D827" s="176"/>
      <c r="E827" s="180"/>
      <c r="F827" s="180"/>
      <c r="G827" s="180"/>
      <c r="H827" s="181"/>
      <c r="I827" s="176"/>
      <c r="J827" s="176"/>
      <c r="K827" s="176"/>
    </row>
    <row r="828" spans="1:11" ht="15.6">
      <c r="A828" s="182" t="s">
        <v>0</v>
      </c>
      <c r="B828" s="183" t="s">
        <v>140</v>
      </c>
      <c r="C828" s="183" t="s">
        <v>141</v>
      </c>
      <c r="D828" s="183" t="s">
        <v>142</v>
      </c>
      <c r="E828" s="184" t="s">
        <v>143</v>
      </c>
      <c r="F828" s="184" t="s">
        <v>144</v>
      </c>
      <c r="G828" s="184"/>
      <c r="H828" s="185" t="s">
        <v>30</v>
      </c>
      <c r="I828" s="183" t="s">
        <v>145</v>
      </c>
      <c r="J828" s="183" t="s">
        <v>146</v>
      </c>
      <c r="K828" s="186"/>
    </row>
    <row r="829" spans="1:11" ht="15.6">
      <c r="A829" s="140">
        <v>46113</v>
      </c>
      <c r="B829" s="124" t="s">
        <v>912</v>
      </c>
      <c r="C829" s="193"/>
      <c r="D829" s="172" t="s">
        <v>99</v>
      </c>
      <c r="E829" s="192"/>
      <c r="F829" s="192"/>
      <c r="G829" s="192"/>
      <c r="H829" s="158">
        <v>61150</v>
      </c>
      <c r="I829" s="177" t="s">
        <v>128</v>
      </c>
      <c r="J829" s="177"/>
      <c r="K829" s="176"/>
    </row>
    <row r="830" spans="1:11" ht="15.6">
      <c r="A830" s="524">
        <v>46143</v>
      </c>
      <c r="B830" s="340" t="s">
        <v>1862</v>
      </c>
      <c r="C830" s="340" t="s">
        <v>523</v>
      </c>
      <c r="D830" s="340" t="s">
        <v>99</v>
      </c>
      <c r="E830" s="396"/>
      <c r="F830" s="396">
        <v>70000</v>
      </c>
      <c r="G830" s="192"/>
      <c r="H830" s="158">
        <f>+H829+E830-F830</f>
        <v>-8850</v>
      </c>
      <c r="I830" s="340" t="s">
        <v>128</v>
      </c>
      <c r="J830" s="340" t="s">
        <v>1931</v>
      </c>
      <c r="K830" s="176"/>
    </row>
    <row r="831" spans="1:11" ht="15.6">
      <c r="A831" s="524">
        <v>46143</v>
      </c>
      <c r="B831" s="340" t="s">
        <v>1863</v>
      </c>
      <c r="C831" s="340" t="s">
        <v>109</v>
      </c>
      <c r="D831" s="340" t="s">
        <v>99</v>
      </c>
      <c r="E831" s="396"/>
      <c r="F831" s="396">
        <v>2500</v>
      </c>
      <c r="G831" s="192"/>
      <c r="H831" s="158">
        <f t="shared" ref="H831:H894" si="16">+H830+E831-F831</f>
        <v>-11350</v>
      </c>
      <c r="I831" s="340" t="s">
        <v>128</v>
      </c>
      <c r="J831" s="340" t="s">
        <v>1932</v>
      </c>
      <c r="K831" s="176"/>
    </row>
    <row r="832" spans="1:11" ht="15.6">
      <c r="A832" s="524">
        <v>46144</v>
      </c>
      <c r="B832" s="340" t="s">
        <v>1864</v>
      </c>
      <c r="C832" s="340" t="s">
        <v>101</v>
      </c>
      <c r="D832" s="340" t="s">
        <v>99</v>
      </c>
      <c r="E832" s="396">
        <v>60000</v>
      </c>
      <c r="F832" s="396"/>
      <c r="G832" s="192"/>
      <c r="H832" s="158">
        <f t="shared" si="16"/>
        <v>48650</v>
      </c>
      <c r="I832" s="340" t="s">
        <v>128</v>
      </c>
      <c r="J832" s="340" t="s">
        <v>1933</v>
      </c>
      <c r="K832" s="176"/>
    </row>
    <row r="833" spans="1:11" ht="15.6">
      <c r="A833" s="524">
        <v>46146</v>
      </c>
      <c r="B833" s="340" t="s">
        <v>1864</v>
      </c>
      <c r="C833" s="340" t="s">
        <v>101</v>
      </c>
      <c r="D833" s="340" t="s">
        <v>99</v>
      </c>
      <c r="E833" s="396">
        <v>60000</v>
      </c>
      <c r="F833" s="396"/>
      <c r="G833" s="192"/>
      <c r="H833" s="158">
        <f t="shared" si="16"/>
        <v>108650</v>
      </c>
      <c r="I833" s="340" t="s">
        <v>128</v>
      </c>
      <c r="J833" s="340" t="s">
        <v>1934</v>
      </c>
      <c r="K833" s="176"/>
    </row>
    <row r="834" spans="1:11" ht="15.6">
      <c r="A834" s="524">
        <v>46147</v>
      </c>
      <c r="B834" s="340" t="s">
        <v>1865</v>
      </c>
      <c r="C834" s="341" t="s">
        <v>109</v>
      </c>
      <c r="D834" s="340" t="s">
        <v>99</v>
      </c>
      <c r="E834" s="396">
        <v>7500</v>
      </c>
      <c r="F834" s="396"/>
      <c r="G834" s="192"/>
      <c r="H834" s="158">
        <f t="shared" si="16"/>
        <v>116150</v>
      </c>
      <c r="I834" s="340" t="s">
        <v>128</v>
      </c>
      <c r="J834" s="340" t="s">
        <v>1935</v>
      </c>
      <c r="K834" s="176"/>
    </row>
    <row r="835" spans="1:11" ht="15.6">
      <c r="A835" s="524">
        <v>46147</v>
      </c>
      <c r="B835" s="340" t="s">
        <v>1865</v>
      </c>
      <c r="C835" s="341" t="s">
        <v>109</v>
      </c>
      <c r="D835" s="340" t="s">
        <v>99</v>
      </c>
      <c r="E835" s="396"/>
      <c r="F835" s="396">
        <v>7500</v>
      </c>
      <c r="G835" s="192"/>
      <c r="H835" s="158">
        <f t="shared" si="16"/>
        <v>108650</v>
      </c>
      <c r="I835" s="340" t="s">
        <v>128</v>
      </c>
      <c r="J835" s="340" t="s">
        <v>1935</v>
      </c>
      <c r="K835" s="176"/>
    </row>
    <row r="836" spans="1:11" ht="15.6">
      <c r="A836" s="524">
        <v>46148</v>
      </c>
      <c r="B836" s="340" t="s">
        <v>1866</v>
      </c>
      <c r="C836" s="340" t="s">
        <v>523</v>
      </c>
      <c r="D836" s="340" t="s">
        <v>99</v>
      </c>
      <c r="E836" s="396"/>
      <c r="F836" s="396">
        <v>60000</v>
      </c>
      <c r="G836" s="192"/>
      <c r="H836" s="158">
        <f t="shared" si="16"/>
        <v>48650</v>
      </c>
      <c r="I836" s="340" t="s">
        <v>128</v>
      </c>
      <c r="J836" s="340" t="s">
        <v>1936</v>
      </c>
      <c r="K836" s="176"/>
    </row>
    <row r="837" spans="1:11" ht="15.6">
      <c r="A837" s="524">
        <v>46148</v>
      </c>
      <c r="B837" s="340" t="s">
        <v>1867</v>
      </c>
      <c r="C837" s="340" t="s">
        <v>391</v>
      </c>
      <c r="D837" s="340" t="s">
        <v>99</v>
      </c>
      <c r="E837" s="396"/>
      <c r="F837" s="396">
        <v>18500</v>
      </c>
      <c r="G837" s="192"/>
      <c r="H837" s="158">
        <f t="shared" si="16"/>
        <v>30150</v>
      </c>
      <c r="I837" s="340" t="s">
        <v>128</v>
      </c>
      <c r="J837" s="340" t="s">
        <v>1937</v>
      </c>
      <c r="K837" s="176"/>
    </row>
    <row r="838" spans="1:11" ht="15.6">
      <c r="A838" s="524">
        <v>46148</v>
      </c>
      <c r="B838" s="340" t="s">
        <v>1868</v>
      </c>
      <c r="C838" s="340" t="s">
        <v>334</v>
      </c>
      <c r="D838" s="340" t="s">
        <v>99</v>
      </c>
      <c r="E838" s="396"/>
      <c r="F838" s="396">
        <v>1000</v>
      </c>
      <c r="G838" s="192"/>
      <c r="H838" s="158">
        <f t="shared" si="16"/>
        <v>29150</v>
      </c>
      <c r="I838" s="340" t="s">
        <v>128</v>
      </c>
      <c r="J838" s="340" t="s">
        <v>1938</v>
      </c>
      <c r="K838" s="176"/>
    </row>
    <row r="839" spans="1:11" ht="15.6">
      <c r="A839" s="524">
        <v>46149</v>
      </c>
      <c r="B839" s="340" t="s">
        <v>1869</v>
      </c>
      <c r="C839" s="340" t="s">
        <v>334</v>
      </c>
      <c r="D839" s="340" t="s">
        <v>99</v>
      </c>
      <c r="E839" s="396"/>
      <c r="F839" s="396">
        <v>1000</v>
      </c>
      <c r="G839" s="192"/>
      <c r="H839" s="158">
        <f t="shared" si="16"/>
        <v>28150</v>
      </c>
      <c r="I839" s="340" t="s">
        <v>128</v>
      </c>
      <c r="J839" s="340" t="s">
        <v>1938</v>
      </c>
      <c r="K839" s="176"/>
    </row>
    <row r="840" spans="1:11" ht="15.6">
      <c r="A840" s="524">
        <v>46149</v>
      </c>
      <c r="B840" s="340" t="s">
        <v>1864</v>
      </c>
      <c r="C840" s="340" t="s">
        <v>101</v>
      </c>
      <c r="D840" s="340" t="s">
        <v>99</v>
      </c>
      <c r="E840" s="396">
        <v>20000</v>
      </c>
      <c r="F840" s="396"/>
      <c r="G840" s="192"/>
      <c r="H840" s="158">
        <f t="shared" si="16"/>
        <v>48150</v>
      </c>
      <c r="I840" s="340" t="s">
        <v>128</v>
      </c>
      <c r="J840" s="340" t="s">
        <v>1939</v>
      </c>
      <c r="K840" s="176"/>
    </row>
    <row r="841" spans="1:11" ht="15.6">
      <c r="A841" s="524">
        <v>46149</v>
      </c>
      <c r="B841" s="340" t="s">
        <v>1870</v>
      </c>
      <c r="C841" s="340" t="s">
        <v>334</v>
      </c>
      <c r="D841" s="340" t="s">
        <v>99</v>
      </c>
      <c r="E841" s="396"/>
      <c r="F841" s="396">
        <v>1000</v>
      </c>
      <c r="G841" s="192"/>
      <c r="H841" s="158">
        <f t="shared" si="16"/>
        <v>47150</v>
      </c>
      <c r="I841" s="340" t="s">
        <v>128</v>
      </c>
      <c r="J841" s="340" t="s">
        <v>1938</v>
      </c>
      <c r="K841" s="176"/>
    </row>
    <row r="842" spans="1:11" ht="15.6">
      <c r="A842" s="524">
        <v>46149</v>
      </c>
      <c r="B842" s="340" t="s">
        <v>1871</v>
      </c>
      <c r="C842" s="340" t="s">
        <v>391</v>
      </c>
      <c r="D842" s="340" t="s">
        <v>99</v>
      </c>
      <c r="E842" s="396"/>
      <c r="F842" s="396">
        <v>9000</v>
      </c>
      <c r="G842" s="192"/>
      <c r="H842" s="158">
        <f t="shared" si="16"/>
        <v>38150</v>
      </c>
      <c r="I842" s="340" t="s">
        <v>128</v>
      </c>
      <c r="J842" s="340" t="s">
        <v>1940</v>
      </c>
      <c r="K842" s="176"/>
    </row>
    <row r="843" spans="1:11" ht="15.6">
      <c r="A843" s="524">
        <v>46149</v>
      </c>
      <c r="B843" s="340" t="s">
        <v>1872</v>
      </c>
      <c r="C843" s="340" t="s">
        <v>1291</v>
      </c>
      <c r="D843" s="340" t="s">
        <v>99</v>
      </c>
      <c r="E843" s="396"/>
      <c r="F843" s="396">
        <v>4000</v>
      </c>
      <c r="G843" s="192"/>
      <c r="H843" s="158">
        <f t="shared" si="16"/>
        <v>34150</v>
      </c>
      <c r="I843" s="340" t="s">
        <v>128</v>
      </c>
      <c r="J843" s="340" t="s">
        <v>1941</v>
      </c>
      <c r="K843" s="176"/>
    </row>
    <row r="844" spans="1:11" ht="15.6">
      <c r="A844" s="524">
        <v>46150</v>
      </c>
      <c r="B844" s="340" t="s">
        <v>1873</v>
      </c>
      <c r="C844" s="340" t="s">
        <v>523</v>
      </c>
      <c r="D844" s="340" t="s">
        <v>99</v>
      </c>
      <c r="E844" s="396"/>
      <c r="F844" s="396">
        <v>20000</v>
      </c>
      <c r="G844" s="192"/>
      <c r="H844" s="158">
        <f t="shared" si="16"/>
        <v>14150</v>
      </c>
      <c r="I844" s="340" t="s">
        <v>128</v>
      </c>
      <c r="J844" s="340" t="s">
        <v>1942</v>
      </c>
      <c r="K844" s="176"/>
    </row>
    <row r="845" spans="1:11" ht="15.6">
      <c r="A845" s="524">
        <v>46150</v>
      </c>
      <c r="B845" s="340" t="s">
        <v>1874</v>
      </c>
      <c r="C845" s="340" t="s">
        <v>334</v>
      </c>
      <c r="D845" s="340" t="s">
        <v>99</v>
      </c>
      <c r="E845" s="396"/>
      <c r="F845" s="396">
        <v>1000</v>
      </c>
      <c r="G845" s="192"/>
      <c r="H845" s="158">
        <f t="shared" si="16"/>
        <v>13150</v>
      </c>
      <c r="I845" s="340" t="s">
        <v>128</v>
      </c>
      <c r="J845" s="340" t="s">
        <v>1938</v>
      </c>
      <c r="K845" s="176"/>
    </row>
    <row r="846" spans="1:11" ht="15.6">
      <c r="A846" s="524">
        <v>46150</v>
      </c>
      <c r="B846" s="340" t="s">
        <v>1875</v>
      </c>
      <c r="C846" s="340" t="s">
        <v>334</v>
      </c>
      <c r="D846" s="340" t="s">
        <v>99</v>
      </c>
      <c r="E846" s="396"/>
      <c r="F846" s="396">
        <v>1000</v>
      </c>
      <c r="G846" s="192"/>
      <c r="H846" s="158">
        <f t="shared" si="16"/>
        <v>12150</v>
      </c>
      <c r="I846" s="340" t="s">
        <v>128</v>
      </c>
      <c r="J846" s="340" t="s">
        <v>1938</v>
      </c>
      <c r="K846" s="176"/>
    </row>
    <row r="847" spans="1:11" ht="15.6">
      <c r="A847" s="524">
        <v>46154</v>
      </c>
      <c r="B847" s="340" t="s">
        <v>1864</v>
      </c>
      <c r="C847" s="340" t="s">
        <v>101</v>
      </c>
      <c r="D847" s="340" t="s">
        <v>99</v>
      </c>
      <c r="E847" s="396">
        <v>50000</v>
      </c>
      <c r="F847" s="396"/>
      <c r="G847" s="192"/>
      <c r="H847" s="158">
        <f t="shared" si="16"/>
        <v>62150</v>
      </c>
      <c r="I847" s="340" t="s">
        <v>128</v>
      </c>
      <c r="J847" s="340" t="s">
        <v>1943</v>
      </c>
      <c r="K847" s="176"/>
    </row>
    <row r="848" spans="1:11" ht="15.6">
      <c r="A848" s="524">
        <v>46154</v>
      </c>
      <c r="B848" s="340" t="s">
        <v>1876</v>
      </c>
      <c r="C848" s="340" t="s">
        <v>391</v>
      </c>
      <c r="D848" s="340" t="s">
        <v>99</v>
      </c>
      <c r="E848" s="396"/>
      <c r="F848" s="396">
        <v>12000</v>
      </c>
      <c r="G848" s="192"/>
      <c r="H848" s="158">
        <f t="shared" si="16"/>
        <v>50150</v>
      </c>
      <c r="I848" s="340" t="s">
        <v>128</v>
      </c>
      <c r="J848" s="340" t="s">
        <v>1944</v>
      </c>
      <c r="K848" s="176"/>
    </row>
    <row r="849" spans="1:11" ht="15.6">
      <c r="A849" s="524">
        <v>46154</v>
      </c>
      <c r="B849" s="340" t="s">
        <v>1877</v>
      </c>
      <c r="C849" s="341" t="s">
        <v>109</v>
      </c>
      <c r="D849" s="340" t="s">
        <v>99</v>
      </c>
      <c r="E849" s="396">
        <v>7500</v>
      </c>
      <c r="F849" s="396"/>
      <c r="G849" s="192"/>
      <c r="H849" s="158">
        <f t="shared" si="16"/>
        <v>57650</v>
      </c>
      <c r="I849" s="340" t="s">
        <v>128</v>
      </c>
      <c r="J849" s="340" t="s">
        <v>1945</v>
      </c>
      <c r="K849" s="176"/>
    </row>
    <row r="850" spans="1:11" ht="15.6">
      <c r="A850" s="524">
        <v>46154</v>
      </c>
      <c r="B850" s="340" t="s">
        <v>1877</v>
      </c>
      <c r="C850" s="341" t="s">
        <v>109</v>
      </c>
      <c r="D850" s="340" t="s">
        <v>99</v>
      </c>
      <c r="E850" s="396"/>
      <c r="F850" s="396">
        <v>7500</v>
      </c>
      <c r="G850" s="192"/>
      <c r="H850" s="158">
        <f t="shared" si="16"/>
        <v>50150</v>
      </c>
      <c r="I850" s="340" t="s">
        <v>128</v>
      </c>
      <c r="J850" s="340" t="s">
        <v>1945</v>
      </c>
      <c r="K850" s="176"/>
    </row>
    <row r="851" spans="1:11" ht="15.6">
      <c r="A851" s="524">
        <v>46155</v>
      </c>
      <c r="B851" s="340" t="s">
        <v>737</v>
      </c>
      <c r="C851" s="340" t="s">
        <v>334</v>
      </c>
      <c r="D851" s="340" t="s">
        <v>99</v>
      </c>
      <c r="E851" s="396"/>
      <c r="F851" s="396">
        <v>1000</v>
      </c>
      <c r="G851" s="192"/>
      <c r="H851" s="158">
        <f t="shared" si="16"/>
        <v>49150</v>
      </c>
      <c r="I851" s="340" t="s">
        <v>128</v>
      </c>
      <c r="J851" s="340" t="s">
        <v>1938</v>
      </c>
      <c r="K851" s="176"/>
    </row>
    <row r="852" spans="1:11" ht="15.6">
      <c r="A852" s="524">
        <v>46155</v>
      </c>
      <c r="B852" s="340" t="s">
        <v>1878</v>
      </c>
      <c r="C852" s="340" t="s">
        <v>334</v>
      </c>
      <c r="D852" s="340" t="s">
        <v>99</v>
      </c>
      <c r="E852" s="396"/>
      <c r="F852" s="396">
        <v>250</v>
      </c>
      <c r="G852" s="192"/>
      <c r="H852" s="158">
        <f t="shared" si="16"/>
        <v>48900</v>
      </c>
      <c r="I852" s="340" t="s">
        <v>128</v>
      </c>
      <c r="J852" s="340" t="s">
        <v>1938</v>
      </c>
      <c r="K852" s="176"/>
    </row>
    <row r="853" spans="1:11" ht="15.6">
      <c r="A853" s="524">
        <v>46155</v>
      </c>
      <c r="B853" s="340" t="s">
        <v>1879</v>
      </c>
      <c r="C853" s="340" t="s">
        <v>523</v>
      </c>
      <c r="D853" s="340" t="s">
        <v>99</v>
      </c>
      <c r="E853" s="396"/>
      <c r="F853" s="396">
        <v>120000</v>
      </c>
      <c r="G853" s="192"/>
      <c r="H853" s="158">
        <f t="shared" si="16"/>
        <v>-71100</v>
      </c>
      <c r="I853" s="340" t="s">
        <v>128</v>
      </c>
      <c r="J853" s="340" t="s">
        <v>1946</v>
      </c>
      <c r="K853" s="176"/>
    </row>
    <row r="854" spans="1:11" ht="15.6">
      <c r="A854" s="524">
        <v>46157</v>
      </c>
      <c r="B854" s="340" t="s">
        <v>1880</v>
      </c>
      <c r="C854" s="340" t="s">
        <v>334</v>
      </c>
      <c r="D854" s="340" t="s">
        <v>99</v>
      </c>
      <c r="E854" s="396"/>
      <c r="F854" s="396">
        <v>500</v>
      </c>
      <c r="G854" s="192"/>
      <c r="H854" s="158">
        <f t="shared" si="16"/>
        <v>-71600</v>
      </c>
      <c r="I854" s="340" t="s">
        <v>128</v>
      </c>
      <c r="J854" s="340" t="s">
        <v>1938</v>
      </c>
      <c r="K854" s="176"/>
    </row>
    <row r="855" spans="1:11" ht="15.6">
      <c r="A855" s="524">
        <v>46157</v>
      </c>
      <c r="B855" s="340" t="s">
        <v>1881</v>
      </c>
      <c r="C855" s="340" t="s">
        <v>334</v>
      </c>
      <c r="D855" s="340" t="s">
        <v>99</v>
      </c>
      <c r="E855" s="396"/>
      <c r="F855" s="396">
        <v>500</v>
      </c>
      <c r="G855" s="192"/>
      <c r="H855" s="158">
        <f t="shared" si="16"/>
        <v>-72100</v>
      </c>
      <c r="I855" s="340" t="s">
        <v>128</v>
      </c>
      <c r="J855" s="340" t="s">
        <v>1938</v>
      </c>
      <c r="K855" s="176"/>
    </row>
    <row r="856" spans="1:11" ht="15.6">
      <c r="A856" s="524">
        <v>46157</v>
      </c>
      <c r="B856" s="340" t="s">
        <v>1882</v>
      </c>
      <c r="C856" s="340" t="s">
        <v>101</v>
      </c>
      <c r="D856" s="340" t="s">
        <v>99</v>
      </c>
      <c r="E856" s="396">
        <v>50000</v>
      </c>
      <c r="F856" s="396"/>
      <c r="G856" s="192"/>
      <c r="H856" s="158">
        <f t="shared" si="16"/>
        <v>-22100</v>
      </c>
      <c r="I856" s="340" t="s">
        <v>128</v>
      </c>
      <c r="J856" s="340" t="s">
        <v>1947</v>
      </c>
      <c r="K856" s="176"/>
    </row>
    <row r="857" spans="1:11" ht="15.6">
      <c r="A857" s="524">
        <v>46158</v>
      </c>
      <c r="B857" s="340" t="s">
        <v>1864</v>
      </c>
      <c r="C857" s="340" t="s">
        <v>101</v>
      </c>
      <c r="D857" s="340" t="s">
        <v>99</v>
      </c>
      <c r="E857" s="396">
        <v>60000</v>
      </c>
      <c r="F857" s="396"/>
      <c r="G857" s="192"/>
      <c r="H857" s="158">
        <f t="shared" si="16"/>
        <v>37900</v>
      </c>
      <c r="I857" s="340" t="s">
        <v>128</v>
      </c>
      <c r="J857" s="340" t="s">
        <v>1948</v>
      </c>
      <c r="K857" s="176"/>
    </row>
    <row r="858" spans="1:11" ht="15.6">
      <c r="A858" s="524">
        <v>46160</v>
      </c>
      <c r="B858" s="340" t="s">
        <v>1883</v>
      </c>
      <c r="C858" s="340" t="s">
        <v>334</v>
      </c>
      <c r="D858" s="340" t="s">
        <v>99</v>
      </c>
      <c r="E858" s="396"/>
      <c r="F858" s="396">
        <v>500</v>
      </c>
      <c r="G858" s="192"/>
      <c r="H858" s="158">
        <f t="shared" si="16"/>
        <v>37400</v>
      </c>
      <c r="I858" s="340" t="s">
        <v>128</v>
      </c>
      <c r="J858" s="340" t="s">
        <v>1938</v>
      </c>
      <c r="K858" s="176"/>
    </row>
    <row r="859" spans="1:11" ht="15.6">
      <c r="A859" s="524">
        <v>46160</v>
      </c>
      <c r="B859" s="340" t="s">
        <v>1884</v>
      </c>
      <c r="C859" s="340" t="s">
        <v>334</v>
      </c>
      <c r="D859" s="340" t="s">
        <v>99</v>
      </c>
      <c r="E859" s="396"/>
      <c r="F859" s="396">
        <v>500</v>
      </c>
      <c r="G859" s="192"/>
      <c r="H859" s="158">
        <f t="shared" si="16"/>
        <v>36900</v>
      </c>
      <c r="I859" s="340" t="s">
        <v>128</v>
      </c>
      <c r="J859" s="340" t="s">
        <v>1938</v>
      </c>
      <c r="K859" s="176"/>
    </row>
    <row r="860" spans="1:11" ht="15.6">
      <c r="A860" s="524">
        <v>46160</v>
      </c>
      <c r="B860" s="340" t="s">
        <v>1884</v>
      </c>
      <c r="C860" s="340" t="s">
        <v>334</v>
      </c>
      <c r="D860" s="340" t="s">
        <v>99</v>
      </c>
      <c r="E860" s="396"/>
      <c r="F860" s="396">
        <v>500</v>
      </c>
      <c r="G860" s="192"/>
      <c r="H860" s="158">
        <f t="shared" si="16"/>
        <v>36400</v>
      </c>
      <c r="I860" s="340" t="s">
        <v>128</v>
      </c>
      <c r="J860" s="340" t="s">
        <v>1938</v>
      </c>
      <c r="K860" s="176"/>
    </row>
    <row r="861" spans="1:11" ht="15.6">
      <c r="A861" s="524">
        <v>46160</v>
      </c>
      <c r="B861" s="340" t="s">
        <v>1885</v>
      </c>
      <c r="C861" s="340" t="s">
        <v>334</v>
      </c>
      <c r="D861" s="340" t="s">
        <v>99</v>
      </c>
      <c r="E861" s="396"/>
      <c r="F861" s="396">
        <v>500</v>
      </c>
      <c r="G861" s="192"/>
      <c r="H861" s="158">
        <f t="shared" si="16"/>
        <v>35900</v>
      </c>
      <c r="I861" s="340" t="s">
        <v>128</v>
      </c>
      <c r="J861" s="340" t="s">
        <v>1938</v>
      </c>
      <c r="K861" s="176"/>
    </row>
    <row r="862" spans="1:11" ht="15.6">
      <c r="A862" s="524">
        <v>46160</v>
      </c>
      <c r="B862" s="340" t="s">
        <v>1886</v>
      </c>
      <c r="C862" s="340" t="s">
        <v>523</v>
      </c>
      <c r="D862" s="340" t="s">
        <v>99</v>
      </c>
      <c r="E862" s="396"/>
      <c r="F862" s="396">
        <v>9700</v>
      </c>
      <c r="G862" s="192"/>
      <c r="H862" s="158">
        <f t="shared" si="16"/>
        <v>26200</v>
      </c>
      <c r="I862" s="340" t="s">
        <v>128</v>
      </c>
      <c r="J862" s="340" t="s">
        <v>1949</v>
      </c>
      <c r="K862" s="176"/>
    </row>
    <row r="863" spans="1:11" ht="15.6">
      <c r="A863" s="524">
        <v>46161</v>
      </c>
      <c r="B863" s="340" t="s">
        <v>1887</v>
      </c>
      <c r="C863" s="340" t="s">
        <v>334</v>
      </c>
      <c r="D863" s="340" t="s">
        <v>99</v>
      </c>
      <c r="E863" s="396"/>
      <c r="F863" s="396">
        <v>250</v>
      </c>
      <c r="G863" s="192"/>
      <c r="H863" s="158">
        <f t="shared" si="16"/>
        <v>25950</v>
      </c>
      <c r="I863" s="340" t="s">
        <v>128</v>
      </c>
      <c r="J863" s="340" t="s">
        <v>1938</v>
      </c>
      <c r="K863" s="176"/>
    </row>
    <row r="864" spans="1:11" ht="15.6">
      <c r="A864" s="524">
        <v>46161</v>
      </c>
      <c r="B864" s="340" t="s">
        <v>1888</v>
      </c>
      <c r="C864" s="340" t="s">
        <v>101</v>
      </c>
      <c r="D864" s="340" t="s">
        <v>99</v>
      </c>
      <c r="E864" s="396">
        <v>40000</v>
      </c>
      <c r="F864" s="396"/>
      <c r="G864" s="192"/>
      <c r="H864" s="158">
        <f t="shared" si="16"/>
        <v>65950</v>
      </c>
      <c r="I864" s="340" t="s">
        <v>128</v>
      </c>
      <c r="J864" s="340" t="s">
        <v>1950</v>
      </c>
      <c r="K864" s="176"/>
    </row>
    <row r="865" spans="1:11" ht="15.6">
      <c r="A865" s="524">
        <v>46161</v>
      </c>
      <c r="B865" s="340" t="s">
        <v>1889</v>
      </c>
      <c r="C865" s="340" t="s">
        <v>334</v>
      </c>
      <c r="D865" s="340" t="s">
        <v>99</v>
      </c>
      <c r="E865" s="396"/>
      <c r="F865" s="396">
        <v>250</v>
      </c>
      <c r="G865" s="192"/>
      <c r="H865" s="158">
        <f t="shared" si="16"/>
        <v>65700</v>
      </c>
      <c r="I865" s="340" t="s">
        <v>128</v>
      </c>
      <c r="J865" s="340" t="s">
        <v>1938</v>
      </c>
      <c r="K865" s="176"/>
    </row>
    <row r="866" spans="1:11" ht="15.6">
      <c r="A866" s="524">
        <v>46162</v>
      </c>
      <c r="B866" s="340" t="s">
        <v>1890</v>
      </c>
      <c r="C866" s="341" t="s">
        <v>109</v>
      </c>
      <c r="D866" s="340" t="s">
        <v>99</v>
      </c>
      <c r="E866" s="396">
        <v>7500</v>
      </c>
      <c r="F866" s="396"/>
      <c r="G866" s="192"/>
      <c r="H866" s="158">
        <f t="shared" si="16"/>
        <v>73200</v>
      </c>
      <c r="I866" s="340" t="s">
        <v>128</v>
      </c>
      <c r="J866" s="340" t="s">
        <v>1951</v>
      </c>
      <c r="K866" s="176"/>
    </row>
    <row r="867" spans="1:11" ht="15.6">
      <c r="A867" s="524">
        <v>46162</v>
      </c>
      <c r="B867" s="340" t="s">
        <v>1890</v>
      </c>
      <c r="C867" s="341" t="s">
        <v>109</v>
      </c>
      <c r="D867" s="340" t="s">
        <v>99</v>
      </c>
      <c r="E867" s="396"/>
      <c r="F867" s="396">
        <v>7500</v>
      </c>
      <c r="G867" s="192"/>
      <c r="H867" s="158">
        <f t="shared" si="16"/>
        <v>65700</v>
      </c>
      <c r="I867" s="340" t="s">
        <v>128</v>
      </c>
      <c r="J867" s="340" t="s">
        <v>1951</v>
      </c>
      <c r="K867" s="176"/>
    </row>
    <row r="868" spans="1:11" ht="15.6">
      <c r="A868" s="524">
        <v>46164</v>
      </c>
      <c r="B868" s="340" t="s">
        <v>1891</v>
      </c>
      <c r="C868" s="340" t="s">
        <v>334</v>
      </c>
      <c r="D868" s="340" t="s">
        <v>99</v>
      </c>
      <c r="E868" s="396"/>
      <c r="F868" s="396">
        <v>250</v>
      </c>
      <c r="G868" s="192"/>
      <c r="H868" s="158">
        <f t="shared" si="16"/>
        <v>65450</v>
      </c>
      <c r="I868" s="340" t="s">
        <v>128</v>
      </c>
      <c r="J868" s="340" t="s">
        <v>1938</v>
      </c>
      <c r="K868" s="176"/>
    </row>
    <row r="869" spans="1:11" ht="15.6">
      <c r="A869" s="524">
        <v>46164</v>
      </c>
      <c r="B869" s="340" t="s">
        <v>1882</v>
      </c>
      <c r="C869" s="340" t="s">
        <v>101</v>
      </c>
      <c r="D869" s="340" t="s">
        <v>99</v>
      </c>
      <c r="E869" s="396">
        <v>60000</v>
      </c>
      <c r="F869" s="396"/>
      <c r="G869" s="192"/>
      <c r="H869" s="158">
        <f t="shared" si="16"/>
        <v>125450</v>
      </c>
      <c r="I869" s="340" t="s">
        <v>128</v>
      </c>
      <c r="J869" s="340" t="s">
        <v>1952</v>
      </c>
      <c r="K869" s="176"/>
    </row>
    <row r="870" spans="1:11" ht="15.6">
      <c r="A870" s="524">
        <v>46164</v>
      </c>
      <c r="B870" s="340" t="s">
        <v>1889</v>
      </c>
      <c r="C870" s="340" t="s">
        <v>334</v>
      </c>
      <c r="D870" s="340" t="s">
        <v>99</v>
      </c>
      <c r="E870" s="396"/>
      <c r="F870" s="396">
        <v>500</v>
      </c>
      <c r="G870" s="192"/>
      <c r="H870" s="158">
        <f t="shared" si="16"/>
        <v>124950</v>
      </c>
      <c r="I870" s="340" t="s">
        <v>128</v>
      </c>
      <c r="J870" s="340" t="s">
        <v>1938</v>
      </c>
      <c r="K870" s="176"/>
    </row>
    <row r="871" spans="1:11" ht="15.6">
      <c r="A871" s="524">
        <v>46165</v>
      </c>
      <c r="B871" s="340" t="s">
        <v>1892</v>
      </c>
      <c r="C871" s="340" t="s">
        <v>391</v>
      </c>
      <c r="D871" s="340" t="s">
        <v>99</v>
      </c>
      <c r="E871" s="396"/>
      <c r="F871" s="396">
        <v>12000</v>
      </c>
      <c r="G871" s="192"/>
      <c r="H871" s="158">
        <f t="shared" si="16"/>
        <v>112950</v>
      </c>
      <c r="I871" s="340" t="s">
        <v>128</v>
      </c>
      <c r="J871" s="340" t="s">
        <v>1953</v>
      </c>
      <c r="K871" s="176"/>
    </row>
    <row r="872" spans="1:11" ht="15.6">
      <c r="A872" s="524">
        <v>46166</v>
      </c>
      <c r="B872" s="340" t="s">
        <v>1893</v>
      </c>
      <c r="C872" s="340" t="s">
        <v>523</v>
      </c>
      <c r="D872" s="340" t="s">
        <v>99</v>
      </c>
      <c r="E872" s="396"/>
      <c r="F872" s="396">
        <v>110000</v>
      </c>
      <c r="G872" s="192"/>
      <c r="H872" s="158">
        <f t="shared" si="16"/>
        <v>2950</v>
      </c>
      <c r="I872" s="340" t="s">
        <v>128</v>
      </c>
      <c r="J872" s="340" t="s">
        <v>1954</v>
      </c>
      <c r="K872" s="176"/>
    </row>
    <row r="873" spans="1:11" ht="15.6">
      <c r="A873" s="524">
        <v>46167</v>
      </c>
      <c r="B873" s="340" t="s">
        <v>1894</v>
      </c>
      <c r="C873" s="340" t="s">
        <v>703</v>
      </c>
      <c r="D873" s="340" t="s">
        <v>99</v>
      </c>
      <c r="E873" s="525">
        <v>50000</v>
      </c>
      <c r="F873" s="396"/>
      <c r="G873" s="192"/>
      <c r="H873" s="158">
        <f t="shared" si="16"/>
        <v>52950</v>
      </c>
      <c r="I873" s="340" t="s">
        <v>128</v>
      </c>
      <c r="J873" s="340" t="s">
        <v>1955</v>
      </c>
      <c r="K873" s="176"/>
    </row>
    <row r="874" spans="1:11" ht="15.6">
      <c r="A874" s="524">
        <v>46167</v>
      </c>
      <c r="B874" s="340" t="s">
        <v>1895</v>
      </c>
      <c r="C874" s="340" t="s">
        <v>703</v>
      </c>
      <c r="D874" s="340" t="s">
        <v>99</v>
      </c>
      <c r="E874" s="525">
        <v>50000</v>
      </c>
      <c r="F874" s="396"/>
      <c r="G874" s="192"/>
      <c r="H874" s="158">
        <f t="shared" si="16"/>
        <v>102950</v>
      </c>
      <c r="I874" s="340" t="s">
        <v>128</v>
      </c>
      <c r="J874" s="340" t="s">
        <v>1955</v>
      </c>
      <c r="K874" s="176"/>
    </row>
    <row r="875" spans="1:11" ht="15.6">
      <c r="A875" s="524">
        <v>46167</v>
      </c>
      <c r="B875" s="340" t="s">
        <v>1896</v>
      </c>
      <c r="C875" s="340" t="s">
        <v>703</v>
      </c>
      <c r="D875" s="340" t="s">
        <v>99</v>
      </c>
      <c r="E875" s="525">
        <v>50000</v>
      </c>
      <c r="F875" s="396"/>
      <c r="G875" s="192"/>
      <c r="H875" s="158">
        <f t="shared" si="16"/>
        <v>152950</v>
      </c>
      <c r="I875" s="340" t="s">
        <v>128</v>
      </c>
      <c r="J875" s="340" t="s">
        <v>1955</v>
      </c>
      <c r="K875" s="176"/>
    </row>
    <row r="876" spans="1:11" ht="15.6">
      <c r="A876" s="524">
        <v>46167</v>
      </c>
      <c r="B876" s="340" t="s">
        <v>1897</v>
      </c>
      <c r="C876" s="340" t="s">
        <v>703</v>
      </c>
      <c r="D876" s="340" t="s">
        <v>99</v>
      </c>
      <c r="E876" s="525">
        <v>50000</v>
      </c>
      <c r="F876" s="396"/>
      <c r="G876" s="192"/>
      <c r="H876" s="158">
        <f t="shared" si="16"/>
        <v>202950</v>
      </c>
      <c r="I876" s="340" t="s">
        <v>128</v>
      </c>
      <c r="J876" s="340" t="s">
        <v>1955</v>
      </c>
      <c r="K876" s="176"/>
    </row>
    <row r="877" spans="1:11" ht="15.6">
      <c r="A877" s="524">
        <v>46167</v>
      </c>
      <c r="B877" s="340" t="s">
        <v>1894</v>
      </c>
      <c r="C877" s="340" t="s">
        <v>703</v>
      </c>
      <c r="D877" s="340" t="s">
        <v>99</v>
      </c>
      <c r="E877" s="396"/>
      <c r="F877" s="525">
        <v>50000</v>
      </c>
      <c r="G877" s="192"/>
      <c r="H877" s="158">
        <f t="shared" si="16"/>
        <v>152950</v>
      </c>
      <c r="I877" s="340" t="s">
        <v>128</v>
      </c>
      <c r="J877" s="340" t="s">
        <v>1955</v>
      </c>
      <c r="K877" s="176"/>
    </row>
    <row r="878" spans="1:11" ht="15.6">
      <c r="A878" s="524">
        <v>46167</v>
      </c>
      <c r="B878" s="340" t="s">
        <v>1895</v>
      </c>
      <c r="C878" s="340" t="s">
        <v>703</v>
      </c>
      <c r="D878" s="340" t="s">
        <v>99</v>
      </c>
      <c r="E878" s="396"/>
      <c r="F878" s="525">
        <v>50000</v>
      </c>
      <c r="G878" s="192"/>
      <c r="H878" s="158">
        <f t="shared" si="16"/>
        <v>102950</v>
      </c>
      <c r="I878" s="340" t="s">
        <v>128</v>
      </c>
      <c r="J878" s="340" t="s">
        <v>1955</v>
      </c>
      <c r="K878" s="176"/>
    </row>
    <row r="879" spans="1:11" ht="15.6">
      <c r="A879" s="524">
        <v>46167</v>
      </c>
      <c r="B879" s="340" t="s">
        <v>1896</v>
      </c>
      <c r="C879" s="340" t="s">
        <v>703</v>
      </c>
      <c r="D879" s="340" t="s">
        <v>99</v>
      </c>
      <c r="E879" s="396"/>
      <c r="F879" s="525">
        <v>50000</v>
      </c>
      <c r="G879" s="192"/>
      <c r="H879" s="158">
        <f t="shared" si="16"/>
        <v>52950</v>
      </c>
      <c r="I879" s="340" t="s">
        <v>128</v>
      </c>
      <c r="J879" s="340" t="s">
        <v>1955</v>
      </c>
      <c r="K879" s="176"/>
    </row>
    <row r="880" spans="1:11" ht="15.6">
      <c r="A880" s="524">
        <v>46167</v>
      </c>
      <c r="B880" s="340" t="s">
        <v>1897</v>
      </c>
      <c r="C880" s="340" t="s">
        <v>703</v>
      </c>
      <c r="D880" s="340" t="s">
        <v>99</v>
      </c>
      <c r="E880" s="396"/>
      <c r="F880" s="525">
        <v>50000</v>
      </c>
      <c r="G880" s="192"/>
      <c r="H880" s="158">
        <f t="shared" si="16"/>
        <v>2950</v>
      </c>
      <c r="I880" s="340" t="s">
        <v>128</v>
      </c>
      <c r="J880" s="340" t="s">
        <v>1955</v>
      </c>
      <c r="K880" s="176"/>
    </row>
    <row r="881" spans="1:11" ht="15.6">
      <c r="A881" s="524">
        <v>46167</v>
      </c>
      <c r="B881" s="340" t="s">
        <v>1898</v>
      </c>
      <c r="C881" s="340" t="s">
        <v>334</v>
      </c>
      <c r="D881" s="340" t="s">
        <v>99</v>
      </c>
      <c r="E881" s="396"/>
      <c r="F881" s="396">
        <v>3500</v>
      </c>
      <c r="G881" s="192"/>
      <c r="H881" s="158">
        <f t="shared" si="16"/>
        <v>-550</v>
      </c>
      <c r="I881" s="340" t="s">
        <v>128</v>
      </c>
      <c r="J881" s="340" t="s">
        <v>1938</v>
      </c>
      <c r="K881" s="176"/>
    </row>
    <row r="882" spans="1:11" ht="15.6">
      <c r="A882" s="524">
        <v>46167</v>
      </c>
      <c r="B882" s="340" t="s">
        <v>1899</v>
      </c>
      <c r="C882" s="340" t="s">
        <v>334</v>
      </c>
      <c r="D882" s="340" t="s">
        <v>99</v>
      </c>
      <c r="E882" s="396"/>
      <c r="F882" s="396">
        <v>1000</v>
      </c>
      <c r="G882" s="192"/>
      <c r="H882" s="158">
        <f t="shared" si="16"/>
        <v>-1550</v>
      </c>
      <c r="I882" s="340" t="s">
        <v>128</v>
      </c>
      <c r="J882" s="340" t="s">
        <v>1938</v>
      </c>
      <c r="K882" s="176"/>
    </row>
    <row r="883" spans="1:11" ht="15.6">
      <c r="A883" s="524">
        <v>46167</v>
      </c>
      <c r="B883" s="340" t="s">
        <v>1900</v>
      </c>
      <c r="C883" s="340" t="s">
        <v>334</v>
      </c>
      <c r="D883" s="340" t="s">
        <v>99</v>
      </c>
      <c r="E883" s="396"/>
      <c r="F883" s="396">
        <v>1000</v>
      </c>
      <c r="G883" s="192"/>
      <c r="H883" s="158">
        <f t="shared" si="16"/>
        <v>-2550</v>
      </c>
      <c r="I883" s="340" t="s">
        <v>128</v>
      </c>
      <c r="J883" s="340" t="s">
        <v>1938</v>
      </c>
      <c r="K883" s="176"/>
    </row>
    <row r="884" spans="1:11" ht="15.6">
      <c r="A884" s="524">
        <v>46167</v>
      </c>
      <c r="B884" s="340" t="s">
        <v>1901</v>
      </c>
      <c r="C884" s="340" t="s">
        <v>334</v>
      </c>
      <c r="D884" s="340" t="s">
        <v>99</v>
      </c>
      <c r="E884" s="396"/>
      <c r="F884" s="396">
        <v>1000</v>
      </c>
      <c r="G884" s="192"/>
      <c r="H884" s="158">
        <f t="shared" si="16"/>
        <v>-3550</v>
      </c>
      <c r="I884" s="340" t="s">
        <v>128</v>
      </c>
      <c r="J884" s="340" t="s">
        <v>1938</v>
      </c>
      <c r="K884" s="176"/>
    </row>
    <row r="885" spans="1:11" ht="15.6">
      <c r="A885" s="524">
        <v>46167</v>
      </c>
      <c r="B885" s="340" t="s">
        <v>1902</v>
      </c>
      <c r="C885" s="340" t="s">
        <v>334</v>
      </c>
      <c r="D885" s="340" t="s">
        <v>99</v>
      </c>
      <c r="E885" s="396"/>
      <c r="F885" s="396">
        <v>1000</v>
      </c>
      <c r="G885" s="192"/>
      <c r="H885" s="158">
        <f t="shared" si="16"/>
        <v>-4550</v>
      </c>
      <c r="I885" s="340" t="s">
        <v>128</v>
      </c>
      <c r="J885" s="340" t="s">
        <v>1938</v>
      </c>
      <c r="K885" s="176"/>
    </row>
    <row r="886" spans="1:11" ht="15.6">
      <c r="A886" s="524">
        <v>46168</v>
      </c>
      <c r="B886" s="340" t="s">
        <v>1864</v>
      </c>
      <c r="C886" s="340" t="s">
        <v>101</v>
      </c>
      <c r="D886" s="340" t="s">
        <v>99</v>
      </c>
      <c r="E886" s="396">
        <v>20000</v>
      </c>
      <c r="F886" s="396"/>
      <c r="G886" s="192"/>
      <c r="H886" s="158">
        <f t="shared" si="16"/>
        <v>15450</v>
      </c>
      <c r="I886" s="340" t="s">
        <v>128</v>
      </c>
      <c r="J886" s="340" t="s">
        <v>1956</v>
      </c>
      <c r="K886" s="176"/>
    </row>
    <row r="887" spans="1:11" ht="15.6">
      <c r="A887" s="524">
        <v>46168</v>
      </c>
      <c r="B887" s="340" t="s">
        <v>1903</v>
      </c>
      <c r="C887" s="340" t="s">
        <v>101</v>
      </c>
      <c r="D887" s="340" t="s">
        <v>99</v>
      </c>
      <c r="E887" s="396">
        <v>54000</v>
      </c>
      <c r="F887" s="396"/>
      <c r="G887" s="192"/>
      <c r="H887" s="158">
        <f t="shared" si="16"/>
        <v>69450</v>
      </c>
      <c r="I887" s="340" t="s">
        <v>128</v>
      </c>
      <c r="J887" s="340" t="s">
        <v>1957</v>
      </c>
      <c r="K887" s="176"/>
    </row>
    <row r="888" spans="1:11" ht="15.6">
      <c r="A888" s="524">
        <v>46168</v>
      </c>
      <c r="B888" s="340" t="s">
        <v>1904</v>
      </c>
      <c r="C888" s="340" t="s">
        <v>391</v>
      </c>
      <c r="D888" s="340" t="s">
        <v>99</v>
      </c>
      <c r="E888" s="396"/>
      <c r="F888" s="396">
        <v>5000</v>
      </c>
      <c r="G888" s="192"/>
      <c r="H888" s="158">
        <f t="shared" si="16"/>
        <v>64450</v>
      </c>
      <c r="I888" s="340" t="s">
        <v>128</v>
      </c>
      <c r="J888" s="340" t="s">
        <v>1958</v>
      </c>
      <c r="K888" s="176"/>
    </row>
    <row r="889" spans="1:11" ht="15.6">
      <c r="A889" s="524">
        <v>46168</v>
      </c>
      <c r="B889" s="340" t="s">
        <v>1900</v>
      </c>
      <c r="C889" s="340" t="s">
        <v>334</v>
      </c>
      <c r="D889" s="340" t="s">
        <v>99</v>
      </c>
      <c r="E889" s="396"/>
      <c r="F889" s="396">
        <v>1000</v>
      </c>
      <c r="G889" s="192"/>
      <c r="H889" s="158">
        <f t="shared" si="16"/>
        <v>63450</v>
      </c>
      <c r="I889" s="340" t="s">
        <v>128</v>
      </c>
      <c r="J889" s="340" t="s">
        <v>1938</v>
      </c>
      <c r="K889" s="176"/>
    </row>
    <row r="890" spans="1:11" ht="15.6">
      <c r="A890" s="524">
        <v>46168</v>
      </c>
      <c r="B890" s="340" t="s">
        <v>1901</v>
      </c>
      <c r="C890" s="340" t="s">
        <v>334</v>
      </c>
      <c r="D890" s="340" t="s">
        <v>99</v>
      </c>
      <c r="E890" s="396"/>
      <c r="F890" s="396">
        <v>1000</v>
      </c>
      <c r="G890" s="192"/>
      <c r="H890" s="158">
        <f t="shared" si="16"/>
        <v>62450</v>
      </c>
      <c r="I890" s="340" t="s">
        <v>128</v>
      </c>
      <c r="J890" s="340" t="s">
        <v>1938</v>
      </c>
      <c r="K890" s="176"/>
    </row>
    <row r="891" spans="1:11" ht="15.6">
      <c r="A891" s="524">
        <v>46168</v>
      </c>
      <c r="B891" s="340" t="s">
        <v>1902</v>
      </c>
      <c r="C891" s="340" t="s">
        <v>334</v>
      </c>
      <c r="D891" s="340" t="s">
        <v>99</v>
      </c>
      <c r="E891" s="396"/>
      <c r="F891" s="396">
        <v>1000</v>
      </c>
      <c r="G891" s="192"/>
      <c r="H891" s="158">
        <f t="shared" si="16"/>
        <v>61450</v>
      </c>
      <c r="I891" s="340" t="s">
        <v>128</v>
      </c>
      <c r="J891" s="340" t="s">
        <v>1938</v>
      </c>
      <c r="K891" s="176"/>
    </row>
    <row r="892" spans="1:11" ht="15.6">
      <c r="A892" s="524">
        <v>46168</v>
      </c>
      <c r="B892" s="340" t="s">
        <v>1905</v>
      </c>
      <c r="C892" s="340" t="s">
        <v>109</v>
      </c>
      <c r="D892" s="340" t="s">
        <v>99</v>
      </c>
      <c r="E892" s="396">
        <v>7500</v>
      </c>
      <c r="F892" s="396"/>
      <c r="G892" s="192"/>
      <c r="H892" s="158">
        <f t="shared" si="16"/>
        <v>68950</v>
      </c>
      <c r="I892" s="340" t="s">
        <v>128</v>
      </c>
      <c r="J892" s="340" t="s">
        <v>1959</v>
      </c>
      <c r="K892" s="176"/>
    </row>
    <row r="893" spans="1:11" ht="15.6">
      <c r="A893" s="524">
        <v>46168</v>
      </c>
      <c r="B893" s="340" t="s">
        <v>1905</v>
      </c>
      <c r="C893" s="340" t="s">
        <v>109</v>
      </c>
      <c r="D893" s="340" t="s">
        <v>99</v>
      </c>
      <c r="E893" s="396"/>
      <c r="F893" s="396">
        <v>7500</v>
      </c>
      <c r="G893" s="192"/>
      <c r="H893" s="158">
        <f t="shared" si="16"/>
        <v>61450</v>
      </c>
      <c r="I893" s="340" t="s">
        <v>128</v>
      </c>
      <c r="J893" s="340" t="s">
        <v>1959</v>
      </c>
      <c r="K893" s="176"/>
    </row>
    <row r="894" spans="1:11" ht="15.6">
      <c r="A894" s="524">
        <v>46169</v>
      </c>
      <c r="B894" s="340" t="s">
        <v>1906</v>
      </c>
      <c r="C894" s="340" t="s">
        <v>334</v>
      </c>
      <c r="D894" s="340" t="s">
        <v>99</v>
      </c>
      <c r="E894" s="396"/>
      <c r="F894" s="396">
        <v>1000</v>
      </c>
      <c r="G894" s="192"/>
      <c r="H894" s="158">
        <f t="shared" si="16"/>
        <v>60450</v>
      </c>
      <c r="I894" s="340" t="s">
        <v>128</v>
      </c>
      <c r="J894" s="340" t="s">
        <v>1938</v>
      </c>
      <c r="K894" s="176"/>
    </row>
    <row r="895" spans="1:11" ht="15.6">
      <c r="A895" s="524">
        <v>46169</v>
      </c>
      <c r="B895" s="340" t="s">
        <v>1907</v>
      </c>
      <c r="C895" s="340" t="s">
        <v>334</v>
      </c>
      <c r="D895" s="340" t="s">
        <v>99</v>
      </c>
      <c r="E895" s="396"/>
      <c r="F895" s="396">
        <v>300</v>
      </c>
      <c r="G895" s="192"/>
      <c r="H895" s="158">
        <f t="shared" ref="H895:H939" si="17">+H894+E895-F895</f>
        <v>60150</v>
      </c>
      <c r="I895" s="340" t="s">
        <v>128</v>
      </c>
      <c r="J895" s="340" t="s">
        <v>1938</v>
      </c>
      <c r="K895" s="176"/>
    </row>
    <row r="896" spans="1:11" ht="15.6">
      <c r="A896" s="524">
        <v>46169</v>
      </c>
      <c r="B896" s="340" t="s">
        <v>1908</v>
      </c>
      <c r="C896" s="340" t="s">
        <v>523</v>
      </c>
      <c r="D896" s="340" t="s">
        <v>99</v>
      </c>
      <c r="E896" s="396"/>
      <c r="F896" s="396">
        <v>80000</v>
      </c>
      <c r="G896" s="192"/>
      <c r="H896" s="158">
        <f t="shared" si="17"/>
        <v>-19850</v>
      </c>
      <c r="I896" s="340" t="s">
        <v>128</v>
      </c>
      <c r="J896" s="340" t="s">
        <v>1960</v>
      </c>
      <c r="K896" s="176"/>
    </row>
    <row r="897" spans="1:11" ht="15.6">
      <c r="A897" s="524">
        <v>46170</v>
      </c>
      <c r="B897" s="340" t="s">
        <v>1909</v>
      </c>
      <c r="C897" s="340" t="s">
        <v>334</v>
      </c>
      <c r="D897" s="340" t="s">
        <v>99</v>
      </c>
      <c r="E897" s="396"/>
      <c r="F897" s="396">
        <v>300</v>
      </c>
      <c r="G897" s="192"/>
      <c r="H897" s="158">
        <f t="shared" si="17"/>
        <v>-20150</v>
      </c>
      <c r="I897" s="340" t="s">
        <v>128</v>
      </c>
      <c r="J897" s="340" t="s">
        <v>1938</v>
      </c>
      <c r="K897" s="176"/>
    </row>
    <row r="898" spans="1:11" ht="15.6">
      <c r="A898" s="524">
        <v>46170</v>
      </c>
      <c r="B898" s="340" t="s">
        <v>1910</v>
      </c>
      <c r="C898" s="340" t="s">
        <v>334</v>
      </c>
      <c r="D898" s="340" t="s">
        <v>99</v>
      </c>
      <c r="E898" s="396"/>
      <c r="F898" s="396">
        <v>300</v>
      </c>
      <c r="G898" s="192"/>
      <c r="H898" s="158">
        <f t="shared" si="17"/>
        <v>-20450</v>
      </c>
      <c r="I898" s="340" t="s">
        <v>128</v>
      </c>
      <c r="J898" s="340" t="s">
        <v>1938</v>
      </c>
      <c r="K898" s="176"/>
    </row>
    <row r="899" spans="1:11" ht="15.6">
      <c r="A899" s="524">
        <v>46171</v>
      </c>
      <c r="B899" s="375" t="s">
        <v>1911</v>
      </c>
      <c r="C899" s="340" t="s">
        <v>703</v>
      </c>
      <c r="D899" s="340" t="s">
        <v>99</v>
      </c>
      <c r="E899" s="525">
        <v>6000</v>
      </c>
      <c r="F899" s="396"/>
      <c r="G899" s="192"/>
      <c r="H899" s="158">
        <f t="shared" si="17"/>
        <v>-14450</v>
      </c>
      <c r="I899" s="340" t="s">
        <v>128</v>
      </c>
      <c r="J899" s="340" t="s">
        <v>1961</v>
      </c>
      <c r="K899" s="176"/>
    </row>
    <row r="900" spans="1:11" ht="15.6">
      <c r="A900" s="524">
        <v>46171</v>
      </c>
      <c r="B900" s="375" t="s">
        <v>1912</v>
      </c>
      <c r="C900" s="340" t="s">
        <v>703</v>
      </c>
      <c r="D900" s="340" t="s">
        <v>99</v>
      </c>
      <c r="E900" s="525">
        <v>6000</v>
      </c>
      <c r="F900" s="396"/>
      <c r="G900" s="192"/>
      <c r="H900" s="158">
        <f t="shared" si="17"/>
        <v>-8450</v>
      </c>
      <c r="I900" s="340" t="s">
        <v>128</v>
      </c>
      <c r="J900" s="340" t="s">
        <v>1961</v>
      </c>
      <c r="K900" s="176"/>
    </row>
    <row r="901" spans="1:11" ht="15.6">
      <c r="A901" s="524">
        <v>46171</v>
      </c>
      <c r="B901" s="375" t="s">
        <v>1913</v>
      </c>
      <c r="C901" s="340" t="s">
        <v>703</v>
      </c>
      <c r="D901" s="340" t="s">
        <v>99</v>
      </c>
      <c r="E901" s="525">
        <v>6000</v>
      </c>
      <c r="F901" s="396"/>
      <c r="G901" s="192"/>
      <c r="H901" s="158">
        <f t="shared" si="17"/>
        <v>-2450</v>
      </c>
      <c r="I901" s="340" t="s">
        <v>128</v>
      </c>
      <c r="J901" s="340" t="s">
        <v>1961</v>
      </c>
      <c r="K901" s="176"/>
    </row>
    <row r="902" spans="1:11" ht="15.6">
      <c r="A902" s="524">
        <v>46171</v>
      </c>
      <c r="B902" s="375" t="s">
        <v>1914</v>
      </c>
      <c r="C902" s="340" t="s">
        <v>703</v>
      </c>
      <c r="D902" s="340" t="s">
        <v>99</v>
      </c>
      <c r="E902" s="525">
        <v>6000</v>
      </c>
      <c r="F902" s="396"/>
      <c r="G902" s="192"/>
      <c r="H902" s="158">
        <f t="shared" si="17"/>
        <v>3550</v>
      </c>
      <c r="I902" s="340" t="s">
        <v>128</v>
      </c>
      <c r="J902" s="340" t="s">
        <v>1961</v>
      </c>
      <c r="K902" s="176"/>
    </row>
    <row r="903" spans="1:11" ht="15.6">
      <c r="A903" s="524">
        <v>46171</v>
      </c>
      <c r="B903" s="375" t="s">
        <v>1915</v>
      </c>
      <c r="C903" s="340" t="s">
        <v>703</v>
      </c>
      <c r="D903" s="340" t="s">
        <v>99</v>
      </c>
      <c r="E903" s="525">
        <v>6000</v>
      </c>
      <c r="F903" s="396"/>
      <c r="G903" s="192"/>
      <c r="H903" s="158">
        <f t="shared" si="17"/>
        <v>9550</v>
      </c>
      <c r="I903" s="340" t="s">
        <v>128</v>
      </c>
      <c r="J903" s="340" t="s">
        <v>1961</v>
      </c>
      <c r="K903" s="176"/>
    </row>
    <row r="904" spans="1:11" ht="15.6">
      <c r="A904" s="524">
        <v>46171</v>
      </c>
      <c r="B904" s="375" t="s">
        <v>1916</v>
      </c>
      <c r="C904" s="340" t="s">
        <v>703</v>
      </c>
      <c r="D904" s="340" t="s">
        <v>99</v>
      </c>
      <c r="E904" s="525">
        <v>6000</v>
      </c>
      <c r="F904" s="396"/>
      <c r="G904" s="192"/>
      <c r="H904" s="158">
        <f t="shared" si="17"/>
        <v>15550</v>
      </c>
      <c r="I904" s="340" t="s">
        <v>128</v>
      </c>
      <c r="J904" s="340" t="s">
        <v>1961</v>
      </c>
      <c r="K904" s="176"/>
    </row>
    <row r="905" spans="1:11" ht="15.6">
      <c r="A905" s="524">
        <v>46171</v>
      </c>
      <c r="B905" s="375" t="s">
        <v>1917</v>
      </c>
      <c r="C905" s="340" t="s">
        <v>703</v>
      </c>
      <c r="D905" s="340" t="s">
        <v>99</v>
      </c>
      <c r="E905" s="525">
        <v>6000</v>
      </c>
      <c r="F905" s="396"/>
      <c r="G905" s="192"/>
      <c r="H905" s="158">
        <f t="shared" si="17"/>
        <v>21550</v>
      </c>
      <c r="I905" s="340" t="s">
        <v>128</v>
      </c>
      <c r="J905" s="340" t="s">
        <v>1961</v>
      </c>
      <c r="K905" s="176"/>
    </row>
    <row r="906" spans="1:11" ht="15.6">
      <c r="A906" s="524">
        <v>46171</v>
      </c>
      <c r="B906" s="375" t="s">
        <v>1918</v>
      </c>
      <c r="C906" s="340" t="s">
        <v>703</v>
      </c>
      <c r="D906" s="340" t="s">
        <v>99</v>
      </c>
      <c r="E906" s="525">
        <v>6000</v>
      </c>
      <c r="F906" s="396"/>
      <c r="G906" s="192"/>
      <c r="H906" s="158">
        <f t="shared" si="17"/>
        <v>27550</v>
      </c>
      <c r="I906" s="340" t="s">
        <v>128</v>
      </c>
      <c r="J906" s="340" t="s">
        <v>1961</v>
      </c>
      <c r="K906" s="176"/>
    </row>
    <row r="907" spans="1:11" ht="15.6">
      <c r="A907" s="524">
        <v>46171</v>
      </c>
      <c r="B907" s="375" t="s">
        <v>1919</v>
      </c>
      <c r="C907" s="340" t="s">
        <v>703</v>
      </c>
      <c r="D907" s="340" t="s">
        <v>99</v>
      </c>
      <c r="E907" s="525">
        <v>6000</v>
      </c>
      <c r="F907" s="396"/>
      <c r="G907" s="192"/>
      <c r="H907" s="158">
        <f t="shared" si="17"/>
        <v>33550</v>
      </c>
      <c r="I907" s="340" t="s">
        <v>128</v>
      </c>
      <c r="J907" s="340" t="s">
        <v>1961</v>
      </c>
      <c r="K907" s="176"/>
    </row>
    <row r="908" spans="1:11" ht="15.6">
      <c r="A908" s="524">
        <v>46171</v>
      </c>
      <c r="B908" s="375" t="s">
        <v>1920</v>
      </c>
      <c r="C908" s="340" t="s">
        <v>703</v>
      </c>
      <c r="D908" s="340" t="s">
        <v>99</v>
      </c>
      <c r="E908" s="525">
        <v>6000</v>
      </c>
      <c r="F908" s="396"/>
      <c r="G908" s="192"/>
      <c r="H908" s="158">
        <f t="shared" si="17"/>
        <v>39550</v>
      </c>
      <c r="I908" s="340" t="s">
        <v>128</v>
      </c>
      <c r="J908" s="340" t="s">
        <v>1961</v>
      </c>
      <c r="K908" s="176"/>
    </row>
    <row r="909" spans="1:11" ht="15.6">
      <c r="A909" s="524">
        <v>46171</v>
      </c>
      <c r="B909" s="375" t="s">
        <v>1921</v>
      </c>
      <c r="C909" s="340" t="s">
        <v>703</v>
      </c>
      <c r="D909" s="340" t="s">
        <v>99</v>
      </c>
      <c r="E909" s="525">
        <v>6000</v>
      </c>
      <c r="F909" s="396"/>
      <c r="G909" s="192"/>
      <c r="H909" s="158">
        <f t="shared" si="17"/>
        <v>45550</v>
      </c>
      <c r="I909" s="340" t="s">
        <v>128</v>
      </c>
      <c r="J909" s="340" t="s">
        <v>1961</v>
      </c>
      <c r="K909" s="176"/>
    </row>
    <row r="910" spans="1:11" ht="15.6">
      <c r="A910" s="524">
        <v>46171</v>
      </c>
      <c r="B910" s="375" t="s">
        <v>1922</v>
      </c>
      <c r="C910" s="340" t="s">
        <v>703</v>
      </c>
      <c r="D910" s="340" t="s">
        <v>99</v>
      </c>
      <c r="E910" s="525">
        <v>6000</v>
      </c>
      <c r="F910" s="396"/>
      <c r="G910" s="192"/>
      <c r="H910" s="158">
        <f t="shared" si="17"/>
        <v>51550</v>
      </c>
      <c r="I910" s="340" t="s">
        <v>128</v>
      </c>
      <c r="J910" s="340" t="s">
        <v>1961</v>
      </c>
      <c r="K910" s="176"/>
    </row>
    <row r="911" spans="1:11" ht="15.6">
      <c r="A911" s="524">
        <v>46171</v>
      </c>
      <c r="B911" s="375" t="s">
        <v>1923</v>
      </c>
      <c r="C911" s="340" t="s">
        <v>703</v>
      </c>
      <c r="D911" s="340" t="s">
        <v>99</v>
      </c>
      <c r="E911" s="525">
        <v>6000</v>
      </c>
      <c r="F911" s="396"/>
      <c r="G911" s="192"/>
      <c r="H911" s="158">
        <f t="shared" si="17"/>
        <v>57550</v>
      </c>
      <c r="I911" s="340" t="s">
        <v>128</v>
      </c>
      <c r="J911" s="340" t="s">
        <v>1961</v>
      </c>
      <c r="K911" s="176"/>
    </row>
    <row r="912" spans="1:11" ht="15.6">
      <c r="A912" s="524">
        <v>46171</v>
      </c>
      <c r="B912" s="375" t="s">
        <v>1924</v>
      </c>
      <c r="C912" s="340" t="s">
        <v>703</v>
      </c>
      <c r="D912" s="340" t="s">
        <v>99</v>
      </c>
      <c r="E912" s="525">
        <v>6000</v>
      </c>
      <c r="F912" s="396"/>
      <c r="G912" s="192"/>
      <c r="H912" s="158">
        <f t="shared" si="17"/>
        <v>63550</v>
      </c>
      <c r="I912" s="340" t="s">
        <v>128</v>
      </c>
      <c r="J912" s="340" t="s">
        <v>1961</v>
      </c>
      <c r="K912" s="176"/>
    </row>
    <row r="913" spans="1:11" ht="15.6">
      <c r="A913" s="524">
        <v>46171</v>
      </c>
      <c r="B913" s="340" t="s">
        <v>1925</v>
      </c>
      <c r="C913" s="340" t="s">
        <v>703</v>
      </c>
      <c r="D913" s="340" t="s">
        <v>99</v>
      </c>
      <c r="E913" s="525">
        <v>10000</v>
      </c>
      <c r="F913" s="396"/>
      <c r="G913" s="192"/>
      <c r="H913" s="158">
        <f t="shared" si="17"/>
        <v>73550</v>
      </c>
      <c r="I913" s="340" t="s">
        <v>128</v>
      </c>
      <c r="J913" s="340" t="s">
        <v>1962</v>
      </c>
      <c r="K913" s="176"/>
    </row>
    <row r="914" spans="1:11" ht="15.6">
      <c r="A914" s="524">
        <v>46171</v>
      </c>
      <c r="B914" s="340" t="s">
        <v>1926</v>
      </c>
      <c r="C914" s="340" t="s">
        <v>703</v>
      </c>
      <c r="D914" s="340" t="s">
        <v>99</v>
      </c>
      <c r="E914" s="525">
        <v>10000</v>
      </c>
      <c r="F914" s="396"/>
      <c r="G914" s="192"/>
      <c r="H914" s="158">
        <f t="shared" si="17"/>
        <v>83550</v>
      </c>
      <c r="I914" s="340" t="s">
        <v>128</v>
      </c>
      <c r="J914" s="340" t="s">
        <v>1962</v>
      </c>
      <c r="K914" s="176"/>
    </row>
    <row r="915" spans="1:11" ht="15.6">
      <c r="A915" s="524">
        <v>46171</v>
      </c>
      <c r="B915" s="340" t="s">
        <v>1927</v>
      </c>
      <c r="C915" s="340" t="s">
        <v>703</v>
      </c>
      <c r="D915" s="340" t="s">
        <v>99</v>
      </c>
      <c r="E915" s="525">
        <v>10000</v>
      </c>
      <c r="F915" s="396"/>
      <c r="G915" s="192"/>
      <c r="H915" s="158">
        <f t="shared" si="17"/>
        <v>93550</v>
      </c>
      <c r="I915" s="340" t="s">
        <v>128</v>
      </c>
      <c r="J915" s="340" t="s">
        <v>1962</v>
      </c>
      <c r="K915" s="176"/>
    </row>
    <row r="916" spans="1:11" ht="15.6">
      <c r="A916" s="524">
        <v>46171</v>
      </c>
      <c r="B916" s="340" t="s">
        <v>1928</v>
      </c>
      <c r="C916" s="340" t="s">
        <v>703</v>
      </c>
      <c r="D916" s="340" t="s">
        <v>99</v>
      </c>
      <c r="E916" s="525">
        <v>10000</v>
      </c>
      <c r="F916" s="396"/>
      <c r="G916" s="192"/>
      <c r="H916" s="158">
        <f t="shared" si="17"/>
        <v>103550</v>
      </c>
      <c r="I916" s="340" t="s">
        <v>128</v>
      </c>
      <c r="J916" s="340" t="s">
        <v>1962</v>
      </c>
      <c r="K916" s="176"/>
    </row>
    <row r="917" spans="1:11" ht="15.6">
      <c r="A917" s="524">
        <v>46171</v>
      </c>
      <c r="B917" s="340" t="s">
        <v>1929</v>
      </c>
      <c r="C917" s="340" t="s">
        <v>703</v>
      </c>
      <c r="D917" s="340" t="s">
        <v>99</v>
      </c>
      <c r="E917" s="525">
        <v>6000</v>
      </c>
      <c r="F917" s="396"/>
      <c r="G917" s="192"/>
      <c r="H917" s="158">
        <f t="shared" si="17"/>
        <v>109550</v>
      </c>
      <c r="I917" s="340" t="s">
        <v>128</v>
      </c>
      <c r="J917" s="340" t="s">
        <v>1963</v>
      </c>
      <c r="K917" s="176"/>
    </row>
    <row r="918" spans="1:11" ht="15.6">
      <c r="A918" s="524">
        <v>46171</v>
      </c>
      <c r="B918" s="340" t="s">
        <v>1930</v>
      </c>
      <c r="C918" s="340" t="s">
        <v>703</v>
      </c>
      <c r="D918" s="340" t="s">
        <v>99</v>
      </c>
      <c r="E918" s="525">
        <v>18000</v>
      </c>
      <c r="F918" s="396"/>
      <c r="G918" s="192"/>
      <c r="H918" s="158">
        <f t="shared" si="17"/>
        <v>127550</v>
      </c>
      <c r="I918" s="340" t="s">
        <v>128</v>
      </c>
      <c r="J918" s="340" t="s">
        <v>1963</v>
      </c>
      <c r="K918" s="176"/>
    </row>
    <row r="919" spans="1:11" ht="15.6">
      <c r="A919" s="524">
        <v>46171</v>
      </c>
      <c r="B919" s="375" t="s">
        <v>1911</v>
      </c>
      <c r="C919" s="340" t="s">
        <v>703</v>
      </c>
      <c r="D919" s="340" t="s">
        <v>99</v>
      </c>
      <c r="E919" s="396"/>
      <c r="F919" s="525">
        <v>6000</v>
      </c>
      <c r="G919" s="192"/>
      <c r="H919" s="158">
        <f t="shared" si="17"/>
        <v>121550</v>
      </c>
      <c r="I919" s="340" t="s">
        <v>128</v>
      </c>
      <c r="J919" s="340" t="s">
        <v>1961</v>
      </c>
      <c r="K919" s="176"/>
    </row>
    <row r="920" spans="1:11" ht="15.6">
      <c r="A920" s="524">
        <v>46171</v>
      </c>
      <c r="B920" s="375" t="s">
        <v>1912</v>
      </c>
      <c r="C920" s="340" t="s">
        <v>703</v>
      </c>
      <c r="D920" s="340" t="s">
        <v>99</v>
      </c>
      <c r="E920" s="396"/>
      <c r="F920" s="525">
        <v>6000</v>
      </c>
      <c r="G920" s="192"/>
      <c r="H920" s="158">
        <f t="shared" si="17"/>
        <v>115550</v>
      </c>
      <c r="I920" s="340" t="s">
        <v>128</v>
      </c>
      <c r="J920" s="340" t="s">
        <v>1961</v>
      </c>
      <c r="K920" s="176"/>
    </row>
    <row r="921" spans="1:11" ht="15.6">
      <c r="A921" s="524">
        <v>46171</v>
      </c>
      <c r="B921" s="375" t="s">
        <v>1913</v>
      </c>
      <c r="C921" s="340" t="s">
        <v>703</v>
      </c>
      <c r="D921" s="340" t="s">
        <v>99</v>
      </c>
      <c r="E921" s="396"/>
      <c r="F921" s="525">
        <v>6000</v>
      </c>
      <c r="G921" s="192"/>
      <c r="H921" s="158">
        <f t="shared" si="17"/>
        <v>109550</v>
      </c>
      <c r="I921" s="340" t="s">
        <v>128</v>
      </c>
      <c r="J921" s="340" t="s">
        <v>1961</v>
      </c>
      <c r="K921" s="176"/>
    </row>
    <row r="922" spans="1:11" ht="15.6">
      <c r="A922" s="524">
        <v>46171</v>
      </c>
      <c r="B922" s="375" t="s">
        <v>1914</v>
      </c>
      <c r="C922" s="340" t="s">
        <v>703</v>
      </c>
      <c r="D922" s="340" t="s">
        <v>99</v>
      </c>
      <c r="E922" s="396"/>
      <c r="F922" s="525">
        <v>6000</v>
      </c>
      <c r="G922" s="192"/>
      <c r="H922" s="158">
        <f t="shared" si="17"/>
        <v>103550</v>
      </c>
      <c r="I922" s="340" t="s">
        <v>128</v>
      </c>
      <c r="J922" s="340" t="s">
        <v>1961</v>
      </c>
      <c r="K922" s="176"/>
    </row>
    <row r="923" spans="1:11" ht="15.6">
      <c r="A923" s="524">
        <v>46171</v>
      </c>
      <c r="B923" s="375" t="s">
        <v>1915</v>
      </c>
      <c r="C923" s="340" t="s">
        <v>703</v>
      </c>
      <c r="D923" s="340" t="s">
        <v>99</v>
      </c>
      <c r="E923" s="396"/>
      <c r="F923" s="525">
        <v>6000</v>
      </c>
      <c r="G923" s="192"/>
      <c r="H923" s="158">
        <f t="shared" si="17"/>
        <v>97550</v>
      </c>
      <c r="I923" s="340" t="s">
        <v>128</v>
      </c>
      <c r="J923" s="340" t="s">
        <v>1961</v>
      </c>
      <c r="K923" s="176"/>
    </row>
    <row r="924" spans="1:11" ht="15.6">
      <c r="A924" s="524">
        <v>46171</v>
      </c>
      <c r="B924" s="375" t="s">
        <v>1916</v>
      </c>
      <c r="C924" s="340" t="s">
        <v>703</v>
      </c>
      <c r="D924" s="340" t="s">
        <v>99</v>
      </c>
      <c r="E924" s="396"/>
      <c r="F924" s="525">
        <v>6000</v>
      </c>
      <c r="G924" s="192"/>
      <c r="H924" s="158">
        <f t="shared" si="17"/>
        <v>91550</v>
      </c>
      <c r="I924" s="340" t="s">
        <v>128</v>
      </c>
      <c r="J924" s="340" t="s">
        <v>1961</v>
      </c>
      <c r="K924" s="176"/>
    </row>
    <row r="925" spans="1:11" ht="15.6">
      <c r="A925" s="524">
        <v>46171</v>
      </c>
      <c r="B925" s="375" t="s">
        <v>1917</v>
      </c>
      <c r="C925" s="340" t="s">
        <v>703</v>
      </c>
      <c r="D925" s="340" t="s">
        <v>99</v>
      </c>
      <c r="E925" s="396"/>
      <c r="F925" s="525">
        <v>6000</v>
      </c>
      <c r="G925" s="192"/>
      <c r="H925" s="158">
        <f t="shared" si="17"/>
        <v>85550</v>
      </c>
      <c r="I925" s="340" t="s">
        <v>128</v>
      </c>
      <c r="J925" s="340" t="s">
        <v>1961</v>
      </c>
      <c r="K925" s="176"/>
    </row>
    <row r="926" spans="1:11" ht="15.6">
      <c r="A926" s="524">
        <v>46171</v>
      </c>
      <c r="B926" s="375" t="s">
        <v>1918</v>
      </c>
      <c r="C926" s="340" t="s">
        <v>703</v>
      </c>
      <c r="D926" s="340" t="s">
        <v>99</v>
      </c>
      <c r="E926" s="396"/>
      <c r="F926" s="525">
        <v>6000</v>
      </c>
      <c r="G926" s="192"/>
      <c r="H926" s="158">
        <f t="shared" si="17"/>
        <v>79550</v>
      </c>
      <c r="I926" s="340" t="s">
        <v>128</v>
      </c>
      <c r="J926" s="340" t="s">
        <v>1961</v>
      </c>
      <c r="K926" s="176"/>
    </row>
    <row r="927" spans="1:11" ht="15.6">
      <c r="A927" s="524">
        <v>46171</v>
      </c>
      <c r="B927" s="375" t="s">
        <v>1919</v>
      </c>
      <c r="C927" s="340" t="s">
        <v>703</v>
      </c>
      <c r="D927" s="340" t="s">
        <v>99</v>
      </c>
      <c r="E927" s="396"/>
      <c r="F927" s="525">
        <v>6000</v>
      </c>
      <c r="G927" s="192"/>
      <c r="H927" s="158">
        <f t="shared" si="17"/>
        <v>73550</v>
      </c>
      <c r="I927" s="340" t="s">
        <v>128</v>
      </c>
      <c r="J927" s="340" t="s">
        <v>1961</v>
      </c>
      <c r="K927" s="176"/>
    </row>
    <row r="928" spans="1:11" ht="15.6">
      <c r="A928" s="524">
        <v>46171</v>
      </c>
      <c r="B928" s="375" t="s">
        <v>1920</v>
      </c>
      <c r="C928" s="340" t="s">
        <v>703</v>
      </c>
      <c r="D928" s="340" t="s">
        <v>99</v>
      </c>
      <c r="E928" s="396"/>
      <c r="F928" s="525">
        <v>6000</v>
      </c>
      <c r="G928" s="192"/>
      <c r="H928" s="158">
        <f t="shared" si="17"/>
        <v>67550</v>
      </c>
      <c r="I928" s="340" t="s">
        <v>128</v>
      </c>
      <c r="J928" s="340" t="s">
        <v>1961</v>
      </c>
      <c r="K928" s="176"/>
    </row>
    <row r="929" spans="1:11" ht="15.6">
      <c r="A929" s="524">
        <v>46171</v>
      </c>
      <c r="B929" s="375" t="s">
        <v>1921</v>
      </c>
      <c r="C929" s="340" t="s">
        <v>703</v>
      </c>
      <c r="D929" s="340" t="s">
        <v>99</v>
      </c>
      <c r="E929" s="396"/>
      <c r="F929" s="525">
        <v>6000</v>
      </c>
      <c r="G929" s="192"/>
      <c r="H929" s="158">
        <f t="shared" si="17"/>
        <v>61550</v>
      </c>
      <c r="I929" s="340" t="s">
        <v>128</v>
      </c>
      <c r="J929" s="340" t="s">
        <v>1961</v>
      </c>
      <c r="K929" s="176"/>
    </row>
    <row r="930" spans="1:11" ht="15.6">
      <c r="A930" s="524">
        <v>46171</v>
      </c>
      <c r="B930" s="375" t="s">
        <v>1922</v>
      </c>
      <c r="C930" s="340" t="s">
        <v>703</v>
      </c>
      <c r="D930" s="340" t="s">
        <v>99</v>
      </c>
      <c r="E930" s="396"/>
      <c r="F930" s="525">
        <v>6000</v>
      </c>
      <c r="G930" s="192"/>
      <c r="H930" s="158">
        <f t="shared" si="17"/>
        <v>55550</v>
      </c>
      <c r="I930" s="340" t="s">
        <v>128</v>
      </c>
      <c r="J930" s="340" t="s">
        <v>1961</v>
      </c>
      <c r="K930" s="176"/>
    </row>
    <row r="931" spans="1:11" ht="15.6">
      <c r="A931" s="524">
        <v>46171</v>
      </c>
      <c r="B931" s="375" t="s">
        <v>1923</v>
      </c>
      <c r="C931" s="340" t="s">
        <v>703</v>
      </c>
      <c r="D931" s="340" t="s">
        <v>99</v>
      </c>
      <c r="E931" s="396"/>
      <c r="F931" s="525">
        <v>6000</v>
      </c>
      <c r="G931" s="192"/>
      <c r="H931" s="158">
        <f t="shared" si="17"/>
        <v>49550</v>
      </c>
      <c r="I931" s="340" t="s">
        <v>128</v>
      </c>
      <c r="J931" s="340" t="s">
        <v>1961</v>
      </c>
      <c r="K931" s="176"/>
    </row>
    <row r="932" spans="1:11" ht="15.6">
      <c r="A932" s="524">
        <v>46171</v>
      </c>
      <c r="B932" s="375" t="s">
        <v>1924</v>
      </c>
      <c r="C932" s="340" t="s">
        <v>703</v>
      </c>
      <c r="D932" s="340" t="s">
        <v>99</v>
      </c>
      <c r="E932" s="396"/>
      <c r="F932" s="525">
        <v>6000</v>
      </c>
      <c r="G932" s="192"/>
      <c r="H932" s="158">
        <f t="shared" si="17"/>
        <v>43550</v>
      </c>
      <c r="I932" s="340" t="s">
        <v>128</v>
      </c>
      <c r="J932" s="340" t="s">
        <v>1961</v>
      </c>
      <c r="K932" s="176"/>
    </row>
    <row r="933" spans="1:11" ht="15.6">
      <c r="A933" s="524">
        <v>46171</v>
      </c>
      <c r="B933" s="340" t="s">
        <v>1925</v>
      </c>
      <c r="C933" s="340" t="s">
        <v>703</v>
      </c>
      <c r="D933" s="340" t="s">
        <v>99</v>
      </c>
      <c r="E933" s="396"/>
      <c r="F933" s="525">
        <v>10000</v>
      </c>
      <c r="G933" s="192"/>
      <c r="H933" s="158">
        <f t="shared" si="17"/>
        <v>33550</v>
      </c>
      <c r="I933" s="340" t="s">
        <v>128</v>
      </c>
      <c r="J933" s="340" t="s">
        <v>1962</v>
      </c>
      <c r="K933" s="176"/>
    </row>
    <row r="934" spans="1:11" ht="15.6">
      <c r="A934" s="524">
        <v>46171</v>
      </c>
      <c r="B934" s="340" t="s">
        <v>1926</v>
      </c>
      <c r="C934" s="340" t="s">
        <v>703</v>
      </c>
      <c r="D934" s="340" t="s">
        <v>99</v>
      </c>
      <c r="E934" s="396"/>
      <c r="F934" s="525">
        <v>10000</v>
      </c>
      <c r="G934" s="192"/>
      <c r="H934" s="158">
        <f t="shared" si="17"/>
        <v>23550</v>
      </c>
      <c r="I934" s="340" t="s">
        <v>128</v>
      </c>
      <c r="J934" s="340" t="s">
        <v>1962</v>
      </c>
      <c r="K934" s="176"/>
    </row>
    <row r="935" spans="1:11" ht="15.6">
      <c r="A935" s="524">
        <v>46171</v>
      </c>
      <c r="B935" s="340" t="s">
        <v>1927</v>
      </c>
      <c r="C935" s="340" t="s">
        <v>703</v>
      </c>
      <c r="D935" s="340" t="s">
        <v>99</v>
      </c>
      <c r="E935" s="396"/>
      <c r="F935" s="525">
        <v>10000</v>
      </c>
      <c r="G935" s="192"/>
      <c r="H935" s="158">
        <f t="shared" si="17"/>
        <v>13550</v>
      </c>
      <c r="I935" s="340" t="s">
        <v>128</v>
      </c>
      <c r="J935" s="340" t="s">
        <v>1962</v>
      </c>
      <c r="K935" s="176"/>
    </row>
    <row r="936" spans="1:11" ht="15.6">
      <c r="A936" s="524">
        <v>46171</v>
      </c>
      <c r="B936" s="340" t="s">
        <v>1928</v>
      </c>
      <c r="C936" s="340" t="s">
        <v>703</v>
      </c>
      <c r="D936" s="340" t="s">
        <v>99</v>
      </c>
      <c r="E936" s="396"/>
      <c r="F936" s="525">
        <v>10000</v>
      </c>
      <c r="G936" s="192"/>
      <c r="H936" s="158">
        <f t="shared" si="17"/>
        <v>3550</v>
      </c>
      <c r="I936" s="340" t="s">
        <v>128</v>
      </c>
      <c r="J936" s="340" t="s">
        <v>1962</v>
      </c>
      <c r="K936" s="176"/>
    </row>
    <row r="937" spans="1:11" ht="15.6">
      <c r="A937" s="524">
        <v>46171</v>
      </c>
      <c r="B937" s="340" t="s">
        <v>1929</v>
      </c>
      <c r="C937" s="340" t="s">
        <v>703</v>
      </c>
      <c r="D937" s="340" t="s">
        <v>99</v>
      </c>
      <c r="E937" s="396"/>
      <c r="F937" s="525">
        <v>6000</v>
      </c>
      <c r="G937" s="192"/>
      <c r="H937" s="158">
        <f t="shared" si="17"/>
        <v>-2450</v>
      </c>
      <c r="I937" s="340" t="s">
        <v>128</v>
      </c>
      <c r="J937" s="340" t="s">
        <v>1963</v>
      </c>
      <c r="K937" s="176"/>
    </row>
    <row r="938" spans="1:11" ht="15.6">
      <c r="A938" s="524">
        <v>46171</v>
      </c>
      <c r="B938" s="340" t="s">
        <v>1930</v>
      </c>
      <c r="C938" s="340" t="s">
        <v>703</v>
      </c>
      <c r="D938" s="340" t="s">
        <v>99</v>
      </c>
      <c r="E938" s="396"/>
      <c r="F938" s="525">
        <v>18000</v>
      </c>
      <c r="G938" s="192"/>
      <c r="H938" s="158">
        <f t="shared" si="17"/>
        <v>-20450</v>
      </c>
      <c r="I938" s="340" t="s">
        <v>128</v>
      </c>
      <c r="J938" s="340" t="s">
        <v>1963</v>
      </c>
      <c r="K938" s="176"/>
    </row>
    <row r="939" spans="1:11" ht="15.6">
      <c r="A939" s="524">
        <v>46171</v>
      </c>
      <c r="B939" s="340" t="s">
        <v>1864</v>
      </c>
      <c r="C939" s="340" t="s">
        <v>101</v>
      </c>
      <c r="D939" s="340" t="s">
        <v>99</v>
      </c>
      <c r="E939" s="396">
        <v>60000</v>
      </c>
      <c r="F939" s="396"/>
      <c r="G939" s="192"/>
      <c r="H939" s="158">
        <f t="shared" si="17"/>
        <v>39550</v>
      </c>
      <c r="I939" s="340" t="s">
        <v>128</v>
      </c>
      <c r="J939" s="340" t="s">
        <v>1964</v>
      </c>
      <c r="K939" s="176"/>
    </row>
    <row r="940" spans="1:11" ht="15.6">
      <c r="A940" s="131"/>
      <c r="B940" s="132"/>
      <c r="C940" s="132"/>
      <c r="D940" s="132"/>
      <c r="E940" s="134">
        <f>SUM(E830:E939)</f>
        <v>912000</v>
      </c>
      <c r="F940" s="134">
        <f>SUM(F830:F939)</f>
        <v>933600</v>
      </c>
      <c r="G940" s="134"/>
      <c r="H940" s="135">
        <f>+E940+H829-F940</f>
        <v>39550</v>
      </c>
      <c r="I940" s="132"/>
      <c r="J940" s="132"/>
      <c r="K940" s="132"/>
    </row>
    <row r="941" spans="1:11" ht="15.6">
      <c r="A941" s="131"/>
      <c r="B941" s="132"/>
      <c r="C941" s="132"/>
      <c r="D941" s="132"/>
      <c r="E941" s="134"/>
      <c r="F941" s="134"/>
      <c r="G941" s="134"/>
      <c r="H941" s="135"/>
      <c r="I941" s="132"/>
      <c r="J941" s="132"/>
      <c r="K941" s="132"/>
    </row>
    <row r="943" spans="1:11" ht="15.6">
      <c r="A943" s="171"/>
      <c r="B943" s="557" t="s">
        <v>177</v>
      </c>
      <c r="C943" s="557"/>
      <c r="D943" s="557"/>
      <c r="E943" s="557"/>
      <c r="F943" s="180"/>
      <c r="G943" s="180"/>
      <c r="H943" s="198"/>
      <c r="I943" s="176"/>
      <c r="J943" s="176"/>
    </row>
    <row r="944" spans="1:11" ht="15.6">
      <c r="A944" s="178"/>
      <c r="B944" s="176"/>
      <c r="C944" s="176"/>
      <c r="D944" s="176"/>
      <c r="E944" s="180"/>
      <c r="F944" s="180"/>
      <c r="G944" s="180"/>
      <c r="H944" s="181"/>
      <c r="I944" s="176"/>
      <c r="J944" s="176"/>
    </row>
    <row r="945" spans="1:10" ht="15.6">
      <c r="A945" s="182" t="s">
        <v>0</v>
      </c>
      <c r="B945" s="183" t="s">
        <v>140</v>
      </c>
      <c r="C945" s="183" t="s">
        <v>141</v>
      </c>
      <c r="D945" s="183" t="s">
        <v>142</v>
      </c>
      <c r="E945" s="184" t="s">
        <v>143</v>
      </c>
      <c r="F945" s="236" t="s">
        <v>144</v>
      </c>
      <c r="G945" s="238"/>
      <c r="H945" s="237" t="s">
        <v>30</v>
      </c>
      <c r="I945" s="183" t="s">
        <v>145</v>
      </c>
      <c r="J945" s="183" t="s">
        <v>146</v>
      </c>
    </row>
    <row r="946" spans="1:10" ht="15.6">
      <c r="A946" s="140">
        <v>46143</v>
      </c>
      <c r="B946" s="170" t="s">
        <v>1436</v>
      </c>
      <c r="C946" s="170"/>
      <c r="D946" s="170"/>
      <c r="E946" s="173"/>
      <c r="F946" s="173"/>
      <c r="G946" s="227"/>
      <c r="H946" s="169">
        <v>28947</v>
      </c>
      <c r="I946" s="170" t="s">
        <v>123</v>
      </c>
      <c r="J946" s="170"/>
    </row>
    <row r="947" spans="1:10" ht="15.6">
      <c r="A947" s="212">
        <v>46147</v>
      </c>
      <c r="B947" s="75" t="s">
        <v>1965</v>
      </c>
      <c r="C947" s="75" t="s">
        <v>334</v>
      </c>
      <c r="D947" s="75" t="s">
        <v>96</v>
      </c>
      <c r="E947" s="75"/>
      <c r="F947" s="75">
        <v>1000</v>
      </c>
      <c r="G947" s="227"/>
      <c r="H947" s="356">
        <f>H946+E947-F947</f>
        <v>27947</v>
      </c>
      <c r="I947" s="75" t="s">
        <v>123</v>
      </c>
      <c r="J947" s="75" t="s">
        <v>2013</v>
      </c>
    </row>
    <row r="948" spans="1:10" ht="15.6">
      <c r="A948" s="212">
        <v>46147</v>
      </c>
      <c r="B948" s="75" t="s">
        <v>1966</v>
      </c>
      <c r="C948" s="75" t="s">
        <v>334</v>
      </c>
      <c r="D948" s="75" t="s">
        <v>96</v>
      </c>
      <c r="E948" s="75"/>
      <c r="F948" s="75">
        <v>1000</v>
      </c>
      <c r="G948" s="227"/>
      <c r="H948" s="356">
        <f t="shared" ref="H948:H1011" si="18">H947+E948-F948</f>
        <v>26947</v>
      </c>
      <c r="I948" s="75" t="s">
        <v>123</v>
      </c>
      <c r="J948" s="75" t="s">
        <v>2013</v>
      </c>
    </row>
    <row r="949" spans="1:10" ht="15.6">
      <c r="A949" s="212">
        <v>46147</v>
      </c>
      <c r="B949" s="299" t="s">
        <v>1967</v>
      </c>
      <c r="C949" s="299" t="s">
        <v>109</v>
      </c>
      <c r="D949" s="75" t="s">
        <v>96</v>
      </c>
      <c r="E949" s="75">
        <v>5000</v>
      </c>
      <c r="F949" s="75"/>
      <c r="G949" s="227"/>
      <c r="H949" s="356">
        <f t="shared" si="18"/>
        <v>31947</v>
      </c>
      <c r="I949" s="75" t="s">
        <v>123</v>
      </c>
      <c r="J949" s="75" t="s">
        <v>2014</v>
      </c>
    </row>
    <row r="950" spans="1:10" ht="15.6">
      <c r="A950" s="212">
        <v>46147</v>
      </c>
      <c r="B950" s="299" t="s">
        <v>1967</v>
      </c>
      <c r="C950" s="299" t="s">
        <v>109</v>
      </c>
      <c r="D950" s="75" t="s">
        <v>96</v>
      </c>
      <c r="E950" s="75"/>
      <c r="F950" s="75">
        <v>5000</v>
      </c>
      <c r="G950" s="227"/>
      <c r="H950" s="356">
        <f t="shared" si="18"/>
        <v>26947</v>
      </c>
      <c r="I950" s="75" t="s">
        <v>123</v>
      </c>
      <c r="J950" s="75" t="s">
        <v>2014</v>
      </c>
    </row>
    <row r="951" spans="1:10" ht="15.6">
      <c r="A951" s="526">
        <v>46147</v>
      </c>
      <c r="B951" s="124" t="s">
        <v>1968</v>
      </c>
      <c r="C951" s="124" t="s">
        <v>102</v>
      </c>
      <c r="D951" s="292" t="s">
        <v>97</v>
      </c>
      <c r="E951" s="358">
        <v>12700</v>
      </c>
      <c r="F951" s="75"/>
      <c r="G951" s="227"/>
      <c r="H951" s="356">
        <f t="shared" si="18"/>
        <v>39647</v>
      </c>
      <c r="I951" s="124" t="s">
        <v>123</v>
      </c>
      <c r="J951" s="514" t="s">
        <v>2015</v>
      </c>
    </row>
    <row r="952" spans="1:10" ht="15.6">
      <c r="A952" s="526">
        <v>46147</v>
      </c>
      <c r="B952" s="124" t="s">
        <v>1968</v>
      </c>
      <c r="C952" s="124" t="s">
        <v>102</v>
      </c>
      <c r="D952" s="124" t="s">
        <v>97</v>
      </c>
      <c r="E952" s="75"/>
      <c r="F952" s="358">
        <v>12700</v>
      </c>
      <c r="G952" s="227"/>
      <c r="H952" s="356">
        <f t="shared" si="18"/>
        <v>26947</v>
      </c>
      <c r="I952" s="124" t="s">
        <v>123</v>
      </c>
      <c r="J952" s="514" t="s">
        <v>2015</v>
      </c>
    </row>
    <row r="953" spans="1:10" ht="15.6">
      <c r="A953" s="526">
        <v>46149</v>
      </c>
      <c r="B953" s="124" t="s">
        <v>1969</v>
      </c>
      <c r="C953" s="124" t="s">
        <v>448</v>
      </c>
      <c r="D953" s="124" t="s">
        <v>97</v>
      </c>
      <c r="E953" s="358">
        <v>2600</v>
      </c>
      <c r="F953" s="75"/>
      <c r="G953" s="227"/>
      <c r="H953" s="356">
        <f t="shared" si="18"/>
        <v>29547</v>
      </c>
      <c r="I953" s="124" t="s">
        <v>123</v>
      </c>
      <c r="J953" s="514" t="s">
        <v>2016</v>
      </c>
    </row>
    <row r="954" spans="1:10" ht="15.6">
      <c r="A954" s="526">
        <v>46149</v>
      </c>
      <c r="B954" s="124" t="s">
        <v>758</v>
      </c>
      <c r="C954" s="75" t="s">
        <v>119</v>
      </c>
      <c r="D954" s="75" t="s">
        <v>97</v>
      </c>
      <c r="E954" s="94">
        <v>24000</v>
      </c>
      <c r="F954" s="75"/>
      <c r="G954" s="227"/>
      <c r="H954" s="356">
        <f t="shared" si="18"/>
        <v>53547</v>
      </c>
      <c r="I954" s="75" t="s">
        <v>123</v>
      </c>
      <c r="J954" s="514" t="s">
        <v>2017</v>
      </c>
    </row>
    <row r="955" spans="1:10" ht="15.6">
      <c r="A955" s="526">
        <v>46149</v>
      </c>
      <c r="B955" s="124" t="s">
        <v>1969</v>
      </c>
      <c r="C955" s="124" t="s">
        <v>448</v>
      </c>
      <c r="D955" s="124" t="s">
        <v>97</v>
      </c>
      <c r="E955" s="75"/>
      <c r="F955" s="358">
        <v>2600</v>
      </c>
      <c r="G955" s="227"/>
      <c r="H955" s="356">
        <f t="shared" si="18"/>
        <v>50947</v>
      </c>
      <c r="I955" s="124" t="s">
        <v>123</v>
      </c>
      <c r="J955" s="514" t="s">
        <v>2016</v>
      </c>
    </row>
    <row r="956" spans="1:10" ht="15.6">
      <c r="A956" s="526">
        <v>46149</v>
      </c>
      <c r="B956" s="124" t="s">
        <v>758</v>
      </c>
      <c r="C956" s="75" t="s">
        <v>119</v>
      </c>
      <c r="D956" s="75" t="s">
        <v>97</v>
      </c>
      <c r="E956" s="75"/>
      <c r="F956" s="94">
        <v>24000</v>
      </c>
      <c r="G956" s="227"/>
      <c r="H956" s="356">
        <f t="shared" si="18"/>
        <v>26947</v>
      </c>
      <c r="I956" s="75" t="s">
        <v>123</v>
      </c>
      <c r="J956" s="514" t="s">
        <v>2017</v>
      </c>
    </row>
    <row r="957" spans="1:10" ht="15.6">
      <c r="A957" s="212">
        <v>46149</v>
      </c>
      <c r="B957" s="75" t="s">
        <v>1367</v>
      </c>
      <c r="C957" s="75" t="s">
        <v>334</v>
      </c>
      <c r="D957" s="75" t="s">
        <v>96</v>
      </c>
      <c r="E957" s="75"/>
      <c r="F957" s="75">
        <v>500</v>
      </c>
      <c r="G957" s="227"/>
      <c r="H957" s="356">
        <f t="shared" si="18"/>
        <v>26447</v>
      </c>
      <c r="I957" s="75" t="s">
        <v>123</v>
      </c>
      <c r="J957" s="75" t="s">
        <v>2013</v>
      </c>
    </row>
    <row r="958" spans="1:10" ht="15.6">
      <c r="A958" s="212">
        <v>46149</v>
      </c>
      <c r="B958" s="75" t="s">
        <v>451</v>
      </c>
      <c r="C958" s="75" t="s">
        <v>334</v>
      </c>
      <c r="D958" s="75" t="s">
        <v>96</v>
      </c>
      <c r="E958" s="75"/>
      <c r="F958" s="75">
        <v>500</v>
      </c>
      <c r="G958" s="227"/>
      <c r="H958" s="356">
        <f t="shared" si="18"/>
        <v>25947</v>
      </c>
      <c r="I958" s="75" t="s">
        <v>123</v>
      </c>
      <c r="J958" s="75" t="s">
        <v>2013</v>
      </c>
    </row>
    <row r="959" spans="1:10" ht="15.6">
      <c r="A959" s="526">
        <v>46153</v>
      </c>
      <c r="B959" s="124" t="s">
        <v>1970</v>
      </c>
      <c r="C959" s="124" t="s">
        <v>448</v>
      </c>
      <c r="D959" s="124" t="s">
        <v>97</v>
      </c>
      <c r="E959" s="358">
        <v>1000</v>
      </c>
      <c r="F959" s="75"/>
      <c r="G959" s="227"/>
      <c r="H959" s="356">
        <f t="shared" si="18"/>
        <v>26947</v>
      </c>
      <c r="I959" s="124" t="s">
        <v>123</v>
      </c>
      <c r="J959" s="514" t="s">
        <v>2018</v>
      </c>
    </row>
    <row r="960" spans="1:10" ht="15.6">
      <c r="A960" s="526">
        <v>46153</v>
      </c>
      <c r="B960" s="75" t="s">
        <v>1022</v>
      </c>
      <c r="C960" s="75" t="s">
        <v>119</v>
      </c>
      <c r="D960" s="75" t="s">
        <v>97</v>
      </c>
      <c r="E960" s="358">
        <v>62500</v>
      </c>
      <c r="F960" s="75"/>
      <c r="G960" s="227"/>
      <c r="H960" s="356">
        <f t="shared" si="18"/>
        <v>89447</v>
      </c>
      <c r="I960" s="124" t="s">
        <v>123</v>
      </c>
      <c r="J960" s="514" t="s">
        <v>2019</v>
      </c>
    </row>
    <row r="961" spans="1:10" ht="15.6">
      <c r="A961" s="526">
        <v>46153</v>
      </c>
      <c r="B961" s="124" t="s">
        <v>1971</v>
      </c>
      <c r="C961" s="124" t="s">
        <v>391</v>
      </c>
      <c r="D961" s="124" t="s">
        <v>96</v>
      </c>
      <c r="E961" s="358">
        <v>22000</v>
      </c>
      <c r="F961" s="75"/>
      <c r="G961" s="227"/>
      <c r="H961" s="356">
        <f t="shared" si="18"/>
        <v>111447</v>
      </c>
      <c r="I961" s="124" t="s">
        <v>123</v>
      </c>
      <c r="J961" s="514" t="s">
        <v>2020</v>
      </c>
    </row>
    <row r="962" spans="1:10" ht="15.6">
      <c r="A962" s="526">
        <v>46153</v>
      </c>
      <c r="B962" s="124" t="s">
        <v>1972</v>
      </c>
      <c r="C962" s="124" t="s">
        <v>523</v>
      </c>
      <c r="D962" s="124" t="s">
        <v>96</v>
      </c>
      <c r="E962" s="358">
        <v>40000</v>
      </c>
      <c r="F962" s="75"/>
      <c r="G962" s="227"/>
      <c r="H962" s="356">
        <f t="shared" si="18"/>
        <v>151447</v>
      </c>
      <c r="I962" s="124" t="s">
        <v>123</v>
      </c>
      <c r="J962" s="514" t="s">
        <v>2021</v>
      </c>
    </row>
    <row r="963" spans="1:10" ht="15.6">
      <c r="A963" s="526">
        <v>46153</v>
      </c>
      <c r="B963" s="124" t="s">
        <v>1970</v>
      </c>
      <c r="C963" s="124" t="s">
        <v>448</v>
      </c>
      <c r="D963" s="124" t="s">
        <v>97</v>
      </c>
      <c r="E963" s="75"/>
      <c r="F963" s="358">
        <v>1000</v>
      </c>
      <c r="G963" s="227"/>
      <c r="H963" s="356">
        <f t="shared" si="18"/>
        <v>150447</v>
      </c>
      <c r="I963" s="124" t="s">
        <v>123</v>
      </c>
      <c r="J963" s="514" t="s">
        <v>2018</v>
      </c>
    </row>
    <row r="964" spans="1:10" ht="15.6">
      <c r="A964" s="526">
        <v>46153</v>
      </c>
      <c r="B964" s="75" t="s">
        <v>1022</v>
      </c>
      <c r="C964" s="75" t="s">
        <v>119</v>
      </c>
      <c r="D964" s="75" t="s">
        <v>97</v>
      </c>
      <c r="E964" s="75"/>
      <c r="F964" s="358">
        <v>62500</v>
      </c>
      <c r="G964" s="227"/>
      <c r="H964" s="356">
        <f t="shared" si="18"/>
        <v>87947</v>
      </c>
      <c r="I964" s="124" t="s">
        <v>123</v>
      </c>
      <c r="J964" s="514" t="s">
        <v>2019</v>
      </c>
    </row>
    <row r="965" spans="1:10" ht="15.6">
      <c r="A965" s="526">
        <v>46153</v>
      </c>
      <c r="B965" s="124" t="s">
        <v>1971</v>
      </c>
      <c r="C965" s="124" t="s">
        <v>391</v>
      </c>
      <c r="D965" s="292" t="s">
        <v>96</v>
      </c>
      <c r="E965" s="75"/>
      <c r="F965" s="358">
        <v>22000</v>
      </c>
      <c r="G965" s="227"/>
      <c r="H965" s="356">
        <f t="shared" si="18"/>
        <v>65947</v>
      </c>
      <c r="I965" s="124" t="s">
        <v>123</v>
      </c>
      <c r="J965" s="514" t="s">
        <v>2020</v>
      </c>
    </row>
    <row r="966" spans="1:10" ht="15.6">
      <c r="A966" s="526">
        <v>46153</v>
      </c>
      <c r="B966" s="124" t="s">
        <v>1972</v>
      </c>
      <c r="C966" s="124" t="s">
        <v>523</v>
      </c>
      <c r="D966" s="124" t="s">
        <v>96</v>
      </c>
      <c r="E966" s="75"/>
      <c r="F966" s="358">
        <v>40000</v>
      </c>
      <c r="G966" s="227"/>
      <c r="H966" s="356">
        <f t="shared" si="18"/>
        <v>25947</v>
      </c>
      <c r="I966" s="124" t="s">
        <v>123</v>
      </c>
      <c r="J966" s="514" t="s">
        <v>2021</v>
      </c>
    </row>
    <row r="967" spans="1:10" ht="15.6">
      <c r="A967" s="212">
        <v>46153</v>
      </c>
      <c r="B967" s="75" t="s">
        <v>1367</v>
      </c>
      <c r="C967" s="75" t="s">
        <v>334</v>
      </c>
      <c r="D967" s="75" t="s">
        <v>96</v>
      </c>
      <c r="E967" s="75"/>
      <c r="F967" s="75">
        <v>500</v>
      </c>
      <c r="G967" s="227"/>
      <c r="H967" s="356">
        <f t="shared" si="18"/>
        <v>25447</v>
      </c>
      <c r="I967" s="75" t="s">
        <v>123</v>
      </c>
      <c r="J967" s="75" t="s">
        <v>2013</v>
      </c>
    </row>
    <row r="968" spans="1:10" ht="15.6">
      <c r="A968" s="212">
        <v>46153</v>
      </c>
      <c r="B968" s="75" t="s">
        <v>451</v>
      </c>
      <c r="C968" s="75" t="s">
        <v>334</v>
      </c>
      <c r="D968" s="75" t="s">
        <v>96</v>
      </c>
      <c r="E968" s="75"/>
      <c r="F968" s="75">
        <v>500</v>
      </c>
      <c r="G968" s="227"/>
      <c r="H968" s="356">
        <f t="shared" si="18"/>
        <v>24947</v>
      </c>
      <c r="I968" s="75" t="s">
        <v>123</v>
      </c>
      <c r="J968" s="75" t="s">
        <v>2013</v>
      </c>
    </row>
    <row r="969" spans="1:10" ht="15.6">
      <c r="A969" s="212">
        <v>46153</v>
      </c>
      <c r="B969" s="75" t="s">
        <v>1973</v>
      </c>
      <c r="C969" s="75" t="s">
        <v>334</v>
      </c>
      <c r="D969" s="75" t="s">
        <v>96</v>
      </c>
      <c r="E969" s="75"/>
      <c r="F969" s="75">
        <v>1500</v>
      </c>
      <c r="G969" s="227"/>
      <c r="H969" s="356">
        <f t="shared" si="18"/>
        <v>23447</v>
      </c>
      <c r="I969" s="75" t="s">
        <v>123</v>
      </c>
      <c r="J969" s="75" t="s">
        <v>2013</v>
      </c>
    </row>
    <row r="970" spans="1:10" ht="15.6">
      <c r="A970" s="212">
        <v>46153</v>
      </c>
      <c r="B970" s="75" t="s">
        <v>1974</v>
      </c>
      <c r="C970" s="75" t="s">
        <v>334</v>
      </c>
      <c r="D970" s="75" t="s">
        <v>96</v>
      </c>
      <c r="E970" s="75"/>
      <c r="F970" s="75">
        <v>5000</v>
      </c>
      <c r="G970" s="227"/>
      <c r="H970" s="356">
        <f t="shared" si="18"/>
        <v>18447</v>
      </c>
      <c r="I970" s="75" t="s">
        <v>123</v>
      </c>
      <c r="J970" s="75" t="s">
        <v>2013</v>
      </c>
    </row>
    <row r="971" spans="1:10" ht="15.6">
      <c r="A971" s="526">
        <v>46154</v>
      </c>
      <c r="B971" s="124" t="s">
        <v>1970</v>
      </c>
      <c r="C971" s="124" t="s">
        <v>448</v>
      </c>
      <c r="D971" s="124" t="s">
        <v>97</v>
      </c>
      <c r="E971" s="358">
        <v>1580</v>
      </c>
      <c r="F971" s="75"/>
      <c r="G971" s="227"/>
      <c r="H971" s="356">
        <f t="shared" si="18"/>
        <v>20027</v>
      </c>
      <c r="I971" s="124" t="s">
        <v>123</v>
      </c>
      <c r="J971" s="514" t="s">
        <v>2022</v>
      </c>
    </row>
    <row r="972" spans="1:10" ht="15.6">
      <c r="A972" s="526">
        <v>46154</v>
      </c>
      <c r="B972" s="124" t="s">
        <v>1970</v>
      </c>
      <c r="C972" s="124" t="s">
        <v>448</v>
      </c>
      <c r="D972" s="124" t="s">
        <v>97</v>
      </c>
      <c r="E972" s="75"/>
      <c r="F972" s="358">
        <v>1580</v>
      </c>
      <c r="G972" s="227"/>
      <c r="H972" s="356">
        <f t="shared" si="18"/>
        <v>18447</v>
      </c>
      <c r="I972" s="124" t="s">
        <v>123</v>
      </c>
      <c r="J972" s="514" t="s">
        <v>2022</v>
      </c>
    </row>
    <row r="973" spans="1:10" ht="15.6">
      <c r="A973" s="212">
        <v>46154</v>
      </c>
      <c r="B973" s="75" t="s">
        <v>1367</v>
      </c>
      <c r="C973" s="75" t="s">
        <v>334</v>
      </c>
      <c r="D973" s="75" t="s">
        <v>96</v>
      </c>
      <c r="E973" s="75"/>
      <c r="F973" s="75">
        <v>500</v>
      </c>
      <c r="G973" s="227"/>
      <c r="H973" s="356">
        <f t="shared" si="18"/>
        <v>17947</v>
      </c>
      <c r="I973" s="75" t="s">
        <v>123</v>
      </c>
      <c r="J973" s="75" t="s">
        <v>2013</v>
      </c>
    </row>
    <row r="974" spans="1:10" ht="15.6">
      <c r="A974" s="212">
        <v>46154</v>
      </c>
      <c r="B974" s="75" t="s">
        <v>451</v>
      </c>
      <c r="C974" s="75" t="s">
        <v>334</v>
      </c>
      <c r="D974" s="75" t="s">
        <v>96</v>
      </c>
      <c r="E974" s="75"/>
      <c r="F974" s="75">
        <v>500</v>
      </c>
      <c r="G974" s="227"/>
      <c r="H974" s="356">
        <f t="shared" si="18"/>
        <v>17447</v>
      </c>
      <c r="I974" s="75" t="s">
        <v>123</v>
      </c>
      <c r="J974" s="75" t="s">
        <v>2013</v>
      </c>
    </row>
    <row r="975" spans="1:10" ht="15.6">
      <c r="A975" s="212">
        <v>46154</v>
      </c>
      <c r="B975" s="75" t="s">
        <v>1975</v>
      </c>
      <c r="C975" s="75" t="s">
        <v>334</v>
      </c>
      <c r="D975" s="75" t="s">
        <v>96</v>
      </c>
      <c r="E975" s="75"/>
      <c r="F975" s="75">
        <v>1000</v>
      </c>
      <c r="G975" s="227"/>
      <c r="H975" s="356">
        <f t="shared" si="18"/>
        <v>16447</v>
      </c>
      <c r="I975" s="75" t="s">
        <v>123</v>
      </c>
      <c r="J975" s="75" t="s">
        <v>2013</v>
      </c>
    </row>
    <row r="976" spans="1:10" ht="15.6">
      <c r="A976" s="212">
        <v>46154</v>
      </c>
      <c r="B976" s="75" t="s">
        <v>766</v>
      </c>
      <c r="C976" s="75" t="s">
        <v>334</v>
      </c>
      <c r="D976" s="75" t="s">
        <v>96</v>
      </c>
      <c r="E976" s="75"/>
      <c r="F976" s="75">
        <v>1000</v>
      </c>
      <c r="G976" s="227"/>
      <c r="H976" s="356">
        <f t="shared" si="18"/>
        <v>15447</v>
      </c>
      <c r="I976" s="75" t="s">
        <v>123</v>
      </c>
      <c r="J976" s="75" t="s">
        <v>2013</v>
      </c>
    </row>
    <row r="977" spans="1:10" ht="15.6">
      <c r="A977" s="212">
        <v>46154</v>
      </c>
      <c r="B977" s="299" t="s">
        <v>1976</v>
      </c>
      <c r="C977" s="299" t="s">
        <v>109</v>
      </c>
      <c r="D977" s="75" t="s">
        <v>96</v>
      </c>
      <c r="E977" s="75">
        <v>5000</v>
      </c>
      <c r="F977" s="75"/>
      <c r="G977" s="227"/>
      <c r="H977" s="356">
        <f t="shared" si="18"/>
        <v>20447</v>
      </c>
      <c r="I977" s="75" t="s">
        <v>123</v>
      </c>
      <c r="J977" s="75" t="s">
        <v>2023</v>
      </c>
    </row>
    <row r="978" spans="1:10" ht="15.6">
      <c r="A978" s="212">
        <v>46154</v>
      </c>
      <c r="B978" s="299" t="s">
        <v>1976</v>
      </c>
      <c r="C978" s="299" t="s">
        <v>109</v>
      </c>
      <c r="D978" s="75" t="s">
        <v>96</v>
      </c>
      <c r="E978" s="75"/>
      <c r="F978" s="75">
        <v>5000</v>
      </c>
      <c r="G978" s="227"/>
      <c r="H978" s="356">
        <f t="shared" si="18"/>
        <v>15447</v>
      </c>
      <c r="I978" s="75" t="s">
        <v>123</v>
      </c>
      <c r="J978" s="75" t="s">
        <v>2023</v>
      </c>
    </row>
    <row r="979" spans="1:10" ht="15.6">
      <c r="A979" s="526">
        <v>46155</v>
      </c>
      <c r="B979" s="124" t="s">
        <v>1977</v>
      </c>
      <c r="C979" s="124" t="s">
        <v>448</v>
      </c>
      <c r="D979" s="124" t="s">
        <v>97</v>
      </c>
      <c r="E979" s="94">
        <v>5020</v>
      </c>
      <c r="F979" s="75"/>
      <c r="G979" s="227"/>
      <c r="H979" s="356">
        <f t="shared" si="18"/>
        <v>20467</v>
      </c>
      <c r="I979" s="75" t="s">
        <v>123</v>
      </c>
      <c r="J979" s="514" t="s">
        <v>2024</v>
      </c>
    </row>
    <row r="980" spans="1:10" ht="15.6">
      <c r="A980" s="526">
        <v>46155</v>
      </c>
      <c r="B980" s="75" t="s">
        <v>1978</v>
      </c>
      <c r="C980" s="75" t="s">
        <v>102</v>
      </c>
      <c r="D980" s="75" t="s">
        <v>97</v>
      </c>
      <c r="E980" s="358">
        <v>54234</v>
      </c>
      <c r="F980" s="75"/>
      <c r="G980" s="227"/>
      <c r="H980" s="356">
        <f t="shared" si="18"/>
        <v>74701</v>
      </c>
      <c r="I980" s="75" t="s">
        <v>123</v>
      </c>
      <c r="J980" s="514" t="s">
        <v>2025</v>
      </c>
    </row>
    <row r="981" spans="1:10" ht="15.6">
      <c r="A981" s="526">
        <v>46155</v>
      </c>
      <c r="B981" s="124" t="s">
        <v>1977</v>
      </c>
      <c r="C981" s="124" t="s">
        <v>448</v>
      </c>
      <c r="D981" s="124" t="s">
        <v>97</v>
      </c>
      <c r="E981" s="75"/>
      <c r="F981" s="94">
        <v>5020</v>
      </c>
      <c r="G981" s="227"/>
      <c r="H981" s="356">
        <f t="shared" si="18"/>
        <v>69681</v>
      </c>
      <c r="I981" s="75" t="s">
        <v>123</v>
      </c>
      <c r="J981" s="514" t="s">
        <v>2024</v>
      </c>
    </row>
    <row r="982" spans="1:10" ht="15.6">
      <c r="A982" s="526">
        <v>46155</v>
      </c>
      <c r="B982" s="75" t="s">
        <v>1978</v>
      </c>
      <c r="C982" s="75" t="s">
        <v>102</v>
      </c>
      <c r="D982" s="75" t="s">
        <v>97</v>
      </c>
      <c r="E982" s="75"/>
      <c r="F982" s="358">
        <v>54234</v>
      </c>
      <c r="G982" s="227"/>
      <c r="H982" s="356">
        <f t="shared" si="18"/>
        <v>15447</v>
      </c>
      <c r="I982" s="75" t="s">
        <v>123</v>
      </c>
      <c r="J982" s="514" t="s">
        <v>2025</v>
      </c>
    </row>
    <row r="983" spans="1:10" ht="15.6">
      <c r="A983" s="212">
        <v>46155</v>
      </c>
      <c r="B983" s="75" t="s">
        <v>1979</v>
      </c>
      <c r="C983" s="75" t="s">
        <v>334</v>
      </c>
      <c r="D983" s="75" t="s">
        <v>96</v>
      </c>
      <c r="E983" s="75"/>
      <c r="F983" s="75">
        <v>500</v>
      </c>
      <c r="G983" s="227"/>
      <c r="H983" s="356">
        <f t="shared" si="18"/>
        <v>14947</v>
      </c>
      <c r="I983" s="75" t="s">
        <v>123</v>
      </c>
      <c r="J983" s="75" t="s">
        <v>2013</v>
      </c>
    </row>
    <row r="984" spans="1:10" ht="15.6">
      <c r="A984" s="212">
        <v>46155</v>
      </c>
      <c r="B984" s="75" t="s">
        <v>451</v>
      </c>
      <c r="C984" s="75" t="s">
        <v>334</v>
      </c>
      <c r="D984" s="75" t="s">
        <v>96</v>
      </c>
      <c r="E984" s="75"/>
      <c r="F984" s="75">
        <v>500</v>
      </c>
      <c r="G984" s="227"/>
      <c r="H984" s="356">
        <f t="shared" si="18"/>
        <v>14447</v>
      </c>
      <c r="I984" s="75" t="s">
        <v>123</v>
      </c>
      <c r="J984" s="75" t="s">
        <v>2013</v>
      </c>
    </row>
    <row r="985" spans="1:10" ht="15.6">
      <c r="A985" s="212">
        <v>46155</v>
      </c>
      <c r="B985" s="75" t="s">
        <v>1980</v>
      </c>
      <c r="C985" s="75" t="s">
        <v>334</v>
      </c>
      <c r="D985" s="75" t="s">
        <v>96</v>
      </c>
      <c r="E985" s="75"/>
      <c r="F985" s="75">
        <v>500</v>
      </c>
      <c r="G985" s="227"/>
      <c r="H985" s="356">
        <f t="shared" si="18"/>
        <v>13947</v>
      </c>
      <c r="I985" s="75" t="s">
        <v>123</v>
      </c>
      <c r="J985" s="75" t="s">
        <v>2013</v>
      </c>
    </row>
    <row r="986" spans="1:10" ht="15.6">
      <c r="A986" s="212">
        <v>46155</v>
      </c>
      <c r="B986" s="75" t="s">
        <v>451</v>
      </c>
      <c r="C986" s="75" t="s">
        <v>334</v>
      </c>
      <c r="D986" s="75" t="s">
        <v>96</v>
      </c>
      <c r="E986" s="75"/>
      <c r="F986" s="75">
        <v>500</v>
      </c>
      <c r="G986" s="227"/>
      <c r="H986" s="356">
        <f t="shared" si="18"/>
        <v>13447</v>
      </c>
      <c r="I986" s="75" t="s">
        <v>123</v>
      </c>
      <c r="J986" s="75" t="s">
        <v>2013</v>
      </c>
    </row>
    <row r="987" spans="1:10" ht="15.6">
      <c r="A987" s="212">
        <v>46155</v>
      </c>
      <c r="B987" s="75" t="s">
        <v>1981</v>
      </c>
      <c r="C987" s="75" t="s">
        <v>334</v>
      </c>
      <c r="D987" s="75" t="s">
        <v>96</v>
      </c>
      <c r="E987" s="75"/>
      <c r="F987" s="75">
        <v>1000</v>
      </c>
      <c r="G987" s="227"/>
      <c r="H987" s="356">
        <f t="shared" si="18"/>
        <v>12447</v>
      </c>
      <c r="I987" s="75" t="s">
        <v>123</v>
      </c>
      <c r="J987" s="75" t="s">
        <v>2013</v>
      </c>
    </row>
    <row r="988" spans="1:10" ht="15.6">
      <c r="A988" s="212">
        <v>46155</v>
      </c>
      <c r="B988" s="75" t="s">
        <v>1982</v>
      </c>
      <c r="C988" s="75" t="s">
        <v>334</v>
      </c>
      <c r="D988" s="75" t="s">
        <v>96</v>
      </c>
      <c r="E988" s="75"/>
      <c r="F988" s="75">
        <v>1000</v>
      </c>
      <c r="G988" s="227"/>
      <c r="H988" s="356">
        <f t="shared" si="18"/>
        <v>11447</v>
      </c>
      <c r="I988" s="75" t="s">
        <v>123</v>
      </c>
      <c r="J988" s="75" t="s">
        <v>2013</v>
      </c>
    </row>
    <row r="989" spans="1:10" ht="15.6">
      <c r="A989" s="212">
        <v>46160</v>
      </c>
      <c r="B989" s="75" t="s">
        <v>1983</v>
      </c>
      <c r="C989" s="75" t="s">
        <v>334</v>
      </c>
      <c r="D989" s="75" t="s">
        <v>96</v>
      </c>
      <c r="E989" s="75"/>
      <c r="F989" s="75">
        <v>1000</v>
      </c>
      <c r="G989" s="227"/>
      <c r="H989" s="356">
        <f t="shared" si="18"/>
        <v>10447</v>
      </c>
      <c r="I989" s="75" t="s">
        <v>123</v>
      </c>
      <c r="J989" s="75" t="s">
        <v>2013</v>
      </c>
    </row>
    <row r="990" spans="1:10" ht="15.6">
      <c r="A990" s="212">
        <v>46160</v>
      </c>
      <c r="B990" s="75" t="s">
        <v>1984</v>
      </c>
      <c r="C990" s="75" t="s">
        <v>334</v>
      </c>
      <c r="D990" s="75" t="s">
        <v>96</v>
      </c>
      <c r="E990" s="75"/>
      <c r="F990" s="75">
        <v>1000</v>
      </c>
      <c r="G990" s="227"/>
      <c r="H990" s="356">
        <f t="shared" si="18"/>
        <v>9447</v>
      </c>
      <c r="I990" s="75" t="s">
        <v>123</v>
      </c>
      <c r="J990" s="75" t="s">
        <v>2013</v>
      </c>
    </row>
    <row r="991" spans="1:10" ht="15.6">
      <c r="A991" s="212">
        <v>46161</v>
      </c>
      <c r="B991" s="299" t="s">
        <v>1985</v>
      </c>
      <c r="C991" s="299" t="s">
        <v>109</v>
      </c>
      <c r="D991" s="75" t="s">
        <v>96</v>
      </c>
      <c r="E991" s="75">
        <v>5000</v>
      </c>
      <c r="F991" s="75"/>
      <c r="G991" s="227"/>
      <c r="H991" s="356">
        <f t="shared" si="18"/>
        <v>14447</v>
      </c>
      <c r="I991" s="75" t="s">
        <v>123</v>
      </c>
      <c r="J991" s="75" t="s">
        <v>2026</v>
      </c>
    </row>
    <row r="992" spans="1:10" ht="15.6">
      <c r="A992" s="212">
        <v>46161</v>
      </c>
      <c r="B992" s="299" t="s">
        <v>1985</v>
      </c>
      <c r="C992" s="299" t="s">
        <v>109</v>
      </c>
      <c r="D992" s="75" t="s">
        <v>96</v>
      </c>
      <c r="E992" s="75"/>
      <c r="F992" s="75">
        <v>5000</v>
      </c>
      <c r="G992" s="227"/>
      <c r="H992" s="356">
        <f t="shared" si="18"/>
        <v>9447</v>
      </c>
      <c r="I992" s="75" t="s">
        <v>123</v>
      </c>
      <c r="J992" s="75" t="s">
        <v>2026</v>
      </c>
    </row>
    <row r="993" spans="1:10" ht="15.6">
      <c r="A993" s="526">
        <v>46164</v>
      </c>
      <c r="B993" s="75" t="s">
        <v>1986</v>
      </c>
      <c r="C993" s="75" t="s">
        <v>119</v>
      </c>
      <c r="D993" s="75" t="s">
        <v>97</v>
      </c>
      <c r="E993" s="94">
        <v>31250</v>
      </c>
      <c r="F993" s="75"/>
      <c r="G993" s="227"/>
      <c r="H993" s="356">
        <f t="shared" si="18"/>
        <v>40697</v>
      </c>
      <c r="I993" s="75" t="s">
        <v>123</v>
      </c>
      <c r="J993" s="514" t="s">
        <v>2027</v>
      </c>
    </row>
    <row r="994" spans="1:10" ht="15.6">
      <c r="A994" s="526">
        <v>46164</v>
      </c>
      <c r="B994" s="124" t="s">
        <v>1987</v>
      </c>
      <c r="C994" s="124" t="s">
        <v>523</v>
      </c>
      <c r="D994" s="124" t="s">
        <v>96</v>
      </c>
      <c r="E994" s="358">
        <v>160000</v>
      </c>
      <c r="F994" s="75"/>
      <c r="G994" s="227"/>
      <c r="H994" s="356">
        <f t="shared" si="18"/>
        <v>200697</v>
      </c>
      <c r="I994" s="124" t="s">
        <v>123</v>
      </c>
      <c r="J994" s="514" t="s">
        <v>2028</v>
      </c>
    </row>
    <row r="995" spans="1:10" ht="15.6">
      <c r="A995" s="526">
        <v>46164</v>
      </c>
      <c r="B995" s="124" t="s">
        <v>1988</v>
      </c>
      <c r="C995" s="124" t="s">
        <v>391</v>
      </c>
      <c r="D995" s="124" t="s">
        <v>96</v>
      </c>
      <c r="E995" s="358">
        <v>36000</v>
      </c>
      <c r="F995" s="75"/>
      <c r="G995" s="227"/>
      <c r="H995" s="356">
        <f t="shared" si="18"/>
        <v>236697</v>
      </c>
      <c r="I995" s="124" t="s">
        <v>123</v>
      </c>
      <c r="J995" s="514" t="s">
        <v>2029</v>
      </c>
    </row>
    <row r="996" spans="1:10" ht="15.6">
      <c r="A996" s="526">
        <v>46164</v>
      </c>
      <c r="B996" s="75" t="s">
        <v>1986</v>
      </c>
      <c r="C996" s="75" t="s">
        <v>119</v>
      </c>
      <c r="D996" s="75" t="s">
        <v>97</v>
      </c>
      <c r="E996" s="75"/>
      <c r="F996" s="94">
        <v>31250</v>
      </c>
      <c r="G996" s="227"/>
      <c r="H996" s="356">
        <f t="shared" si="18"/>
        <v>205447</v>
      </c>
      <c r="I996" s="75" t="s">
        <v>123</v>
      </c>
      <c r="J996" s="514" t="s">
        <v>2027</v>
      </c>
    </row>
    <row r="997" spans="1:10" ht="15.6">
      <c r="A997" s="526">
        <v>46164</v>
      </c>
      <c r="B997" s="124" t="s">
        <v>1987</v>
      </c>
      <c r="C997" s="124" t="s">
        <v>523</v>
      </c>
      <c r="D997" s="124" t="s">
        <v>96</v>
      </c>
      <c r="E997" s="75"/>
      <c r="F997" s="358">
        <v>160000</v>
      </c>
      <c r="G997" s="227"/>
      <c r="H997" s="356">
        <f t="shared" si="18"/>
        <v>45447</v>
      </c>
      <c r="I997" s="124" t="s">
        <v>123</v>
      </c>
      <c r="J997" s="514" t="s">
        <v>2028</v>
      </c>
    </row>
    <row r="998" spans="1:10" ht="15.6">
      <c r="A998" s="526">
        <v>46164</v>
      </c>
      <c r="B998" s="124" t="s">
        <v>1988</v>
      </c>
      <c r="C998" s="124" t="s">
        <v>391</v>
      </c>
      <c r="D998" s="124" t="s">
        <v>96</v>
      </c>
      <c r="E998" s="75"/>
      <c r="F998" s="358">
        <v>36000</v>
      </c>
      <c r="G998" s="227"/>
      <c r="H998" s="356">
        <f t="shared" si="18"/>
        <v>9447</v>
      </c>
      <c r="I998" s="124" t="s">
        <v>123</v>
      </c>
      <c r="J998" s="514" t="s">
        <v>2029</v>
      </c>
    </row>
    <row r="999" spans="1:10" ht="15.6">
      <c r="A999" s="212">
        <v>46164</v>
      </c>
      <c r="B999" s="75" t="s">
        <v>1989</v>
      </c>
      <c r="C999" s="75" t="s">
        <v>334</v>
      </c>
      <c r="D999" s="75" t="s">
        <v>96</v>
      </c>
      <c r="E999" s="75"/>
      <c r="F999" s="75">
        <v>1000</v>
      </c>
      <c r="G999" s="227"/>
      <c r="H999" s="356">
        <f t="shared" si="18"/>
        <v>8447</v>
      </c>
      <c r="I999" s="75" t="s">
        <v>123</v>
      </c>
      <c r="J999" s="75" t="s">
        <v>2013</v>
      </c>
    </row>
    <row r="1000" spans="1:10" ht="15.6">
      <c r="A1000" s="212">
        <v>46164</v>
      </c>
      <c r="B1000" s="75" t="s">
        <v>1990</v>
      </c>
      <c r="C1000" s="75" t="s">
        <v>334</v>
      </c>
      <c r="D1000" s="75" t="s">
        <v>96</v>
      </c>
      <c r="E1000" s="75"/>
      <c r="F1000" s="75">
        <v>4000</v>
      </c>
      <c r="G1000" s="227"/>
      <c r="H1000" s="356">
        <f t="shared" si="18"/>
        <v>4447</v>
      </c>
      <c r="I1000" s="75" t="s">
        <v>123</v>
      </c>
      <c r="J1000" s="75" t="s">
        <v>2013</v>
      </c>
    </row>
    <row r="1001" spans="1:10" ht="15.6">
      <c r="A1001" s="212">
        <v>46165</v>
      </c>
      <c r="B1001" s="75" t="s">
        <v>1991</v>
      </c>
      <c r="C1001" s="75" t="s">
        <v>334</v>
      </c>
      <c r="D1001" s="75" t="s">
        <v>96</v>
      </c>
      <c r="E1001" s="75"/>
      <c r="F1001" s="75">
        <v>2500</v>
      </c>
      <c r="G1001" s="227"/>
      <c r="H1001" s="356">
        <f t="shared" si="18"/>
        <v>1947</v>
      </c>
      <c r="I1001" s="75" t="s">
        <v>123</v>
      </c>
      <c r="J1001" s="75" t="s">
        <v>2013</v>
      </c>
    </row>
    <row r="1002" spans="1:10" ht="15.6">
      <c r="A1002" s="212">
        <v>46165</v>
      </c>
      <c r="B1002" s="75" t="s">
        <v>1992</v>
      </c>
      <c r="C1002" s="75" t="s">
        <v>334</v>
      </c>
      <c r="D1002" s="75" t="s">
        <v>96</v>
      </c>
      <c r="E1002" s="75"/>
      <c r="F1002" s="75">
        <v>3000</v>
      </c>
      <c r="G1002" s="227"/>
      <c r="H1002" s="356">
        <f t="shared" si="18"/>
        <v>-1053</v>
      </c>
      <c r="I1002" s="75" t="s">
        <v>123</v>
      </c>
      <c r="J1002" s="75" t="s">
        <v>2013</v>
      </c>
    </row>
    <row r="1003" spans="1:10" ht="15.6">
      <c r="A1003" s="526">
        <v>46168</v>
      </c>
      <c r="B1003" s="75" t="s">
        <v>1986</v>
      </c>
      <c r="C1003" s="75" t="s">
        <v>119</v>
      </c>
      <c r="D1003" s="75" t="s">
        <v>97</v>
      </c>
      <c r="E1003" s="94">
        <v>31250</v>
      </c>
      <c r="F1003" s="75"/>
      <c r="G1003" s="227"/>
      <c r="H1003" s="356">
        <f t="shared" si="18"/>
        <v>30197</v>
      </c>
      <c r="I1003" s="75" t="s">
        <v>123</v>
      </c>
      <c r="J1003" s="514" t="s">
        <v>2030</v>
      </c>
    </row>
    <row r="1004" spans="1:10" ht="15.6">
      <c r="A1004" s="526">
        <v>46168</v>
      </c>
      <c r="B1004" s="75" t="s">
        <v>1986</v>
      </c>
      <c r="C1004" s="75" t="s">
        <v>119</v>
      </c>
      <c r="D1004" s="75" t="s">
        <v>97</v>
      </c>
      <c r="E1004" s="75"/>
      <c r="F1004" s="94">
        <v>31250</v>
      </c>
      <c r="G1004" s="227"/>
      <c r="H1004" s="356">
        <f t="shared" si="18"/>
        <v>-1053</v>
      </c>
      <c r="I1004" s="75" t="s">
        <v>123</v>
      </c>
      <c r="J1004" s="514" t="s">
        <v>2030</v>
      </c>
    </row>
    <row r="1005" spans="1:10" ht="15.6">
      <c r="A1005" s="212">
        <v>46168</v>
      </c>
      <c r="B1005" s="75" t="s">
        <v>762</v>
      </c>
      <c r="C1005" s="75" t="s">
        <v>101</v>
      </c>
      <c r="D1005" s="75" t="s">
        <v>96</v>
      </c>
      <c r="E1005" s="75">
        <v>54000</v>
      </c>
      <c r="F1005" s="75"/>
      <c r="G1005" s="227"/>
      <c r="H1005" s="356">
        <f t="shared" si="18"/>
        <v>52947</v>
      </c>
      <c r="I1005" s="75" t="s">
        <v>123</v>
      </c>
      <c r="J1005" s="75" t="s">
        <v>2031</v>
      </c>
    </row>
    <row r="1006" spans="1:10" ht="15.6">
      <c r="A1006" s="212">
        <v>46168</v>
      </c>
      <c r="B1006" s="75" t="s">
        <v>1993</v>
      </c>
      <c r="C1006" s="75" t="s">
        <v>334</v>
      </c>
      <c r="D1006" s="75" t="s">
        <v>96</v>
      </c>
      <c r="E1006" s="75"/>
      <c r="F1006" s="75">
        <v>1000</v>
      </c>
      <c r="G1006" s="227"/>
      <c r="H1006" s="356">
        <f t="shared" si="18"/>
        <v>51947</v>
      </c>
      <c r="I1006" s="75" t="s">
        <v>123</v>
      </c>
      <c r="J1006" s="75" t="s">
        <v>2013</v>
      </c>
    </row>
    <row r="1007" spans="1:10" ht="15.6">
      <c r="A1007" s="212">
        <v>46168</v>
      </c>
      <c r="B1007" s="75" t="s">
        <v>1994</v>
      </c>
      <c r="C1007" s="75" t="s">
        <v>765</v>
      </c>
      <c r="D1007" s="75" t="s">
        <v>96</v>
      </c>
      <c r="E1007" s="75"/>
      <c r="F1007" s="75">
        <v>5000</v>
      </c>
      <c r="G1007" s="227"/>
      <c r="H1007" s="356">
        <f t="shared" si="18"/>
        <v>46947</v>
      </c>
      <c r="I1007" s="75" t="s">
        <v>123</v>
      </c>
      <c r="J1007" s="75" t="s">
        <v>2032</v>
      </c>
    </row>
    <row r="1008" spans="1:10" ht="15.6">
      <c r="A1008" s="212">
        <v>46168</v>
      </c>
      <c r="B1008" s="75" t="s">
        <v>766</v>
      </c>
      <c r="C1008" s="75" t="s">
        <v>334</v>
      </c>
      <c r="D1008" s="75" t="s">
        <v>96</v>
      </c>
      <c r="E1008" s="75"/>
      <c r="F1008" s="75">
        <v>500</v>
      </c>
      <c r="G1008" s="227"/>
      <c r="H1008" s="356">
        <f t="shared" si="18"/>
        <v>46447</v>
      </c>
      <c r="I1008" s="75" t="s">
        <v>123</v>
      </c>
      <c r="J1008" s="75" t="s">
        <v>2013</v>
      </c>
    </row>
    <row r="1009" spans="1:10" ht="15.6">
      <c r="A1009" s="212">
        <v>46168</v>
      </c>
      <c r="B1009" s="299" t="s">
        <v>1995</v>
      </c>
      <c r="C1009" s="299" t="s">
        <v>109</v>
      </c>
      <c r="D1009" s="75" t="s">
        <v>96</v>
      </c>
      <c r="E1009" s="75">
        <v>5000</v>
      </c>
      <c r="F1009" s="75"/>
      <c r="G1009" s="227"/>
      <c r="H1009" s="356">
        <f t="shared" si="18"/>
        <v>51447</v>
      </c>
      <c r="I1009" s="75" t="s">
        <v>123</v>
      </c>
      <c r="J1009" s="75" t="s">
        <v>2033</v>
      </c>
    </row>
    <row r="1010" spans="1:10" ht="15.6">
      <c r="A1010" s="212">
        <v>46168</v>
      </c>
      <c r="B1010" s="299" t="s">
        <v>1995</v>
      </c>
      <c r="C1010" s="299" t="s">
        <v>109</v>
      </c>
      <c r="D1010" s="75" t="s">
        <v>96</v>
      </c>
      <c r="E1010" s="75"/>
      <c r="F1010" s="75">
        <v>5000</v>
      </c>
      <c r="G1010" s="227"/>
      <c r="H1010" s="356">
        <f t="shared" si="18"/>
        <v>46447</v>
      </c>
      <c r="I1010" s="75" t="s">
        <v>123</v>
      </c>
      <c r="J1010" s="75" t="s">
        <v>2033</v>
      </c>
    </row>
    <row r="1011" spans="1:10" ht="15.6">
      <c r="A1011" s="212">
        <v>46169</v>
      </c>
      <c r="B1011" s="75" t="s">
        <v>1343</v>
      </c>
      <c r="C1011" s="75" t="s">
        <v>334</v>
      </c>
      <c r="D1011" s="75" t="s">
        <v>96</v>
      </c>
      <c r="E1011" s="75"/>
      <c r="F1011" s="75">
        <v>3500</v>
      </c>
      <c r="G1011" s="227"/>
      <c r="H1011" s="356">
        <f t="shared" si="18"/>
        <v>42947</v>
      </c>
      <c r="I1011" s="75" t="s">
        <v>123</v>
      </c>
      <c r="J1011" s="75" t="s">
        <v>2013</v>
      </c>
    </row>
    <row r="1012" spans="1:10" ht="15.6">
      <c r="A1012" s="212">
        <v>46169</v>
      </c>
      <c r="B1012" s="75" t="s">
        <v>1996</v>
      </c>
      <c r="C1012" s="75" t="s">
        <v>334</v>
      </c>
      <c r="D1012" s="75" t="s">
        <v>96</v>
      </c>
      <c r="E1012" s="75"/>
      <c r="F1012" s="75">
        <v>300</v>
      </c>
      <c r="G1012" s="227"/>
      <c r="H1012" s="356">
        <f t="shared" ref="H1012:H1046" si="19">H1011+E1012-F1012</f>
        <v>42647</v>
      </c>
      <c r="I1012" s="75" t="s">
        <v>123</v>
      </c>
      <c r="J1012" s="75" t="s">
        <v>2013</v>
      </c>
    </row>
    <row r="1013" spans="1:10" ht="15.6">
      <c r="A1013" s="212">
        <v>46169</v>
      </c>
      <c r="B1013" s="75" t="s">
        <v>1997</v>
      </c>
      <c r="C1013" s="75" t="s">
        <v>523</v>
      </c>
      <c r="D1013" s="75" t="s">
        <v>96</v>
      </c>
      <c r="E1013" s="75"/>
      <c r="F1013" s="75">
        <v>80000</v>
      </c>
      <c r="G1013" s="227"/>
      <c r="H1013" s="356">
        <f t="shared" si="19"/>
        <v>-37353</v>
      </c>
      <c r="I1013" s="75" t="s">
        <v>123</v>
      </c>
      <c r="J1013" s="75" t="s">
        <v>2034</v>
      </c>
    </row>
    <row r="1014" spans="1:10" ht="15.6">
      <c r="A1014" s="212">
        <v>46170</v>
      </c>
      <c r="B1014" s="75" t="s">
        <v>1998</v>
      </c>
      <c r="C1014" s="75" t="s">
        <v>334</v>
      </c>
      <c r="D1014" s="75" t="s">
        <v>96</v>
      </c>
      <c r="E1014" s="75"/>
      <c r="F1014" s="75">
        <v>300</v>
      </c>
      <c r="G1014" s="227"/>
      <c r="H1014" s="356">
        <f t="shared" si="19"/>
        <v>-37653</v>
      </c>
      <c r="I1014" s="75" t="s">
        <v>123</v>
      </c>
      <c r="J1014" s="75" t="s">
        <v>2013</v>
      </c>
    </row>
    <row r="1015" spans="1:10" ht="15.6">
      <c r="A1015" s="212">
        <v>46170</v>
      </c>
      <c r="B1015" s="75" t="s">
        <v>1999</v>
      </c>
      <c r="C1015" s="75" t="s">
        <v>334</v>
      </c>
      <c r="D1015" s="75" t="s">
        <v>96</v>
      </c>
      <c r="E1015" s="75"/>
      <c r="F1015" s="75">
        <v>300</v>
      </c>
      <c r="G1015" s="227"/>
      <c r="H1015" s="356">
        <f t="shared" si="19"/>
        <v>-37953</v>
      </c>
      <c r="I1015" s="75" t="s">
        <v>123</v>
      </c>
      <c r="J1015" s="75" t="s">
        <v>2013</v>
      </c>
    </row>
    <row r="1016" spans="1:10" ht="15.6">
      <c r="A1016" s="212">
        <v>46170</v>
      </c>
      <c r="B1016" s="75" t="s">
        <v>2000</v>
      </c>
      <c r="C1016" s="75" t="s">
        <v>334</v>
      </c>
      <c r="D1016" s="75" t="s">
        <v>96</v>
      </c>
      <c r="E1016" s="75"/>
      <c r="F1016" s="75">
        <v>300</v>
      </c>
      <c r="G1016" s="227"/>
      <c r="H1016" s="356">
        <f t="shared" si="19"/>
        <v>-38253</v>
      </c>
      <c r="I1016" s="75" t="s">
        <v>123</v>
      </c>
      <c r="J1016" s="75" t="s">
        <v>2013</v>
      </c>
    </row>
    <row r="1017" spans="1:10" ht="15.6">
      <c r="A1017" s="212">
        <v>46170</v>
      </c>
      <c r="B1017" s="75" t="s">
        <v>2001</v>
      </c>
      <c r="C1017" s="75" t="s">
        <v>771</v>
      </c>
      <c r="D1017" s="75" t="s">
        <v>96</v>
      </c>
      <c r="E1017" s="75"/>
      <c r="F1017" s="75">
        <v>3000</v>
      </c>
      <c r="G1017" s="227"/>
      <c r="H1017" s="356">
        <f t="shared" si="19"/>
        <v>-41253</v>
      </c>
      <c r="I1017" s="75" t="s">
        <v>123</v>
      </c>
      <c r="J1017" s="75" t="s">
        <v>2035</v>
      </c>
    </row>
    <row r="1018" spans="1:10" ht="15.6">
      <c r="A1018" s="212">
        <v>46170</v>
      </c>
      <c r="B1018" s="75" t="s">
        <v>2002</v>
      </c>
      <c r="C1018" s="75" t="s">
        <v>334</v>
      </c>
      <c r="D1018" s="75" t="s">
        <v>96</v>
      </c>
      <c r="E1018" s="75"/>
      <c r="F1018" s="75">
        <v>300</v>
      </c>
      <c r="G1018" s="227"/>
      <c r="H1018" s="356">
        <f t="shared" si="19"/>
        <v>-41553</v>
      </c>
      <c r="I1018" s="75" t="s">
        <v>123</v>
      </c>
      <c r="J1018" s="75" t="s">
        <v>2013</v>
      </c>
    </row>
    <row r="1019" spans="1:10" ht="15.6">
      <c r="A1019" s="212">
        <v>46170</v>
      </c>
      <c r="B1019" s="75" t="s">
        <v>2003</v>
      </c>
      <c r="C1019" s="75" t="s">
        <v>334</v>
      </c>
      <c r="D1019" s="75" t="s">
        <v>96</v>
      </c>
      <c r="E1019" s="75"/>
      <c r="F1019" s="75">
        <v>300</v>
      </c>
      <c r="G1019" s="227"/>
      <c r="H1019" s="356">
        <f t="shared" si="19"/>
        <v>-41853</v>
      </c>
      <c r="I1019" s="75" t="s">
        <v>123</v>
      </c>
      <c r="J1019" s="75" t="s">
        <v>2013</v>
      </c>
    </row>
    <row r="1020" spans="1:10" ht="15.6">
      <c r="A1020" s="212">
        <v>46171</v>
      </c>
      <c r="B1020" s="75" t="s">
        <v>2004</v>
      </c>
      <c r="C1020" s="75" t="s">
        <v>334</v>
      </c>
      <c r="D1020" s="75" t="s">
        <v>96</v>
      </c>
      <c r="E1020" s="75"/>
      <c r="F1020" s="75">
        <v>300</v>
      </c>
      <c r="G1020" s="227"/>
      <c r="H1020" s="356">
        <f t="shared" si="19"/>
        <v>-42153</v>
      </c>
      <c r="I1020" s="75" t="s">
        <v>123</v>
      </c>
      <c r="J1020" s="75" t="s">
        <v>2013</v>
      </c>
    </row>
    <row r="1021" spans="1:10" ht="15.6">
      <c r="A1021" s="212">
        <v>46171</v>
      </c>
      <c r="B1021" s="75" t="s">
        <v>2005</v>
      </c>
      <c r="C1021" s="75" t="s">
        <v>771</v>
      </c>
      <c r="D1021" s="75" t="s">
        <v>96</v>
      </c>
      <c r="E1021" s="75"/>
      <c r="F1021" s="75">
        <v>3000</v>
      </c>
      <c r="G1021" s="227"/>
      <c r="H1021" s="356">
        <f t="shared" si="19"/>
        <v>-45153</v>
      </c>
      <c r="I1021" s="75" t="s">
        <v>123</v>
      </c>
      <c r="J1021" s="75" t="s">
        <v>2035</v>
      </c>
    </row>
    <row r="1022" spans="1:10" ht="15.6">
      <c r="A1022" s="212">
        <v>46171</v>
      </c>
      <c r="B1022" s="75" t="s">
        <v>2002</v>
      </c>
      <c r="C1022" s="75" t="s">
        <v>334</v>
      </c>
      <c r="D1022" s="75" t="s">
        <v>96</v>
      </c>
      <c r="E1022" s="75"/>
      <c r="F1022" s="75">
        <v>300</v>
      </c>
      <c r="G1022" s="227"/>
      <c r="H1022" s="356">
        <f t="shared" si="19"/>
        <v>-45453</v>
      </c>
      <c r="I1022" s="75" t="s">
        <v>123</v>
      </c>
      <c r="J1022" s="75" t="s">
        <v>2013</v>
      </c>
    </row>
    <row r="1023" spans="1:10" ht="15.6">
      <c r="A1023" s="212">
        <v>46171</v>
      </c>
      <c r="B1023" s="75" t="s">
        <v>2006</v>
      </c>
      <c r="C1023" s="75" t="s">
        <v>334</v>
      </c>
      <c r="D1023" s="75" t="s">
        <v>96</v>
      </c>
      <c r="E1023" s="75"/>
      <c r="F1023" s="75">
        <v>300</v>
      </c>
      <c r="G1023" s="227"/>
      <c r="H1023" s="356">
        <f t="shared" si="19"/>
        <v>-45753</v>
      </c>
      <c r="I1023" s="75" t="s">
        <v>123</v>
      </c>
      <c r="J1023" s="75" t="s">
        <v>2013</v>
      </c>
    </row>
    <row r="1024" spans="1:10" ht="15.6">
      <c r="A1024" s="212">
        <v>46171</v>
      </c>
      <c r="B1024" s="75" t="s">
        <v>2007</v>
      </c>
      <c r="C1024" s="75" t="s">
        <v>334</v>
      </c>
      <c r="D1024" s="75" t="s">
        <v>96</v>
      </c>
      <c r="E1024" s="75"/>
      <c r="F1024" s="75">
        <v>300</v>
      </c>
      <c r="G1024" s="227"/>
      <c r="H1024" s="356">
        <f t="shared" si="19"/>
        <v>-46053</v>
      </c>
      <c r="I1024" s="75" t="s">
        <v>123</v>
      </c>
      <c r="J1024" s="75" t="s">
        <v>2013</v>
      </c>
    </row>
    <row r="1025" spans="1:10" ht="15.6">
      <c r="A1025" s="212">
        <v>46171</v>
      </c>
      <c r="B1025" s="75" t="s">
        <v>762</v>
      </c>
      <c r="C1025" s="75" t="s">
        <v>101</v>
      </c>
      <c r="D1025" s="75" t="s">
        <v>96</v>
      </c>
      <c r="E1025" s="75">
        <v>78000</v>
      </c>
      <c r="F1025" s="75"/>
      <c r="G1025" s="227"/>
      <c r="H1025" s="356">
        <f t="shared" si="19"/>
        <v>31947</v>
      </c>
      <c r="I1025" s="75" t="s">
        <v>123</v>
      </c>
      <c r="J1025" s="75" t="s">
        <v>2036</v>
      </c>
    </row>
    <row r="1026" spans="1:10" ht="15.6">
      <c r="A1026" s="212">
        <v>46171</v>
      </c>
      <c r="B1026" s="75" t="s">
        <v>2008</v>
      </c>
      <c r="C1026" s="75" t="s">
        <v>334</v>
      </c>
      <c r="D1026" s="75" t="s">
        <v>96</v>
      </c>
      <c r="E1026" s="75"/>
      <c r="F1026" s="75">
        <v>300</v>
      </c>
      <c r="G1026" s="227"/>
      <c r="H1026" s="356">
        <f t="shared" si="19"/>
        <v>31647</v>
      </c>
      <c r="I1026" s="75" t="s">
        <v>123</v>
      </c>
      <c r="J1026" s="75" t="s">
        <v>2013</v>
      </c>
    </row>
    <row r="1027" spans="1:10" ht="15.6">
      <c r="A1027" s="212">
        <v>46171</v>
      </c>
      <c r="B1027" s="75" t="s">
        <v>2009</v>
      </c>
      <c r="C1027" s="75" t="s">
        <v>334</v>
      </c>
      <c r="D1027" s="75" t="s">
        <v>96</v>
      </c>
      <c r="E1027" s="75"/>
      <c r="F1027" s="75">
        <v>300</v>
      </c>
      <c r="G1027" s="227"/>
      <c r="H1027" s="356">
        <f t="shared" si="19"/>
        <v>31347</v>
      </c>
      <c r="I1027" s="75" t="s">
        <v>123</v>
      </c>
      <c r="J1027" s="75" t="s">
        <v>2013</v>
      </c>
    </row>
    <row r="1028" spans="1:10" ht="15.6">
      <c r="A1028" s="212">
        <v>46171</v>
      </c>
      <c r="B1028" s="75" t="s">
        <v>2001</v>
      </c>
      <c r="C1028" s="75" t="s">
        <v>771</v>
      </c>
      <c r="D1028" s="75" t="s">
        <v>96</v>
      </c>
      <c r="E1028" s="75"/>
      <c r="F1028" s="75">
        <v>3000</v>
      </c>
      <c r="G1028" s="227"/>
      <c r="H1028" s="356">
        <f t="shared" si="19"/>
        <v>28347</v>
      </c>
      <c r="I1028" s="75" t="s">
        <v>123</v>
      </c>
      <c r="J1028" s="75" t="s">
        <v>2035</v>
      </c>
    </row>
    <row r="1029" spans="1:10" ht="15.6">
      <c r="A1029" s="212">
        <v>46171</v>
      </c>
      <c r="B1029" s="75" t="s">
        <v>2010</v>
      </c>
      <c r="C1029" s="75" t="s">
        <v>334</v>
      </c>
      <c r="D1029" s="75" t="s">
        <v>96</v>
      </c>
      <c r="E1029" s="75"/>
      <c r="F1029" s="75">
        <v>300</v>
      </c>
      <c r="G1029" s="227"/>
      <c r="H1029" s="356">
        <f t="shared" si="19"/>
        <v>28047</v>
      </c>
      <c r="I1029" s="75" t="s">
        <v>123</v>
      </c>
      <c r="J1029" s="75" t="s">
        <v>2013</v>
      </c>
    </row>
    <row r="1030" spans="1:10" ht="15.6">
      <c r="A1030" s="212">
        <v>46171</v>
      </c>
      <c r="B1030" s="75" t="s">
        <v>2011</v>
      </c>
      <c r="C1030" s="75" t="s">
        <v>334</v>
      </c>
      <c r="D1030" s="75" t="s">
        <v>96</v>
      </c>
      <c r="E1030" s="75"/>
      <c r="F1030" s="75">
        <v>300</v>
      </c>
      <c r="G1030" s="227"/>
      <c r="H1030" s="356">
        <f t="shared" si="19"/>
        <v>27747</v>
      </c>
      <c r="I1030" s="75" t="s">
        <v>123</v>
      </c>
      <c r="J1030" s="75" t="s">
        <v>2013</v>
      </c>
    </row>
    <row r="1031" spans="1:10" ht="15.6">
      <c r="A1031" s="212">
        <v>46172</v>
      </c>
      <c r="B1031" s="75" t="s">
        <v>2012</v>
      </c>
      <c r="C1031" s="75" t="s">
        <v>334</v>
      </c>
      <c r="D1031" s="75" t="s">
        <v>96</v>
      </c>
      <c r="E1031" s="75"/>
      <c r="F1031" s="75">
        <v>300</v>
      </c>
      <c r="G1031" s="227"/>
      <c r="H1031" s="356">
        <f t="shared" si="19"/>
        <v>27447</v>
      </c>
      <c r="I1031" s="75" t="s">
        <v>123</v>
      </c>
      <c r="J1031" s="75" t="s">
        <v>2013</v>
      </c>
    </row>
    <row r="1032" spans="1:10" ht="15.6">
      <c r="A1032" s="212">
        <v>46172</v>
      </c>
      <c r="B1032" s="75" t="s">
        <v>2001</v>
      </c>
      <c r="C1032" s="75" t="s">
        <v>771</v>
      </c>
      <c r="D1032" s="75" t="s">
        <v>96</v>
      </c>
      <c r="E1032" s="75"/>
      <c r="F1032" s="75">
        <v>3000</v>
      </c>
      <c r="G1032" s="227"/>
      <c r="H1032" s="356">
        <f t="shared" si="19"/>
        <v>24447</v>
      </c>
      <c r="I1032" s="75" t="s">
        <v>123</v>
      </c>
      <c r="J1032" s="75" t="s">
        <v>2035</v>
      </c>
    </row>
    <row r="1033" spans="1:10" ht="15.6">
      <c r="A1033" s="212">
        <v>46172</v>
      </c>
      <c r="B1033" s="75" t="s">
        <v>2010</v>
      </c>
      <c r="C1033" s="75" t="s">
        <v>334</v>
      </c>
      <c r="D1033" s="75" t="s">
        <v>96</v>
      </c>
      <c r="E1033" s="75"/>
      <c r="F1033" s="75">
        <v>300</v>
      </c>
      <c r="G1033" s="227"/>
      <c r="H1033" s="356">
        <f t="shared" si="19"/>
        <v>24147</v>
      </c>
      <c r="I1033" s="75" t="s">
        <v>123</v>
      </c>
      <c r="J1033" s="75" t="s">
        <v>2013</v>
      </c>
    </row>
    <row r="1034" spans="1:10" ht="15.6">
      <c r="A1034" s="212">
        <v>46172</v>
      </c>
      <c r="B1034" s="75" t="s">
        <v>2011</v>
      </c>
      <c r="C1034" s="75" t="s">
        <v>334</v>
      </c>
      <c r="D1034" s="75" t="s">
        <v>96</v>
      </c>
      <c r="E1034" s="75"/>
      <c r="F1034" s="75">
        <v>300</v>
      </c>
      <c r="G1034" s="227"/>
      <c r="H1034" s="356">
        <f t="shared" si="19"/>
        <v>23847</v>
      </c>
      <c r="I1034" s="75" t="s">
        <v>123</v>
      </c>
      <c r="J1034" s="75" t="s">
        <v>2013</v>
      </c>
    </row>
    <row r="1035" spans="1:10" ht="15.6">
      <c r="A1035" s="212">
        <v>46172</v>
      </c>
      <c r="B1035" s="75" t="s">
        <v>2012</v>
      </c>
      <c r="C1035" s="75" t="s">
        <v>334</v>
      </c>
      <c r="D1035" s="75" t="s">
        <v>96</v>
      </c>
      <c r="E1035" s="75"/>
      <c r="F1035" s="75">
        <v>300</v>
      </c>
      <c r="G1035" s="227"/>
      <c r="H1035" s="356">
        <f t="shared" si="19"/>
        <v>23547</v>
      </c>
      <c r="I1035" s="75" t="s">
        <v>123</v>
      </c>
      <c r="J1035" s="75" t="s">
        <v>2013</v>
      </c>
    </row>
    <row r="1036" spans="1:10" ht="15.6">
      <c r="A1036" s="212">
        <v>46172</v>
      </c>
      <c r="B1036" s="75" t="s">
        <v>2001</v>
      </c>
      <c r="C1036" s="75" t="s">
        <v>771</v>
      </c>
      <c r="D1036" s="75" t="s">
        <v>96</v>
      </c>
      <c r="E1036" s="75"/>
      <c r="F1036" s="75">
        <v>3000</v>
      </c>
      <c r="G1036" s="227"/>
      <c r="H1036" s="356">
        <f t="shared" si="19"/>
        <v>20547</v>
      </c>
      <c r="I1036" s="75" t="s">
        <v>123</v>
      </c>
      <c r="J1036" s="75" t="s">
        <v>2035</v>
      </c>
    </row>
    <row r="1037" spans="1:10" ht="15.6">
      <c r="A1037" s="212">
        <v>46172</v>
      </c>
      <c r="B1037" s="75" t="s">
        <v>2010</v>
      </c>
      <c r="C1037" s="75" t="s">
        <v>334</v>
      </c>
      <c r="D1037" s="75" t="s">
        <v>96</v>
      </c>
      <c r="E1037" s="75"/>
      <c r="F1037" s="75">
        <v>300</v>
      </c>
      <c r="G1037" s="227"/>
      <c r="H1037" s="356">
        <f t="shared" si="19"/>
        <v>20247</v>
      </c>
      <c r="I1037" s="75" t="s">
        <v>123</v>
      </c>
      <c r="J1037" s="75" t="s">
        <v>2013</v>
      </c>
    </row>
    <row r="1038" spans="1:10" ht="15.6">
      <c r="A1038" s="212">
        <v>46172</v>
      </c>
      <c r="B1038" s="75" t="s">
        <v>2011</v>
      </c>
      <c r="C1038" s="75" t="s">
        <v>334</v>
      </c>
      <c r="D1038" s="75" t="s">
        <v>96</v>
      </c>
      <c r="E1038" s="75"/>
      <c r="F1038" s="75">
        <v>300</v>
      </c>
      <c r="G1038" s="227"/>
      <c r="H1038" s="356">
        <f t="shared" si="19"/>
        <v>19947</v>
      </c>
      <c r="I1038" s="75" t="s">
        <v>123</v>
      </c>
      <c r="J1038" s="75" t="s">
        <v>2013</v>
      </c>
    </row>
    <row r="1039" spans="1:10" ht="15.6">
      <c r="A1039" s="212">
        <v>46173</v>
      </c>
      <c r="B1039" s="75" t="s">
        <v>2012</v>
      </c>
      <c r="C1039" s="75" t="s">
        <v>334</v>
      </c>
      <c r="D1039" s="75" t="s">
        <v>96</v>
      </c>
      <c r="E1039" s="75"/>
      <c r="F1039" s="75">
        <v>300</v>
      </c>
      <c r="G1039" s="227"/>
      <c r="H1039" s="356">
        <f t="shared" si="19"/>
        <v>19647</v>
      </c>
      <c r="I1039" s="75" t="s">
        <v>123</v>
      </c>
      <c r="J1039" s="75" t="s">
        <v>2013</v>
      </c>
    </row>
    <row r="1040" spans="1:10" ht="15.6">
      <c r="A1040" s="212">
        <v>46173</v>
      </c>
      <c r="B1040" s="75" t="s">
        <v>2001</v>
      </c>
      <c r="C1040" s="75" t="s">
        <v>771</v>
      </c>
      <c r="D1040" s="75" t="s">
        <v>96</v>
      </c>
      <c r="E1040" s="75"/>
      <c r="F1040" s="75">
        <v>3000</v>
      </c>
      <c r="G1040" s="227"/>
      <c r="H1040" s="356">
        <f t="shared" si="19"/>
        <v>16647</v>
      </c>
      <c r="I1040" s="75" t="s">
        <v>123</v>
      </c>
      <c r="J1040" s="75" t="s">
        <v>2035</v>
      </c>
    </row>
    <row r="1041" spans="1:10" ht="15.6">
      <c r="A1041" s="212">
        <v>46173</v>
      </c>
      <c r="B1041" s="75" t="s">
        <v>775</v>
      </c>
      <c r="C1041" s="75" t="s">
        <v>334</v>
      </c>
      <c r="D1041" s="75" t="s">
        <v>96</v>
      </c>
      <c r="E1041" s="75"/>
      <c r="F1041" s="75">
        <v>300</v>
      </c>
      <c r="G1041" s="227"/>
      <c r="H1041" s="356">
        <f t="shared" si="19"/>
        <v>16347</v>
      </c>
      <c r="I1041" s="75" t="s">
        <v>123</v>
      </c>
      <c r="J1041" s="75" t="s">
        <v>2013</v>
      </c>
    </row>
    <row r="1042" spans="1:10" ht="15.6">
      <c r="A1042" s="212">
        <v>46173</v>
      </c>
      <c r="B1042" s="75" t="s">
        <v>2011</v>
      </c>
      <c r="C1042" s="75" t="s">
        <v>334</v>
      </c>
      <c r="D1042" s="75" t="s">
        <v>96</v>
      </c>
      <c r="E1042" s="75"/>
      <c r="F1042" s="75">
        <v>300</v>
      </c>
      <c r="G1042" s="227"/>
      <c r="H1042" s="356">
        <f t="shared" si="19"/>
        <v>16047</v>
      </c>
      <c r="I1042" s="75" t="s">
        <v>123</v>
      </c>
      <c r="J1042" s="75" t="s">
        <v>2013</v>
      </c>
    </row>
    <row r="1043" spans="1:10" ht="15.6">
      <c r="A1043" s="212">
        <v>46173</v>
      </c>
      <c r="B1043" s="75" t="s">
        <v>2012</v>
      </c>
      <c r="C1043" s="75" t="s">
        <v>334</v>
      </c>
      <c r="D1043" s="75" t="s">
        <v>96</v>
      </c>
      <c r="E1043" s="75"/>
      <c r="F1043" s="75">
        <v>300</v>
      </c>
      <c r="G1043" s="227"/>
      <c r="H1043" s="356">
        <f t="shared" si="19"/>
        <v>15747</v>
      </c>
      <c r="I1043" s="75" t="s">
        <v>123</v>
      </c>
      <c r="J1043" s="75" t="s">
        <v>2013</v>
      </c>
    </row>
    <row r="1044" spans="1:10" ht="15.6">
      <c r="A1044" s="212">
        <v>46173</v>
      </c>
      <c r="B1044" s="75" t="s">
        <v>2001</v>
      </c>
      <c r="C1044" s="75" t="s">
        <v>771</v>
      </c>
      <c r="D1044" s="75" t="s">
        <v>96</v>
      </c>
      <c r="E1044" s="75"/>
      <c r="F1044" s="75">
        <v>3000</v>
      </c>
      <c r="G1044" s="227"/>
      <c r="H1044" s="356">
        <f t="shared" si="19"/>
        <v>12747</v>
      </c>
      <c r="I1044" s="75" t="s">
        <v>123</v>
      </c>
      <c r="J1044" s="75" t="s">
        <v>2035</v>
      </c>
    </row>
    <row r="1045" spans="1:10" ht="15.6">
      <c r="A1045" s="212">
        <v>46173</v>
      </c>
      <c r="B1045" s="75" t="s">
        <v>2010</v>
      </c>
      <c r="C1045" s="75" t="s">
        <v>334</v>
      </c>
      <c r="D1045" s="75" t="s">
        <v>96</v>
      </c>
      <c r="E1045" s="75"/>
      <c r="F1045" s="75">
        <v>300</v>
      </c>
      <c r="G1045" s="227"/>
      <c r="H1045" s="356">
        <f t="shared" si="19"/>
        <v>12447</v>
      </c>
      <c r="I1045" s="75" t="s">
        <v>123</v>
      </c>
      <c r="J1045" s="75" t="s">
        <v>2013</v>
      </c>
    </row>
    <row r="1046" spans="1:10" ht="15.6">
      <c r="A1046" s="212">
        <v>46173</v>
      </c>
      <c r="B1046" s="75" t="s">
        <v>2011</v>
      </c>
      <c r="C1046" s="75" t="s">
        <v>334</v>
      </c>
      <c r="D1046" s="75" t="s">
        <v>96</v>
      </c>
      <c r="E1046" s="75"/>
      <c r="F1046" s="75">
        <v>300</v>
      </c>
      <c r="G1046" s="227"/>
      <c r="H1046" s="356">
        <f t="shared" si="19"/>
        <v>12147</v>
      </c>
      <c r="I1046" s="75" t="s">
        <v>123</v>
      </c>
      <c r="J1046" s="75" t="s">
        <v>2013</v>
      </c>
    </row>
    <row r="1047" spans="1:10">
      <c r="E1047" s="71">
        <f>SUM(E946:E1046)</f>
        <v>636134</v>
      </c>
      <c r="F1047" s="71">
        <f>SUM(F946:F1046)</f>
        <v>652934</v>
      </c>
      <c r="H1047" s="418">
        <f>+E1047-F1047+H946</f>
        <v>12147</v>
      </c>
    </row>
  </sheetData>
  <mergeCells count="3">
    <mergeCell ref="A164:D164"/>
    <mergeCell ref="B693:E693"/>
    <mergeCell ref="B943:E943"/>
  </mergeCells>
  <phoneticPr fontId="29" type="noConversion"/>
  <dataValidations disablePrompts="1" count="1">
    <dataValidation type="list" allowBlank="1" showInputMessage="1" showErrorMessage="1" sqref="C697" xr:uid="{00000000-0002-0000-0200-000000000000}"/>
  </dataValidation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/>
  <dimension ref="B2:C13"/>
  <sheetViews>
    <sheetView zoomScaleNormal="100" workbookViewId="0">
      <selection activeCell="C17" sqref="C17"/>
    </sheetView>
  </sheetViews>
  <sheetFormatPr baseColWidth="10" defaultColWidth="8.69921875" defaultRowHeight="13.8"/>
  <cols>
    <col min="1" max="1" width="5.69921875" customWidth="1"/>
    <col min="2" max="2" width="20.3984375" bestFit="1" customWidth="1"/>
    <col min="3" max="3" width="22.8984375" bestFit="1" customWidth="1"/>
    <col min="4" max="38" width="5.69921875" customWidth="1"/>
    <col min="39" max="63" width="6.69921875" customWidth="1"/>
    <col min="64" max="64" width="7.69921875" customWidth="1"/>
    <col min="65" max="65" width="5.3984375" customWidth="1"/>
    <col min="66" max="66" width="11.69921875" bestFit="1" customWidth="1"/>
  </cols>
  <sheetData>
    <row r="2" spans="2:3">
      <c r="B2" s="161" t="s">
        <v>156</v>
      </c>
      <c r="C2" t="s">
        <v>158</v>
      </c>
    </row>
    <row r="3" spans="2:3">
      <c r="B3" s="141" t="s">
        <v>106</v>
      </c>
      <c r="C3" s="414">
        <v>1209812</v>
      </c>
    </row>
    <row r="4" spans="2:3">
      <c r="B4" s="141" t="s">
        <v>110</v>
      </c>
      <c r="C4" s="414">
        <v>498000</v>
      </c>
    </row>
    <row r="5" spans="2:3">
      <c r="B5" s="141" t="s">
        <v>167</v>
      </c>
      <c r="C5" s="414">
        <v>420400</v>
      </c>
    </row>
    <row r="6" spans="2:3">
      <c r="B6" s="141" t="s">
        <v>123</v>
      </c>
      <c r="C6" s="414">
        <v>652934</v>
      </c>
    </row>
    <row r="7" spans="2:3">
      <c r="B7" s="141" t="s">
        <v>127</v>
      </c>
      <c r="C7" s="414">
        <v>1256850</v>
      </c>
    </row>
    <row r="8" spans="2:3">
      <c r="B8" s="141" t="s">
        <v>121</v>
      </c>
      <c r="C8" s="414">
        <v>452000</v>
      </c>
    </row>
    <row r="9" spans="2:3">
      <c r="B9" s="141" t="s">
        <v>130</v>
      </c>
      <c r="C9" s="414">
        <v>371700</v>
      </c>
    </row>
    <row r="10" spans="2:3">
      <c r="B10" s="141" t="s">
        <v>122</v>
      </c>
      <c r="C10" s="414">
        <v>941150</v>
      </c>
    </row>
    <row r="11" spans="2:3">
      <c r="B11" s="141" t="s">
        <v>133</v>
      </c>
      <c r="C11" s="414">
        <v>846450</v>
      </c>
    </row>
    <row r="12" spans="2:3">
      <c r="B12" s="141" t="s">
        <v>128</v>
      </c>
      <c r="C12" s="414">
        <v>933600</v>
      </c>
    </row>
    <row r="13" spans="2:3">
      <c r="B13" s="141" t="s">
        <v>157</v>
      </c>
      <c r="C13" s="414">
        <v>7582896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B2:D16"/>
  <sheetViews>
    <sheetView zoomScaleNormal="100" workbookViewId="0">
      <selection activeCell="D19" sqref="D19"/>
    </sheetView>
  </sheetViews>
  <sheetFormatPr baseColWidth="10" defaultColWidth="11.3984375" defaultRowHeight="13.8"/>
  <cols>
    <col min="2" max="2" width="20.3984375" bestFit="1" customWidth="1"/>
    <col min="3" max="3" width="16.59765625" bestFit="1" customWidth="1"/>
    <col min="4" max="4" width="19.296875" bestFit="1" customWidth="1"/>
  </cols>
  <sheetData>
    <row r="2" spans="2:4">
      <c r="B2" s="161" t="s">
        <v>156</v>
      </c>
      <c r="C2" t="s">
        <v>159</v>
      </c>
      <c r="D2" t="s">
        <v>160</v>
      </c>
    </row>
    <row r="3" spans="2:4">
      <c r="B3" s="141" t="s">
        <v>106</v>
      </c>
      <c r="C3" s="414"/>
      <c r="D3" s="414">
        <v>7700000</v>
      </c>
    </row>
    <row r="4" spans="2:4">
      <c r="B4" s="141" t="s">
        <v>126</v>
      </c>
      <c r="C4" s="414">
        <v>727500</v>
      </c>
      <c r="D4" s="414"/>
    </row>
    <row r="5" spans="2:4">
      <c r="B5" s="141" t="s">
        <v>110</v>
      </c>
      <c r="C5" s="414">
        <v>559000</v>
      </c>
      <c r="D5" s="414"/>
    </row>
    <row r="6" spans="2:4">
      <c r="B6" s="141" t="s">
        <v>128</v>
      </c>
      <c r="C6" s="414">
        <v>882000</v>
      </c>
      <c r="D6" s="414"/>
    </row>
    <row r="7" spans="2:4">
      <c r="B7" s="141" t="s">
        <v>130</v>
      </c>
      <c r="C7" s="414">
        <v>349000</v>
      </c>
      <c r="D7" s="414"/>
    </row>
    <row r="8" spans="2:4">
      <c r="B8" s="141" t="s">
        <v>122</v>
      </c>
      <c r="C8" s="414">
        <v>882500</v>
      </c>
      <c r="D8" s="414">
        <v>60000</v>
      </c>
    </row>
    <row r="9" spans="2:4">
      <c r="B9" s="141" t="s">
        <v>197</v>
      </c>
      <c r="C9" s="414">
        <v>252500</v>
      </c>
      <c r="D9" s="414"/>
    </row>
    <row r="10" spans="2:4">
      <c r="B10" s="141" t="s">
        <v>123</v>
      </c>
      <c r="C10" s="414">
        <v>616134</v>
      </c>
      <c r="D10" s="414"/>
    </row>
    <row r="11" spans="2:4">
      <c r="B11" s="141" t="s">
        <v>121</v>
      </c>
      <c r="C11" s="414">
        <v>416000</v>
      </c>
      <c r="D11" s="414">
        <v>50000</v>
      </c>
    </row>
    <row r="12" spans="2:4">
      <c r="B12" s="141" t="s">
        <v>179</v>
      </c>
      <c r="C12" s="414"/>
      <c r="D12" s="414"/>
    </row>
    <row r="13" spans="2:4">
      <c r="B13" s="141" t="s">
        <v>167</v>
      </c>
      <c r="C13" s="414">
        <v>401400</v>
      </c>
      <c r="D13" s="414"/>
    </row>
    <row r="14" spans="2:4">
      <c r="B14" s="141" t="s">
        <v>127</v>
      </c>
      <c r="C14" s="414">
        <v>1265000</v>
      </c>
      <c r="D14" s="414"/>
    </row>
    <row r="15" spans="2:4">
      <c r="B15" s="141" t="s">
        <v>342</v>
      </c>
      <c r="C15" s="414">
        <v>2000000</v>
      </c>
      <c r="D15" s="414">
        <v>2000000</v>
      </c>
    </row>
    <row r="16" spans="2:4">
      <c r="B16" s="141" t="s">
        <v>157</v>
      </c>
      <c r="C16" s="414">
        <v>8351034</v>
      </c>
      <c r="D16" s="414">
        <v>9810000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/>
  <dimension ref="B2:T11"/>
  <sheetViews>
    <sheetView workbookViewId="0">
      <selection activeCell="D19" sqref="D19"/>
    </sheetView>
  </sheetViews>
  <sheetFormatPr baseColWidth="10" defaultColWidth="8.69921875" defaultRowHeight="13.8"/>
  <cols>
    <col min="1" max="1" width="13.09765625" bestFit="1" customWidth="1"/>
    <col min="2" max="2" width="22.8984375" bestFit="1" customWidth="1"/>
    <col min="3" max="3" width="23.19921875" bestFit="1" customWidth="1"/>
    <col min="4" max="4" width="9.796875" bestFit="1" customWidth="1"/>
    <col min="5" max="5" width="13.8984375" bestFit="1" customWidth="1"/>
    <col min="6" max="6" width="8.59765625" bestFit="1" customWidth="1"/>
    <col min="7" max="7" width="10.19921875" bestFit="1" customWidth="1"/>
    <col min="8" max="8" width="7.69921875" bestFit="1" customWidth="1"/>
    <col min="9" max="9" width="9.59765625" bestFit="1" customWidth="1"/>
    <col min="10" max="10" width="13.8984375" bestFit="1" customWidth="1"/>
    <col min="11" max="11" width="12.8984375" bestFit="1" customWidth="1"/>
    <col min="12" max="12" width="19.3984375" bestFit="1" customWidth="1"/>
    <col min="13" max="13" width="17.796875" bestFit="1" customWidth="1"/>
    <col min="14" max="14" width="13.09765625" bestFit="1" customWidth="1"/>
    <col min="15" max="15" width="8.09765625" bestFit="1" customWidth="1"/>
    <col min="16" max="16" width="10.5" bestFit="1" customWidth="1"/>
    <col min="17" max="17" width="5.69921875" bestFit="1" customWidth="1"/>
    <col min="18" max="18" width="6.8984375" bestFit="1" customWidth="1"/>
    <col min="19" max="19" width="20.796875" bestFit="1" customWidth="1"/>
    <col min="20" max="21" width="12.09765625" bestFit="1" customWidth="1"/>
    <col min="22" max="22" width="9.296875" bestFit="1" customWidth="1"/>
    <col min="23" max="23" width="12.09765625" bestFit="1" customWidth="1"/>
    <col min="24" max="24" width="18.09765625" bestFit="1" customWidth="1"/>
    <col min="25" max="25" width="14.3984375" bestFit="1" customWidth="1"/>
    <col min="26" max="26" width="12.09765625" bestFit="1" customWidth="1"/>
  </cols>
  <sheetData>
    <row r="2" spans="2:20">
      <c r="B2" s="161" t="s">
        <v>158</v>
      </c>
      <c r="C2" s="161" t="s">
        <v>181</v>
      </c>
    </row>
    <row r="3" spans="2:20">
      <c r="B3" s="161" t="s">
        <v>156</v>
      </c>
      <c r="C3" t="s">
        <v>119</v>
      </c>
      <c r="D3" t="s">
        <v>103</v>
      </c>
      <c r="E3" t="s">
        <v>102</v>
      </c>
      <c r="F3" t="s">
        <v>129</v>
      </c>
      <c r="G3" t="s">
        <v>109</v>
      </c>
      <c r="H3" t="s">
        <v>239</v>
      </c>
      <c r="I3" t="s">
        <v>275</v>
      </c>
      <c r="J3" t="s">
        <v>334</v>
      </c>
      <c r="K3" t="s">
        <v>522</v>
      </c>
      <c r="L3" t="s">
        <v>391</v>
      </c>
      <c r="M3" t="s">
        <v>523</v>
      </c>
      <c r="N3" t="s">
        <v>448</v>
      </c>
      <c r="O3" t="s">
        <v>403</v>
      </c>
      <c r="P3" t="s">
        <v>1795</v>
      </c>
      <c r="Q3" t="s">
        <v>251</v>
      </c>
      <c r="R3" t="s">
        <v>1519</v>
      </c>
      <c r="S3" t="s">
        <v>703</v>
      </c>
      <c r="T3" t="s">
        <v>157</v>
      </c>
    </row>
    <row r="4" spans="2:20">
      <c r="B4" s="141" t="s">
        <v>256</v>
      </c>
      <c r="C4" s="414"/>
      <c r="D4" s="414">
        <v>934200</v>
      </c>
      <c r="E4" s="414"/>
      <c r="F4" s="414"/>
      <c r="G4" s="414">
        <v>85000</v>
      </c>
      <c r="H4" s="414"/>
      <c r="I4" s="414"/>
      <c r="J4" s="414">
        <v>198550</v>
      </c>
      <c r="K4" s="414">
        <v>93800</v>
      </c>
      <c r="L4" s="414">
        <v>322500</v>
      </c>
      <c r="M4" s="414">
        <v>1065000</v>
      </c>
      <c r="N4" s="414"/>
      <c r="O4" s="414"/>
      <c r="P4" s="414"/>
      <c r="Q4" s="414"/>
      <c r="R4" s="414"/>
      <c r="S4" s="414"/>
      <c r="T4" s="414">
        <v>2699050</v>
      </c>
    </row>
    <row r="5" spans="2:20">
      <c r="B5" s="141" t="s">
        <v>96</v>
      </c>
      <c r="C5" s="414">
        <v>5250</v>
      </c>
      <c r="D5" s="414"/>
      <c r="E5" s="414"/>
      <c r="F5" s="414"/>
      <c r="G5" s="414">
        <v>80000</v>
      </c>
      <c r="H5" s="414"/>
      <c r="I5" s="414"/>
      <c r="J5" s="414">
        <v>89450</v>
      </c>
      <c r="K5" s="414"/>
      <c r="L5" s="414">
        <v>146000</v>
      </c>
      <c r="M5" s="414">
        <v>1290850</v>
      </c>
      <c r="N5" s="414"/>
      <c r="O5" s="414">
        <v>228000</v>
      </c>
      <c r="P5" s="414">
        <v>7000</v>
      </c>
      <c r="Q5" s="414"/>
      <c r="R5" s="414"/>
      <c r="S5" s="414"/>
      <c r="T5" s="414">
        <v>1846550</v>
      </c>
    </row>
    <row r="6" spans="2:20">
      <c r="B6" s="141" t="s">
        <v>98</v>
      </c>
      <c r="C6" s="414"/>
      <c r="D6" s="414">
        <v>250000</v>
      </c>
      <c r="E6" s="414"/>
      <c r="F6" s="414"/>
      <c r="G6" s="414">
        <v>60000</v>
      </c>
      <c r="H6" s="414"/>
      <c r="I6" s="414"/>
      <c r="J6" s="414">
        <v>44000</v>
      </c>
      <c r="K6" s="414"/>
      <c r="L6" s="414">
        <v>24000</v>
      </c>
      <c r="M6" s="414">
        <v>140000</v>
      </c>
      <c r="N6" s="414"/>
      <c r="O6" s="414"/>
      <c r="P6" s="414"/>
      <c r="Q6" s="414"/>
      <c r="R6" s="414"/>
      <c r="S6" s="414"/>
      <c r="T6" s="414">
        <v>518000</v>
      </c>
    </row>
    <row r="7" spans="2:20">
      <c r="B7" s="141" t="s">
        <v>99</v>
      </c>
      <c r="C7" s="414"/>
      <c r="D7" s="414"/>
      <c r="E7" s="414"/>
      <c r="F7" s="414">
        <v>4000</v>
      </c>
      <c r="G7" s="414">
        <v>32500</v>
      </c>
      <c r="H7" s="414"/>
      <c r="I7" s="414"/>
      <c r="J7" s="414">
        <v>22900</v>
      </c>
      <c r="K7" s="414"/>
      <c r="L7" s="414">
        <v>56500</v>
      </c>
      <c r="M7" s="414">
        <v>469700</v>
      </c>
      <c r="N7" s="414"/>
      <c r="O7" s="414"/>
      <c r="P7" s="414"/>
      <c r="Q7" s="414"/>
      <c r="R7" s="414"/>
      <c r="S7" s="414">
        <v>348000</v>
      </c>
      <c r="T7" s="414">
        <v>933600</v>
      </c>
    </row>
    <row r="8" spans="2:20">
      <c r="B8" s="141" t="s">
        <v>97</v>
      </c>
      <c r="C8" s="414">
        <v>211500</v>
      </c>
      <c r="D8" s="414"/>
      <c r="E8" s="414">
        <v>72934</v>
      </c>
      <c r="F8" s="414">
        <v>380000</v>
      </c>
      <c r="G8" s="414"/>
      <c r="H8" s="414">
        <v>45000</v>
      </c>
      <c r="I8" s="414">
        <v>15612</v>
      </c>
      <c r="J8" s="414">
        <v>54000</v>
      </c>
      <c r="K8" s="414"/>
      <c r="L8" s="414"/>
      <c r="M8" s="414"/>
      <c r="N8" s="414">
        <v>123100</v>
      </c>
      <c r="O8" s="414"/>
      <c r="P8" s="414"/>
      <c r="Q8" s="414"/>
      <c r="R8" s="414"/>
      <c r="S8" s="414"/>
      <c r="T8" s="414">
        <v>902146</v>
      </c>
    </row>
    <row r="9" spans="2:20">
      <c r="B9" s="141" t="s">
        <v>1502</v>
      </c>
      <c r="C9" s="414"/>
      <c r="D9" s="414"/>
      <c r="E9" s="414"/>
      <c r="F9" s="414"/>
      <c r="G9" s="414"/>
      <c r="H9" s="414"/>
      <c r="I9" s="414"/>
      <c r="J9" s="414"/>
      <c r="K9" s="414"/>
      <c r="L9" s="414">
        <v>118750</v>
      </c>
      <c r="M9" s="414">
        <v>100600</v>
      </c>
      <c r="N9" s="414"/>
      <c r="O9" s="414"/>
      <c r="P9" s="414">
        <v>34200</v>
      </c>
      <c r="Q9" s="414"/>
      <c r="R9" s="414">
        <v>430000</v>
      </c>
      <c r="S9" s="414"/>
      <c r="T9" s="414">
        <v>683550</v>
      </c>
    </row>
    <row r="10" spans="2:20">
      <c r="B10" s="141" t="s">
        <v>179</v>
      </c>
      <c r="C10" s="414"/>
      <c r="D10" s="414"/>
      <c r="E10" s="414"/>
      <c r="F10" s="414"/>
      <c r="G10" s="414"/>
      <c r="H10" s="414"/>
      <c r="I10" s="414"/>
      <c r="J10" s="414"/>
      <c r="K10" s="414"/>
      <c r="L10" s="414"/>
      <c r="M10" s="414"/>
      <c r="N10" s="414"/>
      <c r="O10" s="414"/>
      <c r="P10" s="414"/>
      <c r="Q10" s="414"/>
      <c r="R10" s="414"/>
      <c r="S10" s="414"/>
      <c r="T10" s="414"/>
    </row>
    <row r="11" spans="2:20">
      <c r="B11" s="141" t="s">
        <v>157</v>
      </c>
      <c r="C11" s="414">
        <v>216750</v>
      </c>
      <c r="D11" s="414">
        <v>1184200</v>
      </c>
      <c r="E11" s="414">
        <v>72934</v>
      </c>
      <c r="F11" s="414">
        <v>384000</v>
      </c>
      <c r="G11" s="414">
        <v>257500</v>
      </c>
      <c r="H11" s="414">
        <v>45000</v>
      </c>
      <c r="I11" s="414">
        <v>15612</v>
      </c>
      <c r="J11" s="414">
        <v>408900</v>
      </c>
      <c r="K11" s="414">
        <v>93800</v>
      </c>
      <c r="L11" s="414">
        <v>667750</v>
      </c>
      <c r="M11" s="414">
        <v>3066150</v>
      </c>
      <c r="N11" s="414">
        <v>123100</v>
      </c>
      <c r="O11" s="414">
        <v>228000</v>
      </c>
      <c r="P11" s="414">
        <v>41200</v>
      </c>
      <c r="Q11" s="414"/>
      <c r="R11" s="414">
        <v>430000</v>
      </c>
      <c r="S11" s="414">
        <v>348000</v>
      </c>
      <c r="T11" s="414">
        <v>7582896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/>
  <dimension ref="A1:L13"/>
  <sheetViews>
    <sheetView workbookViewId="0">
      <selection activeCell="C23" sqref="C23"/>
    </sheetView>
  </sheetViews>
  <sheetFormatPr baseColWidth="10" defaultColWidth="8.69921875" defaultRowHeight="13.8"/>
  <cols>
    <col min="1" max="1" width="16.09765625" style="69" customWidth="1"/>
    <col min="2" max="2" width="68.59765625" customWidth="1"/>
    <col min="3" max="3" width="15.69921875" customWidth="1"/>
    <col min="4" max="4" width="17.09765625" customWidth="1"/>
    <col min="5" max="7" width="17.09765625" style="71" customWidth="1"/>
    <col min="8" max="8" width="7.09765625" customWidth="1"/>
    <col min="9" max="9" width="17.09765625" customWidth="1"/>
    <col min="10" max="10" width="20.69921875" customWidth="1"/>
    <col min="11" max="11" width="11.69921875" bestFit="1" customWidth="1"/>
    <col min="12" max="12" width="8.69921875" style="157"/>
  </cols>
  <sheetData>
    <row r="1" spans="1:12" ht="14.4">
      <c r="A1" s="72" t="s">
        <v>0</v>
      </c>
      <c r="B1" s="73" t="s">
        <v>1</v>
      </c>
      <c r="C1" s="73" t="s">
        <v>100</v>
      </c>
      <c r="D1" s="73" t="s">
        <v>3</v>
      </c>
      <c r="E1" s="85" t="s">
        <v>29</v>
      </c>
      <c r="F1" s="86" t="s">
        <v>12</v>
      </c>
      <c r="G1" s="86" t="s">
        <v>30</v>
      </c>
      <c r="H1" s="74" t="s">
        <v>10</v>
      </c>
      <c r="I1" s="74" t="s">
        <v>6</v>
      </c>
      <c r="J1" s="98" t="s">
        <v>69</v>
      </c>
    </row>
    <row r="2" spans="1:12" ht="15.6">
      <c r="A2" s="240">
        <v>46143</v>
      </c>
      <c r="B2" s="215" t="s">
        <v>2050</v>
      </c>
      <c r="C2" s="118"/>
      <c r="D2" s="118"/>
      <c r="E2" s="120"/>
      <c r="F2" s="119"/>
      <c r="G2" s="241">
        <v>2346946</v>
      </c>
      <c r="H2" s="75" t="s">
        <v>106</v>
      </c>
      <c r="I2" s="75"/>
      <c r="J2" s="75"/>
    </row>
    <row r="3" spans="1:12" ht="16.2" customHeight="1">
      <c r="A3" s="527">
        <v>46146</v>
      </c>
      <c r="B3" s="215" t="s">
        <v>2038</v>
      </c>
      <c r="C3" s="242" t="s">
        <v>101</v>
      </c>
      <c r="D3" s="242"/>
      <c r="E3" s="284">
        <v>1000000</v>
      </c>
      <c r="F3" s="285"/>
      <c r="G3" s="94">
        <f t="shared" ref="G3:G13" si="0">G2-E3+F3</f>
        <v>1346946</v>
      </c>
      <c r="H3" s="75" t="s">
        <v>106</v>
      </c>
      <c r="I3" s="75" t="s">
        <v>1407</v>
      </c>
      <c r="J3" s="75"/>
      <c r="L3" s="157">
        <f>F3/12550</f>
        <v>0</v>
      </c>
    </row>
    <row r="4" spans="1:12" ht="15.6">
      <c r="A4" s="527">
        <v>46146</v>
      </c>
      <c r="B4" s="286" t="s">
        <v>2039</v>
      </c>
      <c r="C4" s="242" t="s">
        <v>103</v>
      </c>
      <c r="D4" s="242" t="s">
        <v>256</v>
      </c>
      <c r="E4" s="284">
        <v>370000</v>
      </c>
      <c r="F4" s="284"/>
      <c r="G4" s="94">
        <f t="shared" si="0"/>
        <v>976946</v>
      </c>
      <c r="H4" s="75" t="s">
        <v>106</v>
      </c>
      <c r="I4" s="75" t="s">
        <v>1408</v>
      </c>
      <c r="J4" s="75"/>
    </row>
    <row r="5" spans="1:12" ht="15.6">
      <c r="A5" s="527">
        <v>46146</v>
      </c>
      <c r="B5" s="286" t="s">
        <v>2040</v>
      </c>
      <c r="C5" s="242" t="s">
        <v>103</v>
      </c>
      <c r="D5" s="242" t="s">
        <v>256</v>
      </c>
      <c r="E5" s="310">
        <v>225000</v>
      </c>
      <c r="F5" s="309"/>
      <c r="G5" s="94">
        <f t="shared" si="0"/>
        <v>751946</v>
      </c>
      <c r="H5" s="75" t="s">
        <v>106</v>
      </c>
      <c r="I5" s="75" t="s">
        <v>1409</v>
      </c>
      <c r="J5" s="75"/>
    </row>
    <row r="6" spans="1:12" ht="15.6">
      <c r="A6" s="527">
        <v>46146</v>
      </c>
      <c r="B6" s="243" t="s">
        <v>2041</v>
      </c>
      <c r="C6" s="248" t="s">
        <v>275</v>
      </c>
      <c r="D6" s="249" t="s">
        <v>2042</v>
      </c>
      <c r="E6" s="310">
        <v>15612</v>
      </c>
      <c r="F6" s="309"/>
      <c r="G6" s="94">
        <f t="shared" si="0"/>
        <v>736334</v>
      </c>
      <c r="H6" s="75" t="s">
        <v>106</v>
      </c>
      <c r="I6" s="75" t="s">
        <v>1410</v>
      </c>
    </row>
    <row r="7" spans="1:12" ht="15.6">
      <c r="A7" s="527">
        <v>46154</v>
      </c>
      <c r="B7" s="215" t="s">
        <v>2043</v>
      </c>
      <c r="C7" s="385" t="s">
        <v>101</v>
      </c>
      <c r="D7" s="242"/>
      <c r="E7" s="310">
        <v>700000</v>
      </c>
      <c r="F7" s="309"/>
      <c r="G7" s="94">
        <f t="shared" si="0"/>
        <v>36334</v>
      </c>
      <c r="H7" s="75" t="s">
        <v>106</v>
      </c>
      <c r="I7" s="75" t="s">
        <v>1411</v>
      </c>
    </row>
    <row r="8" spans="1:12" ht="15.6">
      <c r="A8" s="527">
        <v>46160</v>
      </c>
      <c r="B8" s="243" t="s">
        <v>2044</v>
      </c>
      <c r="C8" s="170" t="s">
        <v>251</v>
      </c>
      <c r="D8" s="248"/>
      <c r="E8" s="310"/>
      <c r="F8" s="309">
        <v>36254743</v>
      </c>
      <c r="G8" s="94">
        <f t="shared" si="0"/>
        <v>36291077</v>
      </c>
      <c r="H8" s="75" t="s">
        <v>106</v>
      </c>
      <c r="I8" s="75" t="s">
        <v>1412</v>
      </c>
    </row>
    <row r="9" spans="1:12" ht="15.6">
      <c r="A9" s="527">
        <v>46163</v>
      </c>
      <c r="B9" s="215" t="s">
        <v>2045</v>
      </c>
      <c r="C9" s="242" t="s">
        <v>101</v>
      </c>
      <c r="D9" s="242"/>
      <c r="E9" s="310">
        <v>4000000</v>
      </c>
      <c r="F9" s="309"/>
      <c r="G9" s="94">
        <f t="shared" si="0"/>
        <v>32291077</v>
      </c>
      <c r="H9" s="75" t="s">
        <v>106</v>
      </c>
      <c r="I9" s="75" t="s">
        <v>1413</v>
      </c>
    </row>
    <row r="10" spans="1:12" ht="15.6">
      <c r="A10" s="527">
        <v>46163</v>
      </c>
      <c r="B10" s="297" t="s">
        <v>2046</v>
      </c>
      <c r="C10" s="297" t="s">
        <v>129</v>
      </c>
      <c r="D10" s="297" t="s">
        <v>97</v>
      </c>
      <c r="E10" s="310">
        <v>260000</v>
      </c>
      <c r="F10" s="309"/>
      <c r="G10" s="94">
        <f t="shared" si="0"/>
        <v>32031077</v>
      </c>
      <c r="H10" s="75" t="s">
        <v>106</v>
      </c>
      <c r="I10" s="75" t="s">
        <v>1414</v>
      </c>
    </row>
    <row r="11" spans="1:12" ht="15.6">
      <c r="A11" s="527">
        <v>46164</v>
      </c>
      <c r="B11" s="243" t="s">
        <v>2047</v>
      </c>
      <c r="C11" s="248" t="s">
        <v>277</v>
      </c>
      <c r="D11" s="249" t="s">
        <v>96</v>
      </c>
      <c r="E11" s="310">
        <v>150000</v>
      </c>
      <c r="F11" s="309"/>
      <c r="G11" s="94">
        <f t="shared" si="0"/>
        <v>31881077</v>
      </c>
      <c r="H11" s="75" t="s">
        <v>106</v>
      </c>
      <c r="I11" s="75" t="s">
        <v>1415</v>
      </c>
    </row>
    <row r="12" spans="1:12" ht="15.6">
      <c r="A12" s="527">
        <v>46168</v>
      </c>
      <c r="B12" s="286" t="s">
        <v>2048</v>
      </c>
      <c r="C12" s="242" t="s">
        <v>103</v>
      </c>
      <c r="D12" s="242" t="s">
        <v>256</v>
      </c>
      <c r="E12" s="310">
        <v>339200</v>
      </c>
      <c r="F12" s="309"/>
      <c r="G12" s="94">
        <f t="shared" si="0"/>
        <v>31541877</v>
      </c>
      <c r="H12" s="75" t="s">
        <v>106</v>
      </c>
      <c r="I12" s="75" t="s">
        <v>1416</v>
      </c>
    </row>
    <row r="13" spans="1:12" ht="15.6">
      <c r="A13" s="527">
        <v>46171</v>
      </c>
      <c r="B13" s="215" t="s">
        <v>2049</v>
      </c>
      <c r="C13" s="242" t="s">
        <v>101</v>
      </c>
      <c r="D13" s="242"/>
      <c r="E13" s="310">
        <v>2000000</v>
      </c>
      <c r="F13" s="309"/>
      <c r="G13" s="94">
        <f t="shared" si="0"/>
        <v>29541877</v>
      </c>
      <c r="H13" s="124" t="s">
        <v>106</v>
      </c>
      <c r="I13" s="124" t="s">
        <v>1417</v>
      </c>
    </row>
  </sheetData>
  <autoFilter ref="A1:I5" xr:uid="{00000000-0009-0000-0000-000006000000}">
    <sortState xmlns:xlrd2="http://schemas.microsoft.com/office/spreadsheetml/2017/richdata2" ref="A2:I5">
      <sortCondition ref="A1:A5"/>
    </sortState>
  </autoFilter>
  <phoneticPr fontId="29" type="noConversion"/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>
    <pageSetUpPr fitToPage="1"/>
  </sheetPr>
  <dimension ref="A1:E67"/>
  <sheetViews>
    <sheetView zoomScaleNormal="100" workbookViewId="0">
      <selection activeCell="Z3" sqref="Z3"/>
    </sheetView>
  </sheetViews>
  <sheetFormatPr baseColWidth="10" defaultColWidth="8.69921875" defaultRowHeight="13.8"/>
  <cols>
    <col min="1" max="1" width="15.296875" customWidth="1"/>
    <col min="2" max="2" width="8.69921875" customWidth="1"/>
    <col min="3" max="3" width="84.09765625" customWidth="1"/>
    <col min="4" max="4" width="21.09765625" customWidth="1"/>
    <col min="5" max="5" width="14.09765625" customWidth="1"/>
  </cols>
  <sheetData>
    <row r="1" spans="1:5" ht="15.6">
      <c r="A1" s="278" t="s">
        <v>2145</v>
      </c>
      <c r="B1" s="279"/>
      <c r="C1" s="279"/>
      <c r="D1" s="279"/>
      <c r="E1" s="279"/>
    </row>
    <row r="2" spans="1:5" ht="15.6">
      <c r="A2" s="280" t="s">
        <v>32</v>
      </c>
      <c r="B2" s="280" t="s">
        <v>95</v>
      </c>
      <c r="C2" s="280"/>
      <c r="D2" s="281"/>
      <c r="E2" s="280"/>
    </row>
    <row r="3" spans="1:5" ht="15.6">
      <c r="A3" s="280" t="s">
        <v>33</v>
      </c>
      <c r="B3" s="282">
        <v>46143</v>
      </c>
      <c r="C3" s="283"/>
      <c r="D3" s="280"/>
      <c r="E3" s="280"/>
    </row>
    <row r="4" spans="1:5" ht="15.6">
      <c r="A4" s="280"/>
      <c r="B4" s="280"/>
      <c r="C4" s="280"/>
      <c r="D4" s="280"/>
      <c r="E4" s="280"/>
    </row>
    <row r="5" spans="1:5" ht="15.6">
      <c r="A5" s="280" t="s">
        <v>34</v>
      </c>
      <c r="B5" s="280"/>
      <c r="C5" s="280"/>
      <c r="D5" s="280"/>
      <c r="E5" s="280"/>
    </row>
    <row r="6" spans="1:5" ht="15.6">
      <c r="A6" s="451" t="s">
        <v>50</v>
      </c>
      <c r="B6" s="451"/>
      <c r="C6" s="451"/>
      <c r="D6" s="451"/>
      <c r="E6" s="451"/>
    </row>
    <row r="7" spans="1:5" ht="17.399999999999999">
      <c r="A7" s="558" t="s">
        <v>35</v>
      </c>
      <c r="B7" s="558"/>
      <c r="C7" s="558"/>
      <c r="D7" s="558"/>
      <c r="E7" s="558"/>
    </row>
    <row r="8" spans="1:5" ht="17.399999999999999">
      <c r="A8" s="452"/>
      <c r="B8" s="452"/>
      <c r="C8" s="452"/>
      <c r="D8" s="452"/>
      <c r="E8" s="452"/>
    </row>
    <row r="9" spans="1:5" ht="17.399999999999999">
      <c r="A9" s="453" t="s">
        <v>0</v>
      </c>
      <c r="B9" s="453" t="s">
        <v>36</v>
      </c>
      <c r="C9" s="453" t="s">
        <v>37</v>
      </c>
      <c r="D9" s="453" t="s">
        <v>38</v>
      </c>
      <c r="E9" s="453" t="s">
        <v>39</v>
      </c>
    </row>
    <row r="10" spans="1:5" ht="18">
      <c r="A10" s="454">
        <v>46143</v>
      </c>
      <c r="B10" s="454"/>
      <c r="C10" s="455" t="s">
        <v>2050</v>
      </c>
      <c r="D10" s="456">
        <f>'Bank journal  '!G2</f>
        <v>2346946</v>
      </c>
      <c r="E10" s="457"/>
    </row>
    <row r="11" spans="1:5" ht="18">
      <c r="A11" s="527">
        <v>46146</v>
      </c>
      <c r="B11" s="454"/>
      <c r="C11" s="215" t="s">
        <v>2038</v>
      </c>
      <c r="D11" s="285"/>
      <c r="E11" s="284">
        <v>1000000</v>
      </c>
    </row>
    <row r="12" spans="1:5" ht="18">
      <c r="A12" s="527">
        <v>46146</v>
      </c>
      <c r="B12" s="454"/>
      <c r="C12" s="286" t="s">
        <v>2039</v>
      </c>
      <c r="D12" s="284"/>
      <c r="E12" s="284">
        <v>370000</v>
      </c>
    </row>
    <row r="13" spans="1:5" ht="18">
      <c r="A13" s="527">
        <v>46146</v>
      </c>
      <c r="B13" s="454"/>
      <c r="C13" s="286" t="s">
        <v>2040</v>
      </c>
      <c r="D13" s="309"/>
      <c r="E13" s="310">
        <v>225000</v>
      </c>
    </row>
    <row r="14" spans="1:5" ht="18">
      <c r="A14" s="527">
        <v>46146</v>
      </c>
      <c r="B14" s="454"/>
      <c r="C14" s="243" t="s">
        <v>2041</v>
      </c>
      <c r="D14" s="309"/>
      <c r="E14" s="310">
        <v>15612</v>
      </c>
    </row>
    <row r="15" spans="1:5" ht="18">
      <c r="A15" s="527">
        <v>46154</v>
      </c>
      <c r="B15" s="454"/>
      <c r="C15" s="215" t="s">
        <v>2043</v>
      </c>
      <c r="D15" s="309"/>
      <c r="E15" s="310">
        <v>700000</v>
      </c>
    </row>
    <row r="16" spans="1:5" ht="18">
      <c r="A16" s="527">
        <v>46160</v>
      </c>
      <c r="B16" s="454"/>
      <c r="C16" s="243" t="s">
        <v>2044</v>
      </c>
      <c r="D16" s="309">
        <v>36254743</v>
      </c>
      <c r="E16" s="310"/>
    </row>
    <row r="17" spans="1:5" ht="18">
      <c r="A17" s="527">
        <v>46163</v>
      </c>
      <c r="B17" s="454"/>
      <c r="C17" s="215" t="s">
        <v>2045</v>
      </c>
      <c r="D17" s="309"/>
      <c r="E17" s="310">
        <v>4000000</v>
      </c>
    </row>
    <row r="18" spans="1:5" ht="18">
      <c r="A18" s="527">
        <v>46163</v>
      </c>
      <c r="B18" s="454"/>
      <c r="C18" s="297" t="s">
        <v>2046</v>
      </c>
      <c r="D18" s="309"/>
      <c r="E18" s="310">
        <v>260000</v>
      </c>
    </row>
    <row r="19" spans="1:5" ht="18">
      <c r="A19" s="546">
        <v>46164</v>
      </c>
      <c r="B19" s="454"/>
      <c r="C19" s="545" t="s">
        <v>2047</v>
      </c>
      <c r="D19" s="309"/>
      <c r="E19" s="547">
        <v>150000</v>
      </c>
    </row>
    <row r="20" spans="1:5" ht="18">
      <c r="A20" s="527">
        <v>46168</v>
      </c>
      <c r="B20" s="454"/>
      <c r="C20" s="286" t="s">
        <v>2048</v>
      </c>
      <c r="D20" s="309"/>
      <c r="E20" s="310">
        <v>339200</v>
      </c>
    </row>
    <row r="21" spans="1:5" ht="18">
      <c r="A21" s="527">
        <v>46171</v>
      </c>
      <c r="B21" s="454"/>
      <c r="C21" s="215" t="s">
        <v>2049</v>
      </c>
      <c r="D21" s="309"/>
      <c r="E21" s="310">
        <v>2000000</v>
      </c>
    </row>
    <row r="22" spans="1:5" ht="18">
      <c r="A22" s="454"/>
      <c r="B22" s="454"/>
      <c r="C22" s="461"/>
      <c r="D22" s="460"/>
      <c r="E22" s="457"/>
    </row>
    <row r="23" spans="1:5" ht="18">
      <c r="A23" s="454"/>
      <c r="B23" s="454"/>
      <c r="C23" s="461"/>
      <c r="D23" s="460"/>
      <c r="E23" s="457"/>
    </row>
    <row r="24" spans="1:5" ht="18">
      <c r="A24" s="454"/>
      <c r="B24" s="454"/>
      <c r="C24" s="461"/>
      <c r="D24" s="460"/>
      <c r="E24" s="457"/>
    </row>
    <row r="25" spans="1:5" ht="17.399999999999999">
      <c r="A25" s="462"/>
      <c r="B25" s="463"/>
      <c r="C25" s="464" t="s">
        <v>40</v>
      </c>
      <c r="D25" s="465">
        <f>SUM(D10:D21)-SUM(E10:E21)</f>
        <v>29541877</v>
      </c>
      <c r="E25" s="463"/>
    </row>
    <row r="26" spans="1:5" ht="17.399999999999999">
      <c r="A26" s="466"/>
      <c r="B26" s="466"/>
      <c r="C26" s="466"/>
      <c r="D26" s="467"/>
      <c r="E26" s="467"/>
    </row>
    <row r="27" spans="1:5" ht="18">
      <c r="A27" s="468"/>
      <c r="B27" s="469"/>
      <c r="C27" s="469" t="s">
        <v>41</v>
      </c>
      <c r="D27" s="458"/>
      <c r="E27" s="468"/>
    </row>
    <row r="28" spans="1:5" ht="18">
      <c r="A28" s="468"/>
      <c r="B28" s="469"/>
      <c r="C28" s="469"/>
      <c r="D28" s="458"/>
      <c r="E28" s="467">
        <f>D24-E24</f>
        <v>0</v>
      </c>
    </row>
    <row r="29" spans="1:5" ht="18">
      <c r="A29" s="470"/>
      <c r="B29" s="470"/>
      <c r="C29" s="471"/>
      <c r="D29" s="458"/>
      <c r="E29" s="472"/>
    </row>
    <row r="30" spans="1:5" ht="18">
      <c r="A30" s="473"/>
      <c r="B30" s="473"/>
      <c r="C30" s="474" t="s">
        <v>54</v>
      </c>
      <c r="D30" s="458"/>
      <c r="E30" s="475"/>
    </row>
    <row r="31" spans="1:5" ht="17.399999999999999">
      <c r="A31" s="473"/>
      <c r="B31" s="473"/>
      <c r="C31" s="476"/>
      <c r="D31" s="475"/>
      <c r="E31" s="475"/>
    </row>
    <row r="32" spans="1:5" ht="17.399999999999999">
      <c r="A32" s="473"/>
      <c r="B32" s="473"/>
      <c r="C32" s="559" t="s">
        <v>42</v>
      </c>
      <c r="D32" s="559"/>
      <c r="E32" s="559"/>
    </row>
    <row r="33" spans="1:5" ht="17.399999999999999">
      <c r="A33" s="473"/>
      <c r="B33" s="473"/>
      <c r="C33" s="477" t="s">
        <v>93</v>
      </c>
      <c r="D33" s="560"/>
      <c r="E33" s="560"/>
    </row>
    <row r="34" spans="1:5" ht="17.399999999999999">
      <c r="A34" s="478"/>
      <c r="B34" s="473"/>
      <c r="C34" s="468"/>
      <c r="D34" s="561"/>
      <c r="E34" s="561"/>
    </row>
    <row r="35" spans="1:5" ht="17.399999999999999">
      <c r="A35" s="473"/>
      <c r="B35" s="473"/>
      <c r="C35" s="477" t="s">
        <v>94</v>
      </c>
      <c r="D35" s="562"/>
      <c r="E35" s="562"/>
    </row>
    <row r="36" spans="1:5" ht="22.5" customHeight="1">
      <c r="A36" s="473"/>
      <c r="B36" s="473"/>
      <c r="C36" s="473"/>
      <c r="D36" s="456"/>
      <c r="E36" s="456"/>
    </row>
    <row r="37" spans="1:5" ht="17.399999999999999">
      <c r="A37" s="473" t="s">
        <v>0</v>
      </c>
      <c r="B37" s="473" t="s">
        <v>43</v>
      </c>
      <c r="C37" s="474" t="s">
        <v>1</v>
      </c>
      <c r="D37" s="456" t="s">
        <v>44</v>
      </c>
      <c r="E37" s="456"/>
    </row>
    <row r="38" spans="1:5" ht="17.399999999999999">
      <c r="A38" s="473"/>
      <c r="B38" s="473"/>
      <c r="C38" s="473"/>
      <c r="D38" s="475"/>
      <c r="E38" s="475"/>
    </row>
    <row r="39" spans="1:5" ht="17.399999999999999">
      <c r="A39" s="473"/>
      <c r="B39" s="473"/>
      <c r="C39" s="474" t="s">
        <v>51</v>
      </c>
      <c r="D39" s="475">
        <f>D25</f>
        <v>29541877</v>
      </c>
      <c r="E39" s="475"/>
    </row>
    <row r="40" spans="1:5" ht="17.399999999999999">
      <c r="A40" s="473"/>
      <c r="B40" s="473"/>
      <c r="C40" s="473"/>
      <c r="D40" s="475"/>
      <c r="E40" s="475"/>
    </row>
    <row r="41" spans="1:5" ht="17.399999999999999">
      <c r="A41" s="473"/>
      <c r="B41" s="473"/>
      <c r="C41" s="473" t="s">
        <v>45</v>
      </c>
      <c r="D41" s="475"/>
      <c r="E41" s="475"/>
    </row>
    <row r="42" spans="1:5" ht="17.399999999999999">
      <c r="A42" s="473"/>
      <c r="B42" s="473"/>
      <c r="C42" s="474" t="s">
        <v>46</v>
      </c>
      <c r="D42" s="475"/>
      <c r="E42" s="475"/>
    </row>
    <row r="43" spans="1:5" ht="18">
      <c r="A43" s="546">
        <v>46164</v>
      </c>
      <c r="B43" s="479"/>
      <c r="C43" s="545" t="s">
        <v>2047</v>
      </c>
      <c r="D43" s="547">
        <v>150000</v>
      </c>
      <c r="E43" s="457"/>
    </row>
    <row r="44" spans="1:5" ht="18">
      <c r="A44" s="473"/>
      <c r="B44" s="480"/>
      <c r="C44" s="473"/>
      <c r="D44" s="475"/>
      <c r="E44" s="475"/>
    </row>
    <row r="45" spans="1:5" ht="17.399999999999999">
      <c r="A45" s="473"/>
      <c r="B45" s="473"/>
      <c r="C45" s="474" t="s">
        <v>193</v>
      </c>
      <c r="D45" s="475"/>
      <c r="E45" s="475"/>
    </row>
    <row r="46" spans="1:5" ht="18">
      <c r="A46" s="527">
        <v>46146</v>
      </c>
      <c r="B46" s="479" t="s">
        <v>302</v>
      </c>
      <c r="C46" s="243" t="s">
        <v>2041</v>
      </c>
      <c r="D46" s="481"/>
      <c r="E46" s="475">
        <v>-15612</v>
      </c>
    </row>
    <row r="47" spans="1:5" ht="18">
      <c r="A47" s="454"/>
      <c r="B47" s="482"/>
      <c r="C47" s="459"/>
      <c r="D47" s="475"/>
      <c r="E47" s="475"/>
    </row>
    <row r="48" spans="1:5" ht="18">
      <c r="A48" s="454"/>
      <c r="B48" s="482"/>
      <c r="C48" s="459"/>
      <c r="D48" s="475"/>
      <c r="E48" s="475"/>
    </row>
    <row r="49" spans="1:5" ht="17.399999999999999">
      <c r="A49" s="478"/>
      <c r="B49" s="482"/>
      <c r="C49" s="473"/>
      <c r="D49" s="475"/>
      <c r="E49" s="475"/>
    </row>
    <row r="50" spans="1:5" ht="17.399999999999999">
      <c r="A50" s="478"/>
      <c r="B50" s="473"/>
      <c r="C50" s="473"/>
      <c r="D50" s="475"/>
      <c r="E50" s="475"/>
    </row>
    <row r="51" spans="1:5" ht="17.399999999999999">
      <c r="A51" s="483">
        <v>46173</v>
      </c>
      <c r="B51" s="474"/>
      <c r="C51" s="474" t="s">
        <v>1434</v>
      </c>
      <c r="D51" s="456">
        <f>SUM(D39:D50)</f>
        <v>29691877</v>
      </c>
      <c r="E51" s="484"/>
    </row>
    <row r="52" spans="1:5" ht="17.399999999999999">
      <c r="A52" s="473"/>
      <c r="B52" s="473"/>
      <c r="C52" s="473" t="s">
        <v>47</v>
      </c>
      <c r="D52" s="456">
        <v>29691877</v>
      </c>
      <c r="E52" s="485"/>
    </row>
    <row r="53" spans="1:5" ht="17.399999999999999">
      <c r="A53" s="473"/>
      <c r="B53" s="473"/>
      <c r="C53" s="473"/>
      <c r="D53" s="475"/>
      <c r="E53" s="475"/>
    </row>
    <row r="54" spans="1:5" ht="17.399999999999999">
      <c r="A54" s="473"/>
      <c r="B54" s="473"/>
      <c r="C54" s="474" t="s">
        <v>48</v>
      </c>
      <c r="D54" s="475">
        <f>D51-D52</f>
        <v>0</v>
      </c>
      <c r="E54" s="475"/>
    </row>
    <row r="55" spans="1:5" ht="17.399999999999999">
      <c r="A55" s="473"/>
      <c r="B55" s="473"/>
      <c r="C55" s="473" t="s">
        <v>49</v>
      </c>
      <c r="D55" s="475"/>
      <c r="E55" s="475"/>
    </row>
    <row r="56" spans="1:5" ht="15.6">
      <c r="A56" s="288" t="s">
        <v>52</v>
      </c>
      <c r="B56" s="288"/>
      <c r="C56" s="288"/>
      <c r="D56" s="288" t="s">
        <v>53</v>
      </c>
      <c r="E56" s="244"/>
    </row>
    <row r="57" spans="1:5" ht="17.399999999999999">
      <c r="A57" s="258"/>
      <c r="B57" s="258"/>
      <c r="C57" s="258"/>
      <c r="D57" s="258"/>
      <c r="E57" s="258"/>
    </row>
    <row r="58" spans="1:5" ht="17.399999999999999">
      <c r="A58" s="258"/>
      <c r="B58" s="258"/>
      <c r="C58" s="258"/>
      <c r="D58" s="258"/>
      <c r="E58" s="258"/>
    </row>
    <row r="59" spans="1:5" ht="17.399999999999999">
      <c r="A59" s="258"/>
      <c r="B59" s="258"/>
      <c r="C59" s="258"/>
      <c r="D59" s="258"/>
      <c r="E59" s="258"/>
    </row>
    <row r="60" spans="1:5" ht="17.399999999999999">
      <c r="A60" s="258"/>
      <c r="B60" s="258"/>
      <c r="C60" s="258"/>
      <c r="D60" s="258"/>
      <c r="E60" s="258"/>
    </row>
    <row r="61" spans="1:5" ht="18">
      <c r="A61" s="258"/>
      <c r="B61" s="258"/>
      <c r="C61" s="258"/>
      <c r="D61" s="258"/>
      <c r="E61" s="259"/>
    </row>
    <row r="62" spans="1:5" ht="14.4">
      <c r="E62" s="153"/>
    </row>
    <row r="63" spans="1:5" ht="14.4">
      <c r="E63" s="153"/>
    </row>
    <row r="64" spans="1:5" ht="14.4">
      <c r="E64" s="153"/>
    </row>
    <row r="65" spans="5:5" ht="14.4">
      <c r="E65" s="153"/>
    </row>
    <row r="66" spans="5:5" ht="14.4">
      <c r="E66" s="153"/>
    </row>
    <row r="67" spans="5:5">
      <c r="E67" s="154"/>
    </row>
  </sheetData>
  <autoFilter ref="A9:E21" xr:uid="{00000000-0009-0000-0000-000007000000}">
    <sortState xmlns:xlrd2="http://schemas.microsoft.com/office/spreadsheetml/2017/richdata2" ref="A10:E21">
      <sortCondition ref="A9:A21"/>
    </sortState>
  </autoFilter>
  <mergeCells count="5">
    <mergeCell ref="A7:E7"/>
    <mergeCell ref="C32:E32"/>
    <mergeCell ref="D33:E33"/>
    <mergeCell ref="D34:E34"/>
    <mergeCell ref="D35:E35"/>
  </mergeCells>
  <phoneticPr fontId="29" type="noConversion"/>
  <pageMargins left="0.7" right="0.7" top="0.78740157499999996" bottom="0.78740157499999996" header="0.3" footer="0.3"/>
  <pageSetup paperSize="9" scale="56" orientation="portrait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 filterMode="1"/>
  <dimension ref="A1:J144"/>
  <sheetViews>
    <sheetView zoomScale="90" zoomScaleNormal="90" workbookViewId="0">
      <selection activeCell="A85" sqref="A85:XFD85"/>
    </sheetView>
  </sheetViews>
  <sheetFormatPr baseColWidth="10" defaultColWidth="8.69921875" defaultRowHeight="13.8"/>
  <cols>
    <col min="1" max="1" width="16.09765625" customWidth="1"/>
    <col min="2" max="2" width="77.09765625" customWidth="1"/>
    <col min="3" max="3" width="20.69921875" customWidth="1"/>
    <col min="4" max="4" width="19.3984375" customWidth="1"/>
    <col min="5" max="7" width="17.09765625" style="71" customWidth="1"/>
    <col min="8" max="9" width="17.09765625" customWidth="1"/>
    <col min="10" max="10" width="23.3984375" customWidth="1"/>
  </cols>
  <sheetData>
    <row r="1" spans="1:10" ht="14.4">
      <c r="A1" s="66" t="s">
        <v>0</v>
      </c>
      <c r="B1" s="67" t="s">
        <v>1</v>
      </c>
      <c r="C1" s="1" t="s">
        <v>2</v>
      </c>
      <c r="D1" s="1" t="s">
        <v>3</v>
      </c>
      <c r="E1" s="87" t="s">
        <v>29</v>
      </c>
      <c r="F1" s="88" t="s">
        <v>12</v>
      </c>
      <c r="G1" s="88" t="s">
        <v>30</v>
      </c>
      <c r="H1" s="68" t="s">
        <v>10</v>
      </c>
      <c r="I1" s="68" t="s">
        <v>6</v>
      </c>
      <c r="J1" s="97" t="s">
        <v>69</v>
      </c>
    </row>
    <row r="2" spans="1:10">
      <c r="A2" s="125">
        <v>46143</v>
      </c>
      <c r="B2" s="126" t="s">
        <v>2064</v>
      </c>
      <c r="C2" s="126"/>
      <c r="D2" s="126"/>
      <c r="E2" s="213"/>
      <c r="F2" s="214"/>
      <c r="G2" s="214">
        <v>275775</v>
      </c>
      <c r="H2" s="126"/>
      <c r="I2" s="126"/>
    </row>
    <row r="3" spans="1:10">
      <c r="A3" s="421">
        <v>46144</v>
      </c>
      <c r="B3" s="75" t="s">
        <v>127</v>
      </c>
      <c r="C3" s="124"/>
      <c r="D3" s="124" t="s">
        <v>101</v>
      </c>
      <c r="E3" s="207">
        <v>80000</v>
      </c>
      <c r="F3" s="208"/>
      <c r="G3" s="214">
        <f t="shared" ref="G3:G66" si="0">G2+F3-E3</f>
        <v>195775</v>
      </c>
      <c r="H3" s="75" t="s">
        <v>127</v>
      </c>
      <c r="I3" s="124" t="s">
        <v>2065</v>
      </c>
    </row>
    <row r="4" spans="1:10" ht="15.6">
      <c r="A4" s="421">
        <v>46144</v>
      </c>
      <c r="B4" s="215" t="s">
        <v>128</v>
      </c>
      <c r="C4" s="242"/>
      <c r="D4" s="124" t="s">
        <v>101</v>
      </c>
      <c r="E4" s="207">
        <v>60000</v>
      </c>
      <c r="F4" s="208"/>
      <c r="G4" s="214">
        <f t="shared" si="0"/>
        <v>135775</v>
      </c>
      <c r="H4" s="344" t="s">
        <v>128</v>
      </c>
      <c r="I4" s="124" t="s">
        <v>2066</v>
      </c>
    </row>
    <row r="5" spans="1:10">
      <c r="A5" s="421">
        <v>46144</v>
      </c>
      <c r="B5" s="124" t="s">
        <v>122</v>
      </c>
      <c r="C5" s="292"/>
      <c r="D5" s="124" t="s">
        <v>101</v>
      </c>
      <c r="E5" s="207">
        <v>58500</v>
      </c>
      <c r="F5" s="208"/>
      <c r="G5" s="214">
        <f t="shared" si="0"/>
        <v>77275</v>
      </c>
      <c r="H5" s="344" t="s">
        <v>122</v>
      </c>
      <c r="I5" s="124" t="s">
        <v>2067</v>
      </c>
    </row>
    <row r="6" spans="1:10" hidden="1">
      <c r="A6" s="421">
        <v>46144</v>
      </c>
      <c r="B6" s="124" t="s">
        <v>1582</v>
      </c>
      <c r="C6" s="124" t="s">
        <v>97</v>
      </c>
      <c r="D6" s="124" t="s">
        <v>448</v>
      </c>
      <c r="E6" s="358">
        <v>6948</v>
      </c>
      <c r="F6" s="208"/>
      <c r="G6" s="214">
        <f t="shared" si="0"/>
        <v>70327</v>
      </c>
      <c r="H6" s="513" t="s">
        <v>167</v>
      </c>
      <c r="I6" s="514" t="s">
        <v>1630</v>
      </c>
    </row>
    <row r="7" spans="1:10" ht="15.6">
      <c r="A7" s="421">
        <v>46146</v>
      </c>
      <c r="B7" s="297" t="s">
        <v>1397</v>
      </c>
      <c r="C7" s="247"/>
      <c r="D7" s="247" t="s">
        <v>101</v>
      </c>
      <c r="E7" s="207"/>
      <c r="F7" s="208">
        <v>1000000</v>
      </c>
      <c r="G7" s="214">
        <f t="shared" si="0"/>
        <v>1070327</v>
      </c>
      <c r="H7" s="513" t="s">
        <v>106</v>
      </c>
      <c r="I7" s="124" t="s">
        <v>2068</v>
      </c>
    </row>
    <row r="8" spans="1:10">
      <c r="A8" s="421">
        <v>46146</v>
      </c>
      <c r="B8" s="75" t="s">
        <v>127</v>
      </c>
      <c r="C8" s="75"/>
      <c r="D8" s="75" t="s">
        <v>101</v>
      </c>
      <c r="E8" s="207">
        <v>120000</v>
      </c>
      <c r="F8" s="208"/>
      <c r="G8" s="214">
        <f t="shared" si="0"/>
        <v>950327</v>
      </c>
      <c r="H8" s="513" t="s">
        <v>127</v>
      </c>
      <c r="I8" s="124" t="s">
        <v>2069</v>
      </c>
    </row>
    <row r="9" spans="1:10">
      <c r="A9" s="421">
        <v>46146</v>
      </c>
      <c r="B9" s="124" t="s">
        <v>128</v>
      </c>
      <c r="C9" s="75"/>
      <c r="D9" s="75" t="s">
        <v>101</v>
      </c>
      <c r="E9" s="207">
        <v>60000</v>
      </c>
      <c r="F9" s="208"/>
      <c r="G9" s="214">
        <f t="shared" si="0"/>
        <v>890327</v>
      </c>
      <c r="H9" s="513" t="s">
        <v>128</v>
      </c>
      <c r="I9" s="124" t="s">
        <v>2070</v>
      </c>
    </row>
    <row r="10" spans="1:10">
      <c r="A10" s="421">
        <v>46146</v>
      </c>
      <c r="B10" s="75" t="s">
        <v>122</v>
      </c>
      <c r="C10" s="75"/>
      <c r="D10" s="75" t="s">
        <v>101</v>
      </c>
      <c r="E10" s="207">
        <v>60000</v>
      </c>
      <c r="F10" s="208"/>
      <c r="G10" s="214">
        <f t="shared" si="0"/>
        <v>830327</v>
      </c>
      <c r="H10" s="75" t="s">
        <v>122</v>
      </c>
      <c r="I10" s="124" t="s">
        <v>2071</v>
      </c>
    </row>
    <row r="11" spans="1:10" ht="15.6">
      <c r="A11" s="421">
        <v>46146</v>
      </c>
      <c r="B11" s="297" t="s">
        <v>126</v>
      </c>
      <c r="C11" s="124"/>
      <c r="D11" s="124" t="s">
        <v>101</v>
      </c>
      <c r="E11" s="207">
        <v>84000</v>
      </c>
      <c r="F11" s="357"/>
      <c r="G11" s="214">
        <f t="shared" si="0"/>
        <v>746327</v>
      </c>
      <c r="H11" s="360" t="s">
        <v>126</v>
      </c>
      <c r="I11" s="124" t="s">
        <v>2072</v>
      </c>
    </row>
    <row r="12" spans="1:10" hidden="1">
      <c r="A12" s="421">
        <v>46146</v>
      </c>
      <c r="B12" s="124" t="s">
        <v>1582</v>
      </c>
      <c r="C12" s="124" t="s">
        <v>97</v>
      </c>
      <c r="D12" s="124" t="s">
        <v>448</v>
      </c>
      <c r="E12" s="358">
        <v>11340</v>
      </c>
      <c r="F12" s="208"/>
      <c r="G12" s="214">
        <f t="shared" si="0"/>
        <v>734987</v>
      </c>
      <c r="H12" s="360" t="s">
        <v>167</v>
      </c>
      <c r="I12" s="514" t="s">
        <v>1631</v>
      </c>
    </row>
    <row r="13" spans="1:10" hidden="1">
      <c r="A13" s="421">
        <v>46147</v>
      </c>
      <c r="B13" s="75" t="s">
        <v>2057</v>
      </c>
      <c r="C13" s="124" t="s">
        <v>97</v>
      </c>
      <c r="D13" s="124" t="s">
        <v>109</v>
      </c>
      <c r="E13" s="358">
        <v>50000</v>
      </c>
      <c r="F13" s="358"/>
      <c r="G13" s="214">
        <f t="shared" si="0"/>
        <v>684987</v>
      </c>
      <c r="H13" s="75" t="s">
        <v>197</v>
      </c>
      <c r="I13" s="75" t="s">
        <v>237</v>
      </c>
    </row>
    <row r="14" spans="1:10" hidden="1">
      <c r="A14" s="421">
        <v>46147</v>
      </c>
      <c r="B14" s="75" t="s">
        <v>2058</v>
      </c>
      <c r="C14" s="124" t="s">
        <v>97</v>
      </c>
      <c r="D14" s="124" t="s">
        <v>109</v>
      </c>
      <c r="E14" s="358">
        <v>15000</v>
      </c>
      <c r="F14" s="358"/>
      <c r="G14" s="214">
        <f t="shared" si="0"/>
        <v>669987</v>
      </c>
      <c r="H14" s="75" t="s">
        <v>197</v>
      </c>
      <c r="I14" s="75" t="s">
        <v>237</v>
      </c>
    </row>
    <row r="15" spans="1:10">
      <c r="A15" s="421">
        <v>46147</v>
      </c>
      <c r="B15" s="124" t="s">
        <v>121</v>
      </c>
      <c r="C15" s="124"/>
      <c r="D15" s="124" t="s">
        <v>101</v>
      </c>
      <c r="E15" s="358">
        <v>52000</v>
      </c>
      <c r="F15" s="358"/>
      <c r="G15" s="214">
        <f t="shared" si="0"/>
        <v>617987</v>
      </c>
      <c r="H15" s="124" t="s">
        <v>121</v>
      </c>
      <c r="I15" s="124" t="s">
        <v>2073</v>
      </c>
    </row>
    <row r="16" spans="1:10">
      <c r="A16" s="421">
        <v>46147</v>
      </c>
      <c r="B16" s="124" t="s">
        <v>130</v>
      </c>
      <c r="C16" s="124"/>
      <c r="D16" s="124" t="s">
        <v>101</v>
      </c>
      <c r="E16" s="358">
        <v>20000</v>
      </c>
      <c r="F16" s="358"/>
      <c r="G16" s="214">
        <f t="shared" si="0"/>
        <v>597987</v>
      </c>
      <c r="H16" s="124" t="s">
        <v>130</v>
      </c>
      <c r="I16" s="124" t="s">
        <v>2074</v>
      </c>
    </row>
    <row r="17" spans="1:9" ht="15.6">
      <c r="A17" s="421">
        <v>46147</v>
      </c>
      <c r="B17" s="297" t="s">
        <v>130</v>
      </c>
      <c r="C17" s="124"/>
      <c r="D17" s="124" t="s">
        <v>101</v>
      </c>
      <c r="E17" s="358">
        <v>56000</v>
      </c>
      <c r="F17" s="358"/>
      <c r="G17" s="214">
        <f t="shared" si="0"/>
        <v>541987</v>
      </c>
      <c r="H17" s="124" t="s">
        <v>130</v>
      </c>
      <c r="I17" s="124" t="s">
        <v>2075</v>
      </c>
    </row>
    <row r="18" spans="1:9" hidden="1">
      <c r="A18" s="421">
        <v>46147</v>
      </c>
      <c r="B18" s="124" t="s">
        <v>1968</v>
      </c>
      <c r="C18" s="292" t="s">
        <v>97</v>
      </c>
      <c r="D18" s="124" t="s">
        <v>102</v>
      </c>
      <c r="E18" s="358">
        <v>12700</v>
      </c>
      <c r="F18" s="358"/>
      <c r="G18" s="214">
        <f t="shared" si="0"/>
        <v>529287</v>
      </c>
      <c r="H18" s="124" t="s">
        <v>123</v>
      </c>
      <c r="I18" s="514" t="s">
        <v>2015</v>
      </c>
    </row>
    <row r="19" spans="1:9">
      <c r="A19" s="421">
        <v>46147</v>
      </c>
      <c r="B19" s="124" t="s">
        <v>110</v>
      </c>
      <c r="C19" s="124"/>
      <c r="D19" s="124" t="s">
        <v>101</v>
      </c>
      <c r="E19" s="358">
        <v>30000</v>
      </c>
      <c r="F19" s="358"/>
      <c r="G19" s="214">
        <f t="shared" si="0"/>
        <v>499287</v>
      </c>
      <c r="H19" s="124" t="s">
        <v>110</v>
      </c>
      <c r="I19" s="124" t="s">
        <v>2076</v>
      </c>
    </row>
    <row r="20" spans="1:9">
      <c r="A20" s="421">
        <v>46149</v>
      </c>
      <c r="B20" s="124" t="s">
        <v>126</v>
      </c>
      <c r="C20" s="124"/>
      <c r="D20" s="124" t="s">
        <v>101</v>
      </c>
      <c r="E20" s="358">
        <v>20000</v>
      </c>
      <c r="F20" s="358"/>
      <c r="G20" s="214">
        <f t="shared" si="0"/>
        <v>479287</v>
      </c>
      <c r="H20" s="124" t="s">
        <v>126</v>
      </c>
      <c r="I20" s="124" t="s">
        <v>2077</v>
      </c>
    </row>
    <row r="21" spans="1:9">
      <c r="A21" s="421">
        <v>46149</v>
      </c>
      <c r="B21" s="124" t="s">
        <v>127</v>
      </c>
      <c r="C21" s="124"/>
      <c r="D21" s="124" t="s">
        <v>101</v>
      </c>
      <c r="E21" s="358">
        <v>20000</v>
      </c>
      <c r="F21" s="358"/>
      <c r="G21" s="214">
        <f t="shared" si="0"/>
        <v>459287</v>
      </c>
      <c r="H21" s="124" t="s">
        <v>127</v>
      </c>
      <c r="I21" s="124" t="s">
        <v>2078</v>
      </c>
    </row>
    <row r="22" spans="1:9">
      <c r="A22" s="421">
        <v>46149</v>
      </c>
      <c r="B22" s="124" t="s">
        <v>128</v>
      </c>
      <c r="C22" s="124"/>
      <c r="D22" s="124" t="s">
        <v>101</v>
      </c>
      <c r="E22" s="358">
        <v>20000</v>
      </c>
      <c r="F22" s="358"/>
      <c r="G22" s="214">
        <f t="shared" si="0"/>
        <v>439287</v>
      </c>
      <c r="H22" s="124" t="s">
        <v>128</v>
      </c>
      <c r="I22" s="124" t="s">
        <v>2079</v>
      </c>
    </row>
    <row r="23" spans="1:9">
      <c r="A23" s="421">
        <v>46149</v>
      </c>
      <c r="B23" s="422" t="s">
        <v>122</v>
      </c>
      <c r="C23" s="124"/>
      <c r="D23" s="124" t="s">
        <v>101</v>
      </c>
      <c r="E23" s="358">
        <v>20000</v>
      </c>
      <c r="F23" s="358"/>
      <c r="G23" s="214">
        <f t="shared" si="0"/>
        <v>419287</v>
      </c>
      <c r="H23" s="124" t="s">
        <v>122</v>
      </c>
      <c r="I23" s="124" t="s">
        <v>2080</v>
      </c>
    </row>
    <row r="24" spans="1:9">
      <c r="A24" s="421">
        <v>46149</v>
      </c>
      <c r="B24" s="422" t="s">
        <v>121</v>
      </c>
      <c r="C24" s="124"/>
      <c r="D24" s="124" t="s">
        <v>101</v>
      </c>
      <c r="E24" s="358">
        <v>70000</v>
      </c>
      <c r="F24" s="358"/>
      <c r="G24" s="214">
        <f t="shared" si="0"/>
        <v>349287</v>
      </c>
      <c r="H24" s="124" t="s">
        <v>121</v>
      </c>
      <c r="I24" s="124" t="s">
        <v>2081</v>
      </c>
    </row>
    <row r="25" spans="1:9" hidden="1">
      <c r="A25" s="421">
        <v>46149</v>
      </c>
      <c r="B25" s="124" t="s">
        <v>1969</v>
      </c>
      <c r="C25" s="124" t="s">
        <v>97</v>
      </c>
      <c r="D25" s="124" t="s">
        <v>448</v>
      </c>
      <c r="E25" s="358">
        <v>2600</v>
      </c>
      <c r="F25" s="358"/>
      <c r="G25" s="214">
        <f t="shared" si="0"/>
        <v>346687</v>
      </c>
      <c r="H25" s="124" t="s">
        <v>123</v>
      </c>
      <c r="I25" s="514" t="s">
        <v>2016</v>
      </c>
    </row>
    <row r="26" spans="1:9" hidden="1">
      <c r="A26" s="421">
        <v>46149</v>
      </c>
      <c r="B26" s="124" t="s">
        <v>758</v>
      </c>
      <c r="C26" s="75" t="s">
        <v>97</v>
      </c>
      <c r="D26" s="75" t="s">
        <v>119</v>
      </c>
      <c r="E26" s="94">
        <v>24000</v>
      </c>
      <c r="F26" s="94"/>
      <c r="G26" s="214">
        <f t="shared" si="0"/>
        <v>322687</v>
      </c>
      <c r="H26" s="75" t="s">
        <v>123</v>
      </c>
      <c r="I26" s="514" t="s">
        <v>2017</v>
      </c>
    </row>
    <row r="27" spans="1:9">
      <c r="A27" s="421">
        <v>46150</v>
      </c>
      <c r="B27" s="422" t="s">
        <v>130</v>
      </c>
      <c r="C27" s="422"/>
      <c r="D27" s="422" t="s">
        <v>101</v>
      </c>
      <c r="E27" s="358">
        <v>53000</v>
      </c>
      <c r="F27" s="358"/>
      <c r="G27" s="214">
        <f t="shared" si="0"/>
        <v>269687</v>
      </c>
      <c r="H27" s="124" t="s">
        <v>130</v>
      </c>
      <c r="I27" s="124" t="s">
        <v>2082</v>
      </c>
    </row>
    <row r="28" spans="1:9">
      <c r="A28" s="421">
        <v>46153</v>
      </c>
      <c r="B28" s="422" t="s">
        <v>130</v>
      </c>
      <c r="C28" s="422"/>
      <c r="D28" s="422" t="s">
        <v>101</v>
      </c>
      <c r="E28" s="358">
        <v>50000</v>
      </c>
      <c r="F28" s="358"/>
      <c r="G28" s="214">
        <f t="shared" si="0"/>
        <v>219687</v>
      </c>
      <c r="H28" s="124" t="s">
        <v>130</v>
      </c>
      <c r="I28" s="124" t="s">
        <v>2083</v>
      </c>
    </row>
    <row r="29" spans="1:9" hidden="1">
      <c r="A29" s="421">
        <v>46153</v>
      </c>
      <c r="B29" s="124" t="s">
        <v>1970</v>
      </c>
      <c r="C29" s="124" t="s">
        <v>97</v>
      </c>
      <c r="D29" s="124" t="s">
        <v>448</v>
      </c>
      <c r="E29" s="358">
        <v>1000</v>
      </c>
      <c r="F29" s="358"/>
      <c r="G29" s="214">
        <f t="shared" si="0"/>
        <v>218687</v>
      </c>
      <c r="H29" s="124" t="s">
        <v>123</v>
      </c>
      <c r="I29" s="514" t="s">
        <v>2018</v>
      </c>
    </row>
    <row r="30" spans="1:9" hidden="1">
      <c r="A30" s="421">
        <v>46153</v>
      </c>
      <c r="B30" s="75" t="s">
        <v>1022</v>
      </c>
      <c r="C30" s="75" t="s">
        <v>97</v>
      </c>
      <c r="D30" s="75" t="s">
        <v>119</v>
      </c>
      <c r="E30" s="358">
        <v>62500</v>
      </c>
      <c r="F30" s="358"/>
      <c r="G30" s="214">
        <f t="shared" si="0"/>
        <v>156187</v>
      </c>
      <c r="H30" s="124" t="s">
        <v>123</v>
      </c>
      <c r="I30" s="514" t="s">
        <v>2019</v>
      </c>
    </row>
    <row r="31" spans="1:9">
      <c r="A31" s="421">
        <v>46153</v>
      </c>
      <c r="B31" s="124" t="s">
        <v>122</v>
      </c>
      <c r="C31" s="422"/>
      <c r="D31" s="124" t="s">
        <v>101</v>
      </c>
      <c r="E31" s="358">
        <v>50000</v>
      </c>
      <c r="F31" s="358"/>
      <c r="G31" s="214">
        <f t="shared" si="0"/>
        <v>106187</v>
      </c>
      <c r="H31" s="124" t="s">
        <v>122</v>
      </c>
      <c r="I31" s="124" t="s">
        <v>2084</v>
      </c>
    </row>
    <row r="32" spans="1:9">
      <c r="A32" s="421">
        <v>46153</v>
      </c>
      <c r="B32" s="124" t="s">
        <v>130</v>
      </c>
      <c r="C32" s="422"/>
      <c r="D32" s="124" t="s">
        <v>101</v>
      </c>
      <c r="E32" s="358">
        <v>15000</v>
      </c>
      <c r="F32" s="358"/>
      <c r="G32" s="214">
        <f t="shared" si="0"/>
        <v>91187</v>
      </c>
      <c r="H32" s="124" t="s">
        <v>130</v>
      </c>
      <c r="I32" s="124" t="s">
        <v>2085</v>
      </c>
    </row>
    <row r="33" spans="1:9" hidden="1">
      <c r="A33" s="421">
        <v>46153</v>
      </c>
      <c r="B33" s="124" t="s">
        <v>1589</v>
      </c>
      <c r="C33" s="124" t="s">
        <v>97</v>
      </c>
      <c r="D33" s="124" t="s">
        <v>448</v>
      </c>
      <c r="E33" s="358">
        <v>525</v>
      </c>
      <c r="F33" s="358"/>
      <c r="G33" s="214">
        <f t="shared" si="0"/>
        <v>90662</v>
      </c>
      <c r="H33" s="124" t="s">
        <v>167</v>
      </c>
      <c r="I33" s="514" t="s">
        <v>1633</v>
      </c>
    </row>
    <row r="34" spans="1:9">
      <c r="A34" s="421">
        <v>46153</v>
      </c>
      <c r="B34" s="124" t="s">
        <v>122</v>
      </c>
      <c r="C34" s="124"/>
      <c r="D34" s="124" t="s">
        <v>101</v>
      </c>
      <c r="E34" s="358"/>
      <c r="F34" s="358">
        <v>60000</v>
      </c>
      <c r="G34" s="214">
        <f t="shared" si="0"/>
        <v>150662</v>
      </c>
      <c r="H34" s="124" t="s">
        <v>122</v>
      </c>
      <c r="I34" s="124" t="s">
        <v>2086</v>
      </c>
    </row>
    <row r="35" spans="1:9" hidden="1">
      <c r="A35" s="421">
        <v>46153</v>
      </c>
      <c r="B35" s="124" t="s">
        <v>1971</v>
      </c>
      <c r="C35" s="124" t="s">
        <v>96</v>
      </c>
      <c r="D35" s="124" t="s">
        <v>391</v>
      </c>
      <c r="E35" s="358">
        <v>22000</v>
      </c>
      <c r="F35" s="358"/>
      <c r="G35" s="214">
        <f t="shared" si="0"/>
        <v>128662</v>
      </c>
      <c r="H35" s="124" t="s">
        <v>123</v>
      </c>
      <c r="I35" s="514" t="s">
        <v>2020</v>
      </c>
    </row>
    <row r="36" spans="1:9" hidden="1">
      <c r="A36" s="421">
        <v>46153</v>
      </c>
      <c r="B36" s="124" t="s">
        <v>1972</v>
      </c>
      <c r="C36" s="124" t="s">
        <v>96</v>
      </c>
      <c r="D36" s="124" t="s">
        <v>523</v>
      </c>
      <c r="E36" s="358">
        <v>40000</v>
      </c>
      <c r="F36" s="358"/>
      <c r="G36" s="214">
        <f t="shared" si="0"/>
        <v>88662</v>
      </c>
      <c r="H36" s="124" t="s">
        <v>123</v>
      </c>
      <c r="I36" s="514" t="s">
        <v>2021</v>
      </c>
    </row>
    <row r="37" spans="1:9">
      <c r="A37" s="421">
        <v>46154</v>
      </c>
      <c r="B37" s="124" t="s">
        <v>130</v>
      </c>
      <c r="C37" s="124"/>
      <c r="D37" s="124" t="s">
        <v>101</v>
      </c>
      <c r="E37" s="358">
        <v>79000</v>
      </c>
      <c r="F37" s="358"/>
      <c r="G37" s="214">
        <f t="shared" si="0"/>
        <v>9662</v>
      </c>
      <c r="H37" s="124" t="s">
        <v>130</v>
      </c>
      <c r="I37" s="124" t="s">
        <v>2087</v>
      </c>
    </row>
    <row r="38" spans="1:9" hidden="1">
      <c r="A38" s="421">
        <v>46154</v>
      </c>
      <c r="B38" s="124" t="s">
        <v>1970</v>
      </c>
      <c r="C38" s="124" t="s">
        <v>97</v>
      </c>
      <c r="D38" s="124" t="s">
        <v>448</v>
      </c>
      <c r="E38" s="358">
        <v>1580</v>
      </c>
      <c r="F38" s="358"/>
      <c r="G38" s="214">
        <f t="shared" si="0"/>
        <v>8082</v>
      </c>
      <c r="H38" s="124" t="s">
        <v>123</v>
      </c>
      <c r="I38" s="514" t="s">
        <v>2022</v>
      </c>
    </row>
    <row r="39" spans="1:9" ht="15.6">
      <c r="A39" s="421">
        <v>46154</v>
      </c>
      <c r="B39" s="297" t="s">
        <v>2043</v>
      </c>
      <c r="C39" s="247"/>
      <c r="D39" s="247" t="s">
        <v>101</v>
      </c>
      <c r="E39" s="94"/>
      <c r="F39" s="94">
        <v>700000</v>
      </c>
      <c r="G39" s="214">
        <f t="shared" si="0"/>
        <v>708082</v>
      </c>
      <c r="H39" s="75" t="s">
        <v>106</v>
      </c>
      <c r="I39" s="124" t="s">
        <v>2088</v>
      </c>
    </row>
    <row r="40" spans="1:9" hidden="1">
      <c r="A40" s="421">
        <v>46154</v>
      </c>
      <c r="B40" s="75" t="s">
        <v>2059</v>
      </c>
      <c r="C40" s="124" t="s">
        <v>97</v>
      </c>
      <c r="D40" s="124" t="s">
        <v>109</v>
      </c>
      <c r="E40" s="94">
        <v>65000</v>
      </c>
      <c r="F40" s="94"/>
      <c r="G40" s="214">
        <f t="shared" si="0"/>
        <v>643082</v>
      </c>
      <c r="H40" s="75" t="s">
        <v>197</v>
      </c>
      <c r="I40" s="75" t="s">
        <v>237</v>
      </c>
    </row>
    <row r="41" spans="1:9">
      <c r="A41" s="421">
        <v>46154</v>
      </c>
      <c r="B41" s="75" t="s">
        <v>110</v>
      </c>
      <c r="C41" s="75"/>
      <c r="D41" s="75" t="s">
        <v>101</v>
      </c>
      <c r="E41" s="94">
        <v>50000</v>
      </c>
      <c r="F41" s="94"/>
      <c r="G41" s="214">
        <f t="shared" si="0"/>
        <v>593082</v>
      </c>
      <c r="H41" s="75" t="s">
        <v>110</v>
      </c>
      <c r="I41" s="124" t="s">
        <v>2089</v>
      </c>
    </row>
    <row r="42" spans="1:9">
      <c r="A42" s="421">
        <v>46154</v>
      </c>
      <c r="B42" s="124" t="s">
        <v>127</v>
      </c>
      <c r="C42" s="124"/>
      <c r="D42" s="124" t="s">
        <v>101</v>
      </c>
      <c r="E42" s="358">
        <v>60000</v>
      </c>
      <c r="F42" s="358"/>
      <c r="G42" s="214">
        <f t="shared" si="0"/>
        <v>533082</v>
      </c>
      <c r="H42" s="75" t="s">
        <v>127</v>
      </c>
      <c r="I42" s="124" t="s">
        <v>2090</v>
      </c>
    </row>
    <row r="43" spans="1:9">
      <c r="A43" s="421">
        <v>46154</v>
      </c>
      <c r="B43" s="75" t="s">
        <v>128</v>
      </c>
      <c r="C43" s="75"/>
      <c r="D43" s="75" t="s">
        <v>101</v>
      </c>
      <c r="E43" s="94">
        <v>50000</v>
      </c>
      <c r="F43" s="94"/>
      <c r="G43" s="214">
        <f t="shared" si="0"/>
        <v>483082</v>
      </c>
      <c r="H43" s="75" t="s">
        <v>128</v>
      </c>
      <c r="I43" s="124" t="s">
        <v>2091</v>
      </c>
    </row>
    <row r="44" spans="1:9">
      <c r="A44" s="421">
        <v>46154</v>
      </c>
      <c r="B44" s="124" t="s">
        <v>126</v>
      </c>
      <c r="C44" s="124"/>
      <c r="D44" s="124" t="s">
        <v>101</v>
      </c>
      <c r="E44" s="358">
        <v>50000</v>
      </c>
      <c r="F44" s="358"/>
      <c r="G44" s="214">
        <f t="shared" si="0"/>
        <v>433082</v>
      </c>
      <c r="H44" s="75" t="s">
        <v>126</v>
      </c>
      <c r="I44" s="124" t="s">
        <v>2092</v>
      </c>
    </row>
    <row r="45" spans="1:9">
      <c r="A45" s="421">
        <v>46155</v>
      </c>
      <c r="B45" s="124" t="s">
        <v>122</v>
      </c>
      <c r="C45" s="124"/>
      <c r="D45" s="124" t="s">
        <v>101</v>
      </c>
      <c r="E45" s="358">
        <v>56000</v>
      </c>
      <c r="F45" s="358"/>
      <c r="G45" s="214">
        <f t="shared" si="0"/>
        <v>377082</v>
      </c>
      <c r="H45" s="75" t="s">
        <v>122</v>
      </c>
      <c r="I45" s="124" t="s">
        <v>2093</v>
      </c>
    </row>
    <row r="46" spans="1:9">
      <c r="A46" s="421">
        <v>46155</v>
      </c>
      <c r="B46" s="75" t="s">
        <v>122</v>
      </c>
      <c r="C46" s="124"/>
      <c r="D46" s="124" t="s">
        <v>101</v>
      </c>
      <c r="E46" s="94">
        <v>130000</v>
      </c>
      <c r="F46" s="94"/>
      <c r="G46" s="214">
        <f t="shared" si="0"/>
        <v>247082</v>
      </c>
      <c r="H46" s="75" t="s">
        <v>122</v>
      </c>
      <c r="I46" s="124" t="s">
        <v>2094</v>
      </c>
    </row>
    <row r="47" spans="1:9" hidden="1">
      <c r="A47" s="421">
        <v>46155</v>
      </c>
      <c r="B47" s="124" t="s">
        <v>1977</v>
      </c>
      <c r="C47" s="124" t="s">
        <v>97</v>
      </c>
      <c r="D47" s="124" t="s">
        <v>448</v>
      </c>
      <c r="E47" s="94">
        <v>5020</v>
      </c>
      <c r="F47" s="94"/>
      <c r="G47" s="214">
        <f t="shared" si="0"/>
        <v>242062</v>
      </c>
      <c r="H47" s="75" t="s">
        <v>123</v>
      </c>
      <c r="I47" s="514" t="s">
        <v>2024</v>
      </c>
    </row>
    <row r="48" spans="1:9" hidden="1">
      <c r="A48" s="421">
        <v>46155</v>
      </c>
      <c r="B48" s="75" t="s">
        <v>1978</v>
      </c>
      <c r="C48" s="75" t="s">
        <v>97</v>
      </c>
      <c r="D48" s="75" t="s">
        <v>102</v>
      </c>
      <c r="E48" s="358">
        <v>54234</v>
      </c>
      <c r="F48" s="358"/>
      <c r="G48" s="214">
        <f t="shared" si="0"/>
        <v>187828</v>
      </c>
      <c r="H48" s="75" t="s">
        <v>123</v>
      </c>
      <c r="I48" s="514" t="s">
        <v>2025</v>
      </c>
    </row>
    <row r="49" spans="1:9">
      <c r="A49" s="421">
        <v>46155</v>
      </c>
      <c r="B49" s="124" t="s">
        <v>2060</v>
      </c>
      <c r="C49" s="124"/>
      <c r="D49" s="124" t="s">
        <v>101</v>
      </c>
      <c r="E49" s="358"/>
      <c r="F49" s="358">
        <v>1000000</v>
      </c>
      <c r="G49" s="214">
        <f t="shared" si="0"/>
        <v>1187828</v>
      </c>
      <c r="H49" s="75" t="s">
        <v>342</v>
      </c>
      <c r="I49" s="124" t="s">
        <v>2095</v>
      </c>
    </row>
    <row r="50" spans="1:9">
      <c r="A50" s="421">
        <v>46157</v>
      </c>
      <c r="B50" s="124" t="s">
        <v>110</v>
      </c>
      <c r="C50" s="124"/>
      <c r="D50" s="124" t="s">
        <v>101</v>
      </c>
      <c r="E50" s="358">
        <v>53000</v>
      </c>
      <c r="F50" s="358"/>
      <c r="G50" s="214">
        <f t="shared" si="0"/>
        <v>1134828</v>
      </c>
      <c r="H50" s="75" t="s">
        <v>110</v>
      </c>
      <c r="I50" s="124" t="s">
        <v>2096</v>
      </c>
    </row>
    <row r="51" spans="1:9">
      <c r="A51" s="421">
        <v>46157</v>
      </c>
      <c r="B51" s="124" t="s">
        <v>127</v>
      </c>
      <c r="C51" s="124"/>
      <c r="D51" s="124" t="s">
        <v>101</v>
      </c>
      <c r="E51" s="358">
        <v>343000</v>
      </c>
      <c r="F51" s="358"/>
      <c r="G51" s="214">
        <f t="shared" si="0"/>
        <v>791828</v>
      </c>
      <c r="H51" s="124" t="s">
        <v>127</v>
      </c>
      <c r="I51" s="124" t="s">
        <v>2097</v>
      </c>
    </row>
    <row r="52" spans="1:9">
      <c r="A52" s="421">
        <v>46157</v>
      </c>
      <c r="B52" s="124" t="s">
        <v>128</v>
      </c>
      <c r="C52" s="124"/>
      <c r="D52" s="124" t="s">
        <v>101</v>
      </c>
      <c r="E52" s="358">
        <v>50000</v>
      </c>
      <c r="F52" s="358"/>
      <c r="G52" s="214">
        <f t="shared" si="0"/>
        <v>741828</v>
      </c>
      <c r="H52" s="124" t="s">
        <v>128</v>
      </c>
      <c r="I52" s="124" t="s">
        <v>2098</v>
      </c>
    </row>
    <row r="53" spans="1:9">
      <c r="A53" s="421">
        <v>46157</v>
      </c>
      <c r="B53" s="124" t="s">
        <v>126</v>
      </c>
      <c r="C53" s="124"/>
      <c r="D53" s="124" t="s">
        <v>101</v>
      </c>
      <c r="E53" s="358">
        <v>113000</v>
      </c>
      <c r="F53" s="358"/>
      <c r="G53" s="214">
        <f t="shared" si="0"/>
        <v>628828</v>
      </c>
      <c r="H53" s="124" t="s">
        <v>126</v>
      </c>
      <c r="I53" s="124" t="s">
        <v>2099</v>
      </c>
    </row>
    <row r="54" spans="1:9">
      <c r="A54" s="421">
        <v>46157</v>
      </c>
      <c r="B54" s="124" t="s">
        <v>122</v>
      </c>
      <c r="C54" s="124"/>
      <c r="D54" s="124" t="s">
        <v>101</v>
      </c>
      <c r="E54" s="358">
        <v>100000</v>
      </c>
      <c r="F54" s="358"/>
      <c r="G54" s="214">
        <f t="shared" si="0"/>
        <v>528828</v>
      </c>
      <c r="H54" s="124" t="s">
        <v>122</v>
      </c>
      <c r="I54" s="124" t="s">
        <v>2100</v>
      </c>
    </row>
    <row r="55" spans="1:9">
      <c r="A55" s="421">
        <v>46157</v>
      </c>
      <c r="B55" s="124" t="s">
        <v>130</v>
      </c>
      <c r="C55" s="124"/>
      <c r="D55" s="124" t="s">
        <v>101</v>
      </c>
      <c r="E55" s="358">
        <v>36000</v>
      </c>
      <c r="F55" s="358"/>
      <c r="G55" s="214">
        <f t="shared" si="0"/>
        <v>492828</v>
      </c>
      <c r="H55" s="124" t="s">
        <v>130</v>
      </c>
      <c r="I55" s="124" t="s">
        <v>2101</v>
      </c>
    </row>
    <row r="56" spans="1:9" hidden="1">
      <c r="A56" s="421">
        <v>46157</v>
      </c>
      <c r="B56" s="124" t="s">
        <v>1595</v>
      </c>
      <c r="C56" s="124" t="s">
        <v>97</v>
      </c>
      <c r="D56" s="124" t="s">
        <v>448</v>
      </c>
      <c r="E56" s="358">
        <v>19490</v>
      </c>
      <c r="F56" s="358"/>
      <c r="G56" s="214">
        <f t="shared" si="0"/>
        <v>473338</v>
      </c>
      <c r="H56" s="124" t="s">
        <v>167</v>
      </c>
      <c r="I56" s="514" t="s">
        <v>1635</v>
      </c>
    </row>
    <row r="57" spans="1:9">
      <c r="A57" s="421">
        <v>46158</v>
      </c>
      <c r="B57" s="124" t="s">
        <v>110</v>
      </c>
      <c r="C57" s="124"/>
      <c r="D57" s="124" t="s">
        <v>101</v>
      </c>
      <c r="E57" s="358">
        <v>60000</v>
      </c>
      <c r="F57" s="358"/>
      <c r="G57" s="214">
        <f t="shared" si="0"/>
        <v>413338</v>
      </c>
      <c r="H57" s="124" t="s">
        <v>110</v>
      </c>
      <c r="I57" s="124" t="s">
        <v>2102</v>
      </c>
    </row>
    <row r="58" spans="1:9">
      <c r="A58" s="421">
        <v>46158</v>
      </c>
      <c r="B58" s="124" t="s">
        <v>127</v>
      </c>
      <c r="C58" s="124"/>
      <c r="D58" s="124" t="s">
        <v>101</v>
      </c>
      <c r="E58" s="358">
        <v>30000</v>
      </c>
      <c r="F58" s="358"/>
      <c r="G58" s="214">
        <f t="shared" si="0"/>
        <v>383338</v>
      </c>
      <c r="H58" s="124" t="s">
        <v>127</v>
      </c>
      <c r="I58" s="124" t="s">
        <v>2103</v>
      </c>
    </row>
    <row r="59" spans="1:9">
      <c r="A59" s="421">
        <v>46158</v>
      </c>
      <c r="B59" s="124" t="s">
        <v>128</v>
      </c>
      <c r="C59" s="124"/>
      <c r="D59" s="124" t="s">
        <v>101</v>
      </c>
      <c r="E59" s="358">
        <v>60000</v>
      </c>
      <c r="F59" s="358"/>
      <c r="G59" s="214">
        <f t="shared" si="0"/>
        <v>323338</v>
      </c>
      <c r="H59" s="124" t="s">
        <v>128</v>
      </c>
      <c r="I59" s="124" t="s">
        <v>2104</v>
      </c>
    </row>
    <row r="60" spans="1:9">
      <c r="A60" s="421">
        <v>46158</v>
      </c>
      <c r="B60" s="124" t="s">
        <v>122</v>
      </c>
      <c r="C60" s="124"/>
      <c r="D60" s="124" t="s">
        <v>101</v>
      </c>
      <c r="E60" s="358">
        <v>80000</v>
      </c>
      <c r="F60" s="358"/>
      <c r="G60" s="214">
        <f t="shared" si="0"/>
        <v>243338</v>
      </c>
      <c r="H60" s="124" t="s">
        <v>122</v>
      </c>
      <c r="I60" s="124" t="s">
        <v>2105</v>
      </c>
    </row>
    <row r="61" spans="1:9">
      <c r="A61" s="421">
        <v>46158</v>
      </c>
      <c r="B61" s="124" t="s">
        <v>126</v>
      </c>
      <c r="C61" s="124"/>
      <c r="D61" s="124" t="s">
        <v>101</v>
      </c>
      <c r="E61" s="358">
        <v>60000</v>
      </c>
      <c r="F61" s="358"/>
      <c r="G61" s="214">
        <f t="shared" si="0"/>
        <v>183338</v>
      </c>
      <c r="H61" s="124" t="s">
        <v>126</v>
      </c>
      <c r="I61" s="124" t="s">
        <v>2106</v>
      </c>
    </row>
    <row r="62" spans="1:9">
      <c r="A62" s="421">
        <v>46158</v>
      </c>
      <c r="B62" s="124" t="s">
        <v>130</v>
      </c>
      <c r="C62" s="124"/>
      <c r="D62" s="124" t="s">
        <v>101</v>
      </c>
      <c r="E62" s="358">
        <v>20000</v>
      </c>
      <c r="F62" s="358"/>
      <c r="G62" s="214">
        <f t="shared" si="0"/>
        <v>163338</v>
      </c>
      <c r="H62" s="124" t="s">
        <v>130</v>
      </c>
      <c r="I62" s="124" t="s">
        <v>2107</v>
      </c>
    </row>
    <row r="63" spans="1:9" hidden="1">
      <c r="A63" s="421">
        <v>46158</v>
      </c>
      <c r="B63" s="124" t="s">
        <v>1599</v>
      </c>
      <c r="C63" s="124" t="s">
        <v>97</v>
      </c>
      <c r="D63" s="124" t="s">
        <v>448</v>
      </c>
      <c r="E63" s="358">
        <v>10850</v>
      </c>
      <c r="F63" s="358"/>
      <c r="G63" s="214">
        <f t="shared" si="0"/>
        <v>152488</v>
      </c>
      <c r="H63" s="124" t="s">
        <v>167</v>
      </c>
      <c r="I63" s="514" t="s">
        <v>1636</v>
      </c>
    </row>
    <row r="64" spans="1:9">
      <c r="A64" s="421">
        <v>46160</v>
      </c>
      <c r="B64" s="124" t="s">
        <v>2060</v>
      </c>
      <c r="C64" s="124"/>
      <c r="D64" s="124" t="s">
        <v>101</v>
      </c>
      <c r="E64" s="358"/>
      <c r="F64" s="358">
        <v>1000000</v>
      </c>
      <c r="G64" s="214">
        <f t="shared" si="0"/>
        <v>1152488</v>
      </c>
      <c r="H64" s="124" t="s">
        <v>342</v>
      </c>
      <c r="I64" s="124" t="s">
        <v>2108</v>
      </c>
    </row>
    <row r="65" spans="1:9" hidden="1">
      <c r="A65" s="421">
        <v>46160</v>
      </c>
      <c r="B65" s="124" t="s">
        <v>1605</v>
      </c>
      <c r="C65" s="124" t="s">
        <v>97</v>
      </c>
      <c r="D65" s="124" t="s">
        <v>239</v>
      </c>
      <c r="E65" s="358">
        <v>45000</v>
      </c>
      <c r="F65" s="358"/>
      <c r="G65" s="214">
        <f t="shared" si="0"/>
        <v>1107488</v>
      </c>
      <c r="H65" s="124" t="s">
        <v>167</v>
      </c>
      <c r="I65" s="514" t="s">
        <v>1638</v>
      </c>
    </row>
    <row r="66" spans="1:9">
      <c r="A66" s="421">
        <v>46160</v>
      </c>
      <c r="B66" s="124" t="s">
        <v>122</v>
      </c>
      <c r="C66" s="124"/>
      <c r="D66" s="124" t="s">
        <v>101</v>
      </c>
      <c r="E66" s="358">
        <v>130000</v>
      </c>
      <c r="F66" s="358"/>
      <c r="G66" s="214">
        <f t="shared" si="0"/>
        <v>977488</v>
      </c>
      <c r="H66" s="124" t="s">
        <v>122</v>
      </c>
      <c r="I66" s="124" t="s">
        <v>2109</v>
      </c>
    </row>
    <row r="67" spans="1:9" hidden="1">
      <c r="A67" s="421">
        <v>46160</v>
      </c>
      <c r="B67" s="124" t="s">
        <v>1606</v>
      </c>
      <c r="C67" s="124" t="s">
        <v>97</v>
      </c>
      <c r="D67" s="124" t="s">
        <v>448</v>
      </c>
      <c r="E67" s="358">
        <v>4550</v>
      </c>
      <c r="F67" s="358"/>
      <c r="G67" s="214">
        <f t="shared" ref="G67:G130" si="1">G66+F67-E67</f>
        <v>972938</v>
      </c>
      <c r="H67" s="124" t="s">
        <v>167</v>
      </c>
      <c r="I67" s="514" t="s">
        <v>1639</v>
      </c>
    </row>
    <row r="68" spans="1:9">
      <c r="A68" s="421">
        <v>46160</v>
      </c>
      <c r="B68" s="124" t="s">
        <v>167</v>
      </c>
      <c r="C68" s="124"/>
      <c r="D68" s="124" t="s">
        <v>101</v>
      </c>
      <c r="E68" s="358">
        <v>35000</v>
      </c>
      <c r="F68" s="358"/>
      <c r="G68" s="214">
        <f t="shared" si="1"/>
        <v>937938</v>
      </c>
      <c r="H68" s="124" t="s">
        <v>167</v>
      </c>
      <c r="I68" s="124" t="s">
        <v>2110</v>
      </c>
    </row>
    <row r="69" spans="1:9" hidden="1">
      <c r="A69" s="421">
        <v>46161</v>
      </c>
      <c r="B69" s="75" t="s">
        <v>2061</v>
      </c>
      <c r="C69" s="124" t="s">
        <v>97</v>
      </c>
      <c r="D69" s="124" t="s">
        <v>109</v>
      </c>
      <c r="E69" s="358">
        <v>65000</v>
      </c>
      <c r="F69" s="358"/>
      <c r="G69" s="214">
        <f t="shared" si="1"/>
        <v>872938</v>
      </c>
      <c r="H69" s="124" t="s">
        <v>197</v>
      </c>
      <c r="I69" s="124" t="s">
        <v>237</v>
      </c>
    </row>
    <row r="70" spans="1:9">
      <c r="A70" s="421">
        <v>46161</v>
      </c>
      <c r="B70" s="124" t="s">
        <v>110</v>
      </c>
      <c r="C70" s="124"/>
      <c r="D70" s="124" t="s">
        <v>101</v>
      </c>
      <c r="E70" s="358">
        <v>20000</v>
      </c>
      <c r="F70" s="358"/>
      <c r="G70" s="214">
        <f t="shared" si="1"/>
        <v>852938</v>
      </c>
      <c r="H70" s="124" t="s">
        <v>110</v>
      </c>
      <c r="I70" s="124" t="s">
        <v>2111</v>
      </c>
    </row>
    <row r="71" spans="1:9">
      <c r="A71" s="421">
        <v>46161</v>
      </c>
      <c r="B71" s="75" t="s">
        <v>127</v>
      </c>
      <c r="C71" s="75"/>
      <c r="D71" s="124" t="s">
        <v>101</v>
      </c>
      <c r="E71" s="358">
        <v>50000</v>
      </c>
      <c r="F71" s="358"/>
      <c r="G71" s="214">
        <f t="shared" si="1"/>
        <v>802938</v>
      </c>
      <c r="H71" s="75" t="s">
        <v>127</v>
      </c>
      <c r="I71" s="124" t="s">
        <v>2112</v>
      </c>
    </row>
    <row r="72" spans="1:9">
      <c r="A72" s="421">
        <v>46161</v>
      </c>
      <c r="B72" s="75" t="s">
        <v>128</v>
      </c>
      <c r="C72" s="75"/>
      <c r="D72" s="124" t="s">
        <v>101</v>
      </c>
      <c r="E72" s="358">
        <v>40000</v>
      </c>
      <c r="F72" s="358"/>
      <c r="G72" s="214">
        <f t="shared" si="1"/>
        <v>762938</v>
      </c>
      <c r="H72" s="75" t="s">
        <v>128</v>
      </c>
      <c r="I72" s="124" t="s">
        <v>2113</v>
      </c>
    </row>
    <row r="73" spans="1:9">
      <c r="A73" s="421">
        <v>46161</v>
      </c>
      <c r="B73" s="75" t="s">
        <v>126</v>
      </c>
      <c r="C73" s="75"/>
      <c r="D73" s="75" t="s">
        <v>101</v>
      </c>
      <c r="E73" s="94">
        <v>96000</v>
      </c>
      <c r="F73" s="94"/>
      <c r="G73" s="214">
        <f t="shared" si="1"/>
        <v>666938</v>
      </c>
      <c r="H73" s="75" t="s">
        <v>126</v>
      </c>
      <c r="I73" s="124" t="s">
        <v>2114</v>
      </c>
    </row>
    <row r="74" spans="1:9">
      <c r="A74" s="421">
        <v>46161</v>
      </c>
      <c r="B74" s="75" t="s">
        <v>122</v>
      </c>
      <c r="C74" s="75"/>
      <c r="D74" s="75" t="s">
        <v>101</v>
      </c>
      <c r="E74" s="94">
        <v>20000</v>
      </c>
      <c r="F74" s="94"/>
      <c r="G74" s="214">
        <f t="shared" si="1"/>
        <v>646938</v>
      </c>
      <c r="H74" s="75" t="s">
        <v>122</v>
      </c>
      <c r="I74" s="124" t="s">
        <v>2115</v>
      </c>
    </row>
    <row r="75" spans="1:9">
      <c r="A75" s="421">
        <v>46161</v>
      </c>
      <c r="B75" s="75" t="s">
        <v>130</v>
      </c>
      <c r="C75" s="75"/>
      <c r="D75" s="75" t="s">
        <v>101</v>
      </c>
      <c r="E75" s="94">
        <v>20000</v>
      </c>
      <c r="F75" s="94"/>
      <c r="G75" s="214">
        <f t="shared" si="1"/>
        <v>626938</v>
      </c>
      <c r="H75" s="75" t="s">
        <v>130</v>
      </c>
      <c r="I75" s="124" t="s">
        <v>2116</v>
      </c>
    </row>
    <row r="76" spans="1:9" hidden="1">
      <c r="A76" s="421">
        <v>46161</v>
      </c>
      <c r="B76" s="124" t="s">
        <v>1595</v>
      </c>
      <c r="C76" s="124" t="s">
        <v>97</v>
      </c>
      <c r="D76" s="124" t="s">
        <v>448</v>
      </c>
      <c r="E76" s="94">
        <v>6980</v>
      </c>
      <c r="F76" s="94"/>
      <c r="G76" s="214">
        <f t="shared" si="1"/>
        <v>619958</v>
      </c>
      <c r="H76" s="75" t="s">
        <v>167</v>
      </c>
      <c r="I76" s="514" t="s">
        <v>1641</v>
      </c>
    </row>
    <row r="77" spans="1:9" ht="15">
      <c r="A77" s="421">
        <v>46162</v>
      </c>
      <c r="B77" s="75" t="s">
        <v>121</v>
      </c>
      <c r="C77" s="75"/>
      <c r="D77" s="253" t="s">
        <v>101</v>
      </c>
      <c r="E77" s="94"/>
      <c r="F77" s="94">
        <v>50000</v>
      </c>
      <c r="G77" s="214">
        <f t="shared" si="1"/>
        <v>669958</v>
      </c>
      <c r="H77" s="75" t="s">
        <v>121</v>
      </c>
      <c r="I77" s="124" t="s">
        <v>2117</v>
      </c>
    </row>
    <row r="78" spans="1:9" ht="15">
      <c r="A78" s="421">
        <v>46162</v>
      </c>
      <c r="B78" s="75" t="s">
        <v>121</v>
      </c>
      <c r="C78" s="75"/>
      <c r="D78" s="253" t="s">
        <v>101</v>
      </c>
      <c r="E78" s="94">
        <v>50000</v>
      </c>
      <c r="F78" s="94"/>
      <c r="G78" s="214">
        <f t="shared" si="1"/>
        <v>619958</v>
      </c>
      <c r="H78" s="75" t="s">
        <v>121</v>
      </c>
      <c r="I78" s="124" t="s">
        <v>2118</v>
      </c>
    </row>
    <row r="79" spans="1:9" ht="15">
      <c r="A79" s="421">
        <v>46163</v>
      </c>
      <c r="B79" s="75" t="s">
        <v>127</v>
      </c>
      <c r="C79" s="75"/>
      <c r="D79" s="253" t="s">
        <v>101</v>
      </c>
      <c r="E79" s="94">
        <v>300000</v>
      </c>
      <c r="F79" s="94"/>
      <c r="G79" s="214">
        <f t="shared" si="1"/>
        <v>319958</v>
      </c>
      <c r="H79" s="75" t="s">
        <v>127</v>
      </c>
      <c r="I79" s="124" t="s">
        <v>2119</v>
      </c>
    </row>
    <row r="80" spans="1:9" hidden="1">
      <c r="A80" s="421">
        <v>46163</v>
      </c>
      <c r="B80" s="124" t="s">
        <v>1610</v>
      </c>
      <c r="C80" s="124" t="s">
        <v>97</v>
      </c>
      <c r="D80" s="124" t="s">
        <v>448</v>
      </c>
      <c r="E80" s="94">
        <v>10500</v>
      </c>
      <c r="F80" s="94"/>
      <c r="G80" s="214">
        <f t="shared" si="1"/>
        <v>309458</v>
      </c>
      <c r="H80" s="75" t="s">
        <v>167</v>
      </c>
      <c r="I80" s="514" t="s">
        <v>1642</v>
      </c>
    </row>
    <row r="81" spans="1:9" ht="15.6">
      <c r="A81" s="421">
        <v>46163</v>
      </c>
      <c r="B81" s="297" t="s">
        <v>2045</v>
      </c>
      <c r="C81" s="247"/>
      <c r="D81" s="247" t="s">
        <v>101</v>
      </c>
      <c r="E81" s="94"/>
      <c r="F81" s="94">
        <v>4000000</v>
      </c>
      <c r="G81" s="214">
        <f t="shared" si="1"/>
        <v>4309458</v>
      </c>
      <c r="H81" s="75" t="s">
        <v>106</v>
      </c>
      <c r="I81" s="124" t="s">
        <v>2120</v>
      </c>
    </row>
    <row r="82" spans="1:9">
      <c r="A82" s="421">
        <v>46163</v>
      </c>
      <c r="B82" s="75" t="s">
        <v>2062</v>
      </c>
      <c r="C82" s="75"/>
      <c r="D82" s="75" t="s">
        <v>101</v>
      </c>
      <c r="E82" s="94">
        <v>2000000</v>
      </c>
      <c r="F82" s="94"/>
      <c r="G82" s="214">
        <f t="shared" si="1"/>
        <v>2309458</v>
      </c>
      <c r="H82" s="75" t="s">
        <v>342</v>
      </c>
      <c r="I82" s="124" t="s">
        <v>2121</v>
      </c>
    </row>
    <row r="83" spans="1:9">
      <c r="A83" s="421">
        <v>46163</v>
      </c>
      <c r="B83" s="124" t="s">
        <v>122</v>
      </c>
      <c r="C83" s="124"/>
      <c r="D83" s="124" t="s">
        <v>101</v>
      </c>
      <c r="E83" s="94">
        <v>50000</v>
      </c>
      <c r="F83" s="94"/>
      <c r="G83" s="214">
        <f t="shared" si="1"/>
        <v>2259458</v>
      </c>
      <c r="H83" s="75" t="s">
        <v>122</v>
      </c>
      <c r="I83" s="124" t="s">
        <v>2122</v>
      </c>
    </row>
    <row r="84" spans="1:9">
      <c r="A84" s="421">
        <v>46163</v>
      </c>
      <c r="B84" s="75" t="s">
        <v>110</v>
      </c>
      <c r="C84" s="75"/>
      <c r="D84" s="75" t="s">
        <v>101</v>
      </c>
      <c r="E84" s="94">
        <v>250000</v>
      </c>
      <c r="F84" s="94"/>
      <c r="G84" s="214">
        <f t="shared" si="1"/>
        <v>2009458</v>
      </c>
      <c r="H84" s="75" t="s">
        <v>110</v>
      </c>
      <c r="I84" s="124" t="s">
        <v>2123</v>
      </c>
    </row>
    <row r="85" spans="1:9" hidden="1">
      <c r="A85" s="421">
        <v>46164</v>
      </c>
      <c r="B85" s="75" t="s">
        <v>1616</v>
      </c>
      <c r="C85" s="75" t="s">
        <v>97</v>
      </c>
      <c r="D85" s="75" t="s">
        <v>102</v>
      </c>
      <c r="E85" s="358">
        <v>6000</v>
      </c>
      <c r="F85" s="358"/>
      <c r="G85" s="214">
        <f t="shared" si="1"/>
        <v>2003458</v>
      </c>
      <c r="H85" s="124" t="s">
        <v>167</v>
      </c>
      <c r="I85" s="514" t="s">
        <v>1643</v>
      </c>
    </row>
    <row r="86" spans="1:9">
      <c r="A86" s="421">
        <v>46164</v>
      </c>
      <c r="B86" s="124" t="s">
        <v>127</v>
      </c>
      <c r="C86" s="124"/>
      <c r="D86" s="124" t="s">
        <v>101</v>
      </c>
      <c r="E86" s="94">
        <v>60000</v>
      </c>
      <c r="F86" s="94"/>
      <c r="G86" s="214">
        <f t="shared" si="1"/>
        <v>1943458</v>
      </c>
      <c r="H86" s="75" t="s">
        <v>127</v>
      </c>
      <c r="I86" s="124" t="s">
        <v>2124</v>
      </c>
    </row>
    <row r="87" spans="1:9">
      <c r="A87" s="421">
        <v>46164</v>
      </c>
      <c r="B87" s="124" t="s">
        <v>128</v>
      </c>
      <c r="C87" s="124"/>
      <c r="D87" s="124" t="s">
        <v>101</v>
      </c>
      <c r="E87" s="94">
        <v>60000</v>
      </c>
      <c r="F87" s="94"/>
      <c r="G87" s="214">
        <f t="shared" si="1"/>
        <v>1883458</v>
      </c>
      <c r="H87" s="75" t="s">
        <v>128</v>
      </c>
      <c r="I87" s="124" t="s">
        <v>2125</v>
      </c>
    </row>
    <row r="88" spans="1:9">
      <c r="A88" s="421">
        <v>46164</v>
      </c>
      <c r="B88" s="75" t="s">
        <v>126</v>
      </c>
      <c r="C88" s="75"/>
      <c r="D88" s="75" t="s">
        <v>101</v>
      </c>
      <c r="E88" s="94">
        <v>123000</v>
      </c>
      <c r="F88" s="94"/>
      <c r="G88" s="214">
        <f t="shared" si="1"/>
        <v>1760458</v>
      </c>
      <c r="H88" s="75" t="s">
        <v>126</v>
      </c>
      <c r="I88" s="124" t="s">
        <v>2126</v>
      </c>
    </row>
    <row r="89" spans="1:9">
      <c r="A89" s="421">
        <v>46164</v>
      </c>
      <c r="B89" s="75" t="s">
        <v>121</v>
      </c>
      <c r="C89" s="75"/>
      <c r="D89" s="75" t="s">
        <v>101</v>
      </c>
      <c r="E89" s="94">
        <v>174000</v>
      </c>
      <c r="F89" s="94"/>
      <c r="G89" s="214">
        <f t="shared" si="1"/>
        <v>1586458</v>
      </c>
      <c r="H89" s="75" t="s">
        <v>121</v>
      </c>
      <c r="I89" s="124" t="s">
        <v>2127</v>
      </c>
    </row>
    <row r="90" spans="1:9" hidden="1">
      <c r="A90" s="421">
        <v>46164</v>
      </c>
      <c r="B90" s="124" t="s">
        <v>1617</v>
      </c>
      <c r="C90" s="124" t="s">
        <v>97</v>
      </c>
      <c r="D90" s="124" t="s">
        <v>448</v>
      </c>
      <c r="E90" s="94">
        <v>12510</v>
      </c>
      <c r="F90" s="94"/>
      <c r="G90" s="214">
        <f t="shared" si="1"/>
        <v>1573948</v>
      </c>
      <c r="H90" s="75" t="s">
        <v>167</v>
      </c>
      <c r="I90" s="514" t="s">
        <v>1644</v>
      </c>
    </row>
    <row r="91" spans="1:9" hidden="1">
      <c r="A91" s="421">
        <v>46164</v>
      </c>
      <c r="B91" s="75" t="s">
        <v>1986</v>
      </c>
      <c r="C91" s="75" t="s">
        <v>97</v>
      </c>
      <c r="D91" s="75" t="s">
        <v>119</v>
      </c>
      <c r="E91" s="94">
        <v>31250</v>
      </c>
      <c r="F91" s="94"/>
      <c r="G91" s="214">
        <f t="shared" si="1"/>
        <v>1542698</v>
      </c>
      <c r="H91" s="75" t="s">
        <v>123</v>
      </c>
      <c r="I91" s="514" t="s">
        <v>2027</v>
      </c>
    </row>
    <row r="92" spans="1:9" hidden="1">
      <c r="A92" s="421">
        <v>46164</v>
      </c>
      <c r="B92" s="124" t="s">
        <v>1987</v>
      </c>
      <c r="C92" s="124" t="s">
        <v>96</v>
      </c>
      <c r="D92" s="124" t="s">
        <v>523</v>
      </c>
      <c r="E92" s="358">
        <v>160000</v>
      </c>
      <c r="F92" s="358"/>
      <c r="G92" s="214">
        <f t="shared" si="1"/>
        <v>1382698</v>
      </c>
      <c r="H92" s="124" t="s">
        <v>123</v>
      </c>
      <c r="I92" s="514" t="s">
        <v>2028</v>
      </c>
    </row>
    <row r="93" spans="1:9" hidden="1">
      <c r="A93" s="421">
        <v>46164</v>
      </c>
      <c r="B93" s="124" t="s">
        <v>1988</v>
      </c>
      <c r="C93" s="124" t="s">
        <v>96</v>
      </c>
      <c r="D93" s="124" t="s">
        <v>391</v>
      </c>
      <c r="E93" s="358">
        <v>36000</v>
      </c>
      <c r="F93" s="358"/>
      <c r="G93" s="214">
        <f t="shared" si="1"/>
        <v>1346698</v>
      </c>
      <c r="H93" s="124" t="s">
        <v>123</v>
      </c>
      <c r="I93" s="514" t="s">
        <v>2029</v>
      </c>
    </row>
    <row r="94" spans="1:9">
      <c r="A94" s="421">
        <v>46167</v>
      </c>
      <c r="B94" s="75" t="s">
        <v>127</v>
      </c>
      <c r="C94" s="75"/>
      <c r="D94" s="75" t="s">
        <v>101</v>
      </c>
      <c r="E94" s="94">
        <v>60000</v>
      </c>
      <c r="F94" s="94"/>
      <c r="G94" s="214">
        <f t="shared" si="1"/>
        <v>1286698</v>
      </c>
      <c r="H94" s="75" t="s">
        <v>127</v>
      </c>
      <c r="I94" s="124" t="s">
        <v>2128</v>
      </c>
    </row>
    <row r="95" spans="1:9">
      <c r="A95" s="421">
        <v>46167</v>
      </c>
      <c r="B95" s="124" t="s">
        <v>126</v>
      </c>
      <c r="C95" s="124"/>
      <c r="D95" s="124" t="s">
        <v>101</v>
      </c>
      <c r="E95" s="94">
        <v>91500</v>
      </c>
      <c r="F95" s="94"/>
      <c r="G95" s="214">
        <f t="shared" si="1"/>
        <v>1195198</v>
      </c>
      <c r="H95" s="75" t="s">
        <v>126</v>
      </c>
      <c r="I95" s="124" t="s">
        <v>2129</v>
      </c>
    </row>
    <row r="96" spans="1:9">
      <c r="A96" s="421">
        <v>46167</v>
      </c>
      <c r="B96" s="75" t="s">
        <v>122</v>
      </c>
      <c r="C96" s="75"/>
      <c r="D96" s="75" t="s">
        <v>101</v>
      </c>
      <c r="E96" s="94">
        <v>105000</v>
      </c>
      <c r="F96" s="94"/>
      <c r="G96" s="214">
        <f t="shared" si="1"/>
        <v>1090198</v>
      </c>
      <c r="H96" s="75" t="s">
        <v>122</v>
      </c>
      <c r="I96" s="124" t="s">
        <v>2130</v>
      </c>
    </row>
    <row r="97" spans="1:9" hidden="1">
      <c r="A97" s="421">
        <v>46167</v>
      </c>
      <c r="B97" s="124" t="s">
        <v>1618</v>
      </c>
      <c r="C97" s="124" t="s">
        <v>97</v>
      </c>
      <c r="D97" s="124" t="s">
        <v>448</v>
      </c>
      <c r="E97" s="94">
        <v>8977</v>
      </c>
      <c r="F97" s="94"/>
      <c r="G97" s="214">
        <f t="shared" si="1"/>
        <v>1081221</v>
      </c>
      <c r="H97" s="75" t="s">
        <v>167</v>
      </c>
      <c r="I97" s="514" t="s">
        <v>1646</v>
      </c>
    </row>
    <row r="98" spans="1:9" hidden="1">
      <c r="A98" s="421">
        <v>46167</v>
      </c>
      <c r="B98" s="124" t="s">
        <v>1894</v>
      </c>
      <c r="C98" s="124" t="s">
        <v>99</v>
      </c>
      <c r="D98" s="124" t="s">
        <v>703</v>
      </c>
      <c r="E98" s="94">
        <v>50000</v>
      </c>
      <c r="F98" s="94"/>
      <c r="G98" s="214">
        <f t="shared" si="1"/>
        <v>1031221</v>
      </c>
      <c r="H98" s="75" t="s">
        <v>128</v>
      </c>
      <c r="I98" s="75" t="s">
        <v>1955</v>
      </c>
    </row>
    <row r="99" spans="1:9" hidden="1">
      <c r="A99" s="421">
        <v>46167</v>
      </c>
      <c r="B99" s="124" t="s">
        <v>1895</v>
      </c>
      <c r="C99" s="124" t="s">
        <v>99</v>
      </c>
      <c r="D99" s="124" t="s">
        <v>703</v>
      </c>
      <c r="E99" s="94">
        <v>50000</v>
      </c>
      <c r="F99" s="94"/>
      <c r="G99" s="214">
        <f t="shared" si="1"/>
        <v>981221</v>
      </c>
      <c r="H99" s="75" t="s">
        <v>128</v>
      </c>
      <c r="I99" s="75" t="s">
        <v>1955</v>
      </c>
    </row>
    <row r="100" spans="1:9" hidden="1">
      <c r="A100" s="421">
        <v>46167</v>
      </c>
      <c r="B100" s="124" t="s">
        <v>1896</v>
      </c>
      <c r="C100" s="124" t="s">
        <v>99</v>
      </c>
      <c r="D100" s="124" t="s">
        <v>703</v>
      </c>
      <c r="E100" s="94">
        <v>50000</v>
      </c>
      <c r="F100" s="94"/>
      <c r="G100" s="214">
        <f t="shared" si="1"/>
        <v>931221</v>
      </c>
      <c r="H100" s="75" t="s">
        <v>128</v>
      </c>
      <c r="I100" s="75" t="s">
        <v>1955</v>
      </c>
    </row>
    <row r="101" spans="1:9" hidden="1">
      <c r="A101" s="421">
        <v>46167</v>
      </c>
      <c r="B101" s="124" t="s">
        <v>1897</v>
      </c>
      <c r="C101" s="124" t="s">
        <v>99</v>
      </c>
      <c r="D101" s="124" t="s">
        <v>703</v>
      </c>
      <c r="E101" s="94">
        <v>50000</v>
      </c>
      <c r="F101" s="94"/>
      <c r="G101" s="214">
        <f t="shared" si="1"/>
        <v>881221</v>
      </c>
      <c r="H101" s="75" t="s">
        <v>128</v>
      </c>
      <c r="I101" s="75" t="s">
        <v>1955</v>
      </c>
    </row>
    <row r="102" spans="1:9">
      <c r="A102" s="421">
        <v>46168</v>
      </c>
      <c r="B102" s="75" t="s">
        <v>128</v>
      </c>
      <c r="C102" s="75"/>
      <c r="D102" s="75" t="s">
        <v>101</v>
      </c>
      <c r="E102" s="94">
        <v>20000</v>
      </c>
      <c r="F102" s="94"/>
      <c r="G102" s="214">
        <f t="shared" si="1"/>
        <v>861221</v>
      </c>
      <c r="H102" s="75" t="s">
        <v>128</v>
      </c>
      <c r="I102" s="124" t="s">
        <v>2131</v>
      </c>
    </row>
    <row r="103" spans="1:9">
      <c r="A103" s="421">
        <v>46168</v>
      </c>
      <c r="B103" s="75" t="s">
        <v>128</v>
      </c>
      <c r="C103" s="75"/>
      <c r="D103" s="75" t="s">
        <v>101</v>
      </c>
      <c r="E103" s="94">
        <v>54000</v>
      </c>
      <c r="F103" s="94"/>
      <c r="G103" s="214">
        <f t="shared" si="1"/>
        <v>807221</v>
      </c>
      <c r="H103" s="75" t="s">
        <v>128</v>
      </c>
      <c r="I103" s="124" t="s">
        <v>2132</v>
      </c>
    </row>
    <row r="104" spans="1:9">
      <c r="A104" s="421">
        <v>46168</v>
      </c>
      <c r="B104" s="75" t="s">
        <v>123</v>
      </c>
      <c r="C104" s="75"/>
      <c r="D104" s="75" t="s">
        <v>101</v>
      </c>
      <c r="E104" s="94">
        <v>54000</v>
      </c>
      <c r="F104" s="94"/>
      <c r="G104" s="214">
        <f t="shared" si="1"/>
        <v>753221</v>
      </c>
      <c r="H104" s="75" t="s">
        <v>123</v>
      </c>
      <c r="I104" s="124" t="s">
        <v>2133</v>
      </c>
    </row>
    <row r="105" spans="1:9">
      <c r="A105" s="421">
        <v>46168</v>
      </c>
      <c r="B105" s="75" t="s">
        <v>126</v>
      </c>
      <c r="C105" s="75"/>
      <c r="D105" s="75" t="s">
        <v>101</v>
      </c>
      <c r="E105" s="94">
        <v>10000</v>
      </c>
      <c r="F105" s="94"/>
      <c r="G105" s="214">
        <f t="shared" si="1"/>
        <v>743221</v>
      </c>
      <c r="H105" s="75" t="s">
        <v>126</v>
      </c>
      <c r="I105" s="124" t="s">
        <v>2134</v>
      </c>
    </row>
    <row r="106" spans="1:9" hidden="1">
      <c r="A106" s="421">
        <v>46168</v>
      </c>
      <c r="B106" s="124" t="s">
        <v>1620</v>
      </c>
      <c r="C106" s="124" t="s">
        <v>97</v>
      </c>
      <c r="D106" s="124" t="s">
        <v>448</v>
      </c>
      <c r="E106" s="94">
        <v>350</v>
      </c>
      <c r="F106" s="94"/>
      <c r="G106" s="214">
        <f t="shared" si="1"/>
        <v>742871</v>
      </c>
      <c r="H106" s="75" t="s">
        <v>167</v>
      </c>
      <c r="I106" s="514" t="s">
        <v>1648</v>
      </c>
    </row>
    <row r="107" spans="1:9" hidden="1">
      <c r="A107" s="421">
        <v>46168</v>
      </c>
      <c r="B107" s="75" t="s">
        <v>2063</v>
      </c>
      <c r="C107" s="124" t="s">
        <v>97</v>
      </c>
      <c r="D107" s="124" t="s">
        <v>109</v>
      </c>
      <c r="E107" s="94">
        <v>57500</v>
      </c>
      <c r="F107" s="94"/>
      <c r="G107" s="214">
        <f t="shared" si="1"/>
        <v>685371</v>
      </c>
      <c r="H107" s="75" t="s">
        <v>197</v>
      </c>
      <c r="I107" s="75" t="s">
        <v>237</v>
      </c>
    </row>
    <row r="108" spans="1:9">
      <c r="A108" s="421">
        <v>46168</v>
      </c>
      <c r="B108" s="75" t="s">
        <v>167</v>
      </c>
      <c r="C108" s="75"/>
      <c r="D108" s="75" t="s">
        <v>101</v>
      </c>
      <c r="E108" s="94">
        <v>20000</v>
      </c>
      <c r="F108" s="94"/>
      <c r="G108" s="214">
        <f t="shared" si="1"/>
        <v>665371</v>
      </c>
      <c r="H108" s="75" t="s">
        <v>167</v>
      </c>
      <c r="I108" s="124" t="s">
        <v>2135</v>
      </c>
    </row>
    <row r="109" spans="1:9" hidden="1">
      <c r="A109" s="421">
        <v>46168</v>
      </c>
      <c r="B109" s="75" t="s">
        <v>1986</v>
      </c>
      <c r="C109" s="75" t="s">
        <v>97</v>
      </c>
      <c r="D109" s="75" t="s">
        <v>119</v>
      </c>
      <c r="E109" s="94">
        <v>31250</v>
      </c>
      <c r="F109" s="94"/>
      <c r="G109" s="214">
        <f t="shared" si="1"/>
        <v>634121</v>
      </c>
      <c r="H109" s="75" t="s">
        <v>123</v>
      </c>
      <c r="I109" s="514" t="s">
        <v>2030</v>
      </c>
    </row>
    <row r="110" spans="1:9" hidden="1">
      <c r="A110" s="421">
        <v>46169</v>
      </c>
      <c r="B110" s="75" t="s">
        <v>1621</v>
      </c>
      <c r="C110" s="75" t="s">
        <v>97</v>
      </c>
      <c r="D110" s="75" t="s">
        <v>129</v>
      </c>
      <c r="E110" s="94">
        <v>80000</v>
      </c>
      <c r="F110" s="94"/>
      <c r="G110" s="214">
        <f t="shared" si="1"/>
        <v>554121</v>
      </c>
      <c r="H110" s="75" t="s">
        <v>167</v>
      </c>
      <c r="I110" s="514" t="s">
        <v>1649</v>
      </c>
    </row>
    <row r="111" spans="1:9" hidden="1">
      <c r="A111" s="421">
        <v>46169</v>
      </c>
      <c r="B111" s="75" t="s">
        <v>1622</v>
      </c>
      <c r="C111" s="75" t="s">
        <v>97</v>
      </c>
      <c r="D111" s="75" t="s">
        <v>129</v>
      </c>
      <c r="E111" s="94">
        <v>40000</v>
      </c>
      <c r="F111" s="94"/>
      <c r="G111" s="214">
        <f t="shared" si="1"/>
        <v>514121</v>
      </c>
      <c r="H111" s="75" t="s">
        <v>167</v>
      </c>
      <c r="I111" s="514" t="s">
        <v>1650</v>
      </c>
    </row>
    <row r="112" spans="1:9">
      <c r="A112" s="421">
        <v>46170</v>
      </c>
      <c r="B112" s="75" t="s">
        <v>122</v>
      </c>
      <c r="C112" s="75"/>
      <c r="D112" s="75" t="s">
        <v>101</v>
      </c>
      <c r="E112" s="94">
        <v>23000</v>
      </c>
      <c r="F112" s="94"/>
      <c r="G112" s="214">
        <f t="shared" si="1"/>
        <v>491121</v>
      </c>
      <c r="H112" s="75" t="s">
        <v>122</v>
      </c>
      <c r="I112" s="124" t="s">
        <v>2136</v>
      </c>
    </row>
    <row r="113" spans="1:9">
      <c r="A113" s="421">
        <v>46170</v>
      </c>
      <c r="B113" s="75" t="s">
        <v>127</v>
      </c>
      <c r="C113" s="75"/>
      <c r="D113" s="75" t="s">
        <v>101</v>
      </c>
      <c r="E113" s="94">
        <v>142000</v>
      </c>
      <c r="F113" s="94"/>
      <c r="G113" s="214">
        <f t="shared" si="1"/>
        <v>349121</v>
      </c>
      <c r="H113" s="75" t="s">
        <v>127</v>
      </c>
      <c r="I113" s="124" t="s">
        <v>2137</v>
      </c>
    </row>
    <row r="114" spans="1:9" hidden="1">
      <c r="A114" s="421">
        <v>46170</v>
      </c>
      <c r="B114" s="124" t="s">
        <v>1624</v>
      </c>
      <c r="C114" s="124" t="s">
        <v>97</v>
      </c>
      <c r="D114" s="124" t="s">
        <v>448</v>
      </c>
      <c r="E114" s="94">
        <v>8500</v>
      </c>
      <c r="F114" s="94"/>
      <c r="G114" s="214">
        <f t="shared" si="1"/>
        <v>340621</v>
      </c>
      <c r="H114" s="75" t="s">
        <v>167</v>
      </c>
      <c r="I114" s="514" t="s">
        <v>1651</v>
      </c>
    </row>
    <row r="115" spans="1:9">
      <c r="A115" s="421">
        <v>46170</v>
      </c>
      <c r="B115" s="75" t="s">
        <v>126</v>
      </c>
      <c r="C115" s="75"/>
      <c r="D115" s="75" t="s">
        <v>101</v>
      </c>
      <c r="E115" s="94">
        <v>80000</v>
      </c>
      <c r="F115" s="94"/>
      <c r="G115" s="214">
        <f t="shared" si="1"/>
        <v>260621</v>
      </c>
      <c r="H115" s="75" t="s">
        <v>126</v>
      </c>
      <c r="I115" s="124" t="s">
        <v>2138</v>
      </c>
    </row>
    <row r="116" spans="1:9" hidden="1">
      <c r="A116" s="421">
        <v>46170</v>
      </c>
      <c r="B116" s="124" t="s">
        <v>1620</v>
      </c>
      <c r="C116" s="124" t="s">
        <v>97</v>
      </c>
      <c r="D116" s="124" t="s">
        <v>448</v>
      </c>
      <c r="E116" s="94">
        <v>2800</v>
      </c>
      <c r="F116" s="94"/>
      <c r="G116" s="214">
        <f t="shared" si="1"/>
        <v>257821</v>
      </c>
      <c r="H116" s="75" t="s">
        <v>167</v>
      </c>
      <c r="I116" s="514" t="s">
        <v>1652</v>
      </c>
    </row>
    <row r="117" spans="1:9" ht="15.6">
      <c r="A117" s="421">
        <v>46171</v>
      </c>
      <c r="B117" s="297" t="s">
        <v>2049</v>
      </c>
      <c r="C117" s="247"/>
      <c r="D117" s="247" t="s">
        <v>101</v>
      </c>
      <c r="E117" s="94"/>
      <c r="F117" s="94">
        <v>2000000</v>
      </c>
      <c r="G117" s="214">
        <f t="shared" si="1"/>
        <v>2257821</v>
      </c>
      <c r="H117" s="75" t="s">
        <v>106</v>
      </c>
      <c r="I117" s="124" t="s">
        <v>2139</v>
      </c>
    </row>
    <row r="118" spans="1:9">
      <c r="A118" s="421">
        <v>46171</v>
      </c>
      <c r="B118" s="75" t="s">
        <v>123</v>
      </c>
      <c r="C118" s="75"/>
      <c r="D118" s="75" t="s">
        <v>101</v>
      </c>
      <c r="E118" s="94">
        <v>78000</v>
      </c>
      <c r="F118" s="94"/>
      <c r="G118" s="214">
        <f t="shared" si="1"/>
        <v>2179821</v>
      </c>
      <c r="H118" s="75" t="s">
        <v>123</v>
      </c>
      <c r="I118" s="124" t="s">
        <v>2140</v>
      </c>
    </row>
    <row r="119" spans="1:9">
      <c r="A119" s="421">
        <v>46171</v>
      </c>
      <c r="B119" s="75" t="s">
        <v>128</v>
      </c>
      <c r="C119" s="75"/>
      <c r="D119" s="75" t="s">
        <v>101</v>
      </c>
      <c r="E119" s="94">
        <v>60000</v>
      </c>
      <c r="F119" s="94"/>
      <c r="G119" s="214">
        <f t="shared" si="1"/>
        <v>2119821</v>
      </c>
      <c r="H119" s="75" t="s">
        <v>128</v>
      </c>
      <c r="I119" s="124" t="s">
        <v>2141</v>
      </c>
    </row>
    <row r="120" spans="1:9" ht="15.6" hidden="1">
      <c r="A120" s="421">
        <v>46171</v>
      </c>
      <c r="B120" s="170" t="s">
        <v>1911</v>
      </c>
      <c r="C120" s="124" t="s">
        <v>99</v>
      </c>
      <c r="D120" s="124" t="s">
        <v>703</v>
      </c>
      <c r="E120" s="94">
        <v>6000</v>
      </c>
      <c r="F120" s="94"/>
      <c r="G120" s="214">
        <f t="shared" si="1"/>
        <v>2113821</v>
      </c>
      <c r="H120" s="75" t="s">
        <v>128</v>
      </c>
      <c r="I120" s="75" t="s">
        <v>1961</v>
      </c>
    </row>
    <row r="121" spans="1:9" ht="15.6" hidden="1">
      <c r="A121" s="421">
        <v>46171</v>
      </c>
      <c r="B121" s="170" t="s">
        <v>1912</v>
      </c>
      <c r="C121" s="124" t="s">
        <v>99</v>
      </c>
      <c r="D121" s="124" t="s">
        <v>703</v>
      </c>
      <c r="E121" s="94">
        <v>6000</v>
      </c>
      <c r="F121" s="94"/>
      <c r="G121" s="214">
        <f t="shared" si="1"/>
        <v>2107821</v>
      </c>
      <c r="H121" s="75" t="s">
        <v>128</v>
      </c>
      <c r="I121" s="75" t="s">
        <v>1961</v>
      </c>
    </row>
    <row r="122" spans="1:9" ht="15.6" hidden="1">
      <c r="A122" s="421">
        <v>46171</v>
      </c>
      <c r="B122" s="170" t="s">
        <v>1913</v>
      </c>
      <c r="C122" s="124" t="s">
        <v>99</v>
      </c>
      <c r="D122" s="124" t="s">
        <v>703</v>
      </c>
      <c r="E122" s="94">
        <v>6000</v>
      </c>
      <c r="F122" s="94"/>
      <c r="G122" s="214">
        <f t="shared" si="1"/>
        <v>2101821</v>
      </c>
      <c r="H122" s="75" t="s">
        <v>128</v>
      </c>
      <c r="I122" s="75" t="s">
        <v>1961</v>
      </c>
    </row>
    <row r="123" spans="1:9" ht="15.6" hidden="1">
      <c r="A123" s="421">
        <v>46171</v>
      </c>
      <c r="B123" s="170" t="s">
        <v>1914</v>
      </c>
      <c r="C123" s="124" t="s">
        <v>99</v>
      </c>
      <c r="D123" s="124" t="s">
        <v>703</v>
      </c>
      <c r="E123" s="94">
        <v>6000</v>
      </c>
      <c r="F123" s="94"/>
      <c r="G123" s="214">
        <f t="shared" si="1"/>
        <v>2095821</v>
      </c>
      <c r="H123" s="75" t="s">
        <v>128</v>
      </c>
      <c r="I123" s="75" t="s">
        <v>1961</v>
      </c>
    </row>
    <row r="124" spans="1:9" ht="15.6" hidden="1">
      <c r="A124" s="421">
        <v>46171</v>
      </c>
      <c r="B124" s="170" t="s">
        <v>1915</v>
      </c>
      <c r="C124" s="124" t="s">
        <v>99</v>
      </c>
      <c r="D124" s="124" t="s">
        <v>703</v>
      </c>
      <c r="E124" s="94">
        <v>6000</v>
      </c>
      <c r="F124" s="94"/>
      <c r="G124" s="214">
        <f t="shared" si="1"/>
        <v>2089821</v>
      </c>
      <c r="H124" s="75" t="s">
        <v>128</v>
      </c>
      <c r="I124" s="75" t="s">
        <v>1961</v>
      </c>
    </row>
    <row r="125" spans="1:9" ht="15.6" hidden="1">
      <c r="A125" s="421">
        <v>46171</v>
      </c>
      <c r="B125" s="170" t="s">
        <v>1916</v>
      </c>
      <c r="C125" s="124" t="s">
        <v>99</v>
      </c>
      <c r="D125" s="124" t="s">
        <v>703</v>
      </c>
      <c r="E125" s="94">
        <v>6000</v>
      </c>
      <c r="F125" s="94"/>
      <c r="G125" s="214">
        <f t="shared" si="1"/>
        <v>2083821</v>
      </c>
      <c r="H125" s="75" t="s">
        <v>128</v>
      </c>
      <c r="I125" s="75" t="s">
        <v>1961</v>
      </c>
    </row>
    <row r="126" spans="1:9" ht="15.6" hidden="1">
      <c r="A126" s="421">
        <v>46171</v>
      </c>
      <c r="B126" s="170" t="s">
        <v>1917</v>
      </c>
      <c r="C126" s="124" t="s">
        <v>99</v>
      </c>
      <c r="D126" s="124" t="s">
        <v>703</v>
      </c>
      <c r="E126" s="94">
        <v>6000</v>
      </c>
      <c r="F126" s="94"/>
      <c r="G126" s="214">
        <f t="shared" si="1"/>
        <v>2077821</v>
      </c>
      <c r="H126" s="75" t="s">
        <v>128</v>
      </c>
      <c r="I126" s="75" t="s">
        <v>1961</v>
      </c>
    </row>
    <row r="127" spans="1:9" ht="15.6" hidden="1">
      <c r="A127" s="421">
        <v>46171</v>
      </c>
      <c r="B127" s="170" t="s">
        <v>1918</v>
      </c>
      <c r="C127" s="124" t="s">
        <v>99</v>
      </c>
      <c r="D127" s="124" t="s">
        <v>703</v>
      </c>
      <c r="E127" s="94">
        <v>6000</v>
      </c>
      <c r="F127" s="94"/>
      <c r="G127" s="214">
        <f t="shared" si="1"/>
        <v>2071821</v>
      </c>
      <c r="H127" s="75" t="s">
        <v>128</v>
      </c>
      <c r="I127" s="75" t="s">
        <v>1961</v>
      </c>
    </row>
    <row r="128" spans="1:9" ht="15.6" hidden="1">
      <c r="A128" s="421">
        <v>46171</v>
      </c>
      <c r="B128" s="170" t="s">
        <v>1919</v>
      </c>
      <c r="C128" s="124" t="s">
        <v>99</v>
      </c>
      <c r="D128" s="124" t="s">
        <v>703</v>
      </c>
      <c r="E128" s="94">
        <v>6000</v>
      </c>
      <c r="F128" s="94"/>
      <c r="G128" s="214">
        <f t="shared" si="1"/>
        <v>2065821</v>
      </c>
      <c r="H128" s="75" t="s">
        <v>128</v>
      </c>
      <c r="I128" s="75" t="s">
        <v>1961</v>
      </c>
    </row>
    <row r="129" spans="1:9" ht="15.6" hidden="1">
      <c r="A129" s="421">
        <v>46171</v>
      </c>
      <c r="B129" s="170" t="s">
        <v>1920</v>
      </c>
      <c r="C129" s="124" t="s">
        <v>99</v>
      </c>
      <c r="D129" s="124" t="s">
        <v>703</v>
      </c>
      <c r="E129" s="94">
        <v>6000</v>
      </c>
      <c r="F129" s="94"/>
      <c r="G129" s="214">
        <f t="shared" si="1"/>
        <v>2059821</v>
      </c>
      <c r="H129" s="75" t="s">
        <v>128</v>
      </c>
      <c r="I129" s="75" t="s">
        <v>1961</v>
      </c>
    </row>
    <row r="130" spans="1:9" ht="15.6" hidden="1">
      <c r="A130" s="421">
        <v>46171</v>
      </c>
      <c r="B130" s="170" t="s">
        <v>1921</v>
      </c>
      <c r="C130" s="124" t="s">
        <v>99</v>
      </c>
      <c r="D130" s="124" t="s">
        <v>703</v>
      </c>
      <c r="E130" s="94">
        <v>6000</v>
      </c>
      <c r="F130" s="94"/>
      <c r="G130" s="214">
        <f t="shared" si="1"/>
        <v>2053821</v>
      </c>
      <c r="H130" s="75" t="s">
        <v>128</v>
      </c>
      <c r="I130" s="75" t="s">
        <v>1961</v>
      </c>
    </row>
    <row r="131" spans="1:9" ht="15.6" hidden="1">
      <c r="A131" s="421">
        <v>46171</v>
      </c>
      <c r="B131" s="170" t="s">
        <v>1922</v>
      </c>
      <c r="C131" s="124" t="s">
        <v>99</v>
      </c>
      <c r="D131" s="124" t="s">
        <v>703</v>
      </c>
      <c r="E131" s="94">
        <v>6000</v>
      </c>
      <c r="F131" s="94"/>
      <c r="G131" s="214">
        <f t="shared" ref="G131:G144" si="2">G130+F131-E131</f>
        <v>2047821</v>
      </c>
      <c r="H131" s="75" t="s">
        <v>128</v>
      </c>
      <c r="I131" s="75" t="s">
        <v>1961</v>
      </c>
    </row>
    <row r="132" spans="1:9" ht="15.6" hidden="1">
      <c r="A132" s="421">
        <v>46171</v>
      </c>
      <c r="B132" s="170" t="s">
        <v>1923</v>
      </c>
      <c r="C132" s="124" t="s">
        <v>99</v>
      </c>
      <c r="D132" s="124" t="s">
        <v>703</v>
      </c>
      <c r="E132" s="94">
        <v>6000</v>
      </c>
      <c r="F132" s="94"/>
      <c r="G132" s="214">
        <f t="shared" si="2"/>
        <v>2041821</v>
      </c>
      <c r="H132" s="75" t="s">
        <v>128</v>
      </c>
      <c r="I132" s="75" t="s">
        <v>1961</v>
      </c>
    </row>
    <row r="133" spans="1:9" ht="15.6" hidden="1">
      <c r="A133" s="421">
        <v>46171</v>
      </c>
      <c r="B133" s="170" t="s">
        <v>1924</v>
      </c>
      <c r="C133" s="124" t="s">
        <v>99</v>
      </c>
      <c r="D133" s="124" t="s">
        <v>703</v>
      </c>
      <c r="E133" s="94">
        <v>6000</v>
      </c>
      <c r="F133" s="94"/>
      <c r="G133" s="214">
        <f t="shared" si="2"/>
        <v>2035821</v>
      </c>
      <c r="H133" s="75" t="s">
        <v>128</v>
      </c>
      <c r="I133" s="75" t="s">
        <v>1961</v>
      </c>
    </row>
    <row r="134" spans="1:9" hidden="1">
      <c r="A134" s="421">
        <v>46171</v>
      </c>
      <c r="B134" s="124" t="s">
        <v>1925</v>
      </c>
      <c r="C134" s="124" t="s">
        <v>99</v>
      </c>
      <c r="D134" s="124" t="s">
        <v>703</v>
      </c>
      <c r="E134" s="94">
        <v>10000</v>
      </c>
      <c r="F134" s="94"/>
      <c r="G134" s="214">
        <f t="shared" si="2"/>
        <v>2025821</v>
      </c>
      <c r="H134" s="75" t="s">
        <v>128</v>
      </c>
      <c r="I134" s="75" t="s">
        <v>1962</v>
      </c>
    </row>
    <row r="135" spans="1:9" hidden="1">
      <c r="A135" s="421">
        <v>46171</v>
      </c>
      <c r="B135" s="124" t="s">
        <v>1926</v>
      </c>
      <c r="C135" s="124" t="s">
        <v>99</v>
      </c>
      <c r="D135" s="124" t="s">
        <v>703</v>
      </c>
      <c r="E135" s="94">
        <v>10000</v>
      </c>
      <c r="F135" s="94"/>
      <c r="G135" s="214">
        <f t="shared" si="2"/>
        <v>2015821</v>
      </c>
      <c r="H135" s="75" t="s">
        <v>128</v>
      </c>
      <c r="I135" s="75" t="s">
        <v>1962</v>
      </c>
    </row>
    <row r="136" spans="1:9" hidden="1">
      <c r="A136" s="421">
        <v>46171</v>
      </c>
      <c r="B136" s="124" t="s">
        <v>1927</v>
      </c>
      <c r="C136" s="124" t="s">
        <v>99</v>
      </c>
      <c r="D136" s="124" t="s">
        <v>703</v>
      </c>
      <c r="E136" s="94">
        <v>10000</v>
      </c>
      <c r="F136" s="94"/>
      <c r="G136" s="214">
        <f t="shared" si="2"/>
        <v>2005821</v>
      </c>
      <c r="H136" s="75" t="s">
        <v>128</v>
      </c>
      <c r="I136" s="75" t="s">
        <v>1962</v>
      </c>
    </row>
    <row r="137" spans="1:9" hidden="1">
      <c r="A137" s="421">
        <v>46171</v>
      </c>
      <c r="B137" s="124" t="s">
        <v>1928</v>
      </c>
      <c r="C137" s="124" t="s">
        <v>99</v>
      </c>
      <c r="D137" s="124" t="s">
        <v>703</v>
      </c>
      <c r="E137" s="94">
        <v>10000</v>
      </c>
      <c r="F137" s="94"/>
      <c r="G137" s="214">
        <f t="shared" si="2"/>
        <v>1995821</v>
      </c>
      <c r="H137" s="75" t="s">
        <v>128</v>
      </c>
      <c r="I137" s="75" t="s">
        <v>1962</v>
      </c>
    </row>
    <row r="138" spans="1:9" hidden="1">
      <c r="A138" s="421">
        <v>46171</v>
      </c>
      <c r="B138" s="124" t="s">
        <v>1929</v>
      </c>
      <c r="C138" s="124" t="s">
        <v>99</v>
      </c>
      <c r="D138" s="124" t="s">
        <v>703</v>
      </c>
      <c r="E138" s="94">
        <v>6000</v>
      </c>
      <c r="F138" s="94"/>
      <c r="G138" s="214">
        <f t="shared" si="2"/>
        <v>1989821</v>
      </c>
      <c r="H138" s="75" t="s">
        <v>128</v>
      </c>
      <c r="I138" s="75" t="s">
        <v>1963</v>
      </c>
    </row>
    <row r="139" spans="1:9" hidden="1">
      <c r="A139" s="421">
        <v>46171</v>
      </c>
      <c r="B139" s="124" t="s">
        <v>1930</v>
      </c>
      <c r="C139" s="124" t="s">
        <v>99</v>
      </c>
      <c r="D139" s="124" t="s">
        <v>703</v>
      </c>
      <c r="E139" s="94">
        <v>18000</v>
      </c>
      <c r="F139" s="94"/>
      <c r="G139" s="214">
        <f t="shared" si="2"/>
        <v>1971821</v>
      </c>
      <c r="H139" s="75" t="s">
        <v>128</v>
      </c>
      <c r="I139" s="75" t="s">
        <v>1963</v>
      </c>
    </row>
    <row r="140" spans="1:9" hidden="1">
      <c r="A140" s="421">
        <v>46171</v>
      </c>
      <c r="B140" s="124" t="s">
        <v>1628</v>
      </c>
      <c r="C140" s="124" t="s">
        <v>97</v>
      </c>
      <c r="D140" s="124" t="s">
        <v>448</v>
      </c>
      <c r="E140" s="94">
        <v>8580</v>
      </c>
      <c r="F140" s="94"/>
      <c r="G140" s="214">
        <f t="shared" si="2"/>
        <v>1963241</v>
      </c>
      <c r="H140" s="75" t="s">
        <v>167</v>
      </c>
      <c r="I140" s="514" t="s">
        <v>1653</v>
      </c>
    </row>
    <row r="141" spans="1:9">
      <c r="A141" s="421">
        <v>46171</v>
      </c>
      <c r="B141" s="75" t="s">
        <v>121</v>
      </c>
      <c r="C141" s="75"/>
      <c r="D141" s="75" t="s">
        <v>101</v>
      </c>
      <c r="E141" s="94">
        <v>70000</v>
      </c>
      <c r="F141" s="94"/>
      <c r="G141" s="214">
        <f t="shared" si="2"/>
        <v>1893241</v>
      </c>
      <c r="H141" s="75" t="s">
        <v>121</v>
      </c>
      <c r="I141" s="124" t="s">
        <v>2142</v>
      </c>
    </row>
    <row r="142" spans="1:9" hidden="1">
      <c r="A142" s="421">
        <v>46171</v>
      </c>
      <c r="B142" s="75" t="s">
        <v>1022</v>
      </c>
      <c r="C142" s="75" t="s">
        <v>97</v>
      </c>
      <c r="D142" s="75" t="s">
        <v>119</v>
      </c>
      <c r="E142" s="94">
        <v>62500</v>
      </c>
      <c r="F142" s="94"/>
      <c r="G142" s="214">
        <f t="shared" si="2"/>
        <v>1830741</v>
      </c>
      <c r="H142" s="75" t="s">
        <v>167</v>
      </c>
      <c r="I142" s="514" t="s">
        <v>1654</v>
      </c>
    </row>
    <row r="143" spans="1:9">
      <c r="A143" s="421">
        <v>46171</v>
      </c>
      <c r="B143" s="75" t="s">
        <v>110</v>
      </c>
      <c r="C143" s="75"/>
      <c r="D143" s="75" t="s">
        <v>101</v>
      </c>
      <c r="E143" s="94">
        <v>76000</v>
      </c>
      <c r="F143" s="94"/>
      <c r="G143" s="214">
        <f t="shared" si="2"/>
        <v>1754741</v>
      </c>
      <c r="H143" s="75" t="s">
        <v>110</v>
      </c>
      <c r="I143" s="124" t="s">
        <v>2143</v>
      </c>
    </row>
    <row r="144" spans="1:9">
      <c r="A144" s="421">
        <v>46171</v>
      </c>
      <c r="B144" s="75" t="s">
        <v>110</v>
      </c>
      <c r="C144" s="75"/>
      <c r="D144" s="75" t="s">
        <v>101</v>
      </c>
      <c r="E144" s="94">
        <v>20000</v>
      </c>
      <c r="F144" s="94"/>
      <c r="G144" s="214">
        <f t="shared" si="2"/>
        <v>1734741</v>
      </c>
      <c r="H144" s="75" t="s">
        <v>110</v>
      </c>
      <c r="I144" s="124" t="s">
        <v>2144</v>
      </c>
    </row>
  </sheetData>
  <autoFilter ref="A1:J144" xr:uid="{00000000-0009-0000-0000-000008000000}">
    <filterColumn colId="3">
      <filters blank="1">
        <filter val="Versement"/>
      </filters>
    </filterColumn>
  </autoFilter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Balance   </vt:lpstr>
      <vt:lpstr>DATA </vt:lpstr>
      <vt:lpstr>Personals balance  </vt:lpstr>
      <vt:lpstr>Individual costs  </vt:lpstr>
      <vt:lpstr>Individual received  </vt:lpstr>
      <vt:lpstr>data ANALYSIS   </vt:lpstr>
      <vt:lpstr>Bank journal  </vt:lpstr>
      <vt:lpstr>Bank reconciliation  </vt:lpstr>
      <vt:lpstr>Cash journal   </vt:lpstr>
      <vt:lpstr>Cash desk closing </vt:lpstr>
      <vt:lpstr>Global data </vt:lpstr>
      <vt:lpstr>Donors table  </vt:lpstr>
      <vt:lpstr>phone credit </vt:lpstr>
      <vt:lpstr>'Bank reconciliation 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User</cp:lastModifiedBy>
  <cp:lastPrinted>2026-06-08T08:54:05Z</cp:lastPrinted>
  <dcterms:created xsi:type="dcterms:W3CDTF">2024-11-19T16:31:30Z</dcterms:created>
  <dcterms:modified xsi:type="dcterms:W3CDTF">2026-06-19T16:33:32Z</dcterms:modified>
</cp:coreProperties>
</file>